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PROFILE\A-K-C-E\2024-15249-spis-04005-Fojtstvi-soc-zarizeni-1PP\2024-VZMR-Fojtstvi-02-soc-zarizeni-1PP-Rozpocet\"/>
    </mc:Choice>
  </mc:AlternateContent>
  <bookViews>
    <workbookView xWindow="2100" yWindow="1170" windowWidth="21600" windowHeight="11385"/>
  </bookViews>
  <sheets>
    <sheet name="Rekapitulace stavby" sheetId="1" r:id="rId1"/>
    <sheet name="01 - Architektonicko stav..." sheetId="2" r:id="rId2"/>
    <sheet name="02 - Kanalizace, vodovod,..." sheetId="3" r:id="rId3"/>
    <sheet name="03 - Elektroinstalace" sheetId="4" r:id="rId4"/>
    <sheet name="04 - VON" sheetId="5" r:id="rId5"/>
  </sheets>
  <definedNames>
    <definedName name="_xlnm._FilterDatabase" localSheetId="1" hidden="1">'01 - Architektonicko stav...'!$C$94:$K$545</definedName>
    <definedName name="_xlnm._FilterDatabase" localSheetId="2" hidden="1">'02 - Kanalizace, vodovod,...'!$C$90:$K$324</definedName>
    <definedName name="_xlnm._FilterDatabase" localSheetId="3" hidden="1">'03 - Elektroinstalace'!$C$86:$K$203</definedName>
    <definedName name="_xlnm._FilterDatabase" localSheetId="4" hidden="1">'04 - VON'!$C$83:$K$104</definedName>
    <definedName name="_xlnm.Print_Titles" localSheetId="1">'01 - Architektonicko stav...'!$94:$94</definedName>
    <definedName name="_xlnm.Print_Titles" localSheetId="2">'02 - Kanalizace, vodovod,...'!$90:$90</definedName>
    <definedName name="_xlnm.Print_Titles" localSheetId="3">'03 - Elektroinstalace'!$86:$86</definedName>
    <definedName name="_xlnm.Print_Titles" localSheetId="4">'04 - VON'!$83:$83</definedName>
    <definedName name="_xlnm.Print_Titles" localSheetId="0">'Rekapitulace stavby'!$52:$52</definedName>
    <definedName name="_xlnm.Print_Area" localSheetId="1">'01 - Architektonicko stav...'!$C$4:$J$39,'01 - Architektonicko stav...'!$C$82:$J$545</definedName>
    <definedName name="_xlnm.Print_Area" localSheetId="2">'02 - Kanalizace, vodovod,...'!$C$4:$J$39,'02 - Kanalizace, vodovod,...'!$C$78:$J$324</definedName>
    <definedName name="_xlnm.Print_Area" localSheetId="3">'03 - Elektroinstalace'!$C$4:$J$39,'03 - Elektroinstalace'!$C$74:$J$203</definedName>
    <definedName name="_xlnm.Print_Area" localSheetId="4">'04 - VON'!$C$4:$J$39,'04 - VON'!$C$71:$J$104</definedName>
    <definedName name="_xlnm.Print_Area" localSheetId="0">'Rekapitulace stavby'!$D$4:$AO$36,'Rekapitulace stavby'!$C$42:$AQ$59</definedName>
  </definedNames>
  <calcPr calcId="191029"/>
</workbook>
</file>

<file path=xl/calcChain.xml><?xml version="1.0" encoding="utf-8"?>
<calcChain xmlns="http://schemas.openxmlformats.org/spreadsheetml/2006/main">
  <c r="J37" i="5" l="1"/>
  <c r="J36" i="5"/>
  <c r="AY58" i="1"/>
  <c r="J35" i="5"/>
  <c r="AX58" i="1"/>
  <c r="BI102" i="5"/>
  <c r="BH102" i="5"/>
  <c r="BG102" i="5"/>
  <c r="BF102" i="5"/>
  <c r="T102" i="5"/>
  <c r="T101" i="5" s="1"/>
  <c r="R102" i="5"/>
  <c r="R101" i="5" s="1"/>
  <c r="P102" i="5"/>
  <c r="P101" i="5"/>
  <c r="BI98" i="5"/>
  <c r="BH98" i="5"/>
  <c r="BG98" i="5"/>
  <c r="BF98" i="5"/>
  <c r="T98" i="5"/>
  <c r="R98" i="5"/>
  <c r="P98" i="5"/>
  <c r="BI95" i="5"/>
  <c r="BH95" i="5"/>
  <c r="BG95" i="5"/>
  <c r="BF95" i="5"/>
  <c r="T95" i="5"/>
  <c r="R95" i="5"/>
  <c r="P95" i="5"/>
  <c r="BI91" i="5"/>
  <c r="BH91" i="5"/>
  <c r="BG91" i="5"/>
  <c r="BF91" i="5"/>
  <c r="T91" i="5"/>
  <c r="T90" i="5" s="1"/>
  <c r="R91" i="5"/>
  <c r="R90" i="5" s="1"/>
  <c r="P91" i="5"/>
  <c r="P90" i="5"/>
  <c r="BI87" i="5"/>
  <c r="BH87" i="5"/>
  <c r="BG87" i="5"/>
  <c r="BF87" i="5"/>
  <c r="T87" i="5"/>
  <c r="T86" i="5"/>
  <c r="R87" i="5"/>
  <c r="R86" i="5" s="1"/>
  <c r="P87" i="5"/>
  <c r="P86" i="5" s="1"/>
  <c r="J81" i="5"/>
  <c r="J80" i="5"/>
  <c r="F80" i="5"/>
  <c r="F78" i="5"/>
  <c r="E76" i="5"/>
  <c r="J55" i="5"/>
  <c r="J54" i="5"/>
  <c r="F54" i="5"/>
  <c r="F52" i="5"/>
  <c r="E50" i="5"/>
  <c r="J18" i="5"/>
  <c r="E18" i="5"/>
  <c r="F81" i="5" s="1"/>
  <c r="J17" i="5"/>
  <c r="J12" i="5"/>
  <c r="J78" i="5" s="1"/>
  <c r="E7" i="5"/>
  <c r="E74" i="5" s="1"/>
  <c r="J37" i="4"/>
  <c r="J36" i="4"/>
  <c r="AY57" i="1" s="1"/>
  <c r="J35" i="4"/>
  <c r="AX57" i="1"/>
  <c r="BI201" i="4"/>
  <c r="BH201" i="4"/>
  <c r="BG201" i="4"/>
  <c r="BF201" i="4"/>
  <c r="T201" i="4"/>
  <c r="R201" i="4"/>
  <c r="P201" i="4"/>
  <c r="BI195" i="4"/>
  <c r="BH195" i="4"/>
  <c r="BG195" i="4"/>
  <c r="BF195" i="4"/>
  <c r="T195" i="4"/>
  <c r="R195" i="4"/>
  <c r="P195" i="4"/>
  <c r="BI192" i="4"/>
  <c r="BH192" i="4"/>
  <c r="BG192" i="4"/>
  <c r="BF192" i="4"/>
  <c r="T192" i="4"/>
  <c r="R192" i="4"/>
  <c r="P192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R148" i="4"/>
  <c r="P148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1" i="4"/>
  <c r="BH141" i="4"/>
  <c r="BG141" i="4"/>
  <c r="BF141" i="4"/>
  <c r="T141" i="4"/>
  <c r="R141" i="4"/>
  <c r="P141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6" i="4"/>
  <c r="BH126" i="4"/>
  <c r="BG126" i="4"/>
  <c r="BF126" i="4"/>
  <c r="T126" i="4"/>
  <c r="T125" i="4" s="1"/>
  <c r="R126" i="4"/>
  <c r="R125" i="4" s="1"/>
  <c r="P126" i="4"/>
  <c r="P125" i="4"/>
  <c r="BI123" i="4"/>
  <c r="BH123" i="4"/>
  <c r="BG123" i="4"/>
  <c r="BF123" i="4"/>
  <c r="T123" i="4"/>
  <c r="R123" i="4"/>
  <c r="P123" i="4"/>
  <c r="BI120" i="4"/>
  <c r="BH120" i="4"/>
  <c r="BG120" i="4"/>
  <c r="BF120" i="4"/>
  <c r="T120" i="4"/>
  <c r="R120" i="4"/>
  <c r="P120" i="4"/>
  <c r="BI118" i="4"/>
  <c r="BH118" i="4"/>
  <c r="BG118" i="4"/>
  <c r="BF118" i="4"/>
  <c r="T118" i="4"/>
  <c r="R118" i="4"/>
  <c r="P118" i="4"/>
  <c r="BI116" i="4"/>
  <c r="BH116" i="4"/>
  <c r="BG116" i="4"/>
  <c r="BF116" i="4"/>
  <c r="T116" i="4"/>
  <c r="R116" i="4"/>
  <c r="P116" i="4"/>
  <c r="BI113" i="4"/>
  <c r="BH113" i="4"/>
  <c r="BG113" i="4"/>
  <c r="BF113" i="4"/>
  <c r="T113" i="4"/>
  <c r="R113" i="4"/>
  <c r="P113" i="4"/>
  <c r="BI111" i="4"/>
  <c r="BH111" i="4"/>
  <c r="BG111" i="4"/>
  <c r="BF111" i="4"/>
  <c r="T111" i="4"/>
  <c r="R111" i="4"/>
  <c r="P111" i="4"/>
  <c r="BI109" i="4"/>
  <c r="BH109" i="4"/>
  <c r="BG109" i="4"/>
  <c r="BF109" i="4"/>
  <c r="T109" i="4"/>
  <c r="R109" i="4"/>
  <c r="P109" i="4"/>
  <c r="BI107" i="4"/>
  <c r="BH107" i="4"/>
  <c r="BG107" i="4"/>
  <c r="BF107" i="4"/>
  <c r="T107" i="4"/>
  <c r="R107" i="4"/>
  <c r="P107" i="4"/>
  <c r="BI105" i="4"/>
  <c r="BH105" i="4"/>
  <c r="BG105" i="4"/>
  <c r="BF105" i="4"/>
  <c r="T105" i="4"/>
  <c r="R105" i="4"/>
  <c r="P105" i="4"/>
  <c r="BI103" i="4"/>
  <c r="BH103" i="4"/>
  <c r="BG103" i="4"/>
  <c r="BF103" i="4"/>
  <c r="T103" i="4"/>
  <c r="R103" i="4"/>
  <c r="P103" i="4"/>
  <c r="BI101" i="4"/>
  <c r="BH101" i="4"/>
  <c r="BG101" i="4"/>
  <c r="BF101" i="4"/>
  <c r="T101" i="4"/>
  <c r="R101" i="4"/>
  <c r="P101" i="4"/>
  <c r="BI98" i="4"/>
  <c r="BH98" i="4"/>
  <c r="BG98" i="4"/>
  <c r="BF98" i="4"/>
  <c r="T98" i="4"/>
  <c r="R98" i="4"/>
  <c r="P98" i="4"/>
  <c r="BI94" i="4"/>
  <c r="BH94" i="4"/>
  <c r="BG94" i="4"/>
  <c r="BF94" i="4"/>
  <c r="T94" i="4"/>
  <c r="R94" i="4"/>
  <c r="P94" i="4"/>
  <c r="BI90" i="4"/>
  <c r="BH90" i="4"/>
  <c r="BG90" i="4"/>
  <c r="BF90" i="4"/>
  <c r="T90" i="4"/>
  <c r="R90" i="4"/>
  <c r="P90" i="4"/>
  <c r="J84" i="4"/>
  <c r="J83" i="4"/>
  <c r="F83" i="4"/>
  <c r="F81" i="4"/>
  <c r="E79" i="4"/>
  <c r="J55" i="4"/>
  <c r="J54" i="4"/>
  <c r="F54" i="4"/>
  <c r="F52" i="4"/>
  <c r="E50" i="4"/>
  <c r="J18" i="4"/>
  <c r="E18" i="4"/>
  <c r="F55" i="4"/>
  <c r="J17" i="4"/>
  <c r="J12" i="4"/>
  <c r="J52" i="4"/>
  <c r="E7" i="4"/>
  <c r="E77" i="4" s="1"/>
  <c r="J37" i="3"/>
  <c r="J36" i="3"/>
  <c r="AY56" i="1" s="1"/>
  <c r="J35" i="3"/>
  <c r="AX56" i="1" s="1"/>
  <c r="BI322" i="3"/>
  <c r="BH322" i="3"/>
  <c r="BG322" i="3"/>
  <c r="BF322" i="3"/>
  <c r="T322" i="3"/>
  <c r="R322" i="3"/>
  <c r="P322" i="3"/>
  <c r="BI319" i="3"/>
  <c r="BH319" i="3"/>
  <c r="BG319" i="3"/>
  <c r="BF319" i="3"/>
  <c r="T319" i="3"/>
  <c r="R319" i="3"/>
  <c r="P319" i="3"/>
  <c r="BI316" i="3"/>
  <c r="BH316" i="3"/>
  <c r="BG316" i="3"/>
  <c r="BF316" i="3"/>
  <c r="T316" i="3"/>
  <c r="R316" i="3"/>
  <c r="P316" i="3"/>
  <c r="BI313" i="3"/>
  <c r="BH313" i="3"/>
  <c r="BG313" i="3"/>
  <c r="BF313" i="3"/>
  <c r="T313" i="3"/>
  <c r="R313" i="3"/>
  <c r="P313" i="3"/>
  <c r="BI310" i="3"/>
  <c r="BH310" i="3"/>
  <c r="BG310" i="3"/>
  <c r="BF310" i="3"/>
  <c r="T310" i="3"/>
  <c r="R310" i="3"/>
  <c r="P310" i="3"/>
  <c r="BI306" i="3"/>
  <c r="BH306" i="3"/>
  <c r="BG306" i="3"/>
  <c r="BF306" i="3"/>
  <c r="T306" i="3"/>
  <c r="R306" i="3"/>
  <c r="P306" i="3"/>
  <c r="BI304" i="3"/>
  <c r="BH304" i="3"/>
  <c r="BG304" i="3"/>
  <c r="BF304" i="3"/>
  <c r="T304" i="3"/>
  <c r="R304" i="3"/>
  <c r="P304" i="3"/>
  <c r="BI303" i="3"/>
  <c r="BH303" i="3"/>
  <c r="BG303" i="3"/>
  <c r="BF303" i="3"/>
  <c r="T303" i="3"/>
  <c r="R303" i="3"/>
  <c r="P303" i="3"/>
  <c r="BI301" i="3"/>
  <c r="BH301" i="3"/>
  <c r="BG301" i="3"/>
  <c r="BF301" i="3"/>
  <c r="T301" i="3"/>
  <c r="R301" i="3"/>
  <c r="P301" i="3"/>
  <c r="BI300" i="3"/>
  <c r="BH300" i="3"/>
  <c r="BG300" i="3"/>
  <c r="BF300" i="3"/>
  <c r="T300" i="3"/>
  <c r="R300" i="3"/>
  <c r="P300" i="3"/>
  <c r="BI299" i="3"/>
  <c r="BH299" i="3"/>
  <c r="BG299" i="3"/>
  <c r="BF299" i="3"/>
  <c r="T299" i="3"/>
  <c r="R299" i="3"/>
  <c r="P299" i="3"/>
  <c r="BI297" i="3"/>
  <c r="BH297" i="3"/>
  <c r="BG297" i="3"/>
  <c r="BF297" i="3"/>
  <c r="T297" i="3"/>
  <c r="R297" i="3"/>
  <c r="P297" i="3"/>
  <c r="BI295" i="3"/>
  <c r="BH295" i="3"/>
  <c r="BG295" i="3"/>
  <c r="BF295" i="3"/>
  <c r="T295" i="3"/>
  <c r="R295" i="3"/>
  <c r="P295" i="3"/>
  <c r="BI294" i="3"/>
  <c r="BH294" i="3"/>
  <c r="BG294" i="3"/>
  <c r="BF294" i="3"/>
  <c r="T294" i="3"/>
  <c r="R294" i="3"/>
  <c r="P294" i="3"/>
  <c r="BI292" i="3"/>
  <c r="BH292" i="3"/>
  <c r="BG292" i="3"/>
  <c r="BF292" i="3"/>
  <c r="T292" i="3"/>
  <c r="R292" i="3"/>
  <c r="P292" i="3"/>
  <c r="BI291" i="3"/>
  <c r="BH291" i="3"/>
  <c r="BG291" i="3"/>
  <c r="BF291" i="3"/>
  <c r="T291" i="3"/>
  <c r="R291" i="3"/>
  <c r="P291" i="3"/>
  <c r="BI290" i="3"/>
  <c r="BH290" i="3"/>
  <c r="BG290" i="3"/>
  <c r="BF290" i="3"/>
  <c r="T290" i="3"/>
  <c r="R290" i="3"/>
  <c r="P290" i="3"/>
  <c r="BI287" i="3"/>
  <c r="BH287" i="3"/>
  <c r="BG287" i="3"/>
  <c r="BF287" i="3"/>
  <c r="T287" i="3"/>
  <c r="R287" i="3"/>
  <c r="P287" i="3"/>
  <c r="BI285" i="3"/>
  <c r="BH285" i="3"/>
  <c r="BG285" i="3"/>
  <c r="BF285" i="3"/>
  <c r="T285" i="3"/>
  <c r="R285" i="3"/>
  <c r="P285" i="3"/>
  <c r="BI282" i="3"/>
  <c r="BH282" i="3"/>
  <c r="BG282" i="3"/>
  <c r="BF282" i="3"/>
  <c r="T282" i="3"/>
  <c r="R282" i="3"/>
  <c r="P282" i="3"/>
  <c r="BI279" i="3"/>
  <c r="BH279" i="3"/>
  <c r="BG279" i="3"/>
  <c r="BF279" i="3"/>
  <c r="T279" i="3"/>
  <c r="R279" i="3"/>
  <c r="P279" i="3"/>
  <c r="BI277" i="3"/>
  <c r="BH277" i="3"/>
  <c r="BG277" i="3"/>
  <c r="BF277" i="3"/>
  <c r="T277" i="3"/>
  <c r="R277" i="3"/>
  <c r="P277" i="3"/>
  <c r="BI275" i="3"/>
  <c r="BH275" i="3"/>
  <c r="BG275" i="3"/>
  <c r="BF275" i="3"/>
  <c r="T275" i="3"/>
  <c r="R275" i="3"/>
  <c r="P275" i="3"/>
  <c r="BI273" i="3"/>
  <c r="BH273" i="3"/>
  <c r="BG273" i="3"/>
  <c r="BF273" i="3"/>
  <c r="T273" i="3"/>
  <c r="R273" i="3"/>
  <c r="P273" i="3"/>
  <c r="BI271" i="3"/>
  <c r="BH271" i="3"/>
  <c r="BG271" i="3"/>
  <c r="BF271" i="3"/>
  <c r="T271" i="3"/>
  <c r="R271" i="3"/>
  <c r="P271" i="3"/>
  <c r="BI269" i="3"/>
  <c r="BH269" i="3"/>
  <c r="BG269" i="3"/>
  <c r="BF269" i="3"/>
  <c r="T269" i="3"/>
  <c r="R269" i="3"/>
  <c r="P269" i="3"/>
  <c r="BI267" i="3"/>
  <c r="BH267" i="3"/>
  <c r="BG267" i="3"/>
  <c r="BF267" i="3"/>
  <c r="T267" i="3"/>
  <c r="R267" i="3"/>
  <c r="P267" i="3"/>
  <c r="BI264" i="3"/>
  <c r="BH264" i="3"/>
  <c r="BG264" i="3"/>
  <c r="BF264" i="3"/>
  <c r="T264" i="3"/>
  <c r="R264" i="3"/>
  <c r="P264" i="3"/>
  <c r="BI262" i="3"/>
  <c r="BH262" i="3"/>
  <c r="BG262" i="3"/>
  <c r="BF262" i="3"/>
  <c r="T262" i="3"/>
  <c r="R262" i="3"/>
  <c r="P262" i="3"/>
  <c r="BI260" i="3"/>
  <c r="BH260" i="3"/>
  <c r="BG260" i="3"/>
  <c r="BF260" i="3"/>
  <c r="T260" i="3"/>
  <c r="R260" i="3"/>
  <c r="P260" i="3"/>
  <c r="BI258" i="3"/>
  <c r="BH258" i="3"/>
  <c r="BG258" i="3"/>
  <c r="BF258" i="3"/>
  <c r="T258" i="3"/>
  <c r="R258" i="3"/>
  <c r="P258" i="3"/>
  <c r="BI256" i="3"/>
  <c r="BH256" i="3"/>
  <c r="BG256" i="3"/>
  <c r="BF256" i="3"/>
  <c r="T256" i="3"/>
  <c r="R256" i="3"/>
  <c r="P256" i="3"/>
  <c r="BI255" i="3"/>
  <c r="BH255" i="3"/>
  <c r="BG255" i="3"/>
  <c r="BF255" i="3"/>
  <c r="T255" i="3"/>
  <c r="R255" i="3"/>
  <c r="P255" i="3"/>
  <c r="BI252" i="3"/>
  <c r="BH252" i="3"/>
  <c r="BG252" i="3"/>
  <c r="BF252" i="3"/>
  <c r="T252" i="3"/>
  <c r="R252" i="3"/>
  <c r="P252" i="3"/>
  <c r="BI249" i="3"/>
  <c r="BH249" i="3"/>
  <c r="BG249" i="3"/>
  <c r="BF249" i="3"/>
  <c r="T249" i="3"/>
  <c r="R249" i="3"/>
  <c r="P249" i="3"/>
  <c r="BI248" i="3"/>
  <c r="BH248" i="3"/>
  <c r="BG248" i="3"/>
  <c r="BF248" i="3"/>
  <c r="T248" i="3"/>
  <c r="R248" i="3"/>
  <c r="P248" i="3"/>
  <c r="BI245" i="3"/>
  <c r="BH245" i="3"/>
  <c r="BG245" i="3"/>
  <c r="BF245" i="3"/>
  <c r="T245" i="3"/>
  <c r="R245" i="3"/>
  <c r="P245" i="3"/>
  <c r="BI243" i="3"/>
  <c r="BH243" i="3"/>
  <c r="BG243" i="3"/>
  <c r="BF243" i="3"/>
  <c r="T243" i="3"/>
  <c r="R243" i="3"/>
  <c r="P243" i="3"/>
  <c r="BI241" i="3"/>
  <c r="BH241" i="3"/>
  <c r="BG241" i="3"/>
  <c r="BF241" i="3"/>
  <c r="T241" i="3"/>
  <c r="R241" i="3"/>
  <c r="P241" i="3"/>
  <c r="BI239" i="3"/>
  <c r="BH239" i="3"/>
  <c r="BG239" i="3"/>
  <c r="BF239" i="3"/>
  <c r="T239" i="3"/>
  <c r="R239" i="3"/>
  <c r="P239" i="3"/>
  <c r="BI237" i="3"/>
  <c r="BH237" i="3"/>
  <c r="BG237" i="3"/>
  <c r="BF237" i="3"/>
  <c r="T237" i="3"/>
  <c r="R237" i="3"/>
  <c r="P237" i="3"/>
  <c r="BI235" i="3"/>
  <c r="BH235" i="3"/>
  <c r="BG235" i="3"/>
  <c r="BF235" i="3"/>
  <c r="T235" i="3"/>
  <c r="R235" i="3"/>
  <c r="P235" i="3"/>
  <c r="BI234" i="3"/>
  <c r="BH234" i="3"/>
  <c r="BG234" i="3"/>
  <c r="BF234" i="3"/>
  <c r="T234" i="3"/>
  <c r="R234" i="3"/>
  <c r="P234" i="3"/>
  <c r="BI232" i="3"/>
  <c r="BH232" i="3"/>
  <c r="BG232" i="3"/>
  <c r="BF232" i="3"/>
  <c r="T232" i="3"/>
  <c r="R232" i="3"/>
  <c r="P232" i="3"/>
  <c r="BI230" i="3"/>
  <c r="BH230" i="3"/>
  <c r="BG230" i="3"/>
  <c r="BF230" i="3"/>
  <c r="T230" i="3"/>
  <c r="R230" i="3"/>
  <c r="P230" i="3"/>
  <c r="BI228" i="3"/>
  <c r="BH228" i="3"/>
  <c r="BG228" i="3"/>
  <c r="BF228" i="3"/>
  <c r="T228" i="3"/>
  <c r="R228" i="3"/>
  <c r="P228" i="3"/>
  <c r="BI227" i="3"/>
  <c r="BH227" i="3"/>
  <c r="BG227" i="3"/>
  <c r="BF227" i="3"/>
  <c r="T227" i="3"/>
  <c r="R227" i="3"/>
  <c r="P227" i="3"/>
  <c r="BI225" i="3"/>
  <c r="BH225" i="3"/>
  <c r="BG225" i="3"/>
  <c r="BF225" i="3"/>
  <c r="T225" i="3"/>
  <c r="R225" i="3"/>
  <c r="P225" i="3"/>
  <c r="BI224" i="3"/>
  <c r="BH224" i="3"/>
  <c r="BG224" i="3"/>
  <c r="BF224" i="3"/>
  <c r="T224" i="3"/>
  <c r="R224" i="3"/>
  <c r="P224" i="3"/>
  <c r="BI222" i="3"/>
  <c r="BH222" i="3"/>
  <c r="BG222" i="3"/>
  <c r="BF222" i="3"/>
  <c r="T222" i="3"/>
  <c r="R222" i="3"/>
  <c r="P222" i="3"/>
  <c r="BI220" i="3"/>
  <c r="BH220" i="3"/>
  <c r="BG220" i="3"/>
  <c r="BF220" i="3"/>
  <c r="T220" i="3"/>
  <c r="R220" i="3"/>
  <c r="P220" i="3"/>
  <c r="BI217" i="3"/>
  <c r="BH217" i="3"/>
  <c r="BG217" i="3"/>
  <c r="BF217" i="3"/>
  <c r="T217" i="3"/>
  <c r="R217" i="3"/>
  <c r="P217" i="3"/>
  <c r="BI215" i="3"/>
  <c r="BH215" i="3"/>
  <c r="BG215" i="3"/>
  <c r="BF215" i="3"/>
  <c r="T215" i="3"/>
  <c r="R215" i="3"/>
  <c r="P215" i="3"/>
  <c r="BI214" i="3"/>
  <c r="BH214" i="3"/>
  <c r="BG214" i="3"/>
  <c r="BF214" i="3"/>
  <c r="T214" i="3"/>
  <c r="R214" i="3"/>
  <c r="P214" i="3"/>
  <c r="BI212" i="3"/>
  <c r="BH212" i="3"/>
  <c r="BG212" i="3"/>
  <c r="BF212" i="3"/>
  <c r="T212" i="3"/>
  <c r="R212" i="3"/>
  <c r="P212" i="3"/>
  <c r="BI210" i="3"/>
  <c r="BH210" i="3"/>
  <c r="BG210" i="3"/>
  <c r="BF210" i="3"/>
  <c r="T210" i="3"/>
  <c r="R210" i="3"/>
  <c r="P210" i="3"/>
  <c r="BI208" i="3"/>
  <c r="BH208" i="3"/>
  <c r="BG208" i="3"/>
  <c r="BF208" i="3"/>
  <c r="T208" i="3"/>
  <c r="R208" i="3"/>
  <c r="P208" i="3"/>
  <c r="BI206" i="3"/>
  <c r="BH206" i="3"/>
  <c r="BG206" i="3"/>
  <c r="BF206" i="3"/>
  <c r="T206" i="3"/>
  <c r="R206" i="3"/>
  <c r="P206" i="3"/>
  <c r="BI204" i="3"/>
  <c r="BH204" i="3"/>
  <c r="BG204" i="3"/>
  <c r="BF204" i="3"/>
  <c r="T204" i="3"/>
  <c r="R204" i="3"/>
  <c r="P204" i="3"/>
  <c r="BI202" i="3"/>
  <c r="BH202" i="3"/>
  <c r="BG202" i="3"/>
  <c r="BF202" i="3"/>
  <c r="T202" i="3"/>
  <c r="R202" i="3"/>
  <c r="P202" i="3"/>
  <c r="BI200" i="3"/>
  <c r="BH200" i="3"/>
  <c r="BG200" i="3"/>
  <c r="BF200" i="3"/>
  <c r="T200" i="3"/>
  <c r="R200" i="3"/>
  <c r="P200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4" i="3"/>
  <c r="BH194" i="3"/>
  <c r="BG194" i="3"/>
  <c r="BF194" i="3"/>
  <c r="T194" i="3"/>
  <c r="R194" i="3"/>
  <c r="P194" i="3"/>
  <c r="BI191" i="3"/>
  <c r="BH191" i="3"/>
  <c r="BG191" i="3"/>
  <c r="BF191" i="3"/>
  <c r="T191" i="3"/>
  <c r="R191" i="3"/>
  <c r="P191" i="3"/>
  <c r="BI189" i="3"/>
  <c r="BH189" i="3"/>
  <c r="BG189" i="3"/>
  <c r="BF189" i="3"/>
  <c r="T189" i="3"/>
  <c r="R189" i="3"/>
  <c r="P189" i="3"/>
  <c r="BI187" i="3"/>
  <c r="BH187" i="3"/>
  <c r="BG187" i="3"/>
  <c r="BF187" i="3"/>
  <c r="T187" i="3"/>
  <c r="R187" i="3"/>
  <c r="P187" i="3"/>
  <c r="BI185" i="3"/>
  <c r="BH185" i="3"/>
  <c r="BG185" i="3"/>
  <c r="BF185" i="3"/>
  <c r="T185" i="3"/>
  <c r="R185" i="3"/>
  <c r="P185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63" i="3"/>
  <c r="BH163" i="3"/>
  <c r="BG163" i="3"/>
  <c r="BF163" i="3"/>
  <c r="T163" i="3"/>
  <c r="R163" i="3"/>
  <c r="P163" i="3"/>
  <c r="BI160" i="3"/>
  <c r="BH160" i="3"/>
  <c r="BG160" i="3"/>
  <c r="BF160" i="3"/>
  <c r="T160" i="3"/>
  <c r="R160" i="3"/>
  <c r="P160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19" i="3"/>
  <c r="BH119" i="3"/>
  <c r="BG119" i="3"/>
  <c r="BF119" i="3"/>
  <c r="T119" i="3"/>
  <c r="R119" i="3"/>
  <c r="P119" i="3"/>
  <c r="BI115" i="3"/>
  <c r="BH115" i="3"/>
  <c r="BG115" i="3"/>
  <c r="BF115" i="3"/>
  <c r="T115" i="3"/>
  <c r="R115" i="3"/>
  <c r="P115" i="3"/>
  <c r="BI111" i="3"/>
  <c r="BH111" i="3"/>
  <c r="BG111" i="3"/>
  <c r="BF111" i="3"/>
  <c r="T111" i="3"/>
  <c r="R111" i="3"/>
  <c r="P111" i="3"/>
  <c r="BI107" i="3"/>
  <c r="BH107" i="3"/>
  <c r="BG107" i="3"/>
  <c r="BF107" i="3"/>
  <c r="T107" i="3"/>
  <c r="R107" i="3"/>
  <c r="P107" i="3"/>
  <c r="BI106" i="3"/>
  <c r="BH106" i="3"/>
  <c r="BG106" i="3"/>
  <c r="BF106" i="3"/>
  <c r="T106" i="3"/>
  <c r="R106" i="3"/>
  <c r="P106" i="3"/>
  <c r="BI105" i="3"/>
  <c r="BH105" i="3"/>
  <c r="BG105" i="3"/>
  <c r="BF105" i="3"/>
  <c r="T105" i="3"/>
  <c r="R105" i="3"/>
  <c r="P105" i="3"/>
  <c r="BI104" i="3"/>
  <c r="BH104" i="3"/>
  <c r="BG104" i="3"/>
  <c r="BF104" i="3"/>
  <c r="T104" i="3"/>
  <c r="R104" i="3"/>
  <c r="P104" i="3"/>
  <c r="BI103" i="3"/>
  <c r="BH103" i="3"/>
  <c r="BG103" i="3"/>
  <c r="BF103" i="3"/>
  <c r="T103" i="3"/>
  <c r="R103" i="3"/>
  <c r="P103" i="3"/>
  <c r="BI102" i="3"/>
  <c r="BH102" i="3"/>
  <c r="BG102" i="3"/>
  <c r="BF102" i="3"/>
  <c r="T102" i="3"/>
  <c r="R102" i="3"/>
  <c r="P102" i="3"/>
  <c r="BI101" i="3"/>
  <c r="BH101" i="3"/>
  <c r="BG101" i="3"/>
  <c r="BF101" i="3"/>
  <c r="T101" i="3"/>
  <c r="R101" i="3"/>
  <c r="P101" i="3"/>
  <c r="BI100" i="3"/>
  <c r="BH100" i="3"/>
  <c r="BG100" i="3"/>
  <c r="BF100" i="3"/>
  <c r="T100" i="3"/>
  <c r="R100" i="3"/>
  <c r="P100" i="3"/>
  <c r="BI98" i="3"/>
  <c r="BH98" i="3"/>
  <c r="BG98" i="3"/>
  <c r="BF98" i="3"/>
  <c r="T98" i="3"/>
  <c r="R98" i="3"/>
  <c r="P98" i="3"/>
  <c r="BI96" i="3"/>
  <c r="BH96" i="3"/>
  <c r="BG96" i="3"/>
  <c r="BF96" i="3"/>
  <c r="T96" i="3"/>
  <c r="R96" i="3"/>
  <c r="P96" i="3"/>
  <c r="BI95" i="3"/>
  <c r="BH95" i="3"/>
  <c r="BG95" i="3"/>
  <c r="BF95" i="3"/>
  <c r="T95" i="3"/>
  <c r="R95" i="3"/>
  <c r="P95" i="3"/>
  <c r="BI94" i="3"/>
  <c r="BH94" i="3"/>
  <c r="BG94" i="3"/>
  <c r="BF94" i="3"/>
  <c r="T94" i="3"/>
  <c r="R94" i="3"/>
  <c r="P94" i="3"/>
  <c r="J88" i="3"/>
  <c r="J87" i="3"/>
  <c r="F87" i="3"/>
  <c r="F85" i="3"/>
  <c r="E83" i="3"/>
  <c r="J55" i="3"/>
  <c r="J54" i="3"/>
  <c r="F54" i="3"/>
  <c r="F52" i="3"/>
  <c r="E50" i="3"/>
  <c r="J18" i="3"/>
  <c r="E18" i="3"/>
  <c r="F88" i="3" s="1"/>
  <c r="J17" i="3"/>
  <c r="J12" i="3"/>
  <c r="J85" i="3" s="1"/>
  <c r="E7" i="3"/>
  <c r="E81" i="3" s="1"/>
  <c r="J37" i="2"/>
  <c r="J36" i="2"/>
  <c r="AY55" i="1" s="1"/>
  <c r="J35" i="2"/>
  <c r="AX55" i="1"/>
  <c r="BI543" i="2"/>
  <c r="BH543" i="2"/>
  <c r="BG543" i="2"/>
  <c r="BF543" i="2"/>
  <c r="T543" i="2"/>
  <c r="R543" i="2"/>
  <c r="P543" i="2"/>
  <c r="BI540" i="2"/>
  <c r="BH540" i="2"/>
  <c r="BG540" i="2"/>
  <c r="BF540" i="2"/>
  <c r="T540" i="2"/>
  <c r="R540" i="2"/>
  <c r="P540" i="2"/>
  <c r="BI539" i="2"/>
  <c r="BH539" i="2"/>
  <c r="BG539" i="2"/>
  <c r="BF539" i="2"/>
  <c r="T539" i="2"/>
  <c r="R539" i="2"/>
  <c r="P539" i="2"/>
  <c r="BI524" i="2"/>
  <c r="BH524" i="2"/>
  <c r="BG524" i="2"/>
  <c r="BF524" i="2"/>
  <c r="T524" i="2"/>
  <c r="R524" i="2"/>
  <c r="P524" i="2"/>
  <c r="BI521" i="2"/>
  <c r="BH521" i="2"/>
  <c r="BG521" i="2"/>
  <c r="BF521" i="2"/>
  <c r="T521" i="2"/>
  <c r="R521" i="2"/>
  <c r="P521" i="2"/>
  <c r="BI519" i="2"/>
  <c r="BH519" i="2"/>
  <c r="BG519" i="2"/>
  <c r="BF519" i="2"/>
  <c r="T519" i="2"/>
  <c r="R519" i="2"/>
  <c r="P519" i="2"/>
  <c r="BI517" i="2"/>
  <c r="BH517" i="2"/>
  <c r="BG517" i="2"/>
  <c r="BF517" i="2"/>
  <c r="T517" i="2"/>
  <c r="R517" i="2"/>
  <c r="P517" i="2"/>
  <c r="BI513" i="2"/>
  <c r="BH513" i="2"/>
  <c r="BG513" i="2"/>
  <c r="BF513" i="2"/>
  <c r="T513" i="2"/>
  <c r="R513" i="2"/>
  <c r="P513" i="2"/>
  <c r="BI511" i="2"/>
  <c r="BH511" i="2"/>
  <c r="BG511" i="2"/>
  <c r="BF511" i="2"/>
  <c r="T511" i="2"/>
  <c r="R511" i="2"/>
  <c r="P511" i="2"/>
  <c r="BI508" i="2"/>
  <c r="BH508" i="2"/>
  <c r="BG508" i="2"/>
  <c r="BF508" i="2"/>
  <c r="T508" i="2"/>
  <c r="R508" i="2"/>
  <c r="P508" i="2"/>
  <c r="BI505" i="2"/>
  <c r="BH505" i="2"/>
  <c r="BG505" i="2"/>
  <c r="BF505" i="2"/>
  <c r="T505" i="2"/>
  <c r="R505" i="2"/>
  <c r="P505" i="2"/>
  <c r="BI502" i="2"/>
  <c r="BH502" i="2"/>
  <c r="BG502" i="2"/>
  <c r="BF502" i="2"/>
  <c r="T502" i="2"/>
  <c r="R502" i="2"/>
  <c r="P502" i="2"/>
  <c r="BI500" i="2"/>
  <c r="BH500" i="2"/>
  <c r="BG500" i="2"/>
  <c r="BF500" i="2"/>
  <c r="T500" i="2"/>
  <c r="R500" i="2"/>
  <c r="P500" i="2"/>
  <c r="BI498" i="2"/>
  <c r="BH498" i="2"/>
  <c r="BG498" i="2"/>
  <c r="BF498" i="2"/>
  <c r="T498" i="2"/>
  <c r="R498" i="2"/>
  <c r="P498" i="2"/>
  <c r="BI496" i="2"/>
  <c r="BH496" i="2"/>
  <c r="BG496" i="2"/>
  <c r="BF496" i="2"/>
  <c r="T496" i="2"/>
  <c r="R496" i="2"/>
  <c r="P496" i="2"/>
  <c r="BI489" i="2"/>
  <c r="BH489" i="2"/>
  <c r="BG489" i="2"/>
  <c r="BF489" i="2"/>
  <c r="T489" i="2"/>
  <c r="R489" i="2"/>
  <c r="P489" i="2"/>
  <c r="BI486" i="2"/>
  <c r="BH486" i="2"/>
  <c r="BG486" i="2"/>
  <c r="BF486" i="2"/>
  <c r="T486" i="2"/>
  <c r="R486" i="2"/>
  <c r="P486" i="2"/>
  <c r="BI484" i="2"/>
  <c r="BH484" i="2"/>
  <c r="BG484" i="2"/>
  <c r="BF484" i="2"/>
  <c r="T484" i="2"/>
  <c r="R484" i="2"/>
  <c r="P484" i="2"/>
  <c r="BI481" i="2"/>
  <c r="BH481" i="2"/>
  <c r="BG481" i="2"/>
  <c r="BF481" i="2"/>
  <c r="T481" i="2"/>
  <c r="R481" i="2"/>
  <c r="P481" i="2"/>
  <c r="BI478" i="2"/>
  <c r="BH478" i="2"/>
  <c r="BG478" i="2"/>
  <c r="BF478" i="2"/>
  <c r="T478" i="2"/>
  <c r="R478" i="2"/>
  <c r="P478" i="2"/>
  <c r="BI470" i="2"/>
  <c r="BH470" i="2"/>
  <c r="BG470" i="2"/>
  <c r="BF470" i="2"/>
  <c r="T470" i="2"/>
  <c r="R470" i="2"/>
  <c r="P470" i="2"/>
  <c r="BI467" i="2"/>
  <c r="BH467" i="2"/>
  <c r="BG467" i="2"/>
  <c r="BF467" i="2"/>
  <c r="T467" i="2"/>
  <c r="R467" i="2"/>
  <c r="P467" i="2"/>
  <c r="BI464" i="2"/>
  <c r="BH464" i="2"/>
  <c r="BG464" i="2"/>
  <c r="BF464" i="2"/>
  <c r="T464" i="2"/>
  <c r="R464" i="2"/>
  <c r="P464" i="2"/>
  <c r="BI462" i="2"/>
  <c r="BH462" i="2"/>
  <c r="BG462" i="2"/>
  <c r="BF462" i="2"/>
  <c r="T462" i="2"/>
  <c r="R462" i="2"/>
  <c r="P462" i="2"/>
  <c r="BI459" i="2"/>
  <c r="BH459" i="2"/>
  <c r="BG459" i="2"/>
  <c r="BF459" i="2"/>
  <c r="T459" i="2"/>
  <c r="R459" i="2"/>
  <c r="P459" i="2"/>
  <c r="BI456" i="2"/>
  <c r="BH456" i="2"/>
  <c r="BG456" i="2"/>
  <c r="BF456" i="2"/>
  <c r="T456" i="2"/>
  <c r="R456" i="2"/>
  <c r="P456" i="2"/>
  <c r="BI453" i="2"/>
  <c r="BH453" i="2"/>
  <c r="BG453" i="2"/>
  <c r="BF453" i="2"/>
  <c r="T453" i="2"/>
  <c r="R453" i="2"/>
  <c r="P453" i="2"/>
  <c r="BI450" i="2"/>
  <c r="BH450" i="2"/>
  <c r="BG450" i="2"/>
  <c r="BF450" i="2"/>
  <c r="T450" i="2"/>
  <c r="R450" i="2"/>
  <c r="P450" i="2"/>
  <c r="BI446" i="2"/>
  <c r="BH446" i="2"/>
  <c r="BG446" i="2"/>
  <c r="BF446" i="2"/>
  <c r="T446" i="2"/>
  <c r="R446" i="2"/>
  <c r="P446" i="2"/>
  <c r="BI437" i="2"/>
  <c r="BH437" i="2"/>
  <c r="BG437" i="2"/>
  <c r="BF437" i="2"/>
  <c r="T437" i="2"/>
  <c r="R437" i="2"/>
  <c r="P437" i="2"/>
  <c r="BI434" i="2"/>
  <c r="BH434" i="2"/>
  <c r="BG434" i="2"/>
  <c r="BF434" i="2"/>
  <c r="T434" i="2"/>
  <c r="R434" i="2"/>
  <c r="P434" i="2"/>
  <c r="BI431" i="2"/>
  <c r="BH431" i="2"/>
  <c r="BG431" i="2"/>
  <c r="BF431" i="2"/>
  <c r="T431" i="2"/>
  <c r="R431" i="2"/>
  <c r="P431" i="2"/>
  <c r="BI427" i="2"/>
  <c r="BH427" i="2"/>
  <c r="BG427" i="2"/>
  <c r="BF427" i="2"/>
  <c r="T427" i="2"/>
  <c r="R427" i="2"/>
  <c r="P427" i="2"/>
  <c r="BI424" i="2"/>
  <c r="BH424" i="2"/>
  <c r="BG424" i="2"/>
  <c r="BF424" i="2"/>
  <c r="T424" i="2"/>
  <c r="R424" i="2"/>
  <c r="P424" i="2"/>
  <c r="BI423" i="2"/>
  <c r="BH423" i="2"/>
  <c r="BG423" i="2"/>
  <c r="BF423" i="2"/>
  <c r="T423" i="2"/>
  <c r="R423" i="2"/>
  <c r="P423" i="2"/>
  <c r="BI421" i="2"/>
  <c r="BH421" i="2"/>
  <c r="BG421" i="2"/>
  <c r="BF421" i="2"/>
  <c r="T421" i="2"/>
  <c r="R421" i="2"/>
  <c r="P421" i="2"/>
  <c r="BI419" i="2"/>
  <c r="BH419" i="2"/>
  <c r="BG419" i="2"/>
  <c r="BF419" i="2"/>
  <c r="T419" i="2"/>
  <c r="R419" i="2"/>
  <c r="P419" i="2"/>
  <c r="BI418" i="2"/>
  <c r="BH418" i="2"/>
  <c r="BG418" i="2"/>
  <c r="BF418" i="2"/>
  <c r="T418" i="2"/>
  <c r="R418" i="2"/>
  <c r="P418" i="2"/>
  <c r="BI415" i="2"/>
  <c r="BH415" i="2"/>
  <c r="BG415" i="2"/>
  <c r="BF415" i="2"/>
  <c r="T415" i="2"/>
  <c r="R415" i="2"/>
  <c r="P415" i="2"/>
  <c r="BI413" i="2"/>
  <c r="BH413" i="2"/>
  <c r="BG413" i="2"/>
  <c r="BF413" i="2"/>
  <c r="T413" i="2"/>
  <c r="R413" i="2"/>
  <c r="P413" i="2"/>
  <c r="BI409" i="2"/>
  <c r="BH409" i="2"/>
  <c r="BG409" i="2"/>
  <c r="BF409" i="2"/>
  <c r="T409" i="2"/>
  <c r="R409" i="2"/>
  <c r="P409" i="2"/>
  <c r="BI405" i="2"/>
  <c r="BH405" i="2"/>
  <c r="BG405" i="2"/>
  <c r="BF405" i="2"/>
  <c r="T405" i="2"/>
  <c r="R405" i="2"/>
  <c r="P405" i="2"/>
  <c r="BI404" i="2"/>
  <c r="BH404" i="2"/>
  <c r="BG404" i="2"/>
  <c r="BF404" i="2"/>
  <c r="T404" i="2"/>
  <c r="R404" i="2"/>
  <c r="P404" i="2"/>
  <c r="BI400" i="2"/>
  <c r="BH400" i="2"/>
  <c r="BG400" i="2"/>
  <c r="BF400" i="2"/>
  <c r="T400" i="2"/>
  <c r="R400" i="2"/>
  <c r="P400" i="2"/>
  <c r="BI397" i="2"/>
  <c r="BH397" i="2"/>
  <c r="BG397" i="2"/>
  <c r="BF397" i="2"/>
  <c r="T397" i="2"/>
  <c r="R397" i="2"/>
  <c r="P397" i="2"/>
  <c r="BI393" i="2"/>
  <c r="BH393" i="2"/>
  <c r="BG393" i="2"/>
  <c r="BF393" i="2"/>
  <c r="T393" i="2"/>
  <c r="R393" i="2"/>
  <c r="P393" i="2"/>
  <c r="BI388" i="2"/>
  <c r="BH388" i="2"/>
  <c r="BG388" i="2"/>
  <c r="BF388" i="2"/>
  <c r="T388" i="2"/>
  <c r="R388" i="2"/>
  <c r="P388" i="2"/>
  <c r="BI385" i="2"/>
  <c r="BH385" i="2"/>
  <c r="BG385" i="2"/>
  <c r="BF385" i="2"/>
  <c r="T385" i="2"/>
  <c r="R385" i="2"/>
  <c r="P385" i="2"/>
  <c r="BI383" i="2"/>
  <c r="BH383" i="2"/>
  <c r="BG383" i="2"/>
  <c r="BF383" i="2"/>
  <c r="T383" i="2"/>
  <c r="R383" i="2"/>
  <c r="P383" i="2"/>
  <c r="BI381" i="2"/>
  <c r="BH381" i="2"/>
  <c r="BG381" i="2"/>
  <c r="BF381" i="2"/>
  <c r="T381" i="2"/>
  <c r="R381" i="2"/>
  <c r="P381" i="2"/>
  <c r="BI379" i="2"/>
  <c r="BH379" i="2"/>
  <c r="BG379" i="2"/>
  <c r="BF379" i="2"/>
  <c r="T379" i="2"/>
  <c r="R379" i="2"/>
  <c r="P379" i="2"/>
  <c r="BI377" i="2"/>
  <c r="BH377" i="2"/>
  <c r="BG377" i="2"/>
  <c r="BF377" i="2"/>
  <c r="T377" i="2"/>
  <c r="R377" i="2"/>
  <c r="P377" i="2"/>
  <c r="BI375" i="2"/>
  <c r="BH375" i="2"/>
  <c r="BG375" i="2"/>
  <c r="BF375" i="2"/>
  <c r="T375" i="2"/>
  <c r="R375" i="2"/>
  <c r="P375" i="2"/>
  <c r="BI373" i="2"/>
  <c r="BH373" i="2"/>
  <c r="BG373" i="2"/>
  <c r="BF373" i="2"/>
  <c r="T373" i="2"/>
  <c r="R373" i="2"/>
  <c r="P373" i="2"/>
  <c r="BI372" i="2"/>
  <c r="BH372" i="2"/>
  <c r="BG372" i="2"/>
  <c r="BF372" i="2"/>
  <c r="T372" i="2"/>
  <c r="R372" i="2"/>
  <c r="P372" i="2"/>
  <c r="BI369" i="2"/>
  <c r="BH369" i="2"/>
  <c r="BG369" i="2"/>
  <c r="BF369" i="2"/>
  <c r="T369" i="2"/>
  <c r="R369" i="2"/>
  <c r="P369" i="2"/>
  <c r="BI368" i="2"/>
  <c r="BH368" i="2"/>
  <c r="BG368" i="2"/>
  <c r="BF368" i="2"/>
  <c r="T368" i="2"/>
  <c r="R368" i="2"/>
  <c r="P368" i="2"/>
  <c r="BI365" i="2"/>
  <c r="BH365" i="2"/>
  <c r="BG365" i="2"/>
  <c r="BF365" i="2"/>
  <c r="T365" i="2"/>
  <c r="R365" i="2"/>
  <c r="P365" i="2"/>
  <c r="BI363" i="2"/>
  <c r="BH363" i="2"/>
  <c r="BG363" i="2"/>
  <c r="BF363" i="2"/>
  <c r="T363" i="2"/>
  <c r="R363" i="2"/>
  <c r="P363" i="2"/>
  <c r="BI360" i="2"/>
  <c r="BH360" i="2"/>
  <c r="BG360" i="2"/>
  <c r="BF360" i="2"/>
  <c r="T360" i="2"/>
  <c r="R360" i="2"/>
  <c r="P360" i="2"/>
  <c r="BI358" i="2"/>
  <c r="BH358" i="2"/>
  <c r="BG358" i="2"/>
  <c r="BF358" i="2"/>
  <c r="T358" i="2"/>
  <c r="R358" i="2"/>
  <c r="P358" i="2"/>
  <c r="BI356" i="2"/>
  <c r="BH356" i="2"/>
  <c r="BG356" i="2"/>
  <c r="BF356" i="2"/>
  <c r="T356" i="2"/>
  <c r="R356" i="2"/>
  <c r="P356" i="2"/>
  <c r="BI353" i="2"/>
  <c r="BH353" i="2"/>
  <c r="BG353" i="2"/>
  <c r="BF353" i="2"/>
  <c r="T353" i="2"/>
  <c r="R353" i="2"/>
  <c r="P353" i="2"/>
  <c r="BI349" i="2"/>
  <c r="BH349" i="2"/>
  <c r="BG349" i="2"/>
  <c r="BF349" i="2"/>
  <c r="T349" i="2"/>
  <c r="R349" i="2"/>
  <c r="P349" i="2"/>
  <c r="BI345" i="2"/>
  <c r="BH345" i="2"/>
  <c r="BG345" i="2"/>
  <c r="BF345" i="2"/>
  <c r="T345" i="2"/>
  <c r="T344" i="2" s="1"/>
  <c r="R345" i="2"/>
  <c r="R344" i="2"/>
  <c r="P345" i="2"/>
  <c r="P344" i="2" s="1"/>
  <c r="BI342" i="2"/>
  <c r="BH342" i="2"/>
  <c r="BG342" i="2"/>
  <c r="BF342" i="2"/>
  <c r="T342" i="2"/>
  <c r="R342" i="2"/>
  <c r="P342" i="2"/>
  <c r="BI339" i="2"/>
  <c r="BH339" i="2"/>
  <c r="BG339" i="2"/>
  <c r="BF339" i="2"/>
  <c r="T339" i="2"/>
  <c r="R339" i="2"/>
  <c r="P339" i="2"/>
  <c r="BI337" i="2"/>
  <c r="BH337" i="2"/>
  <c r="BG337" i="2"/>
  <c r="BF337" i="2"/>
  <c r="T337" i="2"/>
  <c r="R337" i="2"/>
  <c r="P337" i="2"/>
  <c r="BI335" i="2"/>
  <c r="BH335" i="2"/>
  <c r="BG335" i="2"/>
  <c r="BF335" i="2"/>
  <c r="T335" i="2"/>
  <c r="R335" i="2"/>
  <c r="P335" i="2"/>
  <c r="BI331" i="2"/>
  <c r="BH331" i="2"/>
  <c r="BG331" i="2"/>
  <c r="BF331" i="2"/>
  <c r="T331" i="2"/>
  <c r="R331" i="2"/>
  <c r="P331" i="2"/>
  <c r="BI321" i="2"/>
  <c r="BH321" i="2"/>
  <c r="BG321" i="2"/>
  <c r="BF321" i="2"/>
  <c r="T321" i="2"/>
  <c r="R321" i="2"/>
  <c r="P321" i="2"/>
  <c r="BI308" i="2"/>
  <c r="BH308" i="2"/>
  <c r="BG308" i="2"/>
  <c r="BF308" i="2"/>
  <c r="T308" i="2"/>
  <c r="R308" i="2"/>
  <c r="P308" i="2"/>
  <c r="BI304" i="2"/>
  <c r="BH304" i="2"/>
  <c r="BG304" i="2"/>
  <c r="BF304" i="2"/>
  <c r="T304" i="2"/>
  <c r="R304" i="2"/>
  <c r="P304" i="2"/>
  <c r="BI300" i="2"/>
  <c r="BH300" i="2"/>
  <c r="BG300" i="2"/>
  <c r="BF300" i="2"/>
  <c r="T300" i="2"/>
  <c r="R300" i="2"/>
  <c r="P300" i="2"/>
  <c r="BI296" i="2"/>
  <c r="BH296" i="2"/>
  <c r="BG296" i="2"/>
  <c r="BF296" i="2"/>
  <c r="T296" i="2"/>
  <c r="R296" i="2"/>
  <c r="P296" i="2"/>
  <c r="BI293" i="2"/>
  <c r="BH293" i="2"/>
  <c r="BG293" i="2"/>
  <c r="BF293" i="2"/>
  <c r="T293" i="2"/>
  <c r="R293" i="2"/>
  <c r="P293" i="2"/>
  <c r="BI289" i="2"/>
  <c r="BH289" i="2"/>
  <c r="BG289" i="2"/>
  <c r="BF289" i="2"/>
  <c r="T289" i="2"/>
  <c r="R289" i="2"/>
  <c r="P289" i="2"/>
  <c r="BI284" i="2"/>
  <c r="BH284" i="2"/>
  <c r="BG284" i="2"/>
  <c r="BF284" i="2"/>
  <c r="T284" i="2"/>
  <c r="R284" i="2"/>
  <c r="P284" i="2"/>
  <c r="BI280" i="2"/>
  <c r="BH280" i="2"/>
  <c r="BG280" i="2"/>
  <c r="BF280" i="2"/>
  <c r="T280" i="2"/>
  <c r="R280" i="2"/>
  <c r="P280" i="2"/>
  <c r="BI276" i="2"/>
  <c r="BH276" i="2"/>
  <c r="BG276" i="2"/>
  <c r="BF276" i="2"/>
  <c r="T276" i="2"/>
  <c r="R276" i="2"/>
  <c r="P276" i="2"/>
  <c r="BI272" i="2"/>
  <c r="BH272" i="2"/>
  <c r="BG272" i="2"/>
  <c r="BF272" i="2"/>
  <c r="T272" i="2"/>
  <c r="R272" i="2"/>
  <c r="P272" i="2"/>
  <c r="BI266" i="2"/>
  <c r="BH266" i="2"/>
  <c r="BG266" i="2"/>
  <c r="BF266" i="2"/>
  <c r="T266" i="2"/>
  <c r="R266" i="2"/>
  <c r="P266" i="2"/>
  <c r="BI263" i="2"/>
  <c r="BH263" i="2"/>
  <c r="BG263" i="2"/>
  <c r="BF263" i="2"/>
  <c r="T263" i="2"/>
  <c r="R263" i="2"/>
  <c r="P263" i="2"/>
  <c r="BI255" i="2"/>
  <c r="BH255" i="2"/>
  <c r="BG255" i="2"/>
  <c r="BF255" i="2"/>
  <c r="T255" i="2"/>
  <c r="R255" i="2"/>
  <c r="P255" i="2"/>
  <c r="BI251" i="2"/>
  <c r="BH251" i="2"/>
  <c r="BG251" i="2"/>
  <c r="BF251" i="2"/>
  <c r="T251" i="2"/>
  <c r="R251" i="2"/>
  <c r="P251" i="2"/>
  <c r="BI247" i="2"/>
  <c r="BH247" i="2"/>
  <c r="BG247" i="2"/>
  <c r="BF247" i="2"/>
  <c r="T247" i="2"/>
  <c r="R247" i="2"/>
  <c r="P247" i="2"/>
  <c r="BI242" i="2"/>
  <c r="BH242" i="2"/>
  <c r="BG242" i="2"/>
  <c r="BF242" i="2"/>
  <c r="T242" i="2"/>
  <c r="R242" i="2"/>
  <c r="P242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3" i="2"/>
  <c r="BH233" i="2"/>
  <c r="BG233" i="2"/>
  <c r="BF233" i="2"/>
  <c r="T233" i="2"/>
  <c r="R233" i="2"/>
  <c r="P233" i="2"/>
  <c r="BI229" i="2"/>
  <c r="BH229" i="2"/>
  <c r="BG229" i="2"/>
  <c r="BF229" i="2"/>
  <c r="T229" i="2"/>
  <c r="R229" i="2"/>
  <c r="P229" i="2"/>
  <c r="BI225" i="2"/>
  <c r="BH225" i="2"/>
  <c r="BG225" i="2"/>
  <c r="BF225" i="2"/>
  <c r="T225" i="2"/>
  <c r="R225" i="2"/>
  <c r="P225" i="2"/>
  <c r="BI221" i="2"/>
  <c r="BH221" i="2"/>
  <c r="BG221" i="2"/>
  <c r="BF221" i="2"/>
  <c r="T221" i="2"/>
  <c r="R221" i="2"/>
  <c r="P221" i="2"/>
  <c r="BI219" i="2"/>
  <c r="BH219" i="2"/>
  <c r="BG219" i="2"/>
  <c r="BF219" i="2"/>
  <c r="T219" i="2"/>
  <c r="R219" i="2"/>
  <c r="P219" i="2"/>
  <c r="BI214" i="2"/>
  <c r="BH214" i="2"/>
  <c r="BG214" i="2"/>
  <c r="BF214" i="2"/>
  <c r="T214" i="2"/>
  <c r="R214" i="2"/>
  <c r="P214" i="2"/>
  <c r="BI211" i="2"/>
  <c r="BH211" i="2"/>
  <c r="BG211" i="2"/>
  <c r="BF211" i="2"/>
  <c r="T211" i="2"/>
  <c r="R211" i="2"/>
  <c r="P211" i="2"/>
  <c r="BI207" i="2"/>
  <c r="BH207" i="2"/>
  <c r="BG207" i="2"/>
  <c r="BF207" i="2"/>
  <c r="T207" i="2"/>
  <c r="R207" i="2"/>
  <c r="P207" i="2"/>
  <c r="BI203" i="2"/>
  <c r="BH203" i="2"/>
  <c r="BG203" i="2"/>
  <c r="BF203" i="2"/>
  <c r="T203" i="2"/>
  <c r="R203" i="2"/>
  <c r="P203" i="2"/>
  <c r="BI200" i="2"/>
  <c r="BH200" i="2"/>
  <c r="BG200" i="2"/>
  <c r="BF200" i="2"/>
  <c r="T200" i="2"/>
  <c r="R200" i="2"/>
  <c r="P200" i="2"/>
  <c r="BI196" i="2"/>
  <c r="BH196" i="2"/>
  <c r="BG196" i="2"/>
  <c r="BF196" i="2"/>
  <c r="T196" i="2"/>
  <c r="R196" i="2"/>
  <c r="P196" i="2"/>
  <c r="BI193" i="2"/>
  <c r="BH193" i="2"/>
  <c r="BG193" i="2"/>
  <c r="BF193" i="2"/>
  <c r="T193" i="2"/>
  <c r="R193" i="2"/>
  <c r="P193" i="2"/>
  <c r="BI190" i="2"/>
  <c r="BH190" i="2"/>
  <c r="BG190" i="2"/>
  <c r="BF190" i="2"/>
  <c r="T190" i="2"/>
  <c r="R190" i="2"/>
  <c r="P190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81" i="2"/>
  <c r="BH181" i="2"/>
  <c r="BG181" i="2"/>
  <c r="BF181" i="2"/>
  <c r="T181" i="2"/>
  <c r="R181" i="2"/>
  <c r="P181" i="2"/>
  <c r="BI178" i="2"/>
  <c r="BH178" i="2"/>
  <c r="BG178" i="2"/>
  <c r="BF178" i="2"/>
  <c r="T178" i="2"/>
  <c r="R178" i="2"/>
  <c r="P178" i="2"/>
  <c r="BI175" i="2"/>
  <c r="BH175" i="2"/>
  <c r="BG175" i="2"/>
  <c r="BF175" i="2"/>
  <c r="T175" i="2"/>
  <c r="R175" i="2"/>
  <c r="P175" i="2"/>
  <c r="BI168" i="2"/>
  <c r="BH168" i="2"/>
  <c r="BG168" i="2"/>
  <c r="BF168" i="2"/>
  <c r="T168" i="2"/>
  <c r="R168" i="2"/>
  <c r="P168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5" i="2"/>
  <c r="BH145" i="2"/>
  <c r="BG145" i="2"/>
  <c r="BF145" i="2"/>
  <c r="T145" i="2"/>
  <c r="R145" i="2"/>
  <c r="P145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R139" i="2"/>
  <c r="P139" i="2"/>
  <c r="BI135" i="2"/>
  <c r="BH135" i="2"/>
  <c r="BG135" i="2"/>
  <c r="BF135" i="2"/>
  <c r="T135" i="2"/>
  <c r="R135" i="2"/>
  <c r="P135" i="2"/>
  <c r="BI130" i="2"/>
  <c r="BH130" i="2"/>
  <c r="BG130" i="2"/>
  <c r="BF130" i="2"/>
  <c r="T130" i="2"/>
  <c r="R130" i="2"/>
  <c r="P130" i="2"/>
  <c r="BI126" i="2"/>
  <c r="BH126" i="2"/>
  <c r="BG126" i="2"/>
  <c r="BF126" i="2"/>
  <c r="T126" i="2"/>
  <c r="R126" i="2"/>
  <c r="P126" i="2"/>
  <c r="BI122" i="2"/>
  <c r="BH122" i="2"/>
  <c r="BG122" i="2"/>
  <c r="BF122" i="2"/>
  <c r="T122" i="2"/>
  <c r="R122" i="2"/>
  <c r="P122" i="2"/>
  <c r="BI118" i="2"/>
  <c r="BH118" i="2"/>
  <c r="BG118" i="2"/>
  <c r="BF118" i="2"/>
  <c r="T118" i="2"/>
  <c r="R118" i="2"/>
  <c r="P118" i="2"/>
  <c r="BI114" i="2"/>
  <c r="BH114" i="2"/>
  <c r="BG114" i="2"/>
  <c r="BF114" i="2"/>
  <c r="T114" i="2"/>
  <c r="R114" i="2"/>
  <c r="P114" i="2"/>
  <c r="BI110" i="2"/>
  <c r="BH110" i="2"/>
  <c r="BG110" i="2"/>
  <c r="BF110" i="2"/>
  <c r="T110" i="2"/>
  <c r="R110" i="2"/>
  <c r="P110" i="2"/>
  <c r="BI103" i="2"/>
  <c r="BH103" i="2"/>
  <c r="BG103" i="2"/>
  <c r="BF103" i="2"/>
  <c r="T103" i="2"/>
  <c r="R103" i="2"/>
  <c r="P103" i="2"/>
  <c r="BI98" i="2"/>
  <c r="BH98" i="2"/>
  <c r="BG98" i="2"/>
  <c r="BF98" i="2"/>
  <c r="T98" i="2"/>
  <c r="T97" i="2" s="1"/>
  <c r="R98" i="2"/>
  <c r="R97" i="2"/>
  <c r="P98" i="2"/>
  <c r="P97" i="2" s="1"/>
  <c r="J92" i="2"/>
  <c r="J91" i="2"/>
  <c r="F91" i="2"/>
  <c r="F89" i="2"/>
  <c r="E87" i="2"/>
  <c r="J55" i="2"/>
  <c r="J54" i="2"/>
  <c r="F54" i="2"/>
  <c r="F52" i="2"/>
  <c r="E50" i="2"/>
  <c r="J18" i="2"/>
  <c r="E18" i="2"/>
  <c r="F92" i="2"/>
  <c r="J17" i="2"/>
  <c r="J12" i="2"/>
  <c r="J89" i="2"/>
  <c r="E7" i="2"/>
  <c r="E85" i="2" s="1"/>
  <c r="L50" i="1"/>
  <c r="AM50" i="1"/>
  <c r="AM49" i="1"/>
  <c r="L49" i="1"/>
  <c r="AM47" i="1"/>
  <c r="L47" i="1"/>
  <c r="L45" i="1"/>
  <c r="L44" i="1"/>
  <c r="J207" i="2"/>
  <c r="J126" i="2"/>
  <c r="BK519" i="2"/>
  <c r="J358" i="2"/>
  <c r="J342" i="2"/>
  <c r="J300" i="2"/>
  <c r="J266" i="2"/>
  <c r="J237" i="2"/>
  <c r="J193" i="2"/>
  <c r="BK543" i="2"/>
  <c r="BK242" i="2"/>
  <c r="J214" i="2"/>
  <c r="J130" i="2"/>
  <c r="J486" i="2"/>
  <c r="J478" i="2"/>
  <c r="J459" i="2"/>
  <c r="BK427" i="2"/>
  <c r="J415" i="2"/>
  <c r="BK393" i="2"/>
  <c r="BK379" i="2"/>
  <c r="BK365" i="2"/>
  <c r="BK339" i="2"/>
  <c r="BK289" i="2"/>
  <c r="BK266" i="2"/>
  <c r="J187" i="2"/>
  <c r="BK135" i="2"/>
  <c r="J279" i="3"/>
  <c r="J237" i="3"/>
  <c r="BK206" i="3"/>
  <c r="J163" i="3"/>
  <c r="J128" i="3"/>
  <c r="BK101" i="3"/>
  <c r="J299" i="3"/>
  <c r="J264" i="3"/>
  <c r="BK235" i="3"/>
  <c r="BK215" i="3"/>
  <c r="J156" i="3"/>
  <c r="BK127" i="3"/>
  <c r="BK94" i="3"/>
  <c r="J285" i="3"/>
  <c r="BK252" i="3"/>
  <c r="BK224" i="3"/>
  <c r="J200" i="3"/>
  <c r="BK175" i="3"/>
  <c r="J152" i="3"/>
  <c r="J119" i="3"/>
  <c r="BK98" i="3"/>
  <c r="BK299" i="3"/>
  <c r="BK264" i="3"/>
  <c r="J239" i="3"/>
  <c r="J210" i="3"/>
  <c r="J181" i="3"/>
  <c r="BK168" i="3"/>
  <c r="J138" i="3"/>
  <c r="J129" i="3"/>
  <c r="BK310" i="3"/>
  <c r="J297" i="3"/>
  <c r="BK255" i="3"/>
  <c r="BK183" i="3"/>
  <c r="BK173" i="3"/>
  <c r="BK155" i="3"/>
  <c r="J136" i="3"/>
  <c r="BK100" i="3"/>
  <c r="BK295" i="3"/>
  <c r="BK237" i="3"/>
  <c r="BK198" i="3"/>
  <c r="BK141" i="3"/>
  <c r="J130" i="3"/>
  <c r="J107" i="3"/>
  <c r="BK183" i="4"/>
  <c r="BK166" i="4"/>
  <c r="J150" i="4"/>
  <c r="J161" i="4"/>
  <c r="J141" i="4"/>
  <c r="J90" i="4"/>
  <c r="BK176" i="4"/>
  <c r="BK150" i="4"/>
  <c r="J131" i="4"/>
  <c r="BK94" i="4"/>
  <c r="J148" i="4"/>
  <c r="BK123" i="4"/>
  <c r="J192" i="4"/>
  <c r="J185" i="4"/>
  <c r="J166" i="4"/>
  <c r="BK145" i="4"/>
  <c r="J101" i="4"/>
  <c r="J102" i="5"/>
  <c r="J95" i="5"/>
  <c r="BK540" i="2"/>
  <c r="BK524" i="2"/>
  <c r="BK214" i="2"/>
  <c r="J175" i="2"/>
  <c r="J98" i="2"/>
  <c r="BK122" i="2"/>
  <c r="J521" i="2"/>
  <c r="BK511" i="2"/>
  <c r="BK505" i="2"/>
  <c r="J500" i="2"/>
  <c r="BK459" i="2"/>
  <c r="BK434" i="2"/>
  <c r="J421" i="2"/>
  <c r="BK409" i="2"/>
  <c r="J397" i="2"/>
  <c r="J379" i="2"/>
  <c r="J369" i="2"/>
  <c r="J356" i="2"/>
  <c r="BK296" i="2"/>
  <c r="J229" i="2"/>
  <c r="J184" i="2"/>
  <c r="J168" i="2"/>
  <c r="BK513" i="2"/>
  <c r="BK349" i="2"/>
  <c r="J321" i="2"/>
  <c r="J289" i="2"/>
  <c r="J251" i="2"/>
  <c r="J221" i="2"/>
  <c r="AS54" i="1"/>
  <c r="BK178" i="2"/>
  <c r="J496" i="2"/>
  <c r="BK484" i="2"/>
  <c r="BK470" i="2"/>
  <c r="BK456" i="2"/>
  <c r="J423" i="2"/>
  <c r="J409" i="2"/>
  <c r="BK388" i="2"/>
  <c r="J368" i="2"/>
  <c r="BK335" i="2"/>
  <c r="J296" i="2"/>
  <c r="BK272" i="2"/>
  <c r="J233" i="2"/>
  <c r="J149" i="2"/>
  <c r="J292" i="3"/>
  <c r="BK256" i="3"/>
  <c r="J208" i="3"/>
  <c r="J183" i="3"/>
  <c r="BK125" i="3"/>
  <c r="J100" i="3"/>
  <c r="J271" i="3"/>
  <c r="BK241" i="3"/>
  <c r="J222" i="3"/>
  <c r="J160" i="3"/>
  <c r="BK111" i="3"/>
  <c r="BK291" i="3"/>
  <c r="BK245" i="3"/>
  <c r="BK217" i="3"/>
  <c r="J182" i="3"/>
  <c r="J166" i="3"/>
  <c r="BK139" i="3"/>
  <c r="BK107" i="3"/>
  <c r="J306" i="3"/>
  <c r="BK294" i="3"/>
  <c r="J256" i="3"/>
  <c r="BK222" i="3"/>
  <c r="BK187" i="3"/>
  <c r="BK177" i="3"/>
  <c r="BK133" i="3"/>
  <c r="BK115" i="3"/>
  <c r="BK313" i="3"/>
  <c r="BK262" i="3"/>
  <c r="J224" i="3"/>
  <c r="J187" i="3"/>
  <c r="J171" i="3"/>
  <c r="BK148" i="3"/>
  <c r="J137" i="3"/>
  <c r="BK104" i="3"/>
  <c r="BK297" i="3"/>
  <c r="J267" i="3"/>
  <c r="BK208" i="3"/>
  <c r="J140" i="3"/>
  <c r="J126" i="3"/>
  <c r="J94" i="3"/>
  <c r="J176" i="4"/>
  <c r="J156" i="4"/>
  <c r="J134" i="4"/>
  <c r="BK148" i="4"/>
  <c r="BK98" i="4"/>
  <c r="BK172" i="4"/>
  <c r="J153" i="4"/>
  <c r="BK101" i="4"/>
  <c r="BK167" i="4"/>
  <c r="J120" i="4"/>
  <c r="J189" i="4"/>
  <c r="BK173" i="4"/>
  <c r="BK157" i="4"/>
  <c r="BK134" i="4"/>
  <c r="J98" i="4"/>
  <c r="BK91" i="5"/>
  <c r="J98" i="5"/>
  <c r="J540" i="2"/>
  <c r="BK521" i="2"/>
  <c r="BK196" i="2"/>
  <c r="J152" i="2"/>
  <c r="J181" i="2"/>
  <c r="J114" i="2"/>
  <c r="J519" i="2"/>
  <c r="J511" i="2"/>
  <c r="BK502" i="2"/>
  <c r="J467" i="2"/>
  <c r="BK446" i="2"/>
  <c r="J427" i="2"/>
  <c r="J419" i="2"/>
  <c r="J405" i="2"/>
  <c r="J393" i="2"/>
  <c r="J381" i="2"/>
  <c r="BK372" i="2"/>
  <c r="BK358" i="2"/>
  <c r="J335" i="2"/>
  <c r="J263" i="2"/>
  <c r="J196" i="2"/>
  <c r="BK142" i="2"/>
  <c r="J517" i="2"/>
  <c r="BK377" i="2"/>
  <c r="BK368" i="2"/>
  <c r="BK321" i="2"/>
  <c r="BK293" i="2"/>
  <c r="J272" i="2"/>
  <c r="BK233" i="2"/>
  <c r="J190" i="2"/>
  <c r="BK238" i="2"/>
  <c r="BK211" i="2"/>
  <c r="BK145" i="2"/>
  <c r="BK489" i="2"/>
  <c r="BK481" i="2"/>
  <c r="BK467" i="2"/>
  <c r="BK437" i="2"/>
  <c r="BK419" i="2"/>
  <c r="BK400" i="2"/>
  <c r="BK373" i="2"/>
  <c r="BK363" i="2"/>
  <c r="BK342" i="2"/>
  <c r="J304" i="2"/>
  <c r="BK276" i="2"/>
  <c r="J238" i="2"/>
  <c r="J145" i="2"/>
  <c r="J273" i="3"/>
  <c r="BK228" i="3"/>
  <c r="J194" i="3"/>
  <c r="J146" i="3"/>
  <c r="BK103" i="3"/>
  <c r="BK316" i="3"/>
  <c r="BK285" i="3"/>
  <c r="J245" i="3"/>
  <c r="BK227" i="3"/>
  <c r="BK191" i="3"/>
  <c r="J142" i="3"/>
  <c r="J95" i="3"/>
  <c r="BK273" i="3"/>
  <c r="BK249" i="3"/>
  <c r="BK220" i="3"/>
  <c r="J204" i="3"/>
  <c r="J180" i="3"/>
  <c r="J148" i="3"/>
  <c r="BK126" i="3"/>
  <c r="J101" i="3"/>
  <c r="BK303" i="3"/>
  <c r="BK290" i="3"/>
  <c r="BK248" i="3"/>
  <c r="BK202" i="3"/>
  <c r="BK178" i="3"/>
  <c r="BK146" i="3"/>
  <c r="BK130" i="3"/>
  <c r="BK96" i="3"/>
  <c r="J300" i="3"/>
  <c r="J260" i="3"/>
  <c r="J230" i="3"/>
  <c r="J198" i="3"/>
  <c r="J175" i="3"/>
  <c r="BK142" i="3"/>
  <c r="J131" i="3"/>
  <c r="J303" i="3"/>
  <c r="BK277" i="3"/>
  <c r="J228" i="3"/>
  <c r="J189" i="3"/>
  <c r="BK135" i="3"/>
  <c r="BK124" i="3"/>
  <c r="BK192" i="4"/>
  <c r="BK163" i="4"/>
  <c r="BK152" i="4"/>
  <c r="J132" i="4"/>
  <c r="BK116" i="4"/>
  <c r="BK195" i="4"/>
  <c r="J160" i="4"/>
  <c r="BK138" i="4"/>
  <c r="BK186" i="4"/>
  <c r="BK175" i="4"/>
  <c r="J152" i="4"/>
  <c r="J118" i="4"/>
  <c r="J195" i="4"/>
  <c r="J177" i="4"/>
  <c r="J164" i="4"/>
  <c r="BK113" i="4"/>
  <c r="J103" i="4"/>
  <c r="BK98" i="5"/>
  <c r="J539" i="2"/>
  <c r="J219" i="2"/>
  <c r="J135" i="2"/>
  <c r="J543" i="2"/>
  <c r="J142" i="2"/>
  <c r="J524" i="2"/>
  <c r="J513" i="2"/>
  <c r="J505" i="2"/>
  <c r="BK498" i="2"/>
  <c r="BK453" i="2"/>
  <c r="J446" i="2"/>
  <c r="BK423" i="2"/>
  <c r="BK415" i="2"/>
  <c r="BK404" i="2"/>
  <c r="BK385" i="2"/>
  <c r="J373" i="2"/>
  <c r="BK360" i="2"/>
  <c r="J337" i="2"/>
  <c r="J293" i="2"/>
  <c r="J203" i="2"/>
  <c r="J178" i="2"/>
  <c r="BK103" i="2"/>
  <c r="J375" i="2"/>
  <c r="J345" i="2"/>
  <c r="BK308" i="2"/>
  <c r="J276" i="2"/>
  <c r="BK247" i="2"/>
  <c r="BK203" i="2"/>
  <c r="BK114" i="2"/>
  <c r="BK229" i="2"/>
  <c r="J200" i="2"/>
  <c r="J139" i="2"/>
  <c r="J489" i="2"/>
  <c r="BK478" i="2"/>
  <c r="BK464" i="2"/>
  <c r="BK450" i="2"/>
  <c r="J424" i="2"/>
  <c r="BK418" i="2"/>
  <c r="BK397" i="2"/>
  <c r="BK381" i="2"/>
  <c r="BK353" i="2"/>
  <c r="J331" i="2"/>
  <c r="J280" i="2"/>
  <c r="BK225" i="2"/>
  <c r="BK118" i="2"/>
  <c r="BK275" i="3"/>
  <c r="J232" i="3"/>
  <c r="J202" i="3"/>
  <c r="BK166" i="3"/>
  <c r="BK134" i="3"/>
  <c r="J102" i="3"/>
  <c r="BK304" i="3"/>
  <c r="J275" i="3"/>
  <c r="J243" i="3"/>
  <c r="BK225" i="3"/>
  <c r="BK181" i="3"/>
  <c r="BK137" i="3"/>
  <c r="BK105" i="3"/>
  <c r="J290" i="3"/>
  <c r="J255" i="3"/>
  <c r="J234" i="3"/>
  <c r="J197" i="3"/>
  <c r="BK157" i="3"/>
  <c r="J133" i="3"/>
  <c r="BK106" i="3"/>
  <c r="J304" i="3"/>
  <c r="BK282" i="3"/>
  <c r="BK234" i="3"/>
  <c r="BK200" i="3"/>
  <c r="J173" i="3"/>
  <c r="J143" i="3"/>
  <c r="J125" i="3"/>
  <c r="BK95" i="3"/>
  <c r="J287" i="3"/>
  <c r="BK243" i="3"/>
  <c r="J206" i="3"/>
  <c r="J177" i="3"/>
  <c r="BK160" i="3"/>
  <c r="J141" i="3"/>
  <c r="BK129" i="3"/>
  <c r="J322" i="3"/>
  <c r="BK301" i="3"/>
  <c r="J269" i="3"/>
  <c r="J227" i="3"/>
  <c r="BK197" i="3"/>
  <c r="BK143" i="3"/>
  <c r="J127" i="3"/>
  <c r="J98" i="3"/>
  <c r="BK169" i="4"/>
  <c r="BK160" i="4"/>
  <c r="J137" i="4"/>
  <c r="J154" i="4"/>
  <c r="BK107" i="4"/>
  <c r="BK177" i="4"/>
  <c r="J157" i="4"/>
  <c r="J139" i="4"/>
  <c r="J111" i="4"/>
  <c r="J184" i="4"/>
  <c r="BK156" i="4"/>
  <c r="J146" i="4"/>
  <c r="J109" i="4"/>
  <c r="J181" i="4"/>
  <c r="J169" i="4"/>
  <c r="BK137" i="4"/>
  <c r="J107" i="4"/>
  <c r="BK102" i="5"/>
  <c r="J91" i="5"/>
  <c r="BK539" i="2"/>
  <c r="J225" i="2"/>
  <c r="BK184" i="2"/>
  <c r="J103" i="2"/>
  <c r="BK168" i="2"/>
  <c r="J110" i="2"/>
  <c r="BK517" i="2"/>
  <c r="BK508" i="2"/>
  <c r="J502" i="2"/>
  <c r="J464" i="2"/>
  <c r="J453" i="2"/>
  <c r="BK431" i="2"/>
  <c r="J413" i="2"/>
  <c r="J400" i="2"/>
  <c r="J377" i="2"/>
  <c r="J365" i="2"/>
  <c r="J353" i="2"/>
  <c r="J308" i="2"/>
  <c r="BK251" i="2"/>
  <c r="BK190" i="2"/>
  <c r="BK130" i="2"/>
  <c r="BK98" i="2"/>
  <c r="J383" i="2"/>
  <c r="BK356" i="2"/>
  <c r="J339" i="2"/>
  <c r="BK280" i="2"/>
  <c r="BK255" i="2"/>
  <c r="J211" i="2"/>
  <c r="BK149" i="2"/>
  <c r="BK263" i="2"/>
  <c r="BK219" i="2"/>
  <c r="BK187" i="2"/>
  <c r="J498" i="2"/>
  <c r="BK486" i="2"/>
  <c r="J481" i="2"/>
  <c r="BK462" i="2"/>
  <c r="J434" i="2"/>
  <c r="BK421" i="2"/>
  <c r="BK405" i="2"/>
  <c r="BK383" i="2"/>
  <c r="J360" i="2"/>
  <c r="BK337" i="2"/>
  <c r="BK300" i="2"/>
  <c r="J247" i="2"/>
  <c r="BK193" i="2"/>
  <c r="BK126" i="2"/>
  <c r="J277" i="3"/>
  <c r="BK267" i="3"/>
  <c r="J214" i="3"/>
  <c r="BK180" i="3"/>
  <c r="BK119" i="3"/>
  <c r="BK322" i="3"/>
  <c r="J295" i="3"/>
  <c r="BK260" i="3"/>
  <c r="BK232" i="3"/>
  <c r="BK194" i="3"/>
  <c r="J151" i="3"/>
  <c r="BK123" i="3"/>
  <c r="J301" i="3"/>
  <c r="J262" i="3"/>
  <c r="BK239" i="3"/>
  <c r="BK214" i="3"/>
  <c r="J185" i="3"/>
  <c r="BK171" i="3"/>
  <c r="J144" i="3"/>
  <c r="BK128" i="3"/>
  <c r="J103" i="3"/>
  <c r="J310" i="3"/>
  <c r="J258" i="3"/>
  <c r="BK230" i="3"/>
  <c r="J191" i="3"/>
  <c r="BK152" i="3"/>
  <c r="BK132" i="3"/>
  <c r="J319" i="3"/>
  <c r="BK292" i="3"/>
  <c r="BK258" i="3"/>
  <c r="J212" i="3"/>
  <c r="J178" i="3"/>
  <c r="BK163" i="3"/>
  <c r="J139" i="3"/>
  <c r="J123" i="3"/>
  <c r="J316" i="3"/>
  <c r="J282" i="3"/>
  <c r="J252" i="3"/>
  <c r="BK210" i="3"/>
  <c r="BK151" i="3"/>
  <c r="J132" i="3"/>
  <c r="BK102" i="3"/>
  <c r="BK181" i="4"/>
  <c r="J159" i="4"/>
  <c r="BK130" i="4"/>
  <c r="J126" i="4"/>
  <c r="J123" i="4"/>
  <c r="BK118" i="4"/>
  <c r="J116" i="4"/>
  <c r="BK111" i="4"/>
  <c r="J105" i="4"/>
  <c r="J94" i="4"/>
  <c r="BK90" i="4"/>
  <c r="J186" i="4"/>
  <c r="BK184" i="4"/>
  <c r="J183" i="4"/>
  <c r="J180" i="4"/>
  <c r="BK178" i="4"/>
  <c r="J175" i="4"/>
  <c r="J167" i="4"/>
  <c r="BK164" i="4"/>
  <c r="J163" i="4"/>
  <c r="J138" i="4"/>
  <c r="BK189" i="4"/>
  <c r="BK159" i="4"/>
  <c r="BK141" i="4"/>
  <c r="BK126" i="4"/>
  <c r="BK185" i="4"/>
  <c r="J173" i="4"/>
  <c r="BK132" i="4"/>
  <c r="BK105" i="4"/>
  <c r="BK188" i="4"/>
  <c r="J172" i="4"/>
  <c r="BK153" i="4"/>
  <c r="BK135" i="4"/>
  <c r="BK109" i="4"/>
  <c r="J87" i="5"/>
  <c r="BK95" i="5"/>
  <c r="J118" i="2"/>
  <c r="J508" i="2"/>
  <c r="BK500" i="2"/>
  <c r="J462" i="2"/>
  <c r="J450" i="2"/>
  <c r="BK424" i="2"/>
  <c r="J418" i="2"/>
  <c r="J388" i="2"/>
  <c r="BK375" i="2"/>
  <c r="J363" i="2"/>
  <c r="BK345" i="2"/>
  <c r="BK304" i="2"/>
  <c r="BK200" i="2"/>
  <c r="BK181" i="2"/>
  <c r="J122" i="2"/>
  <c r="J437" i="2"/>
  <c r="J372" i="2"/>
  <c r="BK331" i="2"/>
  <c r="J284" i="2"/>
  <c r="J242" i="2"/>
  <c r="BK207" i="2"/>
  <c r="BK139" i="2"/>
  <c r="J255" i="2"/>
  <c r="BK221" i="2"/>
  <c r="BK152" i="2"/>
  <c r="BK496" i="2"/>
  <c r="J484" i="2"/>
  <c r="J470" i="2"/>
  <c r="J456" i="2"/>
  <c r="J431" i="2"/>
  <c r="BK413" i="2"/>
  <c r="J404" i="2"/>
  <c r="J385" i="2"/>
  <c r="BK369" i="2"/>
  <c r="J349" i="2"/>
  <c r="BK284" i="2"/>
  <c r="BK237" i="2"/>
  <c r="BK175" i="2"/>
  <c r="BK110" i="2"/>
  <c r="BK269" i="3"/>
  <c r="J215" i="3"/>
  <c r="BK189" i="3"/>
  <c r="BK138" i="3"/>
  <c r="J111" i="3"/>
  <c r="BK319" i="3"/>
  <c r="J294" i="3"/>
  <c r="J249" i="3"/>
  <c r="J220" i="3"/>
  <c r="BK185" i="3"/>
  <c r="BK144" i="3"/>
  <c r="J124" i="3"/>
  <c r="BK300" i="3"/>
  <c r="BK271" i="3"/>
  <c r="J225" i="3"/>
  <c r="BK212" i="3"/>
  <c r="J179" i="3"/>
  <c r="J155" i="3"/>
  <c r="BK131" i="3"/>
  <c r="J104" i="3"/>
  <c r="J96" i="3"/>
  <c r="BK279" i="3"/>
  <c r="J241" i="3"/>
  <c r="J217" i="3"/>
  <c r="BK179" i="3"/>
  <c r="BK156" i="3"/>
  <c r="BK136" i="3"/>
  <c r="J106" i="3"/>
  <c r="BK306" i="3"/>
  <c r="J291" i="3"/>
  <c r="J235" i="3"/>
  <c r="BK204" i="3"/>
  <c r="BK182" i="3"/>
  <c r="J157" i="3"/>
  <c r="BK140" i="3"/>
  <c r="J135" i="3"/>
  <c r="J105" i="3"/>
  <c r="J313" i="3"/>
  <c r="BK287" i="3"/>
  <c r="J248" i="3"/>
  <c r="J168" i="3"/>
  <c r="J134" i="3"/>
  <c r="J115" i="3"/>
  <c r="J188" i="4"/>
  <c r="BK161" i="4"/>
  <c r="BK139" i="4"/>
  <c r="BK131" i="4"/>
  <c r="J135" i="4"/>
  <c r="J201" i="4"/>
  <c r="J170" i="4"/>
  <c r="J145" i="4"/>
  <c r="BK103" i="4"/>
  <c r="BK180" i="4"/>
  <c r="BK154" i="4"/>
  <c r="J130" i="4"/>
  <c r="BK201" i="4"/>
  <c r="J178" i="4"/>
  <c r="BK170" i="4"/>
  <c r="BK146" i="4"/>
  <c r="BK120" i="4"/>
  <c r="J113" i="4"/>
  <c r="BK87" i="5"/>
  <c r="R102" i="2" l="1"/>
  <c r="P224" i="2"/>
  <c r="T334" i="2"/>
  <c r="T348" i="2"/>
  <c r="R387" i="2"/>
  <c r="BK426" i="2"/>
  <c r="J426" i="2" s="1"/>
  <c r="J72" i="2" s="1"/>
  <c r="P469" i="2"/>
  <c r="BK523" i="2"/>
  <c r="J523" i="2" s="1"/>
  <c r="J75" i="2" s="1"/>
  <c r="BK93" i="3"/>
  <c r="J93" i="3"/>
  <c r="J61" i="3"/>
  <c r="R154" i="3"/>
  <c r="R92" i="3" s="1"/>
  <c r="R91" i="3" s="1"/>
  <c r="T219" i="3"/>
  <c r="P254" i="3"/>
  <c r="T266" i="3"/>
  <c r="T281" i="3"/>
  <c r="BK305" i="3"/>
  <c r="J305" i="3"/>
  <c r="J70" i="3" s="1"/>
  <c r="T312" i="3"/>
  <c r="P89" i="4"/>
  <c r="R100" i="4"/>
  <c r="P115" i="4"/>
  <c r="T115" i="4"/>
  <c r="R191" i="4"/>
  <c r="P102" i="2"/>
  <c r="R224" i="2"/>
  <c r="BK348" i="2"/>
  <c r="J348" i="2"/>
  <c r="J68" i="2" s="1"/>
  <c r="T362" i="2"/>
  <c r="P399" i="2"/>
  <c r="T426" i="2"/>
  <c r="P507" i="2"/>
  <c r="R523" i="2"/>
  <c r="BK154" i="3"/>
  <c r="J154" i="3"/>
  <c r="J62" i="3"/>
  <c r="BK219" i="3"/>
  <c r="J219" i="3" s="1"/>
  <c r="J64" i="3" s="1"/>
  <c r="T247" i="3"/>
  <c r="P266" i="3"/>
  <c r="R281" i="3"/>
  <c r="R305" i="3"/>
  <c r="T102" i="2"/>
  <c r="T96" i="2"/>
  <c r="T224" i="2"/>
  <c r="R362" i="2"/>
  <c r="BK399" i="2"/>
  <c r="J399" i="2"/>
  <c r="J71" i="2"/>
  <c r="R426" i="2"/>
  <c r="BK507" i="2"/>
  <c r="J507" i="2" s="1"/>
  <c r="J74" i="2" s="1"/>
  <c r="T523" i="2"/>
  <c r="T93" i="3"/>
  <c r="P196" i="3"/>
  <c r="R196" i="3"/>
  <c r="BK247" i="3"/>
  <c r="J247" i="3"/>
  <c r="J65" i="3"/>
  <c r="R254" i="3"/>
  <c r="BK281" i="3"/>
  <c r="J281" i="3" s="1"/>
  <c r="J68" i="3" s="1"/>
  <c r="R289" i="3"/>
  <c r="P312" i="3"/>
  <c r="BK100" i="4"/>
  <c r="J100" i="4"/>
  <c r="J62" i="4" s="1"/>
  <c r="BK129" i="4"/>
  <c r="J129" i="4"/>
  <c r="J66" i="4"/>
  <c r="T191" i="4"/>
  <c r="BK134" i="2"/>
  <c r="J134" i="2" s="1"/>
  <c r="J63" i="2" s="1"/>
  <c r="T134" i="2"/>
  <c r="BK334" i="2"/>
  <c r="J334" i="2"/>
  <c r="J65" i="2"/>
  <c r="BK362" i="2"/>
  <c r="J362" i="2"/>
  <c r="J69" i="2"/>
  <c r="P387" i="2"/>
  <c r="R399" i="2"/>
  <c r="R469" i="2"/>
  <c r="P523" i="2"/>
  <c r="P93" i="3"/>
  <c r="T154" i="3"/>
  <c r="R219" i="3"/>
  <c r="P247" i="3"/>
  <c r="T254" i="3"/>
  <c r="P281" i="3"/>
  <c r="T289" i="3"/>
  <c r="R312" i="3"/>
  <c r="R89" i="4"/>
  <c r="T100" i="4"/>
  <c r="R129" i="4"/>
  <c r="R128" i="4" s="1"/>
  <c r="P191" i="4"/>
  <c r="P134" i="2"/>
  <c r="P96" i="2" s="1"/>
  <c r="R134" i="2"/>
  <c r="R96" i="2" s="1"/>
  <c r="P334" i="2"/>
  <c r="P348" i="2"/>
  <c r="P362" i="2"/>
  <c r="T387" i="2"/>
  <c r="P426" i="2"/>
  <c r="BK469" i="2"/>
  <c r="J469" i="2" s="1"/>
  <c r="J73" i="2" s="1"/>
  <c r="T507" i="2"/>
  <c r="P154" i="3"/>
  <c r="P219" i="3"/>
  <c r="R247" i="3"/>
  <c r="BK266" i="3"/>
  <c r="J266" i="3"/>
  <c r="J67" i="3" s="1"/>
  <c r="BK289" i="3"/>
  <c r="J289" i="3"/>
  <c r="J69" i="3" s="1"/>
  <c r="P305" i="3"/>
  <c r="T305" i="3"/>
  <c r="BK89" i="4"/>
  <c r="J89" i="4"/>
  <c r="J61" i="4"/>
  <c r="P100" i="4"/>
  <c r="R115" i="4"/>
  <c r="T129" i="4"/>
  <c r="T128" i="4" s="1"/>
  <c r="R94" i="5"/>
  <c r="R85" i="5"/>
  <c r="R84" i="5" s="1"/>
  <c r="BK102" i="2"/>
  <c r="J102" i="2"/>
  <c r="J62" i="2" s="1"/>
  <c r="BK224" i="2"/>
  <c r="J224" i="2"/>
  <c r="J64" i="2" s="1"/>
  <c r="R334" i="2"/>
  <c r="R348" i="2"/>
  <c r="R347" i="2" s="1"/>
  <c r="BK387" i="2"/>
  <c r="J387" i="2"/>
  <c r="J70" i="2" s="1"/>
  <c r="T399" i="2"/>
  <c r="T469" i="2"/>
  <c r="R507" i="2"/>
  <c r="R93" i="3"/>
  <c r="BK196" i="3"/>
  <c r="J196" i="3"/>
  <c r="J63" i="3" s="1"/>
  <c r="T196" i="3"/>
  <c r="BK254" i="3"/>
  <c r="J254" i="3" s="1"/>
  <c r="J66" i="3" s="1"/>
  <c r="R266" i="3"/>
  <c r="P289" i="3"/>
  <c r="BK312" i="3"/>
  <c r="J312" i="3" s="1"/>
  <c r="J71" i="3" s="1"/>
  <c r="T89" i="4"/>
  <c r="T88" i="4"/>
  <c r="BK115" i="4"/>
  <c r="J115" i="4"/>
  <c r="J63" i="4" s="1"/>
  <c r="P129" i="4"/>
  <c r="P128" i="4"/>
  <c r="BK191" i="4"/>
  <c r="J191" i="4" s="1"/>
  <c r="J67" i="4" s="1"/>
  <c r="BK94" i="5"/>
  <c r="J94" i="5"/>
  <c r="J63" i="5"/>
  <c r="P94" i="5"/>
  <c r="P85" i="5" s="1"/>
  <c r="P84" i="5" s="1"/>
  <c r="AU58" i="1" s="1"/>
  <c r="T94" i="5"/>
  <c r="T85" i="5"/>
  <c r="T84" i="5"/>
  <c r="BK125" i="4"/>
  <c r="J125" i="4"/>
  <c r="J64" i="4"/>
  <c r="BK344" i="2"/>
  <c r="J344" i="2"/>
  <c r="J66" i="2"/>
  <c r="BK97" i="2"/>
  <c r="J97" i="2"/>
  <c r="J61" i="2"/>
  <c r="BK86" i="5"/>
  <c r="J86" i="5"/>
  <c r="J61" i="5"/>
  <c r="BK90" i="5"/>
  <c r="J90" i="5"/>
  <c r="J62" i="5"/>
  <c r="BK101" i="5"/>
  <c r="J101" i="5"/>
  <c r="J64" i="5"/>
  <c r="BE91" i="5"/>
  <c r="BE102" i="5"/>
  <c r="BK128" i="4"/>
  <c r="J52" i="5"/>
  <c r="E48" i="5"/>
  <c r="BE95" i="5"/>
  <c r="BE87" i="5"/>
  <c r="F55" i="5"/>
  <c r="BE98" i="5"/>
  <c r="BE101" i="4"/>
  <c r="BE107" i="4"/>
  <c r="E48" i="4"/>
  <c r="F84" i="4"/>
  <c r="BE94" i="4"/>
  <c r="BE105" i="4"/>
  <c r="BE109" i="4"/>
  <c r="BE111" i="4"/>
  <c r="BE116" i="4"/>
  <c r="BE154" i="4"/>
  <c r="BE160" i="4"/>
  <c r="BE169" i="4"/>
  <c r="BE173" i="4"/>
  <c r="BE175" i="4"/>
  <c r="BE180" i="4"/>
  <c r="BE181" i="4"/>
  <c r="BE192" i="4"/>
  <c r="BE201" i="4"/>
  <c r="BE103" i="4"/>
  <c r="BE126" i="4"/>
  <c r="BE131" i="4"/>
  <c r="BE141" i="4"/>
  <c r="BE145" i="4"/>
  <c r="BE150" i="4"/>
  <c r="BE157" i="4"/>
  <c r="BE161" i="4"/>
  <c r="BE170" i="4"/>
  <c r="BE172" i="4"/>
  <c r="BE176" i="4"/>
  <c r="BE178" i="4"/>
  <c r="J81" i="4"/>
  <c r="BE90" i="4"/>
  <c r="BE98" i="4"/>
  <c r="BE118" i="4"/>
  <c r="BE123" i="4"/>
  <c r="BE130" i="4"/>
  <c r="BE132" i="4"/>
  <c r="BE146" i="4"/>
  <c r="BE148" i="4"/>
  <c r="BE152" i="4"/>
  <c r="BE156" i="4"/>
  <c r="BE163" i="4"/>
  <c r="BE164" i="4"/>
  <c r="BE113" i="4"/>
  <c r="BE134" i="4"/>
  <c r="BE137" i="4"/>
  <c r="BE139" i="4"/>
  <c r="BE153" i="4"/>
  <c r="BE159" i="4"/>
  <c r="BE166" i="4"/>
  <c r="BE177" i="4"/>
  <c r="BE183" i="4"/>
  <c r="BE186" i="4"/>
  <c r="BE188" i="4"/>
  <c r="BE120" i="4"/>
  <c r="BE135" i="4"/>
  <c r="BE138" i="4"/>
  <c r="BE167" i="4"/>
  <c r="BE184" i="4"/>
  <c r="BE185" i="4"/>
  <c r="BE189" i="4"/>
  <c r="BE195" i="4"/>
  <c r="F55" i="3"/>
  <c r="BE95" i="3"/>
  <c r="BE96" i="3"/>
  <c r="BE100" i="3"/>
  <c r="BE101" i="3"/>
  <c r="BE106" i="3"/>
  <c r="BE129" i="3"/>
  <c r="BE138" i="3"/>
  <c r="BE139" i="3"/>
  <c r="BE142" i="3"/>
  <c r="BE171" i="3"/>
  <c r="BE173" i="3"/>
  <c r="BE185" i="3"/>
  <c r="BE187" i="3"/>
  <c r="BE202" i="3"/>
  <c r="BE206" i="3"/>
  <c r="BE225" i="3"/>
  <c r="BE235" i="3"/>
  <c r="BE239" i="3"/>
  <c r="BE249" i="3"/>
  <c r="BE264" i="3"/>
  <c r="BE271" i="3"/>
  <c r="BE273" i="3"/>
  <c r="BE285" i="3"/>
  <c r="BE294" i="3"/>
  <c r="BE299" i="3"/>
  <c r="BE300" i="3"/>
  <c r="BE304" i="3"/>
  <c r="BE306" i="3"/>
  <c r="J52" i="3"/>
  <c r="BE98" i="3"/>
  <c r="BE102" i="3"/>
  <c r="BE103" i="3"/>
  <c r="BE127" i="3"/>
  <c r="BE130" i="3"/>
  <c r="BE134" i="3"/>
  <c r="BE146" i="3"/>
  <c r="BE197" i="3"/>
  <c r="BE232" i="3"/>
  <c r="BE234" i="3"/>
  <c r="BE267" i="3"/>
  <c r="BE269" i="3"/>
  <c r="BE282" i="3"/>
  <c r="BE291" i="3"/>
  <c r="BE295" i="3"/>
  <c r="BE301" i="3"/>
  <c r="BE111" i="3"/>
  <c r="BE119" i="3"/>
  <c r="BE123" i="3"/>
  <c r="BE124" i="3"/>
  <c r="BE128" i="3"/>
  <c r="BE135" i="3"/>
  <c r="BE151" i="3"/>
  <c r="BE157" i="3"/>
  <c r="BE160" i="3"/>
  <c r="BE163" i="3"/>
  <c r="BE166" i="3"/>
  <c r="BE175" i="3"/>
  <c r="BE180" i="3"/>
  <c r="BE198" i="3"/>
  <c r="BE208" i="3"/>
  <c r="BE215" i="3"/>
  <c r="BE220" i="3"/>
  <c r="BE227" i="3"/>
  <c r="BE228" i="3"/>
  <c r="BE245" i="3"/>
  <c r="BE255" i="3"/>
  <c r="BE275" i="3"/>
  <c r="BE277" i="3"/>
  <c r="BE297" i="3"/>
  <c r="BE313" i="3"/>
  <c r="BE316" i="3"/>
  <c r="BE105" i="3"/>
  <c r="BE125" i="3"/>
  <c r="BE143" i="3"/>
  <c r="BE156" i="3"/>
  <c r="BE168" i="3"/>
  <c r="BE177" i="3"/>
  <c r="BE178" i="3"/>
  <c r="BE181" i="3"/>
  <c r="BE183" i="3"/>
  <c r="BE194" i="3"/>
  <c r="BE210" i="3"/>
  <c r="BE222" i="3"/>
  <c r="BE237" i="3"/>
  <c r="BE241" i="3"/>
  <c r="BE243" i="3"/>
  <c r="BE248" i="3"/>
  <c r="BE256" i="3"/>
  <c r="BE258" i="3"/>
  <c r="BE287" i="3"/>
  <c r="BE303" i="3"/>
  <c r="E48" i="3"/>
  <c r="BE104" i="3"/>
  <c r="BE126" i="3"/>
  <c r="BE148" i="3"/>
  <c r="BE152" i="3"/>
  <c r="BE155" i="3"/>
  <c r="BE189" i="3"/>
  <c r="BE200" i="3"/>
  <c r="BE212" i="3"/>
  <c r="BE214" i="3"/>
  <c r="BE217" i="3"/>
  <c r="BE224" i="3"/>
  <c r="BE230" i="3"/>
  <c r="BE252" i="3"/>
  <c r="BE279" i="3"/>
  <c r="BE290" i="3"/>
  <c r="BE292" i="3"/>
  <c r="BE310" i="3"/>
  <c r="BE94" i="3"/>
  <c r="BE107" i="3"/>
  <c r="BE115" i="3"/>
  <c r="BE131" i="3"/>
  <c r="BE132" i="3"/>
  <c r="BE133" i="3"/>
  <c r="BE136" i="3"/>
  <c r="BE137" i="3"/>
  <c r="BE140" i="3"/>
  <c r="BE141" i="3"/>
  <c r="BE144" i="3"/>
  <c r="BE179" i="3"/>
  <c r="BE182" i="3"/>
  <c r="BE191" i="3"/>
  <c r="BE204" i="3"/>
  <c r="BE260" i="3"/>
  <c r="BE262" i="3"/>
  <c r="BE319" i="3"/>
  <c r="BE322" i="3"/>
  <c r="F55" i="2"/>
  <c r="BE103" i="2"/>
  <c r="BE122" i="2"/>
  <c r="BE142" i="2"/>
  <c r="BE242" i="2"/>
  <c r="BE247" i="2"/>
  <c r="BE251" i="2"/>
  <c r="BE255" i="2"/>
  <c r="BE276" i="2"/>
  <c r="BE280" i="2"/>
  <c r="BE296" i="2"/>
  <c r="BE308" i="2"/>
  <c r="BE331" i="2"/>
  <c r="BE339" i="2"/>
  <c r="BE342" i="2"/>
  <c r="BE345" i="2"/>
  <c r="BE349" i="2"/>
  <c r="BE360" i="2"/>
  <c r="BE365" i="2"/>
  <c r="BE368" i="2"/>
  <c r="BE372" i="2"/>
  <c r="BE383" i="2"/>
  <c r="BE385" i="2"/>
  <c r="BE404" i="2"/>
  <c r="BE415" i="2"/>
  <c r="BE419" i="2"/>
  <c r="BE427" i="2"/>
  <c r="BE434" i="2"/>
  <c r="BE459" i="2"/>
  <c r="BE462" i="2"/>
  <c r="BE464" i="2"/>
  <c r="BE467" i="2"/>
  <c r="BE470" i="2"/>
  <c r="BE478" i="2"/>
  <c r="BE481" i="2"/>
  <c r="BE484" i="2"/>
  <c r="BE486" i="2"/>
  <c r="BE489" i="2"/>
  <c r="J52" i="2"/>
  <c r="BE175" i="2"/>
  <c r="BE181" i="2"/>
  <c r="BE184" i="2"/>
  <c r="BE196" i="2"/>
  <c r="BE207" i="2"/>
  <c r="BE233" i="2"/>
  <c r="BE543" i="2"/>
  <c r="BE98" i="2"/>
  <c r="BE110" i="2"/>
  <c r="BE126" i="2"/>
  <c r="BE130" i="2"/>
  <c r="BE145" i="2"/>
  <c r="BE289" i="2"/>
  <c r="BE293" i="2"/>
  <c r="BE300" i="2"/>
  <c r="BE304" i="2"/>
  <c r="BE321" i="2"/>
  <c r="BE335" i="2"/>
  <c r="BE337" i="2"/>
  <c r="BE363" i="2"/>
  <c r="BE381" i="2"/>
  <c r="BE431" i="2"/>
  <c r="BE513" i="2"/>
  <c r="BE519" i="2"/>
  <c r="BE540" i="2"/>
  <c r="BE114" i="2"/>
  <c r="BE118" i="2"/>
  <c r="BE149" i="2"/>
  <c r="BE178" i="2"/>
  <c r="BE214" i="2"/>
  <c r="BE225" i="2"/>
  <c r="BE229" i="2"/>
  <c r="BE237" i="2"/>
  <c r="BE238" i="2"/>
  <c r="BE263" i="2"/>
  <c r="BE266" i="2"/>
  <c r="BE272" i="2"/>
  <c r="BE284" i="2"/>
  <c r="BE353" i="2"/>
  <c r="BE356" i="2"/>
  <c r="BE358" i="2"/>
  <c r="BE369" i="2"/>
  <c r="BE373" i="2"/>
  <c r="BE375" i="2"/>
  <c r="BE377" i="2"/>
  <c r="BE379" i="2"/>
  <c r="BE388" i="2"/>
  <c r="BE393" i="2"/>
  <c r="BE397" i="2"/>
  <c r="BE400" i="2"/>
  <c r="BE405" i="2"/>
  <c r="BE409" i="2"/>
  <c r="BE413" i="2"/>
  <c r="BE418" i="2"/>
  <c r="BE421" i="2"/>
  <c r="BE423" i="2"/>
  <c r="BE424" i="2"/>
  <c r="BE437" i="2"/>
  <c r="BE446" i="2"/>
  <c r="BE450" i="2"/>
  <c r="BE453" i="2"/>
  <c r="BE456" i="2"/>
  <c r="BE496" i="2"/>
  <c r="BE498" i="2"/>
  <c r="BE500" i="2"/>
  <c r="BE502" i="2"/>
  <c r="BE505" i="2"/>
  <c r="BE508" i="2"/>
  <c r="BE511" i="2"/>
  <c r="BE517" i="2"/>
  <c r="BE135" i="2"/>
  <c r="BE139" i="2"/>
  <c r="BE152" i="2"/>
  <c r="BE190" i="2"/>
  <c r="BE200" i="2"/>
  <c r="BE203" i="2"/>
  <c r="BE219" i="2"/>
  <c r="E48" i="2"/>
  <c r="BE168" i="2"/>
  <c r="BE187" i="2"/>
  <c r="BE193" i="2"/>
  <c r="BE211" i="2"/>
  <c r="BE221" i="2"/>
  <c r="BE521" i="2"/>
  <c r="BE524" i="2"/>
  <c r="BE539" i="2"/>
  <c r="F37" i="2"/>
  <c r="BD55" i="1"/>
  <c r="F34" i="3"/>
  <c r="BA56" i="1"/>
  <c r="F35" i="2"/>
  <c r="BB55" i="1" s="1"/>
  <c r="J34" i="3"/>
  <c r="AW56" i="1"/>
  <c r="F36" i="2"/>
  <c r="BC55" i="1" s="1"/>
  <c r="F36" i="3"/>
  <c r="BC56" i="1" s="1"/>
  <c r="J34" i="5"/>
  <c r="AW58" i="1"/>
  <c r="F35" i="5"/>
  <c r="BB58" i="1" s="1"/>
  <c r="J34" i="2"/>
  <c r="AW55" i="1" s="1"/>
  <c r="F37" i="3"/>
  <c r="BD56" i="1"/>
  <c r="F36" i="5"/>
  <c r="BC58" i="1" s="1"/>
  <c r="F34" i="2"/>
  <c r="BA55" i="1" s="1"/>
  <c r="F34" i="4"/>
  <c r="BA57" i="1"/>
  <c r="F35" i="4"/>
  <c r="BB57" i="1" s="1"/>
  <c r="J34" i="4"/>
  <c r="AW57" i="1" s="1"/>
  <c r="F37" i="4"/>
  <c r="BD57" i="1"/>
  <c r="F35" i="3"/>
  <c r="BB56" i="1" s="1"/>
  <c r="F36" i="4"/>
  <c r="BC57" i="1" s="1"/>
  <c r="F34" i="5"/>
  <c r="BA58" i="1"/>
  <c r="F37" i="5"/>
  <c r="BD58" i="1" s="1"/>
  <c r="R95" i="2" l="1"/>
  <c r="BK92" i="3"/>
  <c r="J92" i="3" s="1"/>
  <c r="J60" i="3" s="1"/>
  <c r="T87" i="4"/>
  <c r="R88" i="4"/>
  <c r="R87" i="4"/>
  <c r="P347" i="2"/>
  <c r="P95" i="2"/>
  <c r="AU55" i="1" s="1"/>
  <c r="T347" i="2"/>
  <c r="T95" i="2" s="1"/>
  <c r="P92" i="3"/>
  <c r="P91" i="3"/>
  <c r="AU56" i="1"/>
  <c r="T92" i="3"/>
  <c r="T91" i="3"/>
  <c r="P88" i="4"/>
  <c r="P87" i="4"/>
  <c r="AU57" i="1"/>
  <c r="BK347" i="2"/>
  <c r="J347" i="2" s="1"/>
  <c r="J67" i="2" s="1"/>
  <c r="BK96" i="2"/>
  <c r="J96" i="2"/>
  <c r="J60" i="2"/>
  <c r="BK85" i="5"/>
  <c r="BK84" i="5" s="1"/>
  <c r="J84" i="5" s="1"/>
  <c r="J59" i="5" s="1"/>
  <c r="BK88" i="4"/>
  <c r="J88" i="4"/>
  <c r="J60" i="4"/>
  <c r="J128" i="4"/>
  <c r="J65" i="4"/>
  <c r="BK91" i="3"/>
  <c r="J91" i="3"/>
  <c r="J59" i="3"/>
  <c r="F33" i="3"/>
  <c r="AZ56" i="1" s="1"/>
  <c r="F33" i="2"/>
  <c r="AZ55" i="1" s="1"/>
  <c r="J33" i="2"/>
  <c r="AV55" i="1"/>
  <c r="AT55" i="1"/>
  <c r="J33" i="4"/>
  <c r="AV57" i="1"/>
  <c r="AT57" i="1"/>
  <c r="BA54" i="1"/>
  <c r="W30" i="1"/>
  <c r="BB54" i="1"/>
  <c r="AX54" i="1" s="1"/>
  <c r="BD54" i="1"/>
  <c r="W33" i="1"/>
  <c r="F33" i="4"/>
  <c r="AZ57" i="1"/>
  <c r="F33" i="5"/>
  <c r="AZ58" i="1" s="1"/>
  <c r="J33" i="5"/>
  <c r="AV58" i="1"/>
  <c r="AT58" i="1"/>
  <c r="BC54" i="1"/>
  <c r="AY54" i="1"/>
  <c r="J33" i="3"/>
  <c r="AV56" i="1"/>
  <c r="AT56" i="1"/>
  <c r="BK95" i="2" l="1"/>
  <c r="J95" i="2"/>
  <c r="J85" i="5"/>
  <c r="J60" i="5"/>
  <c r="BK87" i="4"/>
  <c r="J87" i="4"/>
  <c r="J30" i="4" s="1"/>
  <c r="AG57" i="1" s="1"/>
  <c r="AU54" i="1"/>
  <c r="J30" i="5"/>
  <c r="AG58" i="1"/>
  <c r="W32" i="1"/>
  <c r="J30" i="2"/>
  <c r="AG55" i="1" s="1"/>
  <c r="W31" i="1"/>
  <c r="J30" i="3"/>
  <c r="AG56" i="1"/>
  <c r="AW54" i="1"/>
  <c r="AK30" i="1" s="1"/>
  <c r="AZ54" i="1"/>
  <c r="AV54" i="1" s="1"/>
  <c r="AK29" i="1" s="1"/>
  <c r="J39" i="2" l="1"/>
  <c r="J39" i="5"/>
  <c r="J39" i="4"/>
  <c r="J59" i="4"/>
  <c r="J59" i="2"/>
  <c r="J39" i="3"/>
  <c r="AN56" i="1"/>
  <c r="AN55" i="1"/>
  <c r="AN57" i="1"/>
  <c r="AN58" i="1"/>
  <c r="AG54" i="1"/>
  <c r="AK26" i="1"/>
  <c r="AK35" i="1" s="1"/>
  <c r="W29" i="1"/>
  <c r="AT54" i="1"/>
  <c r="AN54" i="1" l="1"/>
</calcChain>
</file>

<file path=xl/sharedStrings.xml><?xml version="1.0" encoding="utf-8"?>
<sst xmlns="http://schemas.openxmlformats.org/spreadsheetml/2006/main" count="8352" uniqueCount="1656">
  <si>
    <t>Export Komplet</t>
  </si>
  <si>
    <t>VZ</t>
  </si>
  <si>
    <t>2.0</t>
  </si>
  <si>
    <t>ZAMOK</t>
  </si>
  <si>
    <t>False</t>
  </si>
  <si>
    <t>{492ef84e-d7c3-48fc-b833-025af4a3bcb8}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</si>
  <si>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</si>
  <si>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</si>
  <si>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</si>
  <si>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</si>
  <si>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</si>
  <si>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</si>
  <si>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</si>
  <si>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</si>
  <si>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24_H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</si>
  <si>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</si>
  <si>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</si>
  <si>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MUZEUM FOJTSTVÍ,  KOPŘIVNICE Č.P.1 - Oprava sociálního zázemí v 1.PP</t>
  </si>
  <si>
    <t>KSO:</t>
  </si>
  <si>
    <t/>
  </si>
  <si>
    <t>CC-CZ:</t>
  </si>
  <si>
    <t>Místo:</t>
  </si>
  <si>
    <t>945 v k.ú.Kopřivnice</t>
  </si>
  <si>
    <t>Datum:</t>
  </si>
  <si>
    <t>1. 7. 2024</t>
  </si>
  <si>
    <t>Zadavatel:</t>
  </si>
  <si>
    <t>IČ:</t>
  </si>
  <si>
    <t>Město Kopřivnice</t>
  </si>
  <si>
    <t>DIČ:</t>
  </si>
  <si>
    <t>Uchazeč:</t>
  </si>
  <si>
    <t>Vyplň údaj</t>
  </si>
  <si>
    <t>Projektant:</t>
  </si>
  <si>
    <t>Ing. arch. Jiří Huške</t>
  </si>
  <si>
    <t>True</t>
  </si>
  <si>
    <t>1</t>
  </si>
  <si>
    <t>Zpracovatel:</t>
  </si>
  <si>
    <t>Ing. Martina Cabáková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</si>
  <si>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</si>
  <si>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</si>
  <si>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</si>
  <si>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</si>
  <si>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</si>
  <si>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</si>
  <si>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</si>
  <si>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</si>
  <si>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</si>
  <si>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</si>
  <si>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</si>
  <si>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</si>
  <si>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</si>
  <si>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</si>
  <si>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</si>
  <si>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</si>
  <si>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</si>
  <si>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</si>
  <si>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</si>
  <si>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</si>
  <si>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</si>
  <si>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</si>
  <si>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</si>
  <si>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</si>
  <si>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</si>
  <si>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</si>
  <si>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</si>
  <si>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</si>
  <si>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</si>
  <si>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</si>
  <si>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</si>
  <si>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</si>
  <si>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</si>
  <si>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</si>
  <si>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</si>
  <si>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</si>
  <si>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</si>
  <si>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</si>
  <si>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</si>
  <si>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</si>
  <si>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</si>
  <si>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</si>
  <si>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Architektonicko stavební - část</t>
  </si>
  <si>
    <t>STA</t>
  </si>
  <si>
    <t>{e4f79063-5478-43d2-bd70-5d1f45214ff0}</t>
  </si>
  <si>
    <t>2</t>
  </si>
  <si>
    <t>02</t>
  </si>
  <si>
    <t>Kanalizace, vodovod, plynoinstalace, vytápění, VZT</t>
  </si>
  <si>
    <t>{3ce92c7d-f828-48ac-98bd-5123cf2307dc}</t>
  </si>
  <si>
    <t>03</t>
  </si>
  <si>
    <t>Elektroinstalace</t>
  </si>
  <si>
    <t>{da6833c1-9174-4586-bd82-09e87807c58b}</t>
  </si>
  <si>
    <t>04</t>
  </si>
  <si>
    <t>VON</t>
  </si>
  <si>
    <t>{a9aca817-f98e-41bf-941f-8812ac398375}</t>
  </si>
  <si>
    <t>dlažba</t>
  </si>
  <si>
    <t>51,53</t>
  </si>
  <si>
    <t>obklad</t>
  </si>
  <si>
    <t>77,882</t>
  </si>
  <si>
    <t>KRYCÍ LIST SOUPISU PRACÍ</t>
  </si>
  <si>
    <t>malba</t>
  </si>
  <si>
    <t>334,464</t>
  </si>
  <si>
    <t>om_strop</t>
  </si>
  <si>
    <t>66,21</t>
  </si>
  <si>
    <t>VCO</t>
  </si>
  <si>
    <t>vápenocementová omítka</t>
  </si>
  <si>
    <t>77,747</t>
  </si>
  <si>
    <t>VO</t>
  </si>
  <si>
    <t>vápenná omítka</t>
  </si>
  <si>
    <t>220,701</t>
  </si>
  <si>
    <t>Objekt:</t>
  </si>
  <si>
    <t>sokl</t>
  </si>
  <si>
    <t>67,345</t>
  </si>
  <si>
    <t>01 - Architektonicko stavební -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</si>
  <si>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</si>
  <si>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</si>
  <si>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</si>
  <si>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</si>
  <si>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</si>
  <si>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</si>
  <si>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</si>
  <si>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</si>
  <si>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</si>
  <si>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</si>
  <si>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</si>
  <si>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</si>
  <si>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</si>
  <si>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</si>
  <si>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</si>
  <si>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</si>
  <si>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</si>
  <si>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</si>
  <si>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</si>
  <si>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</si>
  <si>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</si>
  <si>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</si>
  <si>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</si>
  <si>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</si>
  <si>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</si>
  <si>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</si>
  <si>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</si>
  <si>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</si>
  <si>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</si>
  <si>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</si>
  <si>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</si>
  <si>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</si>
  <si>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</si>
  <si>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</si>
  <si>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</si>
  <si>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</si>
  <si>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Zakládání</t>
  </si>
  <si>
    <t>K</t>
  </si>
  <si>
    <t>279311115</t>
  </si>
  <si>
    <t>Postupné podbetonování základového zdiva jakékoliv tloušťky, bez výkopu, bez zapažení a bednění z betonu prostého bez zvláštních nároků na prostředí tř. C 20/25</t>
  </si>
  <si>
    <t>m3</t>
  </si>
  <si>
    <t>4</t>
  </si>
  <si>
    <t>-1468242096</t>
  </si>
  <si>
    <t>Online PSC</t>
  </si>
  <si>
    <t>https://podminky.urs.cz/item/CS_URS_2024_02/279311115</t>
  </si>
  <si>
    <t>VV</t>
  </si>
  <si>
    <t>"podbetonování viz D.1.1.4, pozn.P.2, ztratné 10%" (0,86+1,21+1+1,475)*0,3*0,1*1,1</t>
  </si>
  <si>
    <t>Součet</t>
  </si>
  <si>
    <t>3</t>
  </si>
  <si>
    <t>Svislé a kompletní konstrukce</t>
  </si>
  <si>
    <t>310239211</t>
  </si>
  <si>
    <t>Zazdívka otvorů ve zdivu nadzákladovém cihlami pálenými plochy přes 1 m2 do 4 m2 na maltu vápenocementovou</t>
  </si>
  <si>
    <t>-1659686197</t>
  </si>
  <si>
    <t>https://podminky.urs.cz/item/CS_URS_2024_02/310239211</t>
  </si>
  <si>
    <t xml:space="preserve">"viz D.1.1.4 m.č.01" 1,475*2*0,15 </t>
  </si>
  <si>
    <t>"mezi m.č.03 a 04" 2,8*1*0,1</t>
  </si>
  <si>
    <t>"mezi m.č.05 a 08" 2*1,21*0,1</t>
  </si>
  <si>
    <t>"mezi m.č.07 a 08" (2,45*0,86-0,7*1,97)*0,1</t>
  </si>
  <si>
    <t>317142420</t>
  </si>
  <si>
    <t>Překlady nenosné z pórobetonu osazené do tenkého maltového lože, výšky do 250 mm, šířky překladu 100 mm, délky překladu do 1000 mm</t>
  </si>
  <si>
    <t>kus</t>
  </si>
  <si>
    <t>978078587</t>
  </si>
  <si>
    <t>https://podminky.urs.cz/item/CS_URS_2024_02/317142420</t>
  </si>
  <si>
    <t>"viz D.1.1.4, ozn.06" 3</t>
  </si>
  <si>
    <t>317168051</t>
  </si>
  <si>
    <t>Překlady keramické vysoké osazené do maltového lože, šířky překladu 70 mm výšky 238 mm, délky 1000 mm</t>
  </si>
  <si>
    <t>-1509660742</t>
  </si>
  <si>
    <t>https://podminky.urs.cz/item/CS_URS_2024_02/317168051</t>
  </si>
  <si>
    <t>"viz D.1.1.4, ozn.06" 2*2</t>
  </si>
  <si>
    <t>5</t>
  </si>
  <si>
    <t>317234410</t>
  </si>
  <si>
    <t>Vyzdívka mezi nosníky cihlami pálenými na maltu cementovou</t>
  </si>
  <si>
    <t>2075749165</t>
  </si>
  <si>
    <t>https://podminky.urs.cz/item/CS_URS_2024_02/317234410</t>
  </si>
  <si>
    <t>"dozdívka nad dodatečně osazenými překlady, 4x" 4*0,025</t>
  </si>
  <si>
    <t>6</t>
  </si>
  <si>
    <t>342291111</t>
  </si>
  <si>
    <t>Ukotvení příček polyuretanovou pěnou, tl. příčky do 100 mm</t>
  </si>
  <si>
    <t>m</t>
  </si>
  <si>
    <t>1504956137</t>
  </si>
  <si>
    <t>https://podminky.urs.cz/item/CS_URS_2024_02/342291111</t>
  </si>
  <si>
    <t>"viz pozn.P3, D.1.1.4" 0,86+1,21+1</t>
  </si>
  <si>
    <t>7</t>
  </si>
  <si>
    <t>346272256</t>
  </si>
  <si>
    <t>Přizdívky z pórobetonových tvárnic objemová hmotnost do 500 kg/m3, na tenké maltové lože, tloušťka přizdívky 150 mm</t>
  </si>
  <si>
    <t>m2</t>
  </si>
  <si>
    <t>-453145926</t>
  </si>
  <si>
    <t>https://podminky.urs.cz/item/CS_URS_2024_02/346272256</t>
  </si>
  <si>
    <t>"viz D.1.1.4, ozn.07" 1,2*0,9+2,83*2,115</t>
  </si>
  <si>
    <t>8</t>
  </si>
  <si>
    <t>349231811</t>
  </si>
  <si>
    <t>Přizdívka z cihel ostění s ozubem ve vybouraných otvorech, s vysekáním kapes pro zavázaní přes 80 do 150 mm</t>
  </si>
  <si>
    <t>1803635935</t>
  </si>
  <si>
    <t>https://podminky.urs.cz/item/CS_URS_2024_02/349231811</t>
  </si>
  <si>
    <t>"úprava dveřních otvorů po vybourání zárubně, 4ks" 4*0,4</t>
  </si>
  <si>
    <t>Úpravy povrchů, podlahy a osazování výplní</t>
  </si>
  <si>
    <t>9</t>
  </si>
  <si>
    <t>611131100</t>
  </si>
  <si>
    <t>Podkladní a spojovací vrstva vnitřních omítaných ploch vápenný postřik nanášený ručně celoplošně stropů</t>
  </si>
  <si>
    <t>1987080068</t>
  </si>
  <si>
    <t>https://podminky.urs.cz/item/CS_URS_2024_02/611131100</t>
  </si>
  <si>
    <t>"viz D.1.1.4" 10,94+9,86+4,91+9,72+12,73+9,5+2,26+2,55+3,74</t>
  </si>
  <si>
    <t>10</t>
  </si>
  <si>
    <t>611131121</t>
  </si>
  <si>
    <t>Podkladní a spojovací vrstva vnitřních omítaných ploch penetrace disperzní nanášená ručně stropů</t>
  </si>
  <si>
    <t>-428730104</t>
  </si>
  <si>
    <t>https://podminky.urs.cz/item/CS_URS_2024_02/611131121</t>
  </si>
  <si>
    <t>11</t>
  </si>
  <si>
    <t>611311141</t>
  </si>
  <si>
    <t>Omítka vápenná vnitřních ploch nanášená ručně dvouvrstvá štuková, tloušťky jádrové omítky do 10 mm a tloušťky štuku do 3 mm vodorovných konstrukcí stropů rovných</t>
  </si>
  <si>
    <t>81697213</t>
  </si>
  <si>
    <t>https://podminky.urs.cz/item/CS_URS_2024_02/611311141</t>
  </si>
  <si>
    <t>om_strop-0,86*(2,035+2,335+4+4,385)</t>
  </si>
  <si>
    <t>611311143</t>
  </si>
  <si>
    <t>Omítka vápenná vnitřních ploch nanášená ručně dvouvrstvá štuková, tloušťky jádrové omítky do 10 mm a tloušťky štuku do 3 mm vodorovných konstrukcí kleneb nebo skořepin</t>
  </si>
  <si>
    <t>-600178709</t>
  </si>
  <si>
    <t>https://podminky.urs.cz/item/CS_URS_2024_02/611311143</t>
  </si>
  <si>
    <t>"klenba m.č.08, 07, 06 a 09" 0,86*(2,035+2,335+4+4,385)</t>
  </si>
  <si>
    <t>13</t>
  </si>
  <si>
    <t>611311191</t>
  </si>
  <si>
    <t>Omítka vápenná vnitřních ploch nanášená ručně Příplatek k cenám za každých dalších i započatých 5 mm tloušťky jádrové omítky přes 10 mm stropů</t>
  </si>
  <si>
    <t>-620304030</t>
  </si>
  <si>
    <t>https://podminky.urs.cz/item/CS_URS_2024_02/611311191</t>
  </si>
  <si>
    <t>"celková tl. 20mm" om_strop*2</t>
  </si>
  <si>
    <t>14</t>
  </si>
  <si>
    <t>612131100</t>
  </si>
  <si>
    <t>Podkladní a spojovací vrstva vnitřních omítaných ploch vápenný postřik nanášený ručně celoplošně stěn</t>
  </si>
  <si>
    <t>1099984347</t>
  </si>
  <si>
    <t>https://podminky.urs.cz/item/CS_URS_2024_02/612131100</t>
  </si>
  <si>
    <t>"viz D.1.1.4"</t>
  </si>
  <si>
    <t>"stáv.sál" 2,80*(9,05+6,085+0,65*4)-0,8*1,97*2</t>
  </si>
  <si>
    <t>"m.č.01" 2,83*(6,27+1,68)*2-0,9*1,97-0,8*1,97*2-0,7*1,97*3</t>
  </si>
  <si>
    <t>"m.č.02" 2,83*(1,745+2,185)*2+2,83*(0,95+1,85+2,115)*2-0,7*1,97*3+"odpočet okna a přípočet ostění, nadpraží"2*0,2</t>
  </si>
  <si>
    <t>"m.č.03" 2,83*(2,25+2,185)*2-0,7*1,97</t>
  </si>
  <si>
    <t>"m.č.04" 2,83*(1,6+2,185)*2+2,83*(2,92-0,15+2,115)*2-0,7*1,97*3+"odpočet okna a přípočet ostění a nadpraží" 0,2</t>
  </si>
  <si>
    <t>"m.č.05" 2,8*(2,98+4,385)*2-0,8*1,97+"odpočet okna a přípočet ostění a nadpraží" 0,2</t>
  </si>
  <si>
    <t>"m.č.06" 2,83*(2,93+1,68)*2-0,8*1,97*3-2*1,2+2*0,77*2+2,45*(0,86+4*2)-2*1,2-0,75*1,97-0,8*1,97</t>
  </si>
  <si>
    <t>"m.č.07" 2,45*(0,86+2,335)*2-0,75*1,97-0,8*1,97-0,7*1,97</t>
  </si>
  <si>
    <t>"m.č.08" 2,45*(0,86+0,67+2,035)*2-0,7*1,97+"odpočet okna a přípočet ostění a nadpraží" 0,2</t>
  </si>
  <si>
    <t>"m.č.09" 2,45*(0,86+(2,85*2+1,535*2))</t>
  </si>
  <si>
    <t>-VCO</t>
  </si>
  <si>
    <t>"odpočet sanační omítky v.1m" -28,45</t>
  </si>
  <si>
    <t>15</t>
  </si>
  <si>
    <t>612131101</t>
  </si>
  <si>
    <t>Podkladní a spojovací vrstva vnitřních omítaných ploch cementový postřik nanášený ručně celoplošně stěn</t>
  </si>
  <si>
    <t>1622983503</t>
  </si>
  <si>
    <t>https://podminky.urs.cz/item/CS_URS_2024_02/612131101</t>
  </si>
  <si>
    <t>"viz D.1.1.4 a D.1.1.6 pod obklad"</t>
  </si>
  <si>
    <t>"m.č.02" 2,1*(1,745+2,185)*2+2,1*(0,95+1,85+2,115)*2-0,7*1,97*3</t>
  </si>
  <si>
    <t>"m.č.04" 2,1*(1,6+2,185)*2+2,1*(2,92-0,15+2,115)*2-0,7*1,97*3</t>
  </si>
  <si>
    <t>"m.č.08" 2,1*0,86+2*(0,67*2+2,035+0,86)+1,75*2,035-0,7*1,97</t>
  </si>
  <si>
    <t>16</t>
  </si>
  <si>
    <t>612131121</t>
  </si>
  <si>
    <t>Podkladní a spojovací vrstva vnitřních omítaných ploch penetrace disperzní nanášená ručně stěn</t>
  </si>
  <si>
    <t>-2061291704</t>
  </si>
  <si>
    <t>https://podminky.urs.cz/item/CS_URS_2024_02/612131121</t>
  </si>
  <si>
    <t>VCO+VO</t>
  </si>
  <si>
    <t>17</t>
  </si>
  <si>
    <t>612142001</t>
  </si>
  <si>
    <t>Pletivo vnitřních ploch v ploše nebo pruzích, na plném podkladu sklovláknité vtlačené do tmelu včetně tmelu stěn</t>
  </si>
  <si>
    <t>115548988</t>
  </si>
  <si>
    <t>https://podminky.urs.cz/item/CS_URS_2024_02/612142001</t>
  </si>
  <si>
    <t>"cca 20% plochy" (VCO+VO)*0,2</t>
  </si>
  <si>
    <t>18</t>
  </si>
  <si>
    <t>612311141</t>
  </si>
  <si>
    <t>Omítka vápenná vnitřních ploch nanášená ručně dvouvrstvá štuková, tloušťky jádrové omítky do 10 mm a tloušťky štuku do 3 mm svislých konstrukcí stěn</t>
  </si>
  <si>
    <t>-1923126115</t>
  </si>
  <si>
    <t>https://podminky.urs.cz/item/CS_URS_2024_02/612311141</t>
  </si>
  <si>
    <t>19</t>
  </si>
  <si>
    <t>612311191</t>
  </si>
  <si>
    <t>Omítka vápenná vnitřních ploch nanášená ručně Příplatek k cenám za každých dalších i započatých 5 mm tloušťky jádrové omítky přes 10 mm stěn</t>
  </si>
  <si>
    <t>2112284495</t>
  </si>
  <si>
    <t>https://podminky.urs.cz/item/CS_URS_2024_02/612311191</t>
  </si>
  <si>
    <t>"celková tl.20-30mm" VO*2,5</t>
  </si>
  <si>
    <t>20</t>
  </si>
  <si>
    <t>612321111</t>
  </si>
  <si>
    <t>Omítka vápenocementová vnitřních ploch nanášená ručně jednovrstvá, tloušťky do 10 mm hrubá zatřená svislých konstrukcí stěn</t>
  </si>
  <si>
    <t>-1321320327</t>
  </si>
  <si>
    <t>https://podminky.urs.cz/item/CS_URS_2024_02/612321111</t>
  </si>
  <si>
    <t>612321191</t>
  </si>
  <si>
    <t>Omítka vápenocementová vnitřních ploch nanášená ručně Příplatek k cenám za každých dalších i započatých 5 mm tloušťky omítky přes 10 mm stěn</t>
  </si>
  <si>
    <t>-1437831499</t>
  </si>
  <si>
    <t>https://podminky.urs.cz/item/CS_URS_2024_02/612321191</t>
  </si>
  <si>
    <t>"celková tl.20-30mm" VCO*2,5</t>
  </si>
  <si>
    <t>22</t>
  </si>
  <si>
    <t>619991011</t>
  </si>
  <si>
    <t>Zakrytí vnitřních ploch před znečištěním fólií včetně pozdějšího odkrytí samostatných konstrukcí a prvků</t>
  </si>
  <si>
    <t>1898606003</t>
  </si>
  <si>
    <t>https://podminky.urs.cz/item/CS_URS_2024_02/619991011</t>
  </si>
  <si>
    <t>"dveře do sálu" 2*4+"nábytek v sálu" 50</t>
  </si>
  <si>
    <t>23</t>
  </si>
  <si>
    <t>619995001</t>
  </si>
  <si>
    <t>Začištění omítek (s dodáním hmot) kolem oken, dveří, podlah, obkladů apod.</t>
  </si>
  <si>
    <t>487068733</t>
  </si>
  <si>
    <t>https://podminky.urs.cz/item/CS_URS_2024_02/619995001</t>
  </si>
  <si>
    <t>"začistění styku sanační a vápenné omítky" 6,085+9,05+0,65*4-0,8*2+0,77*2+1,68-1,2+0,85+2,93+6,27-0,8*2+1,68-0,9+1,15</t>
  </si>
  <si>
    <t>24</t>
  </si>
  <si>
    <t>619996117</t>
  </si>
  <si>
    <t>Ochrana stavebních konstrukcí a samostatných prvků včetně pozdějšího odstranění obedněním z OSB desek podlahy</t>
  </si>
  <si>
    <t>1455437915</t>
  </si>
  <si>
    <t>https://podminky.urs.cz/item/CS_URS_2024_02/619996117</t>
  </si>
  <si>
    <t>"ochrana podlahy sálu a chodby 01 při provádění sanačních opatření"  40</t>
  </si>
  <si>
    <t>25</t>
  </si>
  <si>
    <t>631311131</t>
  </si>
  <si>
    <t>Doplnění dosavadních mazanin prostým betonem s dodáním hmot, bez potěru, plochy jednotlivě do 1 m2 a tl. přes 80 mm</t>
  </si>
  <si>
    <t>878328547</t>
  </si>
  <si>
    <t>https://podminky.urs.cz/item/CS_URS_2024_02/631311131</t>
  </si>
  <si>
    <t>"změna polohy a rozměrů poklopu m.č.04" 0,1</t>
  </si>
  <si>
    <t>26</t>
  </si>
  <si>
    <t>631312141</t>
  </si>
  <si>
    <t>Doplnění dosavadních mazanin prostým betonem s dodáním hmot, bez potěru, plochy jednotlivě rýh v dosavadních mazaninách</t>
  </si>
  <si>
    <t>-2003376442</t>
  </si>
  <si>
    <t>https://podminky.urs.cz/item/CS_URS_2024_02/631312141</t>
  </si>
  <si>
    <t>"viz D.1.1.4, ozn.08, výměra viz bourání 47,245m" 47,245*0,13*0,2</t>
  </si>
  <si>
    <t>27</t>
  </si>
  <si>
    <t>632451023</t>
  </si>
  <si>
    <t>Potěr cementový vyrovnávací z malty (MC-15) v pásu o průměrné (střední) tl. přes 30 do 40 mm</t>
  </si>
  <si>
    <t>-50631896</t>
  </si>
  <si>
    <t>https://podminky.urs.cz/item/CS_URS_2024_02/632451023</t>
  </si>
  <si>
    <t xml:space="preserve">"pod vnitřní parapety 5ks" 1,5 </t>
  </si>
  <si>
    <t>28</t>
  </si>
  <si>
    <t>632451456</t>
  </si>
  <si>
    <t>Potěr pískocementový běžný tl. přes 40 do 50 mm tř. C 25</t>
  </si>
  <si>
    <t>991218364</t>
  </si>
  <si>
    <t>https://podminky.urs.cz/item/CS_URS_2024_02/632451456</t>
  </si>
  <si>
    <t>P</t>
  </si>
  <si>
    <t>Poznámka k položce:_x000D_
Bude provedeno jen v případě nevyhovujícího stavu stáv.potěru, kontrola a zhodnocení po vybourání dlažby.</t>
  </si>
  <si>
    <t>"viz D.1.1.4, nový potěr po vybourání stáv." 9,86+4,91+9,72+12,73+9,5+2,26+2,55</t>
  </si>
  <si>
    <t>29</t>
  </si>
  <si>
    <t>632451491</t>
  </si>
  <si>
    <t>Potěr pískocementový běžný Příplatek k cenám za úpravu povrchu přehlazením</t>
  </si>
  <si>
    <t>-1528454380</t>
  </si>
  <si>
    <t>https://podminky.urs.cz/item/CS_URS_2024_02/632451491</t>
  </si>
  <si>
    <t>30</t>
  </si>
  <si>
    <t>632902221</t>
  </si>
  <si>
    <t>Příprava zatvrdlého povrchu betonových mazanin pro cementový potěr spojovacím (adhezním) můstkem</t>
  </si>
  <si>
    <t>-1455252040</t>
  </si>
  <si>
    <t>https://podminky.urs.cz/item/CS_URS_2024_02/632902221</t>
  </si>
  <si>
    <t>Ostatní konstrukce a práce, bourání</t>
  </si>
  <si>
    <t>31</t>
  </si>
  <si>
    <t>949101111</t>
  </si>
  <si>
    <t>Lešení pomocné pracovní pro objekty pozemních staveb pro zatížení do 150 kg/m2, o výšce lešeňové podlahy do 1,9 m</t>
  </si>
  <si>
    <t>1921014840</t>
  </si>
  <si>
    <t>https://podminky.urs.cz/item/CS_URS_2024_02/949101111</t>
  </si>
  <si>
    <t>"podlahová plocha dotčených místností" 10,94+9,86+4,91+9,72+12,73+9,5+2,26+2,55+3,74+"sál 2 stěny" 15</t>
  </si>
  <si>
    <t>32</t>
  </si>
  <si>
    <t>952901111</t>
  </si>
  <si>
    <t>Vyčištění budov nebo objektů před předáním do užívání budov bytové nebo občanské výstavby, světlé výšky podlaží do 4 m</t>
  </si>
  <si>
    <t>1646811963</t>
  </si>
  <si>
    <t>https://podminky.urs.cz/item/CS_URS_2024_02/952901111</t>
  </si>
  <si>
    <t>"podlahová plocha dotčených místností" 10,94+9,86+4,91+9,72+12,73+9,5+2,26+2,55+3,74+"sál" 9,05*6,085+1,05*0,65*2</t>
  </si>
  <si>
    <t>33</t>
  </si>
  <si>
    <t>953941210</t>
  </si>
  <si>
    <t>Osazení drobných kovových výrobků bez jejich dodání s vysekáním kapes pro upevňovací prvky se zazděním, zabetonováním nebo zalitím kovových poklopů s rámy, plochy do 1 m2</t>
  </si>
  <si>
    <t>-1037974334</t>
  </si>
  <si>
    <t>https://podminky.urs.cz/item/CS_URS_2024_02/953941210</t>
  </si>
  <si>
    <t>"poklop pro zadláždění, Z/01" 1</t>
  </si>
  <si>
    <t>34</t>
  </si>
  <si>
    <t>M</t>
  </si>
  <si>
    <t>RM001</t>
  </si>
  <si>
    <t>poklop pro zadláždění, rozměr 600x600, ozn.Z/01</t>
  </si>
  <si>
    <t>ks</t>
  </si>
  <si>
    <t>-1831144571</t>
  </si>
  <si>
    <t>35</t>
  </si>
  <si>
    <t>962031133</t>
  </si>
  <si>
    <t>Bourání příček nebo přizdívek z cihel pálených plných nebo dutých, tl. přes 100 do 150 mm</t>
  </si>
  <si>
    <t>-64760389</t>
  </si>
  <si>
    <t>https://podminky.urs.cz/item/CS_URS_2024_02/962031133</t>
  </si>
  <si>
    <t>"viz D.1.1.3, ozn.01" 2,8*(2,105+2,115+1+2,25)-0,7*2*3</t>
  </si>
  <si>
    <t>36</t>
  </si>
  <si>
    <t>965045113</t>
  </si>
  <si>
    <t>Bourání potěrů tl. do 50 mm cementových nebo pískocementových, plochy přes 4 m2</t>
  </si>
  <si>
    <t>579095712</t>
  </si>
  <si>
    <t>https://podminky.urs.cz/item/CS_URS_2024_02/965045113</t>
  </si>
  <si>
    <t>"viz D.1.1.3, ozn.04" 9,7+3,92+10,34+13,3+9,5+4,5</t>
  </si>
  <si>
    <t>37</t>
  </si>
  <si>
    <t>965046111</t>
  </si>
  <si>
    <t>Broušení stávajících betonových podlah úběr do 3 mm</t>
  </si>
  <si>
    <t>-1500295251</t>
  </si>
  <si>
    <t>https://podminky.urs.cz/item/CS_URS_2024_02/965046111</t>
  </si>
  <si>
    <t>"viz D.1.1.3, ozn.04" 9,7+3,92+10,34+13,3+9,5+4,5+"schodišťové stupně" 20*0,86*(0,2+0,15)</t>
  </si>
  <si>
    <t>38</t>
  </si>
  <si>
    <t>965081213</t>
  </si>
  <si>
    <t>Bourání podlah z dlaždic bez podkladního lože nebo mazaniny, s jakoukoliv výplní spár keramických nebo xylolitových tl. do 10 mm, plochy přes 1 m2</t>
  </si>
  <si>
    <t>1047148432</t>
  </si>
  <si>
    <t>https://podminky.urs.cz/item/CS_URS_2024_02/965081213</t>
  </si>
  <si>
    <t>39</t>
  </si>
  <si>
    <t>965081611</t>
  </si>
  <si>
    <t>Odsekání soklíků včetně otlučení podkladní omítky až na zdivo rovných</t>
  </si>
  <si>
    <t>1603736513</t>
  </si>
  <si>
    <t>https://podminky.urs.cz/item/CS_URS_2024_02/965081611</t>
  </si>
  <si>
    <t xml:space="preserve">"viz D.1.1.3" </t>
  </si>
  <si>
    <t>"m.č.01" 11</t>
  </si>
  <si>
    <t>"m.č.05, 06" 14</t>
  </si>
  <si>
    <t>"m.č.07" 4</t>
  </si>
  <si>
    <t>"stáv.sál pro provedení sanačních opatření" 17</t>
  </si>
  <si>
    <t>40</t>
  </si>
  <si>
    <t>967023692</t>
  </si>
  <si>
    <t>Přisekání (špicování) ploch kamenných nebo jiných s tvrdým povrchem pro nové povrchové vrstvy, plochy do 2 m2</t>
  </si>
  <si>
    <t>-2048526783</t>
  </si>
  <si>
    <t>https://podminky.urs.cz/item/CS_URS_2024_02/967023692</t>
  </si>
  <si>
    <t>"parapety oken 5ks" 1,5</t>
  </si>
  <si>
    <t>41</t>
  </si>
  <si>
    <t>967031733</t>
  </si>
  <si>
    <t>Přisekání (špicování) plošné nebo rovných ostění zdiva z cihel pálených plošné, na maltu vápennou nebo vápenocementovou, tl. na maltu vápennou nebo vápenocementovou, tl. do 150 mm</t>
  </si>
  <si>
    <t>-640422391</t>
  </si>
  <si>
    <t>https://podminky.urs.cz/item/CS_URS_2024_02/967031733</t>
  </si>
  <si>
    <t>"po vybourání příček, přisekání u stáv.zdiva" 2,8*0,15*7+"u stropu" 0,15*(2,105+2,115+1+2,25)</t>
  </si>
  <si>
    <t>"zvětšení dveřního otvoru, m.č.02 a 04" 0,15*2*2</t>
  </si>
  <si>
    <t xml:space="preserve">"posunutí dveřního otvoru, m.č.01" 0,15*2*2 </t>
  </si>
  <si>
    <t>42</t>
  </si>
  <si>
    <t>968072455</t>
  </si>
  <si>
    <t>Vybourání kovových rámů oken s křídly, dveřních zárubní, vrat, stěn, ostění nebo obkladů dveřních zárubní, plochy do 2 m2</t>
  </si>
  <si>
    <t>1981587844</t>
  </si>
  <si>
    <t>https://podminky.urs.cz/item/CS_URS_2024_02/968072455</t>
  </si>
  <si>
    <t>"viz D.1.1.3, ozn.02" 0,6*1,97*4</t>
  </si>
  <si>
    <t>43</t>
  </si>
  <si>
    <t>971033631</t>
  </si>
  <si>
    <t>Vybourání otvorů ve zdivu základovém nebo nadzákladovém z cihel, tvárnic, příčkovek z cihel pálených na maltu vápennou nebo vápenocementovou plochy do 4 m2, tl. do 150 mm</t>
  </si>
  <si>
    <t>304995988</t>
  </si>
  <si>
    <t>https://podminky.urs.cz/item/CS_URS_2024_02/971033631</t>
  </si>
  <si>
    <t>"viz D.1.1.3, posunutí dveřních otvorů" 0,8*2*2</t>
  </si>
  <si>
    <t>44</t>
  </si>
  <si>
    <t>973031812</t>
  </si>
  <si>
    <t>Vysekání výklenků nebo kapes ve zdivu z cihel na maltu vápennou nebo vápenocementovou kapes pro zavázání nových příček, tl. do 100 mm</t>
  </si>
  <si>
    <t>-985922710</t>
  </si>
  <si>
    <t>https://podminky.urs.cz/item/CS_URS_2024_02/973031812</t>
  </si>
  <si>
    <t>"zazdívka mezi m.č.05 a 08, 03 a 04" 2*2+2,8*2</t>
  </si>
  <si>
    <t>45</t>
  </si>
  <si>
    <t>974031666</t>
  </si>
  <si>
    <t>Vysekání rýh ve zdivu cihelném na maltu vápennou nebo vápenocementovou pro vtahování nosníků do zdí, před vybouráním otvoru do hl. 150 mm, při v. nosníku do 250 mm</t>
  </si>
  <si>
    <t>-1419130806</t>
  </si>
  <si>
    <t>https://podminky.urs.cz/item/CS_URS_2024_02/974031666</t>
  </si>
  <si>
    <t xml:space="preserve">"nové překlady u posunutých dveřních otvorů" 2*1 </t>
  </si>
  <si>
    <t>"dtto u zvětšených dveřních otvorů" 2*1</t>
  </si>
  <si>
    <t>46</t>
  </si>
  <si>
    <t>974042545</t>
  </si>
  <si>
    <t>Vysekání rýh v betonové nebo jiné monolitické dlažbě s betonovým podkladem do hl.70 mm a šířky do 200 mm</t>
  </si>
  <si>
    <t>449403110</t>
  </si>
  <si>
    <t>https://podminky.urs.cz/item/CS_URS_2024_02/974042545</t>
  </si>
  <si>
    <t xml:space="preserve">"viz D.1.1.3, ozn.09, sekání potěru tl.60mm" 2,98+2,92+2,8+4,415+0,7+2+1,675+6,27+0,15+2,93+0,77+1,5+9,05+6,085+1,5*2 </t>
  </si>
  <si>
    <t>47</t>
  </si>
  <si>
    <t>9740430R</t>
  </si>
  <si>
    <t>Vyřezání tepelné izolace tl.28mm a heraklitu tl.25mm v pásu š.200mm s vyčistěním</t>
  </si>
  <si>
    <t>681579646</t>
  </si>
  <si>
    <t>48</t>
  </si>
  <si>
    <t>974042557</t>
  </si>
  <si>
    <t>Vysekání rýh v betonové nebo jiné monolitické dlažbě s betonovým podkladem do hl. 100 mm a šířky do 300 mm</t>
  </si>
  <si>
    <t>1071802386</t>
  </si>
  <si>
    <t>https://podminky.urs.cz/item/CS_URS_2024_02/974042557</t>
  </si>
  <si>
    <t>"podbetonování viz D.1.1.4, pozn.P.2" 0,86+1,21+1+1,475</t>
  </si>
  <si>
    <t>49</t>
  </si>
  <si>
    <t>976085311</t>
  </si>
  <si>
    <t>Vybourání drobných zámečnických a jiných konstrukcí kanalizačních rámů litinových, z rýhovaného plechu nebo betonových včetně poklopů nebo mříží, plochy do 0,60 m2</t>
  </si>
  <si>
    <t>145917468</t>
  </si>
  <si>
    <t>https://podminky.urs.cz/item/CS_URS_2024_02/976085311</t>
  </si>
  <si>
    <t>"poklop v m.č.04" 1</t>
  </si>
  <si>
    <t>50</t>
  </si>
  <si>
    <t>978011191</t>
  </si>
  <si>
    <t>Otlučení vápenných nebo vápenocementových omítek vnitřních ploch stropů, v rozsahu přes 50 do 100 %</t>
  </si>
  <si>
    <t>-780121978</t>
  </si>
  <si>
    <t>https://podminky.urs.cz/item/CS_URS_2024_02/978011191</t>
  </si>
  <si>
    <t>"viz D.1.1.3 v celém rozsahu" 10,97+9,7+3,92+10,34+13,3+9,5+4,5+3,74</t>
  </si>
  <si>
    <t>51</t>
  </si>
  <si>
    <t>978013191</t>
  </si>
  <si>
    <t>Otlučení vápenných nebo vápenocementových omítek vnitřních ploch stěn s vyškrabáním spar, s očištěním zdiva, v rozsahu přes 50 do 100 %</t>
  </si>
  <si>
    <t>-942613138</t>
  </si>
  <si>
    <t>https://podminky.urs.cz/item/CS_URS_2024_02/978013191</t>
  </si>
  <si>
    <t xml:space="preserve">"viz D.1.1.3 v celém rozsahu" </t>
  </si>
  <si>
    <t>"m.č.01" 2,83*(6,27+1,675)*2-0,8*1,97*2-0,7*1,97*3-0,9*1,97-"bourané otvory" 0,8*2*2</t>
  </si>
  <si>
    <t>"m.č.02 mimo bourané zdivo a obklad" (2,83-2)*(2,8+2,115+1,77+2,19)*2</t>
  </si>
  <si>
    <t>"m.č.03 dtto" (2,83-2)*(2,25+2,19)*2-0,83*1</t>
  </si>
  <si>
    <t>"m.č.04 dtto" (2,83-2)*(1,6+2,19+2,92+2,105)*2-0,83*1</t>
  </si>
  <si>
    <t>"m.č.05 dtto" (2,8-2)*(2,98+4,385)*2+2*2</t>
  </si>
  <si>
    <t>"m.č.06" 2,83*(2,93+1,675)*2-0,8*1,97*3-2*1,2+2*0,77*2+2,45*(4*2+0,86)-2*1,2-0,75*1,97-0,8*1,97</t>
  </si>
  <si>
    <t>"m.č.07" 2,45*(0,86+4,465)*2-0,8*1,97-0,75*1,97-2*1,2-2*(2,3+0,86+0,8)</t>
  </si>
  <si>
    <t>"m.č.08"2,45*(4,5*2+0,86)</t>
  </si>
  <si>
    <t>"stáv.sál, 2 stěny" 2,80*(9,05+6,085+0,65*4)-0,8*1,97*2</t>
  </si>
  <si>
    <t>52</t>
  </si>
  <si>
    <t>978059541</t>
  </si>
  <si>
    <t>Odsekání obkladů stěn včetně otlučení podkladní omítky až na zdivo z obkládaček vnitřních, z jakýchkoliv materiálů, plochy přes 1 m2</t>
  </si>
  <si>
    <t>-1562298520</t>
  </si>
  <si>
    <t>https://podminky.urs.cz/item/CS_URS_2024_02/978059541</t>
  </si>
  <si>
    <t>Poznámka k položce:_x000D_
odpočet plochy oken = osekání obkladu ostění a parapetu</t>
  </si>
  <si>
    <t>"m.č.02 mimo bourané zdivo" 2*(0,9+1,8+2,115+1,77+2,19)*2-2*0,7*3</t>
  </si>
  <si>
    <t>"m.č.03 dtto" 2*(2,25-1,5+1,085*2+1+1,385)</t>
  </si>
  <si>
    <t>"m.č.04 dtto" 2*(1,6-1,35+2,19+2,105*2+1,9*2+0,92*2+2,41+1,185+0,1)-2*0,7*2</t>
  </si>
  <si>
    <t>"m.č.05 dtto" 2*(2,98+4,385)*2-2*3-2*1,2+2*0,77*2</t>
  </si>
  <si>
    <t>"m.č.07" 2*(2,3+0,86+0,8)</t>
  </si>
  <si>
    <t>53</t>
  </si>
  <si>
    <t>99901</t>
  </si>
  <si>
    <t>Dmtz a likvidace původního zařízení kuchyně a skladů</t>
  </si>
  <si>
    <t>-1138375192</t>
  </si>
  <si>
    <t>"viz D.1.1.3, ozn.06" 1</t>
  </si>
  <si>
    <t>997</t>
  </si>
  <si>
    <t>Přesun sutě</t>
  </si>
  <si>
    <t>54</t>
  </si>
  <si>
    <t>997013211</t>
  </si>
  <si>
    <t>Vnitrostaveništní doprava suti a vybouraných hmot vodorovně do 50 m s naložením ručně pro budovy a haly výšky do 6 m</t>
  </si>
  <si>
    <t>t</t>
  </si>
  <si>
    <t>208971643</t>
  </si>
  <si>
    <t>https://podminky.urs.cz/item/CS_URS_2024_02/997013211</t>
  </si>
  <si>
    <t>55</t>
  </si>
  <si>
    <t>997013501</t>
  </si>
  <si>
    <t>Odvoz suti a vybouraných hmot na skládku nebo meziskládku se složením, na vzdálenost do 1 km</t>
  </si>
  <si>
    <t>-1787814121</t>
  </si>
  <si>
    <t>https://podminky.urs.cz/item/CS_URS_2024_02/997013501</t>
  </si>
  <si>
    <t>56</t>
  </si>
  <si>
    <t>997013509</t>
  </si>
  <si>
    <t>Odvoz suti a vybouraných hmot na skládku nebo meziskládku se složením, na vzdálenost Příplatek k ceně za každý další započatý 1 km přes 1 km</t>
  </si>
  <si>
    <t>1606189331</t>
  </si>
  <si>
    <t>https://podminky.urs.cz/item/CS_URS_2024_02/997013509</t>
  </si>
  <si>
    <t>38,262*10 'Přepočtené koeficientem množství</t>
  </si>
  <si>
    <t>57</t>
  </si>
  <si>
    <t>997013631</t>
  </si>
  <si>
    <t>Poplatek za uložení stavebního odpadu na skládce (skládkovné) směsného stavebního a demoličního zatříděného do Katalogu odpadů pod kódem 17 09 04</t>
  </si>
  <si>
    <t>-1529915317</t>
  </si>
  <si>
    <t>https://podminky.urs.cz/item/CS_URS_2024_02/997013631</t>
  </si>
  <si>
    <t>998</t>
  </si>
  <si>
    <t>Přesun hmot</t>
  </si>
  <si>
    <t>58</t>
  </si>
  <si>
    <t>998018001</t>
  </si>
  <si>
    <t>Přesun hmot pro budovy občanské výstavby, bydlení, výrobu a služby ruční (bez užití mechanizace) vodorovná dopravní vzdálenost do 100 m pro budovy s jakoukoliv nosnou konstrukcí výšky do 6 m</t>
  </si>
  <si>
    <t>513126381</t>
  </si>
  <si>
    <t>https://podminky.urs.cz/item/CS_URS_2024_02/998018001</t>
  </si>
  <si>
    <t>PSV</t>
  </si>
  <si>
    <t>Práce a dodávky PSV</t>
  </si>
  <si>
    <t>711</t>
  </si>
  <si>
    <t>Izolace proti vodě, vlhkosti a plynům</t>
  </si>
  <si>
    <t>59</t>
  </si>
  <si>
    <t>711111001</t>
  </si>
  <si>
    <t>Provedení izolace proti zemní vlhkosti natěradly a tmely za studena na ploše vodorovné V nátěrem penetračním</t>
  </si>
  <si>
    <t>-898841045</t>
  </si>
  <si>
    <t>https://podminky.urs.cz/item/CS_URS_2024_02/711111001</t>
  </si>
  <si>
    <t>"podbetonování viz D.1.1.4, pozn.P.2" (0,86+1,21+1+1,475)*0,3</t>
  </si>
  <si>
    <t>60</t>
  </si>
  <si>
    <t>11163150</t>
  </si>
  <si>
    <t>lak penetrační asfaltový</t>
  </si>
  <si>
    <t>-1993940184</t>
  </si>
  <si>
    <t>Poznámka k položce:_x000D_
Spotřeba 0,3-0,4kg/m2</t>
  </si>
  <si>
    <t>3,333*0,0003 'Přepočtené koeficientem množství</t>
  </si>
  <si>
    <t>61</t>
  </si>
  <si>
    <t>711141559</t>
  </si>
  <si>
    <t>Provedení izolace proti zemní vlhkosti pásy přitavením NAIP na ploše vodorovné V</t>
  </si>
  <si>
    <t>-1014056928</t>
  </si>
  <si>
    <t>https://podminky.urs.cz/item/CS_URS_2024_02/711141559</t>
  </si>
  <si>
    <t>62</t>
  </si>
  <si>
    <t>62853004</t>
  </si>
  <si>
    <t>pás asfaltový natavitelný modifikovaný SBS s vložkou ze skleněné tkaniny a spalitelnou PE fólií nebo jemnozrnným minerálním posypem na horním povrchu tl 4,0mm</t>
  </si>
  <si>
    <t>-2118337696</t>
  </si>
  <si>
    <t>1,364*1,1655 'Přepočtené koeficientem množství</t>
  </si>
  <si>
    <t>63</t>
  </si>
  <si>
    <t>998711121</t>
  </si>
  <si>
    <t>Přesun hmot pro izolace proti vodě, vlhkosti a plynům stanovený z hmotnosti přesunovaného materiálu vodorovná dopravní vzdálenost do 50 m ruční (bez užití mechanizace) v objektech výšky do 6 m</t>
  </si>
  <si>
    <t>-703443840</t>
  </si>
  <si>
    <t>https://podminky.urs.cz/item/CS_URS_2024_02/998711121</t>
  </si>
  <si>
    <t>725</t>
  </si>
  <si>
    <t>Zdravotechnika - zařizovací předměty</t>
  </si>
  <si>
    <t>64</t>
  </si>
  <si>
    <t>7252915R</t>
  </si>
  <si>
    <t>Montáž doplňků zařízení koupelen a záchodů dávkovače tekutého mýdla vč.dodávky, 1l, nerez mat</t>
  </si>
  <si>
    <t>1824464050</t>
  </si>
  <si>
    <t>"viz D.1.1.10" 3</t>
  </si>
  <si>
    <t>65</t>
  </si>
  <si>
    <t>725291653</t>
  </si>
  <si>
    <t>Montáž doplňků zařízení koupelen a záchodů zásobníku toaletních papírů</t>
  </si>
  <si>
    <t>2101063129</t>
  </si>
  <si>
    <t>https://podminky.urs.cz/item/CS_URS_2024_02/725291653</t>
  </si>
  <si>
    <t>66</t>
  </si>
  <si>
    <t>55431090</t>
  </si>
  <si>
    <t>zásobník toaletních papírů nerez D 290mm</t>
  </si>
  <si>
    <t>-1744525436</t>
  </si>
  <si>
    <t>67</t>
  </si>
  <si>
    <t>725291680</t>
  </si>
  <si>
    <t>Montáž doplňků zařízení koupelen a záchodů drobného elektrického zařízení osoušeče rukou</t>
  </si>
  <si>
    <t>1232655926</t>
  </si>
  <si>
    <t>https://podminky.urs.cz/item/CS_URS_2024_02/725291680</t>
  </si>
  <si>
    <t>"viz D.1.1.10" 2</t>
  </si>
  <si>
    <t>68</t>
  </si>
  <si>
    <t>55431063</t>
  </si>
  <si>
    <t>osušovač rukou elektrický nerezový matný kryt</t>
  </si>
  <si>
    <t>-1906712860</t>
  </si>
  <si>
    <t>69</t>
  </si>
  <si>
    <t>7252916R</t>
  </si>
  <si>
    <t>Montáž doplňků zařízení koupelen a záchodů vč.dodávky nástěnný koš, broušený nerez</t>
  </si>
  <si>
    <t>-942372216</t>
  </si>
  <si>
    <t>70</t>
  </si>
  <si>
    <t>7252917R</t>
  </si>
  <si>
    <t>Montáž doplňků zařízení koupelen a záchodů vč.dodávky kartáče na WC s nerez držákem</t>
  </si>
  <si>
    <t>-916292119</t>
  </si>
  <si>
    <t>71</t>
  </si>
  <si>
    <t>7252918R</t>
  </si>
  <si>
    <t>Montáž doplňků zařízení koupelen a záchodů vč.dodávky závěsný odpadkový koš, matný nerez, objem 26,5l</t>
  </si>
  <si>
    <t>883049609</t>
  </si>
  <si>
    <t>72</t>
  </si>
  <si>
    <t>7252919R</t>
  </si>
  <si>
    <t>Montáž doplňků zařízení koupelen a záchodů vč.dodávky zásobníku na hygienické sáčky, matný nerez</t>
  </si>
  <si>
    <t>-453930970</t>
  </si>
  <si>
    <t>"viz D.1.1.10" 4</t>
  </si>
  <si>
    <t>73</t>
  </si>
  <si>
    <t>7252920R</t>
  </si>
  <si>
    <t>Montáž doplňků zařízení koupelen a záchodů vč.dodávky nerez antivandal zrcadla (600x400mm)</t>
  </si>
  <si>
    <t>-487146588</t>
  </si>
  <si>
    <t>74</t>
  </si>
  <si>
    <t>7252921R</t>
  </si>
  <si>
    <t>Montáž doplňků zařízení koupelen a záchodů vč.dodávky pisoárové dělící stěny keramické bílé</t>
  </si>
  <si>
    <t>-1031249917</t>
  </si>
  <si>
    <t>"viz D.1.1.10" 1</t>
  </si>
  <si>
    <t>75</t>
  </si>
  <si>
    <t>998725121</t>
  </si>
  <si>
    <t>Přesun hmot pro zařizovací předměty stanovený z hmotnosti přesunovaného materiálu vodorovná dopravní vzdálenost do 50 m ruční (bez užití mechanizace) v objektech výšky do 6 m</t>
  </si>
  <si>
    <t>664394027</t>
  </si>
  <si>
    <t>https://podminky.urs.cz/item/CS_URS_2024_02/998725121</t>
  </si>
  <si>
    <t>763</t>
  </si>
  <si>
    <t>Konstrukce suché výstavby</t>
  </si>
  <si>
    <t>76</t>
  </si>
  <si>
    <t>763411111</t>
  </si>
  <si>
    <t>Sanitární příčky vhodné do mokrého prostředí dělící z dřevotřískových desek s HPL-laminátem tl. 19,6 mm</t>
  </si>
  <si>
    <t>-1489330185</t>
  </si>
  <si>
    <t>https://podminky.urs.cz/item/CS_URS_2024_02/763411111</t>
  </si>
  <si>
    <t>"T/03" 2,1*(2,115+1,84)</t>
  </si>
  <si>
    <t>"T/04" 2,1*2,115</t>
  </si>
  <si>
    <t>77</t>
  </si>
  <si>
    <t>763411121</t>
  </si>
  <si>
    <t>Sanitární příčky vhodné do mokrého prostředí dveře vnitřní do sanitárních příček šířky do 800 mm, výšky do 2 000 mm z dřevotřískových desek s HPL-laminátem včetně nerezového kování tl. 19,6 mm</t>
  </si>
  <si>
    <t>-2011932964</t>
  </si>
  <si>
    <t>https://podminky.urs.cz/item/CS_URS_2024_02/763411121</t>
  </si>
  <si>
    <t>"T/03 a T/04" 2+2</t>
  </si>
  <si>
    <t>78</t>
  </si>
  <si>
    <t>998763331</t>
  </si>
  <si>
    <t>Přesun hmot pro konstrukce montované z desek sádrokartonových, sádrovláknitých, cementovláknitých nebo cementových stanovený z hmotnosti přesunovaného materiálu vodorovná dopravní vzdálenost do 50 m ruční (bez užití mechanizace) v objektech výšky do 6 m</t>
  </si>
  <si>
    <t>-1677280446</t>
  </si>
  <si>
    <t>https://podminky.urs.cz/item/CS_URS_2024_02/998763331</t>
  </si>
  <si>
    <t>766</t>
  </si>
  <si>
    <t>Konstrukce truhlářské</t>
  </si>
  <si>
    <t>79</t>
  </si>
  <si>
    <t>7666601R</t>
  </si>
  <si>
    <t>Montáž a dodávka dveřních křídel otvíravých jednokřídlových š do 0,8 m vč.obložkové zárubně a kování, masiv, křídlo falcované kazetové s prosklením</t>
  </si>
  <si>
    <t>-1786532598</t>
  </si>
  <si>
    <t>Poznámka k položce:_x000D_
podrobný popis viz výpis výrobků</t>
  </si>
  <si>
    <t>"ozn.T/01 2ks, T/02 1ks" 3</t>
  </si>
  <si>
    <t>80</t>
  </si>
  <si>
    <t>7666619R</t>
  </si>
  <si>
    <t>Výměna dveří včetně zárubně ve zdivu jednokřídlových - dmtz a zpětná mtz (dveře do m.č.03 a 04)</t>
  </si>
  <si>
    <t>46970266</t>
  </si>
  <si>
    <t>81</t>
  </si>
  <si>
    <t>7666629R</t>
  </si>
  <si>
    <t>Repase dveřních křídel vč. zárubně - odstranění nátěru, tmelení, 2x nátěr, oprava kování a závěsů</t>
  </si>
  <si>
    <t>903286368</t>
  </si>
  <si>
    <t>Poznámka k položce:_x000D_
součástí položky je dmtz a zpětné osazení po repasi_x000D_
podrobný popis repase viz výpis výrobků</t>
  </si>
  <si>
    <t>"viz D.1.1.3, ozn.03 a D.1.1.4, ozn.02" 8</t>
  </si>
  <si>
    <t>82</t>
  </si>
  <si>
    <t>766663922</t>
  </si>
  <si>
    <t>Oprava dveřních křídel dřevěných překování závěsů na opačnou stranu z tvrdého dřeva</t>
  </si>
  <si>
    <t>-1735459328</t>
  </si>
  <si>
    <t>https://podminky.urs.cz/item/CS_URS_2024_02/766663922</t>
  </si>
  <si>
    <t>"m.č.05" 1</t>
  </si>
  <si>
    <t>83</t>
  </si>
  <si>
    <t>766691931</t>
  </si>
  <si>
    <t>Ostatní práce seřízení okenního nebo dveřního křídla otvíracího nebo sklápěcího dřevěného</t>
  </si>
  <si>
    <t>-1577581181</t>
  </si>
  <si>
    <t>https://podminky.urs.cz/item/CS_URS_2024_02/766691931</t>
  </si>
  <si>
    <t>84</t>
  </si>
  <si>
    <t>7666941R</t>
  </si>
  <si>
    <t>Montáž ostatních truhlářských konstrukcí parapetních desek dřevěných šířky přes 300 mm, vč.dodávky - atyp výrobek, masiv vč.PÚ</t>
  </si>
  <si>
    <t>-1173501263</t>
  </si>
  <si>
    <t>Poznámka k položce:_x000D_
podrobný popis viz výpis výrobků ozn. T/05</t>
  </si>
  <si>
    <t>"viz D.1.1.4, ozn. T/05" 5</t>
  </si>
  <si>
    <t>85</t>
  </si>
  <si>
    <t>7666999R</t>
  </si>
  <si>
    <t>Repase stáv.zrcadla v dřevěném rámu, viz výpis výrobků, ozn. T/06</t>
  </si>
  <si>
    <t>-345844894</t>
  </si>
  <si>
    <t>86</t>
  </si>
  <si>
    <t>7668111R</t>
  </si>
  <si>
    <t>Montáž a dodávka kuchyňské linky, viz výpis výrobků, ozn. T/08</t>
  </si>
  <si>
    <t>1911499473</t>
  </si>
  <si>
    <t>Poznámka k položce:_x000D_
viz výkres D.1.1.9</t>
  </si>
  <si>
    <t>87</t>
  </si>
  <si>
    <t>7668211R</t>
  </si>
  <si>
    <t>Montáž a dodávka nábytku šatny, viz výpis výrobků, ozn. T/07</t>
  </si>
  <si>
    <t>-1439395771</t>
  </si>
  <si>
    <t>Poznámka k položce:_x000D_
viz výkres D.1.1.8</t>
  </si>
  <si>
    <t>88</t>
  </si>
  <si>
    <t>7668311R</t>
  </si>
  <si>
    <t>Dmtz a zpětná mtz dekorativního obkladu stěn v sálu, viz D.1.1.3, ozn.10</t>
  </si>
  <si>
    <t>1218662854</t>
  </si>
  <si>
    <t>89</t>
  </si>
  <si>
    <t>998766121</t>
  </si>
  <si>
    <t>Přesun hmot pro konstrukce truhlářské stanovený z hmotnosti přesunovaného materiálu vodorovná dopravní vzdálenost do 50 m ruční (bez užití mechanizace) v objektech výšky do 6 m</t>
  </si>
  <si>
    <t>503175394</t>
  </si>
  <si>
    <t>https://podminky.urs.cz/item/CS_URS_2024_02/998766121</t>
  </si>
  <si>
    <t>771</t>
  </si>
  <si>
    <t>Podlahy z dlaždic</t>
  </si>
  <si>
    <t>90</t>
  </si>
  <si>
    <t>771111011</t>
  </si>
  <si>
    <t>Příprava podkladu před provedením dlažby vysátí podlah</t>
  </si>
  <si>
    <t>2109244949</t>
  </si>
  <si>
    <t>https://podminky.urs.cz/item/CS_URS_2024_02/771111011</t>
  </si>
  <si>
    <t>"viz D.1.1.4, ozn. 05, m.č.02-08" 9,86+4,91+9,72+12,73+9,5+2,26+2,55</t>
  </si>
  <si>
    <t>91</t>
  </si>
  <si>
    <t>771121011</t>
  </si>
  <si>
    <t>Příprava podkladu před provedením dlažby nátěr penetrační na podlahu</t>
  </si>
  <si>
    <t>1648619609</t>
  </si>
  <si>
    <t>https://podminky.urs.cz/item/CS_URS_2024_02/771121011</t>
  </si>
  <si>
    <t>92</t>
  </si>
  <si>
    <t>771151021</t>
  </si>
  <si>
    <t>Příprava podkladu před provedením dlažby samonivelační stěrka min. pevnosti 30 MPa, tloušťky do 3 mm</t>
  </si>
  <si>
    <t>-1611348049</t>
  </si>
  <si>
    <t>https://podminky.urs.cz/item/CS_URS_2024_02/771151021</t>
  </si>
  <si>
    <t>93</t>
  </si>
  <si>
    <t>771474112</t>
  </si>
  <si>
    <t>Montáž soklů z dlaždic keramických lepených cementovým flexibilním lepidlem rovných, výšky přes 65 do 90 mm</t>
  </si>
  <si>
    <t>1087330262</t>
  </si>
  <si>
    <t>https://podminky.urs.cz/item/CS_URS_2024_02/771474112</t>
  </si>
  <si>
    <t>"m.č.01" (6,27+1,68)*2-0,8*2-0,7*3-0,9</t>
  </si>
  <si>
    <t>"m.č.03" (2,25+2,185)*2-0,7</t>
  </si>
  <si>
    <t>"m.č.05" (2,98+4,385)*2-0,8</t>
  </si>
  <si>
    <t>"m.č.06" (0,86+4*2+0,77*2+2,93*2+1,68*2)-0,75-1,2*2-0,8*4</t>
  </si>
  <si>
    <t>"m.č.07" (0,86+2,335)*2-0,8-0,75-0,7</t>
  </si>
  <si>
    <t>"stáv.sál po provedení sanačních opatření" 6,085+9,05+0,65*4-0,8*2+0,2*2</t>
  </si>
  <si>
    <t>94</t>
  </si>
  <si>
    <t>7715739R</t>
  </si>
  <si>
    <t>Výměna keramické dlaždice lepené velikosti přes 2 do 4 ks/m2</t>
  </si>
  <si>
    <t>-331086109</t>
  </si>
  <si>
    <t>"chodba m.č.01" 1</t>
  </si>
  <si>
    <t>"oprava hydroizolace v chodbě 01 a sálu, D.1.1.3, ozn.09 v délce cca 30m" 53</t>
  </si>
  <si>
    <t>95</t>
  </si>
  <si>
    <t>771574433</t>
  </si>
  <si>
    <t>Montáž podlah z dlaždic keramických lepených cementovým flexibilním lepidlem reliéfních nebo z dekorů, tloušťky do 10 mm přes 2 do 4 ks/m2</t>
  </si>
  <si>
    <t>-536398354</t>
  </si>
  <si>
    <t>https://podminky.urs.cz/item/CS_URS_2024_02/771574433</t>
  </si>
  <si>
    <t>96</t>
  </si>
  <si>
    <t>59761116</t>
  </si>
  <si>
    <t>dlažba keramická slinutá mrazuvzdorná R9 povrch hladký/matný tl do 10mm přes 2 do 4ks/m2</t>
  </si>
  <si>
    <t>750327164</t>
  </si>
  <si>
    <t>sokl*0,1+dlažba+0,6*0,6*54</t>
  </si>
  <si>
    <t>77,705*1,1 'Přepočtené koeficientem množství</t>
  </si>
  <si>
    <t>97</t>
  </si>
  <si>
    <t>771591115</t>
  </si>
  <si>
    <t>Podlahy - dokončovací práce spárování silikonem</t>
  </si>
  <si>
    <t>-1808857419</t>
  </si>
  <si>
    <t>https://podminky.urs.cz/item/CS_URS_2024_02/771591115</t>
  </si>
  <si>
    <t>"styk soklu a dlažby" sokl</t>
  </si>
  <si>
    <t>98</t>
  </si>
  <si>
    <t>771591117</t>
  </si>
  <si>
    <t>Podlahy - dokončovací práce spárování akrylem</t>
  </si>
  <si>
    <t>2119454585</t>
  </si>
  <si>
    <t>https://podminky.urs.cz/item/CS_URS_2024_02/771591117</t>
  </si>
  <si>
    <t>"začistění nad soklíkem" sokl</t>
  </si>
  <si>
    <t>99</t>
  </si>
  <si>
    <t>771591184</t>
  </si>
  <si>
    <t>Podlahy - dokončovací práce pracnější řezání dlaždic keramických rovné</t>
  </si>
  <si>
    <t>-2044116669</t>
  </si>
  <si>
    <t>https://podminky.urs.cz/item/CS_URS_2024_02/771591184</t>
  </si>
  <si>
    <t>100</t>
  </si>
  <si>
    <t>771592011</t>
  </si>
  <si>
    <t>Čištění vnitřních ploch po položení dlažby podlah nebo schodišť chemickými prostředky</t>
  </si>
  <si>
    <t>-1167870962</t>
  </si>
  <si>
    <t>https://podminky.urs.cz/item/CS_URS_2024_02/771592011</t>
  </si>
  <si>
    <t>dlažba+54*0,6*0,6</t>
  </si>
  <si>
    <t>101</t>
  </si>
  <si>
    <t>998771121</t>
  </si>
  <si>
    <t>Přesun hmot pro podlahy z dlaždic stanovený z hmotnosti přesunovaného materiálu vodorovná dopravní vzdálenost do 50 m ruční (bez užití mechanizace) v objektech výšky do 6 m</t>
  </si>
  <si>
    <t>1929041792</t>
  </si>
  <si>
    <t>https://podminky.urs.cz/item/CS_URS_2024_02/998771121</t>
  </si>
  <si>
    <t>781</t>
  </si>
  <si>
    <t>Dokončovací práce - obklady</t>
  </si>
  <si>
    <t>102</t>
  </si>
  <si>
    <t>781111011</t>
  </si>
  <si>
    <t>Příprava podkladu před provedením obkladu oprášení (ometení) stěny</t>
  </si>
  <si>
    <t>159937891</t>
  </si>
  <si>
    <t>https://podminky.urs.cz/item/CS_URS_2024_02/781111011</t>
  </si>
  <si>
    <t>Poznámka k položce:_x000D_
odpočet plochy okna = obkladu ostění</t>
  </si>
  <si>
    <t>"viz D.1.1.4 a D.1.1.6"</t>
  </si>
  <si>
    <t>"m.č.02" 2,1*(1,745+2,185)*2+2,1*(0,95+1,85+2,115)*2-0,7*1,97*3+0,15*0,9</t>
  </si>
  <si>
    <t>103</t>
  </si>
  <si>
    <t>781121011</t>
  </si>
  <si>
    <t>Příprava podkladu před provedením obkladu nátěr penetrační na stěnu</t>
  </si>
  <si>
    <t>-576338188</t>
  </si>
  <si>
    <t>https://podminky.urs.cz/item/CS_URS_2024_02/781121011</t>
  </si>
  <si>
    <t>104</t>
  </si>
  <si>
    <t>781484413</t>
  </si>
  <si>
    <t>Montáž keramických obkladů stěn z mozaiky nebo dekoru lepených na síti lepené cementovým flexibilním lepidlem, základní prvek přes 200 do 400 ks/m2</t>
  </si>
  <si>
    <t>1618709410</t>
  </si>
  <si>
    <t>https://podminky.urs.cz/item/CS_URS_2024_02/781484413</t>
  </si>
  <si>
    <t>105</t>
  </si>
  <si>
    <t>59761215</t>
  </si>
  <si>
    <t>mozaika keramická mrazuvzdorná lepená na síti povrch hladký/matný/lesklý tl do 10mm základní prvek přes 200 do 400ks/m2</t>
  </si>
  <si>
    <t>671850352</t>
  </si>
  <si>
    <t>77,882*1,1 'Přepočtené koeficientem množství</t>
  </si>
  <si>
    <t>106</t>
  </si>
  <si>
    <t>7814922R</t>
  </si>
  <si>
    <t>Montáž a dodávka profilů rohových lepených flexibilním cementovým lepidlem, materiál bílý hliník</t>
  </si>
  <si>
    <t>701774884</t>
  </si>
  <si>
    <t>4+2,5*2+1,5+2,5+2,0*2</t>
  </si>
  <si>
    <t>107</t>
  </si>
  <si>
    <t>781495115</t>
  </si>
  <si>
    <t>Obklad - dokončující práce ostatní práce spárování silikonem</t>
  </si>
  <si>
    <t>1398000567</t>
  </si>
  <si>
    <t>https://podminky.urs.cz/item/CS_URS_2024_02/781495115</t>
  </si>
  <si>
    <t xml:space="preserve">"vnitřní rohy a styk obkladu a dlažby" </t>
  </si>
  <si>
    <t>"m.č.02" (1,745+2,185)*2+(0,95+1,85+2,115)*2+0,9+1,2+0,65*4*2+2,1*8</t>
  </si>
  <si>
    <t>"m.č.04" (1,6+2,185)*2+(2,92-0,15+2,115)*2+0,65*4+2,1*8</t>
  </si>
  <si>
    <t>"m.č.08" (0,86+0,67+2,035)*2+0,65*4+2,1+2*3+1,75*2</t>
  </si>
  <si>
    <t>108</t>
  </si>
  <si>
    <t>781495141</t>
  </si>
  <si>
    <t>Obklad - dokončující práce průnik obkladem kruhový, bez izolace do DN 30</t>
  </si>
  <si>
    <t>-231544717</t>
  </si>
  <si>
    <t>https://podminky.urs.cz/item/CS_URS_2024_02/781495141</t>
  </si>
  <si>
    <t>109</t>
  </si>
  <si>
    <t>781495142</t>
  </si>
  <si>
    <t>Obklad - dokončující práce průnik obkladem kruhový, bez izolace přes DN 30 do DN 90</t>
  </si>
  <si>
    <t>1401624882</t>
  </si>
  <si>
    <t>https://podminky.urs.cz/item/CS_URS_2024_02/781495142</t>
  </si>
  <si>
    <t>110</t>
  </si>
  <si>
    <t>781495184</t>
  </si>
  <si>
    <t>Obklad - dokončující práce pracnější řezání obkladaček rovné</t>
  </si>
  <si>
    <t>1632813018</t>
  </si>
  <si>
    <t>https://podminky.urs.cz/item/CS_URS_2024_02/781495184</t>
  </si>
  <si>
    <t>111</t>
  </si>
  <si>
    <t>781495211</t>
  </si>
  <si>
    <t>Čištění vnitřních ploch po provedení obkladu stěn chemickými prostředky</t>
  </si>
  <si>
    <t>-148170970</t>
  </si>
  <si>
    <t>https://podminky.urs.cz/item/CS_URS_2024_02/781495211</t>
  </si>
  <si>
    <t>112</t>
  </si>
  <si>
    <t>998781121</t>
  </si>
  <si>
    <t>Přesun hmot pro obklady keramické stanovený z hmotnosti přesunovaného materiálu vodorovná dopravní vzdálenost do 50 m ruční (bez užití mechanizace) v objektech výšky do 6 m</t>
  </si>
  <si>
    <t>2128765400</t>
  </si>
  <si>
    <t>https://podminky.urs.cz/item/CS_URS_2024_02/998781121</t>
  </si>
  <si>
    <t>783</t>
  </si>
  <si>
    <t>Dokončovací práce - nátěry</t>
  </si>
  <si>
    <t>113</t>
  </si>
  <si>
    <t>783000101</t>
  </si>
  <si>
    <t>Zakrývání konstrukcí včetně pozdějšího odkrytí podlah nebo vodorovných ploch olepením páskou nebo fólií</t>
  </si>
  <si>
    <t>1098694772</t>
  </si>
  <si>
    <t>https://podminky.urs.cz/item/CS_URS_2024_02/783000101</t>
  </si>
  <si>
    <t>"olepení schodišťových stupňů pro nátěr soklíku" 20*(0,2+0,2)*2+1,535*2+0,86</t>
  </si>
  <si>
    <t>114</t>
  </si>
  <si>
    <t>58124840</t>
  </si>
  <si>
    <t>páska malířská z PVC a UV odolná (7 dnů) do š 50mm</t>
  </si>
  <si>
    <t>110834091</t>
  </si>
  <si>
    <t>19,93*1,05 'Přepočtené koeficientem množství</t>
  </si>
  <si>
    <t>115</t>
  </si>
  <si>
    <t>783901453</t>
  </si>
  <si>
    <t>Příprava podkladu betonových podlah před provedením nátěru vysátím</t>
  </si>
  <si>
    <t>-430732279</t>
  </si>
  <si>
    <t>https://podminky.urs.cz/item/CS_URS_2024_02/783901453</t>
  </si>
  <si>
    <t>"schodiště m.č.09" 20*(0,2+0,15)*0,86+1,535*0,86+"soklík" 0,1*20</t>
  </si>
  <si>
    <t>116</t>
  </si>
  <si>
    <t>783913151</t>
  </si>
  <si>
    <t>Penetrační nátěr betonových podlah hladkých (z pohledového nebo gletovaného betonu, stěrky apod.) syntetický</t>
  </si>
  <si>
    <t>-1124030184</t>
  </si>
  <si>
    <t>https://podminky.urs.cz/item/CS_URS_2024_02/783913151</t>
  </si>
  <si>
    <t>117</t>
  </si>
  <si>
    <t>783917161</t>
  </si>
  <si>
    <t>Krycí (uzavírací) nátěr betonových podlah dvojnásobný syntetický</t>
  </si>
  <si>
    <t>398898347</t>
  </si>
  <si>
    <t>https://podminky.urs.cz/item/CS_URS_2024_02/783917161</t>
  </si>
  <si>
    <t>118</t>
  </si>
  <si>
    <t>783932161</t>
  </si>
  <si>
    <t>Vyrovnání podkladu betonových podlah v rozsahu opravované plochy, tloušťky do 3 mm modifikovanou cementovou stěrkou do 10%</t>
  </si>
  <si>
    <t>-1016264334</t>
  </si>
  <si>
    <t>https://podminky.urs.cz/item/CS_URS_2024_02/783932161</t>
  </si>
  <si>
    <t>784</t>
  </si>
  <si>
    <t>Dokončovací práce - malby a tapety</t>
  </si>
  <si>
    <t>119</t>
  </si>
  <si>
    <t>784111001</t>
  </si>
  <si>
    <t>Oprášení (ometení) podkladu v místnostech výšky do 3,80 m</t>
  </si>
  <si>
    <t>-589622748</t>
  </si>
  <si>
    <t>https://podminky.urs.cz/item/CS_URS_2024_02/784111001</t>
  </si>
  <si>
    <t>"m.č.01" 2,83*(6,27+1,68)*2</t>
  </si>
  <si>
    <t>"m.č.02" (2,83-2,1)*(1,745+2,185)*2+(2,83-2,1)*(0,95+1,85+2,115)*2</t>
  </si>
  <si>
    <t>"m.č.03" 2,83*(2,25+2,185)*2</t>
  </si>
  <si>
    <t>"m.č.04" (2,83-2,1)*(1,6+2,185)*2+(2,83-2,1)*(2,92-0,15+2,115)*2</t>
  </si>
  <si>
    <t>"m.č.05" 2,8*(2,98+4,385)*2</t>
  </si>
  <si>
    <t>"m.č.06" 2,83*(2,93+1,68)*2-2*1,2+2*0,77*2+2,45*(0,86+4*2)-2*1,2</t>
  </si>
  <si>
    <t>"m.č.07" 2,45*(0,86+2,335)*2</t>
  </si>
  <si>
    <t>"m.č.08" 2,45*(0,86+0,67+2,035)*2-2,1*0,86-2*(0,67*2+2,035+0,86)-1,75*2,035</t>
  </si>
  <si>
    <t>"stáv.sál, 2 stěny" 2,8*(9,05+6,085)</t>
  </si>
  <si>
    <t>120</t>
  </si>
  <si>
    <t>7841710R</t>
  </si>
  <si>
    <t>Olepování vnitřních ploch páskou v místnostech v do 3,80 m, zakrývání k-cí včetně pozdějšího odlepení a odkrytí</t>
  </si>
  <si>
    <t>-197669997</t>
  </si>
  <si>
    <t>121</t>
  </si>
  <si>
    <t>784181121</t>
  </si>
  <si>
    <t>Penetrace podkladu jednonásobná hloubková akrylátová bezbarvá v místnostech výšky do 3,80 m</t>
  </si>
  <si>
    <t>-1420451059</t>
  </si>
  <si>
    <t>https://podminky.urs.cz/item/CS_URS_2024_02/784181121</t>
  </si>
  <si>
    <t>122</t>
  </si>
  <si>
    <t>784211111</t>
  </si>
  <si>
    <t>Malby z malířských směsí oděruvzdorných za mokra dvojnásobné, bílé za mokra oděruvzdorné velmi dobře v místnostech výšky do 3,80 m</t>
  </si>
  <si>
    <t>-1562887143</t>
  </si>
  <si>
    <t>https://podminky.urs.cz/item/CS_URS_2024_02/784211111</t>
  </si>
  <si>
    <t>02 - Kanalizace, vodovod, plynoinstalace, vytápění, VZT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</si>
  <si>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</si>
  <si>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</si>
  <si>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</si>
  <si>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726 - Zdravotechnika - předstěnové instalace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</si>
  <si>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</si>
  <si>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</si>
  <si>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</si>
  <si>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751 - Vzduchotechnika</t>
  </si>
  <si>
    <t>HZS - Hodinové zúčtovací sazby</t>
  </si>
  <si>
    <t>721</t>
  </si>
  <si>
    <t>Zdravotechnika - vnitřní kanalizace</t>
  </si>
  <si>
    <t>90001</t>
  </si>
  <si>
    <t>Sekání drážek ve zdi a v podlaze, zednické výpomoci (hrubá výplň rýh, zazdívky průrazů, beton rýh) pro kanalizaci, odvoz suti</t>
  </si>
  <si>
    <t>-1148344059</t>
  </si>
  <si>
    <t>7211409R</t>
  </si>
  <si>
    <t>Napojení na stávající potrubí</t>
  </si>
  <si>
    <t>-1087804741</t>
  </si>
  <si>
    <t>721173401</t>
  </si>
  <si>
    <t>Potrubí z trub PVC SN4 svodné (ležaté) DN 110</t>
  </si>
  <si>
    <t>1635288380</t>
  </si>
  <si>
    <t>https://podminky.urs.cz/item/CS_URS_2024_02/721173401</t>
  </si>
  <si>
    <t>721173402</t>
  </si>
  <si>
    <t>Potrubí z trub PVC SN4 svodné (ležaté) DN 125</t>
  </si>
  <si>
    <t>-1747019329</t>
  </si>
  <si>
    <t>https://podminky.urs.cz/item/CS_URS_2024_02/721173402</t>
  </si>
  <si>
    <t>28615674</t>
  </si>
  <si>
    <t>koleno odpadní pro vysoké teploty HTB DN 110x15°</t>
  </si>
  <si>
    <t>-791031530</t>
  </si>
  <si>
    <t>28615681</t>
  </si>
  <si>
    <t>koleno odpadní pro vysoké teploty HTB DN 110x30°</t>
  </si>
  <si>
    <t>56711358</t>
  </si>
  <si>
    <t>28615612</t>
  </si>
  <si>
    <t>koleno odpadní pro vysoké teploty HTB DN 110x45°</t>
  </si>
  <si>
    <t>-51474121</t>
  </si>
  <si>
    <t>28615613</t>
  </si>
  <si>
    <t>koleno odpadní pro vysoké teploty HTB DN 125x45°</t>
  </si>
  <si>
    <t>-997096548</t>
  </si>
  <si>
    <t>28611389</t>
  </si>
  <si>
    <t>odbočka kanalizační plastová s hrdlem KG 125/125/45°</t>
  </si>
  <si>
    <t>512815367</t>
  </si>
  <si>
    <t>28611932</t>
  </si>
  <si>
    <t>redukce kanalizační plastová nesouosá KG 125/100</t>
  </si>
  <si>
    <t>1289500904</t>
  </si>
  <si>
    <t>28611521</t>
  </si>
  <si>
    <t>přechod kanalizační PVC litina-plast DN 125</t>
  </si>
  <si>
    <t>-1505651061</t>
  </si>
  <si>
    <t>721174042</t>
  </si>
  <si>
    <t>Potrubí z trub polypropylenových připojovací DN 40</t>
  </si>
  <si>
    <t>-388601099</t>
  </si>
  <si>
    <t>https://podminky.urs.cz/item/CS_URS_2024_02/721174042</t>
  </si>
  <si>
    <t xml:space="preserve">"viz výpis materiálu" 0,15*3+0,25*3+0,5 </t>
  </si>
  <si>
    <t>721174043</t>
  </si>
  <si>
    <t>Potrubí z trub polypropylenových připojovací DN 50</t>
  </si>
  <si>
    <t>-2089706395</t>
  </si>
  <si>
    <t>https://podminky.urs.cz/item/CS_URS_2024_02/721174043</t>
  </si>
  <si>
    <t xml:space="preserve">"viz výpis materiálu" 0,15*4+0,25*3+0,5*3 </t>
  </si>
  <si>
    <t>721174044</t>
  </si>
  <si>
    <t>Potrubí z trub polypropylenových připojovací DN 75</t>
  </si>
  <si>
    <t>1370326459</t>
  </si>
  <si>
    <t>https://podminky.urs.cz/item/CS_URS_2024_02/721174044</t>
  </si>
  <si>
    <t xml:space="preserve">"viz výpis materiálu" 0,15*3+0,25*2+0,5*3 </t>
  </si>
  <si>
    <t>721174045</t>
  </si>
  <si>
    <t>Potrubí z trub polypropylenových připojovací DN 110</t>
  </si>
  <si>
    <t>315082284</t>
  </si>
  <si>
    <t>https://podminky.urs.cz/item/CS_URS_2024_02/721174045</t>
  </si>
  <si>
    <t xml:space="preserve">"viz výpis materiálu" 0,15*4+0,25*2+0,5*4 </t>
  </si>
  <si>
    <t>28615671</t>
  </si>
  <si>
    <t>koleno odpadní pro vysoké teploty HTB DN 40x15°</t>
  </si>
  <si>
    <t>-1207484141</t>
  </si>
  <si>
    <t>28615609</t>
  </si>
  <si>
    <t>koleno odpadní pro vysoké teploty HTB DN 40x45°</t>
  </si>
  <si>
    <t>-1551415022</t>
  </si>
  <si>
    <t>28615616</t>
  </si>
  <si>
    <t>koleno odpadní pro vysoké teploty HTB DN 40x87°</t>
  </si>
  <si>
    <t>1836640523</t>
  </si>
  <si>
    <t>28615672</t>
  </si>
  <si>
    <t>koleno odpadní pro vysoké teploty HTB DN 50x15°</t>
  </si>
  <si>
    <t>668409922</t>
  </si>
  <si>
    <t>28615610</t>
  </si>
  <si>
    <t>koleno odpadní pro vysoké teploty HTB DN 50x45°</t>
  </si>
  <si>
    <t>-1681259267</t>
  </si>
  <si>
    <t>28615617</t>
  </si>
  <si>
    <t>koleno odpadní pro vysoké teploty HTB DN 50x87°</t>
  </si>
  <si>
    <t>-472412950</t>
  </si>
  <si>
    <t>28615611</t>
  </si>
  <si>
    <t>koleno odpadní pro vysoké teploty HTB DN 75x45°</t>
  </si>
  <si>
    <t>-1243785674</t>
  </si>
  <si>
    <t>28615618</t>
  </si>
  <si>
    <t>koleno odpadní pro vysoké teploty HTB DN 75x87°</t>
  </si>
  <si>
    <t>2091000546</t>
  </si>
  <si>
    <t>-1747786452</t>
  </si>
  <si>
    <t>28615619</t>
  </si>
  <si>
    <t>koleno odpadní pro vysoké teploty HTB DN 110x87°</t>
  </si>
  <si>
    <t>1279098913</t>
  </si>
  <si>
    <t>28615623</t>
  </si>
  <si>
    <t>odbočka HTEA úhel 45° DN 50/50</t>
  </si>
  <si>
    <t>2103300586</t>
  </si>
  <si>
    <t>28615551</t>
  </si>
  <si>
    <t>odbočka HTEA úhel 45° DN 75/50</t>
  </si>
  <si>
    <t>-619432760</t>
  </si>
  <si>
    <t>28615570</t>
  </si>
  <si>
    <t>odbočka HTEA úhel 87° DN 50/40</t>
  </si>
  <si>
    <t>-1549404434</t>
  </si>
  <si>
    <t>28615689</t>
  </si>
  <si>
    <t>zátka hrdlová odpadní HTM DN 50</t>
  </si>
  <si>
    <t>1256436875</t>
  </si>
  <si>
    <t>28615635</t>
  </si>
  <si>
    <t>redukce odpadní nesouosá HTR DN 50/40</t>
  </si>
  <si>
    <t>416552524</t>
  </si>
  <si>
    <t>28615636</t>
  </si>
  <si>
    <t>redukce odpadní nesouosá HTR DN 75/50</t>
  </si>
  <si>
    <t>-238192962</t>
  </si>
  <si>
    <t>28615637</t>
  </si>
  <si>
    <t>redukce odpadní nesouosá HTR DN 110/75</t>
  </si>
  <si>
    <t>-896785350</t>
  </si>
  <si>
    <t>28615602</t>
  </si>
  <si>
    <t>čistící tvarovka odpadní pro vysoké teploty HTRE DN 75</t>
  </si>
  <si>
    <t>-1311528093</t>
  </si>
  <si>
    <t>28615637.1</t>
  </si>
  <si>
    <t>redukce odpadní nesouosá HTR DN 110/50</t>
  </si>
  <si>
    <t>-653960678</t>
  </si>
  <si>
    <t>55161855</t>
  </si>
  <si>
    <t>přechod z plastových trub na litinové (bez hrdel) DN 50</t>
  </si>
  <si>
    <t>1822006896</t>
  </si>
  <si>
    <t>55161857</t>
  </si>
  <si>
    <t>přechod z plastových trub na litinové (bez hrdel) DN 110</t>
  </si>
  <si>
    <t>1974716986</t>
  </si>
  <si>
    <t>721211421</t>
  </si>
  <si>
    <t>Podlahové vpusti se svislým odtokem DN 50/75/110 mřížka nerez 115x115</t>
  </si>
  <si>
    <t>1336793642</t>
  </si>
  <si>
    <t>https://podminky.urs.cz/item/CS_URS_2024_02/721211421</t>
  </si>
  <si>
    <t>721226511</t>
  </si>
  <si>
    <t>Zápachové uzávěrky podomítkové (Pe) s krycí deskou pro pračku a myčku DN 40</t>
  </si>
  <si>
    <t>2114716813</t>
  </si>
  <si>
    <t>https://podminky.urs.cz/item/CS_URS_2024_02/721226511</t>
  </si>
  <si>
    <t>721290111</t>
  </si>
  <si>
    <t>Zkouška těsnosti kanalizace v objektech vodou do DN 125</t>
  </si>
  <si>
    <t>1853486827</t>
  </si>
  <si>
    <t>https://podminky.urs.cz/item/CS_URS_2024_02/721290111</t>
  </si>
  <si>
    <t>"viz délka potrubí" 1,5+2+1,7+2,85+2,45+3,1</t>
  </si>
  <si>
    <t>7219109R</t>
  </si>
  <si>
    <t>Pročištění a proplach potrubí</t>
  </si>
  <si>
    <t>-244389534</t>
  </si>
  <si>
    <t>998721121</t>
  </si>
  <si>
    <t>Přesun hmot pro vnitřní kanalizaci stanovený z hmotnosti přesunovaného materiálu vodorovná dopravní vzdálenost do 50 m ruční (bez užití mechanizace) v objektech výšky do 6 m</t>
  </si>
  <si>
    <t>-1366818683</t>
  </si>
  <si>
    <t>https://podminky.urs.cz/item/CS_URS_2024_02/998721121</t>
  </si>
  <si>
    <t>722</t>
  </si>
  <si>
    <t>Zdravotechnika - vnitřní vodovod</t>
  </si>
  <si>
    <t>90002</t>
  </si>
  <si>
    <t>Sekání drážek a průrazů ve zdi, zednické výpomoci (hrubá výplň rýh, zazdívky průrazů) pro vodoinstalaci, odvoz suti</t>
  </si>
  <si>
    <t>413056324</t>
  </si>
  <si>
    <t>72201</t>
  </si>
  <si>
    <t>Napojení na stávající vodovodní potrubí</t>
  </si>
  <si>
    <t>347497653</t>
  </si>
  <si>
    <t>722175002</t>
  </si>
  <si>
    <t>Potrubí z plastových trubek z polypropylenu PP-RCT svařovaných polyfúzně D 20 x 2,8</t>
  </si>
  <si>
    <t>1636662719</t>
  </si>
  <si>
    <t>https://podminky.urs.cz/item/CS_URS_2024_02/722175002</t>
  </si>
  <si>
    <t>"viz výpis materiálu vč.kolen, odboček, T-kusů apod." 30</t>
  </si>
  <si>
    <t>722175003</t>
  </si>
  <si>
    <t>Potrubí z plastových trubek z polypropylenu PP-RCT svařovaných polyfúzně D 25 x 3,5</t>
  </si>
  <si>
    <t>-107518394</t>
  </si>
  <si>
    <t>https://podminky.urs.cz/item/CS_URS_2024_02/722175003</t>
  </si>
  <si>
    <t>"viz výpis materiálu vč.kolen, odboček, T-kusů apod." 10</t>
  </si>
  <si>
    <t>722175004</t>
  </si>
  <si>
    <t>Potrubí z plastových trubek z polypropylenu PP-RCT svařovaných polyfúzně D 32 x 4,4</t>
  </si>
  <si>
    <t>1909194479</t>
  </si>
  <si>
    <t>https://podminky.urs.cz/item/CS_URS_2024_02/722175004</t>
  </si>
  <si>
    <t>"viz výpis materiálu vč.kolen, odboček, T-kusů apod." 44</t>
  </si>
  <si>
    <t>722181211</t>
  </si>
  <si>
    <t>Ochrana potrubí termoizolačními trubicemi z pěnového polyetylenu PE přilepenými v příčných a podélných spojích, tloušťky izolace do 6 mm, vnitřního průměru izolace DN do 22 mm</t>
  </si>
  <si>
    <t>205638409</t>
  </si>
  <si>
    <t>https://podminky.urs.cz/item/CS_URS_2024_02/722181211</t>
  </si>
  <si>
    <t>722181212</t>
  </si>
  <si>
    <t>Ochrana potrubí termoizolačními trubicemi z pěnového polyetylenu PE přilepenými v příčných a podélných spojích, tloušťky izolace do 6 mm, vnitřního průměru izolace DN přes 22 do 32 mm</t>
  </si>
  <si>
    <t>-418059455</t>
  </si>
  <si>
    <t>https://podminky.urs.cz/item/CS_URS_2024_02/722181212</t>
  </si>
  <si>
    <t>12+32</t>
  </si>
  <si>
    <t>722181232</t>
  </si>
  <si>
    <t>Ochrana potrubí termoizolačními trubicemi z pěnového polyetylenu PE přilepenými v příčných a podélných spojích, tloušťky izolace přes 9 do 13 mm, vnitřního průměru izolace DN přes 22 do 45 mm</t>
  </si>
  <si>
    <t>-530874060</t>
  </si>
  <si>
    <t>https://podminky.urs.cz/item/CS_URS_2024_02/722181232</t>
  </si>
  <si>
    <t>722220111</t>
  </si>
  <si>
    <t>Armatury s jedním závitem nástěnky pro výtokový ventil G 1/2"</t>
  </si>
  <si>
    <t>-1052058350</t>
  </si>
  <si>
    <t>https://podminky.urs.cz/item/CS_URS_2024_02/722220111</t>
  </si>
  <si>
    <t>722220121</t>
  </si>
  <si>
    <t>Armatury s jedním závitem nástěnky pro baterii G 1/2"</t>
  </si>
  <si>
    <t>pár</t>
  </si>
  <si>
    <t>-2120757188</t>
  </si>
  <si>
    <t>https://podminky.urs.cz/item/CS_URS_2024_02/722220121</t>
  </si>
  <si>
    <t>722220221.1</t>
  </si>
  <si>
    <t>Armatury s jedním závitem přechodové T - kus 1" x 1/2" x 1"</t>
  </si>
  <si>
    <t>-2025239581</t>
  </si>
  <si>
    <t>722220221.2</t>
  </si>
  <si>
    <t>Armatury s jedním závitem šroubení přímé 1" č.1</t>
  </si>
  <si>
    <t>988479382</t>
  </si>
  <si>
    <t>722220221.3</t>
  </si>
  <si>
    <t>Armatury s jedním závitem šroubení vodoměrné 3/4"</t>
  </si>
  <si>
    <t>1077192161</t>
  </si>
  <si>
    <t>722220231.1</t>
  </si>
  <si>
    <t>Montáž a dodávka přechod D 20 x G 1/2" vnější</t>
  </si>
  <si>
    <t>1461419129</t>
  </si>
  <si>
    <t>722220233.1</t>
  </si>
  <si>
    <t>Montáž a dodávka přechod D 32 x G 3/4" vnější</t>
  </si>
  <si>
    <t>1371614981</t>
  </si>
  <si>
    <t>722220233.2</t>
  </si>
  <si>
    <t>Montáž a dodávka přechod D 32 x G 1" vnější</t>
  </si>
  <si>
    <t>1731015880</t>
  </si>
  <si>
    <t>722224115</t>
  </si>
  <si>
    <t>Armatury s jedním závitem kohouty plnicí a vypouštěcí PN 10 G 1/2"</t>
  </si>
  <si>
    <t>-1402672873</t>
  </si>
  <si>
    <t>https://podminky.urs.cz/item/CS_URS_2024_02/722224115</t>
  </si>
  <si>
    <t>722232044</t>
  </si>
  <si>
    <t>Armatury se dvěma závity kulové kohouty PN 42 do 185 °C přímé vnitřní závit G 3/4"</t>
  </si>
  <si>
    <t>2061128909</t>
  </si>
  <si>
    <t>https://podminky.urs.cz/item/CS_URS_2024_02/722232044</t>
  </si>
  <si>
    <t>722232045</t>
  </si>
  <si>
    <t>Armatury se dvěma závity kulové kohouty PN 42 do 185 °C přímé vnitřní závit G 1"</t>
  </si>
  <si>
    <t>-935624131</t>
  </si>
  <si>
    <t>https://podminky.urs.cz/item/CS_URS_2024_02/722232045</t>
  </si>
  <si>
    <t>722290234</t>
  </si>
  <si>
    <t>Zkoušky, proplach a desinfekce vodovodního potrubí proplach a desinfekce vodovodního potrubí do DN 80</t>
  </si>
  <si>
    <t>1540841249</t>
  </si>
  <si>
    <t>https://podminky.urs.cz/item/CS_URS_2024_02/722290234</t>
  </si>
  <si>
    <t>722290246</t>
  </si>
  <si>
    <t>Zkoušky, proplach a desinfekce vodovodního potrubí zkoušky těsnosti vodovodního potrubí plastového do DN 40</t>
  </si>
  <si>
    <t>311606058</t>
  </si>
  <si>
    <t>https://podminky.urs.cz/item/CS_URS_2024_02/722290246</t>
  </si>
  <si>
    <t>"viz výměra potrubí" 30+10+44</t>
  </si>
  <si>
    <t>998722121</t>
  </si>
  <si>
    <t>Přesun hmot pro vnitřní vodovod stanovený z hmotnosti přesunovaného materiálu vodorovná dopravní vzdálenost do 50 m ruční (bez užití mechanizace) v objektech výšky do 6 m</t>
  </si>
  <si>
    <t>-1697440438</t>
  </si>
  <si>
    <t>https://podminky.urs.cz/item/CS_URS_2024_02/998722121</t>
  </si>
  <si>
    <t>723</t>
  </si>
  <si>
    <t>Zdravotechnika - vnitřní plynovod</t>
  </si>
  <si>
    <t>90003</t>
  </si>
  <si>
    <t>Sekání drážek a průrazů ve zdi, zednické výpomoci (hrubá výplň rýh, zazdívky průrazů) pro plynoinstalaci, odvoz suti</t>
  </si>
  <si>
    <t>-1662755547</t>
  </si>
  <si>
    <t>13010402</t>
  </si>
  <si>
    <t>úhelník ocelový rovnostranný jakost S235JR (11 375) 25x25x3mm</t>
  </si>
  <si>
    <t>545970464</t>
  </si>
  <si>
    <t>15*1,21*1,1*0,001</t>
  </si>
  <si>
    <t>723180112</t>
  </si>
  <si>
    <t>Potrubí z vlnovcových trubek z nerezové oceli (EUROGW AISI 316) PN 0,5 DN 15</t>
  </si>
  <si>
    <t>1352612275</t>
  </si>
  <si>
    <t>https://podminky.urs.cz/item/CS_URS_2024_02/723180112</t>
  </si>
  <si>
    <t>723111202</t>
  </si>
  <si>
    <t>Potrubí z ocelových trubek závitových černých spojovaných svařováním, bezešvých běžných DN 15</t>
  </si>
  <si>
    <t>833943041</t>
  </si>
  <si>
    <t>https://podminky.urs.cz/item/CS_URS_2024_02/723111202</t>
  </si>
  <si>
    <t>723111203</t>
  </si>
  <si>
    <t>Potrubí z ocelových trubek závitových černých spojovaných svařováním, bezešvých běžných DN 20</t>
  </si>
  <si>
    <t>-180084063</t>
  </si>
  <si>
    <t>https://podminky.urs.cz/item/CS_URS_2024_02/723111203</t>
  </si>
  <si>
    <t>723150365</t>
  </si>
  <si>
    <t>Potrubí z ocelových trubek hladkých černých spojovaných chráničky Ø 38/2,6</t>
  </si>
  <si>
    <t>-1778569777</t>
  </si>
  <si>
    <t>https://podminky.urs.cz/item/CS_URS_2024_02/723150365</t>
  </si>
  <si>
    <t>723190901</t>
  </si>
  <si>
    <t>Opravy plynovodního potrubí uzavření nebo otevření potrubí</t>
  </si>
  <si>
    <t>1404815088</t>
  </si>
  <si>
    <t>https://podminky.urs.cz/item/CS_URS_2024_02/723190901</t>
  </si>
  <si>
    <t>723190907</t>
  </si>
  <si>
    <t>Opravy plynovodního potrubí odvzdušnění a napuštění potrubí</t>
  </si>
  <si>
    <t>-861744586</t>
  </si>
  <si>
    <t>https://podminky.urs.cz/item/CS_URS_2024_02/723190907</t>
  </si>
  <si>
    <t>723190909</t>
  </si>
  <si>
    <t>Opravy plynovodního potrubí neúřední zkouška těsnosti dosavadního potrubí</t>
  </si>
  <si>
    <t>1772640163</t>
  </si>
  <si>
    <t>https://podminky.urs.cz/item/CS_URS_2024_02/723190909</t>
  </si>
  <si>
    <t>7231909R</t>
  </si>
  <si>
    <t>Napojení na stávající potrubí, zapojení kotle, sporáku</t>
  </si>
  <si>
    <t>-1580843556</t>
  </si>
  <si>
    <t>723230102</t>
  </si>
  <si>
    <t>Armatury se dvěma závity s protipožární armaturou PN 5 kulové uzávěry přímé závity vnitřní G 1/2" FF</t>
  </si>
  <si>
    <t>-1516894774</t>
  </si>
  <si>
    <t>https://podminky.urs.cz/item/CS_URS_2024_02/723230102</t>
  </si>
  <si>
    <t>998723121</t>
  </si>
  <si>
    <t>Přesun hmot pro vnitřní plynovod stanovený z hmotnosti přesunovaného materiálu vodorovná dopravní vzdálenost do 50 m ruční (bez užití mechanizace) v objektech výšky do 6 m</t>
  </si>
  <si>
    <t>-987789698</t>
  </si>
  <si>
    <t>https://podminky.urs.cz/item/CS_URS_2024_02/998723121</t>
  </si>
  <si>
    <t>725112022</t>
  </si>
  <si>
    <t>Zařízení záchodů klozety keramické závěsné na nosné stěny s hlubokým splachováním odpad vodorovný</t>
  </si>
  <si>
    <t>soubor</t>
  </si>
  <si>
    <t>538654513</t>
  </si>
  <si>
    <t>https://podminky.urs.cz/item/CS_URS_2024_02/725112022</t>
  </si>
  <si>
    <t>725121525</t>
  </si>
  <si>
    <t>Pisoárové záchodky keramické automatické s radarovým senzorem</t>
  </si>
  <si>
    <t>-562380017</t>
  </si>
  <si>
    <t>https://podminky.urs.cz/item/CS_URS_2024_02/725121525</t>
  </si>
  <si>
    <t>55172110</t>
  </si>
  <si>
    <t>zdroj napájecí 230V AC/24V DC max. 4 ventily 170x130x85mm</t>
  </si>
  <si>
    <t>599054155</t>
  </si>
  <si>
    <t>725211601</t>
  </si>
  <si>
    <t>Umyvadla keramická bílá bez výtokových armatur připevněná na stěnu šrouby bez sloupu nebo krytu na sifon, šířka umyvadla 500 mm</t>
  </si>
  <si>
    <t>-1610572296</t>
  </si>
  <si>
    <t>https://podminky.urs.cz/item/CS_URS_2024_02/725211601</t>
  </si>
  <si>
    <t>7253191R</t>
  </si>
  <si>
    <t>Dřezy bez výtokových armatur montáž dřezů ostatních typů vč.dodávky dvojdřezu nerez s odkapní plochou</t>
  </si>
  <si>
    <t>-2062528376</t>
  </si>
  <si>
    <t>725331111</t>
  </si>
  <si>
    <t>Výlevky bez výtokových armatur a splachovací nádrže keramické se sklopnou plastovou mřížkou stojící, výšky 460 mm</t>
  </si>
  <si>
    <t>-98991155</t>
  </si>
  <si>
    <t>https://podminky.urs.cz/item/CS_URS_2024_02/725331111</t>
  </si>
  <si>
    <t>725813112</t>
  </si>
  <si>
    <t>Ventily rohové bez připojovací trubičky nebo flexi hadičky pračkové G 3/4"</t>
  </si>
  <si>
    <t>27129366</t>
  </si>
  <si>
    <t>https://podminky.urs.cz/item/CS_URS_2024_02/725813112</t>
  </si>
  <si>
    <t>725819402</t>
  </si>
  <si>
    <t>Ventily montáž ventilů ostatních typů rohových bez připojovací trubičky G 1/2"</t>
  </si>
  <si>
    <t>-1337598532</t>
  </si>
  <si>
    <t>https://podminky.urs.cz/item/CS_URS_2024_02/725819402</t>
  </si>
  <si>
    <t>RMAT0001</t>
  </si>
  <si>
    <t>ventil rohový s filtrem 1/2"x3/8" a kovovou pákou</t>
  </si>
  <si>
    <t>1034178852</t>
  </si>
  <si>
    <t>725821312</t>
  </si>
  <si>
    <t>Baterie dřezové nástěnné pákové s otáčivým kulatým ústím a délkou ramínka 300 mm</t>
  </si>
  <si>
    <t>32038522</t>
  </si>
  <si>
    <t>https://podminky.urs.cz/item/CS_URS_2024_02/725821312</t>
  </si>
  <si>
    <t>725821325</t>
  </si>
  <si>
    <t>Baterie dřezové stojánkové pákové s otáčivým ústím a délkou ramínka 220 mm</t>
  </si>
  <si>
    <t>175894369</t>
  </si>
  <si>
    <t>https://podminky.urs.cz/item/CS_URS_2024_02/725821325</t>
  </si>
  <si>
    <t>725822611</t>
  </si>
  <si>
    <t>Baterie umyvadlové stojánkové pákové bez výpusti</t>
  </si>
  <si>
    <t>1296905456</t>
  </si>
  <si>
    <t>https://podminky.urs.cz/item/CS_URS_2024_02/725822611</t>
  </si>
  <si>
    <t>725862113</t>
  </si>
  <si>
    <t>Zápachové uzávěrky zařizovacích předmětů pro dřezy s přípojkou pro pračku nebo myčku DN 40/50</t>
  </si>
  <si>
    <t>1945144479</t>
  </si>
  <si>
    <t>https://podminky.urs.cz/item/CS_URS_2024_02/725862113</t>
  </si>
  <si>
    <t>725865411</t>
  </si>
  <si>
    <t>Zápachové uzávěrky zařizovacích předmětů pro pisoáry DN 32/40</t>
  </si>
  <si>
    <t>-1261276879</t>
  </si>
  <si>
    <t>https://podminky.urs.cz/item/CS_URS_2024_02/725865411</t>
  </si>
  <si>
    <t>-1286447285</t>
  </si>
  <si>
    <t>726</t>
  </si>
  <si>
    <t>Zdravotechnika - předstěnové instalace</t>
  </si>
  <si>
    <t>7261110.R</t>
  </si>
  <si>
    <t>Předstěnové instalační systémy pro zazdění do masivních zděných konstrukcí pro výlevku vč.tlačítka</t>
  </si>
  <si>
    <t>-99336386</t>
  </si>
  <si>
    <t>726111031</t>
  </si>
  <si>
    <t>Předstěnové instalační systémy pro zazdění do masivních zděných konstrukcí pro závěsné klozety ovládání zepředu, stavební výška 1080 mm</t>
  </si>
  <si>
    <t>124674754</t>
  </si>
  <si>
    <t>https://podminky.urs.cz/item/CS_URS_2024_02/726111031</t>
  </si>
  <si>
    <t>"montážní prvek vč.tlačítka" 3</t>
  </si>
  <si>
    <t>998726131</t>
  </si>
  <si>
    <t>Přesun hmot pro instalační prefabrikáty stanovený z hmotnosti přesunovaného materiálu vodorovná dopravní vzdálenost do 50 m ruční (bez užití mechanizace) v objektech výšky do 6 m</t>
  </si>
  <si>
    <t>-1817326533</t>
  </si>
  <si>
    <t>https://podminky.urs.cz/item/CS_URS_2024_02/998726131</t>
  </si>
  <si>
    <t>733</t>
  </si>
  <si>
    <t>Ústřední vytápění - rozvodné potrubí</t>
  </si>
  <si>
    <t>90004</t>
  </si>
  <si>
    <t>Sekání drážek a průrazů, zednické výpomoci (hrubá výplň rýh, zazdívky průrazů) pro ústřední vytápění, odvoz suti</t>
  </si>
  <si>
    <t>531743740</t>
  </si>
  <si>
    <t>733113113</t>
  </si>
  <si>
    <t>Potrubí z trubek ocelových závitových černých Příplatek k ceně za zhotovení přípojky z ocelových trubek závitových DN 15</t>
  </si>
  <si>
    <t>-1198472624</t>
  </si>
  <si>
    <t>https://podminky.urs.cz/item/CS_URS_2024_02/733113113</t>
  </si>
  <si>
    <t>733111303</t>
  </si>
  <si>
    <t>Potrubí z trubek ocelových závitových černých spojovaných svařováním svařovaných běžných nízkotlakých PN 16 do 115°C DN 15</t>
  </si>
  <si>
    <t>-1478737918</t>
  </si>
  <si>
    <t>https://podminky.urs.cz/item/CS_URS_2024_02/733111303</t>
  </si>
  <si>
    <t>733190107</t>
  </si>
  <si>
    <t>Zkoušky těsnosti potrubí, manžety prostupové z trubek ocelových zkoušky těsnosti potrubí (za provozu) z trubek ocelových závitových DN do 40</t>
  </si>
  <si>
    <t>1184698531</t>
  </si>
  <si>
    <t>https://podminky.urs.cz/item/CS_URS_2024_02/733190107</t>
  </si>
  <si>
    <t>733811211</t>
  </si>
  <si>
    <t>1503286073</t>
  </si>
  <si>
    <t>https://podminky.urs.cz/item/CS_URS_2024_02/733811211</t>
  </si>
  <si>
    <t>998733121</t>
  </si>
  <si>
    <t>Přesun hmot pro rozvody potrubí stanovený z hmotnosti přesunovaného materiálu vodorovná dopravní vzdálenost do 50 m ruční (bez užití mechanizace) v objektech výšky do 6 m</t>
  </si>
  <si>
    <t>1402693315</t>
  </si>
  <si>
    <t>https://podminky.urs.cz/item/CS_URS_2024_02/998733121</t>
  </si>
  <si>
    <t>734</t>
  </si>
  <si>
    <t>Ústřední vytápění - armatury</t>
  </si>
  <si>
    <t>734211119</t>
  </si>
  <si>
    <t>Ventily odvzdušňovací závitové automatické PN 14 do 120°C G 3/8</t>
  </si>
  <si>
    <t>1594951012</t>
  </si>
  <si>
    <t>https://podminky.urs.cz/item/CS_URS_2024_02/734211119</t>
  </si>
  <si>
    <t>734221532</t>
  </si>
  <si>
    <t>Ventily regulační závitové termostatické bez hlavice ovládání PN 16 do 110°C rohové jednoregulační G 1/2</t>
  </si>
  <si>
    <t>161760224</t>
  </si>
  <si>
    <t>https://podminky.urs.cz/item/CS_URS_2024_02/734221532</t>
  </si>
  <si>
    <t>734221684</t>
  </si>
  <si>
    <t>Ventily regulační závitové hlavice termostatické pro ovládání ventilů PN 10 do 110°C kapalinové pro veřejné prostory</t>
  </si>
  <si>
    <t>-1152591676</t>
  </si>
  <si>
    <t>https://podminky.urs.cz/item/CS_URS_2024_02/734221684</t>
  </si>
  <si>
    <t>734261333</t>
  </si>
  <si>
    <t>Šroubení topenářské PN 16 do 120°C rohové G 1/2</t>
  </si>
  <si>
    <t>1110367599</t>
  </si>
  <si>
    <t>https://podminky.urs.cz/item/CS_URS_2024_02/734261333</t>
  </si>
  <si>
    <t>734291123</t>
  </si>
  <si>
    <t>Ostatní armatury kohouty plnicí a vypouštěcí PN 10 do 90°C G 1/2</t>
  </si>
  <si>
    <t>785233979</t>
  </si>
  <si>
    <t>https://podminky.urs.cz/item/CS_URS_2024_02/734291123</t>
  </si>
  <si>
    <t>734294104</t>
  </si>
  <si>
    <t>Ostatní armatury růžice dělené krycí do G 3/4</t>
  </si>
  <si>
    <t>574614763</t>
  </si>
  <si>
    <t>https://podminky.urs.cz/item/CS_URS_2024_02/734294104</t>
  </si>
  <si>
    <t>998734121</t>
  </si>
  <si>
    <t>Přesun hmot pro armatury stanovený z hmotnosti přesunovaného materiálu vodorovná dopravní vzdálenost do 50 m ruční (bez užití mechanizace) v objektech výšky do 6 m</t>
  </si>
  <si>
    <t>1634448135</t>
  </si>
  <si>
    <t>https://podminky.urs.cz/item/CS_URS_2024_02/998734121</t>
  </si>
  <si>
    <t>735</t>
  </si>
  <si>
    <t>Ústřední vytápění - otopná tělesa</t>
  </si>
  <si>
    <t>735111304</t>
  </si>
  <si>
    <t>Otopná tělesa litinová článková se základním nátěrem výkon 38-152 W/článek připojovací rozteč/hloubka (mm) 500/110 (0,180 m2/kus)</t>
  </si>
  <si>
    <t>1499603805</t>
  </si>
  <si>
    <t>https://podminky.urs.cz/item/CS_URS_2024_02/735111304</t>
  </si>
  <si>
    <t>"12 článků" 2,16</t>
  </si>
  <si>
    <t>7351114R</t>
  </si>
  <si>
    <t>Repase stávajících těles - otryskání, přetěsnění, nátěr/nástřik</t>
  </si>
  <si>
    <t>-1076587105</t>
  </si>
  <si>
    <t>Poznámka k položce:_x000D_
součástí ceny je odpojení a připojení po nátěru, vyčistění, odzkoušení</t>
  </si>
  <si>
    <t>998735121</t>
  </si>
  <si>
    <t>Přesun hmot pro otopná tělesa stanovený z hmotnosti přesunovaného materiálu vodorovná dopravní vzdálenost do 50 m ruční (bez užití mechanizace) v objektech výšky do 6 m</t>
  </si>
  <si>
    <t>1041774376</t>
  </si>
  <si>
    <t>https://podminky.urs.cz/item/CS_URS_2024_02/998735121</t>
  </si>
  <si>
    <t>751</t>
  </si>
  <si>
    <t>Vzduchotechnika</t>
  </si>
  <si>
    <t>7511111R1</t>
  </si>
  <si>
    <t>Montáž a dodávka ventilátoru se zpětnou klapkou 130m3/h</t>
  </si>
  <si>
    <t>1035129926</t>
  </si>
  <si>
    <t>7511111R2</t>
  </si>
  <si>
    <t>Montáž a dodávka ventilátoru se zpětnou klapkou 160m3/h</t>
  </si>
  <si>
    <t>-535783363</t>
  </si>
  <si>
    <t>751322012</t>
  </si>
  <si>
    <t>Montáž talířových ventilů, anemostatů, dýz talířového ventilu, průměru přes 100 do 200 mm</t>
  </si>
  <si>
    <t>235982477</t>
  </si>
  <si>
    <t>https://podminky.urs.cz/item/CS_URS_2024_02/751322012</t>
  </si>
  <si>
    <t>42972202</t>
  </si>
  <si>
    <t>ventil talířový pro přívod a odvod vzduchu plastový D 125mm</t>
  </si>
  <si>
    <t>241740051</t>
  </si>
  <si>
    <t>7515250R</t>
  </si>
  <si>
    <t>Montáž a dodávka potrubí plastového kruhového průměru 125 mm vč.objímek, hmoždinek, závěsového materiálu, kaučukové izolace tl.10mm, nátěrů</t>
  </si>
  <si>
    <t>698677185</t>
  </si>
  <si>
    <t>2*0,5+3*1</t>
  </si>
  <si>
    <t>751526172</t>
  </si>
  <si>
    <t>Montáž oblouku do plastového potrubí kruhového bez příruby, průměru přes 100 do 200 mm</t>
  </si>
  <si>
    <t>479764919</t>
  </si>
  <si>
    <t>https://podminky.urs.cz/item/CS_URS_2024_02/751526172</t>
  </si>
  <si>
    <t>42981810</t>
  </si>
  <si>
    <t>oblouk PVC 45° D 125mm</t>
  </si>
  <si>
    <t>871812698</t>
  </si>
  <si>
    <t>42981813</t>
  </si>
  <si>
    <t>oblouk PVC 90° D 125mm</t>
  </si>
  <si>
    <t>842307770</t>
  </si>
  <si>
    <t>751526249</t>
  </si>
  <si>
    <t>Montáž kalhotového kusu nebo odbočky jednostranné do plastového potrubí kruhového bez příruby, průměru přes 100 do 200 mm</t>
  </si>
  <si>
    <t>1140732137</t>
  </si>
  <si>
    <t>https://podminky.urs.cz/item/CS_URS_2024_02/751526249</t>
  </si>
  <si>
    <t>42981707</t>
  </si>
  <si>
    <t>odbočka jednostranná T-kus PVC 90° D 125mm</t>
  </si>
  <si>
    <t>1808179178</t>
  </si>
  <si>
    <t>90005</t>
  </si>
  <si>
    <t>Zednické výpomoci pro VZT</t>
  </si>
  <si>
    <t>-765695094</t>
  </si>
  <si>
    <t>783614551</t>
  </si>
  <si>
    <t>Základní nátěr armatur a kovových potrubí jednonásobný potrubí do DN 50 mm syntetický</t>
  </si>
  <si>
    <t>1096899155</t>
  </si>
  <si>
    <t>https://podminky.urs.cz/item/CS_URS_2024_02/783614551</t>
  </si>
  <si>
    <t>"plynové potrubí" 19</t>
  </si>
  <si>
    <t>783617611</t>
  </si>
  <si>
    <t>Krycí nátěr (email) armatur a kovových potrubí potrubí do DN 50 mm dvojnásobný syntetický standardní</t>
  </si>
  <si>
    <t>190123192</t>
  </si>
  <si>
    <t>https://podminky.urs.cz/item/CS_URS_2024_02/783617611</t>
  </si>
  <si>
    <t>HZS</t>
  </si>
  <si>
    <t>Hodinové zúčtovací sazby</t>
  </si>
  <si>
    <t>123</t>
  </si>
  <si>
    <t>HZS2211</t>
  </si>
  <si>
    <t>Hodinové zúčtovací sazby profesí PSV provádění stavebních instalací instalatér</t>
  </si>
  <si>
    <t>hod</t>
  </si>
  <si>
    <t>512</t>
  </si>
  <si>
    <t>-1226820159</t>
  </si>
  <si>
    <t>https://podminky.urs.cz/item/CS_URS_2024_02/HZS2211</t>
  </si>
  <si>
    <t xml:space="preserve">"demontáž vodoinstalace, plynoinstalace, kanalizace, vytápění s odvozem na skládku" 48 </t>
  </si>
  <si>
    <t>124</t>
  </si>
  <si>
    <t>HZS2212</t>
  </si>
  <si>
    <t>Hodinové zúčtovací sazby profesí PSV provádění stavebních instalací instalatér odborný</t>
  </si>
  <si>
    <t>-1964228379</t>
  </si>
  <si>
    <t>https://podminky.urs.cz/item/CS_URS_2024_02/HZS2212</t>
  </si>
  <si>
    <t>"tlaková zkouška, revizní práce" 20</t>
  </si>
  <si>
    <t>125</t>
  </si>
  <si>
    <t>HZS2221</t>
  </si>
  <si>
    <t>Hodinové zúčtovací sazby profesí PSV provádění stavebních instalací topenář</t>
  </si>
  <si>
    <t>-1832334292</t>
  </si>
  <si>
    <t>https://podminky.urs.cz/item/CS_URS_2024_02/HZS2221</t>
  </si>
  <si>
    <t>"vypuštění a napuštění otopného systému, napojení na stáv. potrubí, proplach, vyregulování, odzkoušení, uvedení do provozu, seřízení, revize" 52</t>
  </si>
  <si>
    <t>126</t>
  </si>
  <si>
    <t>HZS3211</t>
  </si>
  <si>
    <t>Hodinové zúčtovací sazby montáží technologických zařízení na stavebních objektech montér vzduchotechniky a chlazení</t>
  </si>
  <si>
    <t>-2092130407</t>
  </si>
  <si>
    <t>https://podminky.urs.cz/item/CS_URS_2024_02/HZS3211</t>
  </si>
  <si>
    <t>"demontáž stávajícího zařízení, uvedení do provozu, revizní práce" 20</t>
  </si>
  <si>
    <t>03 - Elektroinstalace</t>
  </si>
  <si>
    <t xml:space="preserve"> </t>
  </si>
  <si>
    <t xml:space="preserve">    741 - Elektroinstalace - silnoproud</t>
  </si>
  <si>
    <t>612135101</t>
  </si>
  <si>
    <t>Hrubá výplň rýh maltou jakékoli šířky rýhy ve stěnách</t>
  </si>
  <si>
    <t>-1607241324</t>
  </si>
  <si>
    <t>https://podminky.urs.cz/item/CS_URS_2024_02/612135101</t>
  </si>
  <si>
    <t>91*0,03+24*0,1</t>
  </si>
  <si>
    <t>612325201</t>
  </si>
  <si>
    <t>Vápenocementová omítka jednotlivých malých ploch hrubá na stěnách, plochy jednotlivě do 0,09 m2</t>
  </si>
  <si>
    <t>1077689874</t>
  </si>
  <si>
    <t>https://podminky.urs.cz/item/CS_URS_2024_02/612325201</t>
  </si>
  <si>
    <t>5+1+59</t>
  </si>
  <si>
    <t>612325202</t>
  </si>
  <si>
    <t>Vápenocementová omítka jednotlivých malých ploch hrubá na stěnách, plochy jednotlivě přes 0,09 do 0,25 m2</t>
  </si>
  <si>
    <t>227791413</t>
  </si>
  <si>
    <t>https://podminky.urs.cz/item/CS_URS_2024_02/612325202</t>
  </si>
  <si>
    <t>971033131</t>
  </si>
  <si>
    <t>Vybourání otvorů ve zdivu základovém nebo nadzákladovém z cihel, tvárnic, příčkovek z cihel pálených na maltu vápennou nebo vápenocementovou průměru profilu do 60 mm, tl. do 150 mm</t>
  </si>
  <si>
    <t>-601176724</t>
  </si>
  <si>
    <t>https://podminky.urs.cz/item/CS_URS_2024_02/971033131</t>
  </si>
  <si>
    <t>971033141</t>
  </si>
  <si>
    <t>Vybourání otvorů ve zdivu základovém nebo nadzákladovém z cihel, tvárnic, příčkovek z cihel pálených na maltu vápennou nebo vápenocementovou průměru profilu do 60 mm, tl. do 300 mm</t>
  </si>
  <si>
    <t>1766210622</t>
  </si>
  <si>
    <t>https://podminky.urs.cz/item/CS_URS_2024_02/971033141</t>
  </si>
  <si>
    <t>971033181</t>
  </si>
  <si>
    <t>Vybourání otvorů ve zdivu základovém nebo nadzákladovém z cihel, tvárnic, příčkovek z cihel pálených na maltu vápennou nebo vápenocementovou průměru profilu do 60 mm, tl. do 900 mm</t>
  </si>
  <si>
    <t>172944748</t>
  </si>
  <si>
    <t>https://podminky.urs.cz/item/CS_URS_2024_02/971033181</t>
  </si>
  <si>
    <t>973031344</t>
  </si>
  <si>
    <t>Vysekání výklenků nebo kapes ve zdivu z cihel na maltu vápennou nebo vápenocementovou kapes, plochy do 0,25 m2, hl. do 150 mm</t>
  </si>
  <si>
    <t>-497608685</t>
  </si>
  <si>
    <t>https://podminky.urs.cz/item/CS_URS_2024_02/973031344</t>
  </si>
  <si>
    <t>973031616</t>
  </si>
  <si>
    <t>Vysekání výklenků nebo kapes ve zdivu z cihel na maltu vápennou nebo vápenocementovou kapes pro špalíky a krabice, velikosti do 100x100x50 mm</t>
  </si>
  <si>
    <t>-1082522901</t>
  </si>
  <si>
    <t>https://podminky.urs.cz/item/CS_URS_2024_02/973031616</t>
  </si>
  <si>
    <t>974031121</t>
  </si>
  <si>
    <t>Vysekání rýh ve zdivu cihelném na maltu vápennou nebo vápenocementovou do hl. 30 mm a šířky do 30 mm</t>
  </si>
  <si>
    <t>-625659200</t>
  </si>
  <si>
    <t>https://podminky.urs.cz/item/CS_URS_2024_02/974031121</t>
  </si>
  <si>
    <t>974031153</t>
  </si>
  <si>
    <t>Vysekání rýh ve zdivu cihelném na maltu vápennou nebo vápenocementovou do hl. 100 mm a šířky do 100 mm</t>
  </si>
  <si>
    <t>-1913253512</t>
  </si>
  <si>
    <t>https://podminky.urs.cz/item/CS_URS_2024_02/974031153</t>
  </si>
  <si>
    <t>745694266</t>
  </si>
  <si>
    <t>635580361</t>
  </si>
  <si>
    <t>-1397141559</t>
  </si>
  <si>
    <t>0,9*10 'Přepočtené koeficientem množství</t>
  </si>
  <si>
    <t>-220721458</t>
  </si>
  <si>
    <t>2001294773</t>
  </si>
  <si>
    <t>741</t>
  </si>
  <si>
    <t>Elektroinstalace - silnoproud</t>
  </si>
  <si>
    <t>125001</t>
  </si>
  <si>
    <t>Zapojení ventilátoru 230V s doběhem</t>
  </si>
  <si>
    <t>-677471721</t>
  </si>
  <si>
    <t>24589</t>
  </si>
  <si>
    <t>Zapojení automatického splachování pisoárů, zdroj, 2x pisoár</t>
  </si>
  <si>
    <t>sada</t>
  </si>
  <si>
    <t>844808862</t>
  </si>
  <si>
    <t>741112061</t>
  </si>
  <si>
    <t>Montáž krabic elektroinstalačních bez napojení na trubky a lišty, demontáže a montáže víčka a přístroje přístrojových zapuštěných plastových kruhových do zdiva</t>
  </si>
  <si>
    <t>1833701945</t>
  </si>
  <si>
    <t>https://podminky.urs.cz/item/CS_URS_2024_02/741112061</t>
  </si>
  <si>
    <t>34571450</t>
  </si>
  <si>
    <t>krabice pod omítku PVC přístrojová kruhová D 70mm</t>
  </si>
  <si>
    <t>-393130051</t>
  </si>
  <si>
    <t>741112101</t>
  </si>
  <si>
    <t>Montáž krabic elektroinstalačních bez napojení na trubky a lišty, demontáže a montáže víčka a přístroje rozvodek se zapojením vodičů na svorkovnici zapuštěných plastových kruhových do zdiva</t>
  </si>
  <si>
    <t>-2059836356</t>
  </si>
  <si>
    <t>https://podminky.urs.cz/item/CS_URS_2024_02/741112101</t>
  </si>
  <si>
    <t>34571521</t>
  </si>
  <si>
    <t>krabice pod omítku PVC univerzální kruhová D 70mm s víčkem a svorkovnicí</t>
  </si>
  <si>
    <t>-567538133</t>
  </si>
  <si>
    <t>34571451</t>
  </si>
  <si>
    <t>krabice pod omítku PVC přístrojová kruhová D 70mm hluboká</t>
  </si>
  <si>
    <t>2034725161</t>
  </si>
  <si>
    <t>741122611</t>
  </si>
  <si>
    <t>Montáž kabelů měděných bez ukončení uložených pevně plných kulatých nebo bezhalogenových (např. CYKY) počtu a průřezu žil 3x1,5 až 6 mm2</t>
  </si>
  <si>
    <t>-358104237</t>
  </si>
  <si>
    <t>https://podminky.urs.cz/item/CS_URS_2024_02/741122611</t>
  </si>
  <si>
    <t>34111030</t>
  </si>
  <si>
    <t>kabel instalační jádro Cu plné izolace PVC plášť PVC 450/750V (CYKY) 3x1,5mm2</t>
  </si>
  <si>
    <t>1988263759</t>
  </si>
  <si>
    <t>"3Ax1,5" 79</t>
  </si>
  <si>
    <t>"3Cx1,5" 183</t>
  </si>
  <si>
    <t>34111036</t>
  </si>
  <si>
    <t>kabel instalační jádro Cu plné izolace PVC plášť PVC 450/750V (CYKY) 3x2,5mm2</t>
  </si>
  <si>
    <t>-1856476486</t>
  </si>
  <si>
    <t>741130001</t>
  </si>
  <si>
    <t>Ukončení vodičů izolovaných s označením a zapojením v rozváděči nebo na přístroji, průřezu žíly do 2,5 mm2</t>
  </si>
  <si>
    <t>1805365096</t>
  </si>
  <si>
    <t>https://podminky.urs.cz/item/CS_URS_2024_02/741130001</t>
  </si>
  <si>
    <t>741130005</t>
  </si>
  <si>
    <t>Ukončení vodičů izolovaných s označením a zapojením v rozváděči nebo na přístroji, průřezu žíly do 10 mm2</t>
  </si>
  <si>
    <t>135791442</t>
  </si>
  <si>
    <t>https://podminky.urs.cz/item/CS_URS_2024_02/741130005</t>
  </si>
  <si>
    <t>741210101</t>
  </si>
  <si>
    <t>Montáž rozváděčů litinových, hliníkových nebo plastových bez zapojení vodičů sestavy hmotnosti do 50 kg</t>
  </si>
  <si>
    <t>789960221</t>
  </si>
  <si>
    <t>https://podminky.urs.cz/item/CS_URS_2024_02/741210101</t>
  </si>
  <si>
    <t>154212</t>
  </si>
  <si>
    <t>Rozvaděč R</t>
  </si>
  <si>
    <t>-2125980771</t>
  </si>
  <si>
    <t>1458</t>
  </si>
  <si>
    <t>Ovládací tlačítko řazení 1So, ovládání ventilátoru a časové relé doběhu</t>
  </si>
  <si>
    <t>-1000306578</t>
  </si>
  <si>
    <t>741310101</t>
  </si>
  <si>
    <t>Montáž spínačů jedno nebo dvoupólových polozapuštěných nebo zapuštěných se zapojením vodičů bezšroubové připojení spínačů, řazení 1-jednopólových</t>
  </si>
  <si>
    <t>42379088</t>
  </si>
  <si>
    <t>https://podminky.urs.cz/item/CS_URS_2024_02/741310101</t>
  </si>
  <si>
    <t>345355sc</t>
  </si>
  <si>
    <t>spínač jednopólový 10A bílý,bílá</t>
  </si>
  <si>
    <t>-1383688161</t>
  </si>
  <si>
    <t>741310122</t>
  </si>
  <si>
    <t>Montáž spínačů jedno nebo dvoupólových polozapuštěných nebo zapuštěných se zapojením vodičů bezšroubové připojení přepínačů, řazení 6-střídavých</t>
  </si>
  <si>
    <t>-793480622</t>
  </si>
  <si>
    <t>https://podminky.urs.cz/item/CS_URS_2024_02/741310122</t>
  </si>
  <si>
    <t>345356sc</t>
  </si>
  <si>
    <t>přepínač č.6 + rámeček, bílá</t>
  </si>
  <si>
    <t>-434049871</t>
  </si>
  <si>
    <t>345357sc</t>
  </si>
  <si>
    <t>spínač č.7 + rámeček, bílá</t>
  </si>
  <si>
    <t>5814957</t>
  </si>
  <si>
    <t>741313042</t>
  </si>
  <si>
    <t>Montáž zásuvek domovních se zapojením vodičů šroubové připojení polozapuštěných nebo zapuštěných 10/16 A, provedení 2P + PE dvojí zapojení pro průběžnou montáž</t>
  </si>
  <si>
    <t>-1391773019</t>
  </si>
  <si>
    <t>https://podminky.urs.cz/item/CS_URS_2024_02/741313042</t>
  </si>
  <si>
    <t>345358sc</t>
  </si>
  <si>
    <t>zásuvka 230V/16A</t>
  </si>
  <si>
    <t>-258074079</t>
  </si>
  <si>
    <t>741370002</t>
  </si>
  <si>
    <t>Montáž svítidel žárovkových se zapojením vodičů bytových nebo společenských místností stropních přisazených 1 zdroj se sklem</t>
  </si>
  <si>
    <t>1128900316</t>
  </si>
  <si>
    <t>https://podminky.urs.cz/item/CS_URS_2024_02/741370002</t>
  </si>
  <si>
    <t>348250sc</t>
  </si>
  <si>
    <t>svítidlo interiérové stropní přisazené LED, min krytí IP20</t>
  </si>
  <si>
    <t>1438860449</t>
  </si>
  <si>
    <t>741370032</t>
  </si>
  <si>
    <t>Montáž svítidel žárovkových se zapojením vodičů bytových nebo společenských místností nástěnných přisazených 1 zdroj se sklem</t>
  </si>
  <si>
    <t>713352427</t>
  </si>
  <si>
    <t>https://podminky.urs.cz/item/CS_URS_2024_02/741370032</t>
  </si>
  <si>
    <t>1456</t>
  </si>
  <si>
    <t>nástěnné svítidlo, min. krytí IP20</t>
  </si>
  <si>
    <t>1348416846</t>
  </si>
  <si>
    <t>741370034</t>
  </si>
  <si>
    <t>Montáž svítidel žárovkových se zapojením vodičů bytových nebo společenských místností nástěnných přisazených 2 zdroje nouzové</t>
  </si>
  <si>
    <t>-2140632458</t>
  </si>
  <si>
    <t>https://podminky.urs.cz/item/CS_URS_2024_02/741370034</t>
  </si>
  <si>
    <t>34838101</t>
  </si>
  <si>
    <t>Stropní nebo nástěnné nouzové LED svítidlo, 3W, 500lm, 4000K, Ra 80, s piktoramem, krytí IP65</t>
  </si>
  <si>
    <t>-471789431</t>
  </si>
  <si>
    <t>741372002</t>
  </si>
  <si>
    <t>Montáž svítidel s integrovaným zdrojem LED se zapojením vodičů interiérových přisazených nástěnných páskových lištových</t>
  </si>
  <si>
    <t>-463968758</t>
  </si>
  <si>
    <t>https://podminky.urs.cz/item/CS_URS_2024_02/741372002</t>
  </si>
  <si>
    <t>1010199039</t>
  </si>
  <si>
    <t>Sada MC LED RF Nano pro jednobarevné LED pásky, 1 zóna, ovladač+přijímač, max. 10A, bílý, IP20</t>
  </si>
  <si>
    <t>2091721867</t>
  </si>
  <si>
    <t>1040051126</t>
  </si>
  <si>
    <t>Elektronické trafo LED 12V DC max.100W IP67</t>
  </si>
  <si>
    <t>4480099</t>
  </si>
  <si>
    <t>MLD.ML121599600</t>
  </si>
  <si>
    <t>LED pásek SMD5050 CW, 60LED/m,IP20, 5m</t>
  </si>
  <si>
    <t>516456927</t>
  </si>
  <si>
    <t>741410062</t>
  </si>
  <si>
    <t>Montáž uzemňovacího vedení s upevněním, propojením a připojením pomocí svorek doplňků ochranného pospojování ochranné trubky s pláštěm vodiče oboustranně</t>
  </si>
  <si>
    <t>860434918</t>
  </si>
  <si>
    <t>https://podminky.urs.cz/item/CS_URS_2024_02/741410062</t>
  </si>
  <si>
    <t>10.076.458</t>
  </si>
  <si>
    <t>svorka ZSA 16 zemnící  FeZn (bernard svorka) + pásek</t>
  </si>
  <si>
    <t>1511480780</t>
  </si>
  <si>
    <t>741410072</t>
  </si>
  <si>
    <t>Montáž uzemňovacího vedení s upevněním, propojením a připojením pomocí svorek doplňků ostatních konstrukcí vodičem průřezu do 16 mm2, uloženým pevně</t>
  </si>
  <si>
    <t>-1296620217</t>
  </si>
  <si>
    <t>https://podminky.urs.cz/item/CS_URS_2024_02/741410072</t>
  </si>
  <si>
    <t>34140825</t>
  </si>
  <si>
    <t>vodič propojovací jádro Cu plné izolace PVC 450/750V (H07V-U) 1x4mm2</t>
  </si>
  <si>
    <t>1039095158</t>
  </si>
  <si>
    <t>KAB000152</t>
  </si>
  <si>
    <t>(H07V-U) CY 10 zelenožlutá</t>
  </si>
  <si>
    <t>131684585</t>
  </si>
  <si>
    <t>7422101R</t>
  </si>
  <si>
    <t>Montáž a dodávka autonomního hlásiče kouře, IP42, detekční komora optická</t>
  </si>
  <si>
    <t>-911432010</t>
  </si>
  <si>
    <t>741450002</t>
  </si>
  <si>
    <t>Montáž prvků pro vyrovnání potenciálu svorkovnice ekvipotenciálního pospojení</t>
  </si>
  <si>
    <t>-633039318</t>
  </si>
  <si>
    <t>https://podminky.urs.cz/item/CS_URS_2024_02/741450002</t>
  </si>
  <si>
    <t>34565002</t>
  </si>
  <si>
    <t>svorkovnice ekvipotenciální 200x65mm</t>
  </si>
  <si>
    <t>-345760500</t>
  </si>
  <si>
    <t>741810002</t>
  </si>
  <si>
    <t>Zkoušky a prohlídky elektrických rozvodů a zařízení celková prohlídka a vyhotovení revizní zprávy pro objem montážních prací přes 100 do 500 tis. Kč</t>
  </si>
  <si>
    <t>129378011</t>
  </si>
  <si>
    <t>https://podminky.urs.cz/item/CS_URS_2024_02/741810002</t>
  </si>
  <si>
    <t>HZS1291</t>
  </si>
  <si>
    <t>Hodinové zúčtovací sazby profesí HSV zemní a pomocné práce pomocný stavební dělník</t>
  </si>
  <si>
    <t>-653634137</t>
  </si>
  <si>
    <t>https://podminky.urs.cz/item/CS_URS_2024_02/HZS1291</t>
  </si>
  <si>
    <t>"úklid pracoviště" 6</t>
  </si>
  <si>
    <t>HZS2231</t>
  </si>
  <si>
    <t>Hodinové zúčtovací sazby profesí PSV provádění stavebních instalací elektrikář</t>
  </si>
  <si>
    <t>1048465572</t>
  </si>
  <si>
    <t>https://podminky.urs.cz/item/CS_URS_2024_02/HZS2231</t>
  </si>
  <si>
    <t>"demontáž stávajících prvků elektroinstalace" 16</t>
  </si>
  <si>
    <t>"spolupráce s revizním technikem" 2</t>
  </si>
  <si>
    <t>"práce neobsažené v ceníku C21M - elektromontáže, vyhledávací práce, přesun kuchynského zařízení" 10</t>
  </si>
  <si>
    <t>HZS2232</t>
  </si>
  <si>
    <t>Hodinové zúčtovací sazby profesí PSV provádění stavebních instalací elektrikář odborný</t>
  </si>
  <si>
    <t>-892052612</t>
  </si>
  <si>
    <t>https://podminky.urs.cz/item/CS_URS_2024_02/HZS2232</t>
  </si>
  <si>
    <t>"zapojení rozvaděče" 6</t>
  </si>
  <si>
    <t>04 - VON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</si>
  <si>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</si>
  <si>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</si>
  <si>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</si>
  <si>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</si>
  <si>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</si>
  <si>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</si>
  <si>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</si>
  <si>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</si>
  <si>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</si>
  <si>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</si>
  <si>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</si>
  <si>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Kč</t>
  </si>
  <si>
    <t>1024</t>
  </si>
  <si>
    <t>-528235700</t>
  </si>
  <si>
    <t>https://podminky.urs.cz/item/CS_URS_2024_02/013254000</t>
  </si>
  <si>
    <t>Poznámka k položce:_x000D_
Dokumentace skutečného provedení stavby v počtu a formátech dle SoD</t>
  </si>
  <si>
    <t>VRN2</t>
  </si>
  <si>
    <t>Příprava staveniště</t>
  </si>
  <si>
    <t>020001000</t>
  </si>
  <si>
    <t>1323907488</t>
  </si>
  <si>
    <t>https://podminky.urs.cz/item/CS_URS_2024_02/020001000</t>
  </si>
  <si>
    <t xml:space="preserve">Poznámka k položce:_x000D_
Ochrana stávajících inženýrských sítí na staveništi. Náklady na přezkoumání podkladů objednatele o stavu inženýrských sítí probíhajících staveništěm nebo dotčenými stavbou i mimo území staveniště. Vytýčení jejich skutečné  trasy dle podmínek správců sítí v dokladové části. Zajištění  aktualizace vyjádření správců sítí v případě ukončení platnosti vyjádření. Zajištění a zebezpečení stávajících inženýrských sítí a přípojek při výkopových a bouracích pracích._x000D_
</t>
  </si>
  <si>
    <t>VRN3</t>
  </si>
  <si>
    <t>Zařízení staveniště</t>
  </si>
  <si>
    <t>030001000</t>
  </si>
  <si>
    <t>724606746</t>
  </si>
  <si>
    <t>https://podminky.urs.cz/item/CS_URS_2024_02/030001000</t>
  </si>
  <si>
    <t xml:space="preserve">Poznámka k položce:_x000D_
1. Zajištění bezpečného příjezdu a přístupu na staveniště vč. dopravního značení a potřebných souhlasů a rozhodnutí s vybudováním zařízení staveniště, náklady na připojení staveniště na energie vč. zajištění měření odběru energiií, vytýčení obvodu staveniště, oplocení a zabezpečení prostoru staveniště proti neoprávněnému vstupu._x000D_
2. Náklady na vybavení zařízení staveniště, náklady na spotřebované energie provozem zařízení staveniště, náklady na úklid v prostoru staveniště a příjezdových komunikací ke staveništi, opatření k zabránění nadměrného zatěžování zařízení staveniště a jeho okolí prachem (např. používání plachet, kropení sutě a odtěžované zeminy vodou)._x000D_
3. Náklady  na odstranění zařízení staveniště, uvedení stavbou dotčených ploch a ploch zařízení staveniště do původního stavu._x000D_
_x000D_
</t>
  </si>
  <si>
    <t>035103001</t>
  </si>
  <si>
    <t>Pronájem ploch</t>
  </si>
  <si>
    <t>1109101219</t>
  </si>
  <si>
    <t>https://podminky.urs.cz/item/CS_URS_2024_02/035103001</t>
  </si>
  <si>
    <t xml:space="preserve">Poznámka k položce:_x000D_
Náklady a poplatky spojené s užíváním veřejných ploch a prostranství, vč. užívání ploch v souvislosti s uložením stavebního materiálu nebo stavebního odpadu_x000D_
</t>
  </si>
  <si>
    <t>VRN4</t>
  </si>
  <si>
    <t>Inženýrská činnost</t>
  </si>
  <si>
    <t>045002000</t>
  </si>
  <si>
    <t>Kompletační a koordinační činnost</t>
  </si>
  <si>
    <t>-952609617</t>
  </si>
  <si>
    <t>https://podminky.urs.cz/item/CS_URS_2024_02/045002000</t>
  </si>
  <si>
    <t xml:space="preserve">Poznámka k položce:_x000D_
Kompletní dokladová část dle SoD (revize, atesty, certifikáty, prohlášení o shodě) pro předání a převzetí dokončeného díla a pro zajištění kolaudačního souhlasu náklady zhotovitele, související s prováděním VZORKOVÁNÍ DODÁVANÝCH MATERIÁLU a VÝROBKU v souladu s SoD náklady zhotovitele, související s prováděním zkoušek a REVIZÍ předepsaných technickými normami a vyjádřeními dotčených orgánů pro řádné provedení a předání  díla náklady na individuální zkoušky dodaných a smontovaných technologických zařízení včetně  komplexního vyzkoušení náklady zhotovitele na vypracování provozních řádů pro trvalý provoz náklady na předání všech návodů k obsluze a údržbě pro technologická zařízení a náklady na zaškolení obsluhy objednatele_x000D_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</si>
</sst>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2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1" fillId="4" borderId="8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2" xfId="0" applyFont="1" applyBorder="1" applyAlignment="1">
      <alignment horizontal="center" vertical="center"/>
    </xf>
    <xf numFmtId="49" fontId="21" fillId="0" borderId="22" xfId="0" applyNumberFormat="1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 vertical="center" wrapText="1"/>
    </xf>
    <xf numFmtId="167" fontId="21" fillId="0" borderId="22" xfId="0" applyNumberFormat="1" applyFont="1" applyBorder="1" applyAlignment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7" fillId="0" borderId="0" xfId="0" applyFont="1" applyAlignment="1">
      <alignment vertical="center" wrapText="1"/>
    </xf>
    <xf numFmtId="0" fontId="38" fillId="0" borderId="22" xfId="0" applyFont="1" applyBorder="1" applyAlignment="1">
      <alignment horizontal="center" vertical="center"/>
    </xf>
    <xf numFmtId="49" fontId="38" fillId="0" borderId="22" xfId="0" applyNumberFormat="1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center" vertical="center" wrapText="1"/>
    </xf>
    <xf numFmtId="167" fontId="38" fillId="0" borderId="22" xfId="0" applyNumberFormat="1" applyFont="1" applyBorder="1" applyAlignment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>
      <alignment vertical="center"/>
    </xf>
    <xf numFmtId="0" fontId="39" fillId="0" borderId="22" xfId="0" applyFont="1" applyBorder="1" applyAlignment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/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right" vertical="center"/>
    </xf>
    <xf numFmtId="0" fontId="21" fillId="4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611311191" TargetMode="External"/><Relationship Id="rId18" Type="http://schemas.openxmlformats.org/officeDocument/2006/relationships/hyperlink" Target="https://podminky.urs.cz/item/CS_URS_2024_02/612311141" TargetMode="External"/><Relationship Id="rId26" Type="http://schemas.openxmlformats.org/officeDocument/2006/relationships/hyperlink" Target="https://podminky.urs.cz/item/CS_URS_2024_02/631312141" TargetMode="External"/><Relationship Id="rId39" Type="http://schemas.openxmlformats.org/officeDocument/2006/relationships/hyperlink" Target="https://podminky.urs.cz/item/CS_URS_2024_02/967023692" TargetMode="External"/><Relationship Id="rId21" Type="http://schemas.openxmlformats.org/officeDocument/2006/relationships/hyperlink" Target="https://podminky.urs.cz/item/CS_URS_2024_02/612321191" TargetMode="External"/><Relationship Id="rId34" Type="http://schemas.openxmlformats.org/officeDocument/2006/relationships/hyperlink" Target="https://podminky.urs.cz/item/CS_URS_2024_02/962031133" TargetMode="External"/><Relationship Id="rId42" Type="http://schemas.openxmlformats.org/officeDocument/2006/relationships/hyperlink" Target="https://podminky.urs.cz/item/CS_URS_2024_02/971033631" TargetMode="External"/><Relationship Id="rId47" Type="http://schemas.openxmlformats.org/officeDocument/2006/relationships/hyperlink" Target="https://podminky.urs.cz/item/CS_URS_2024_02/976085311" TargetMode="External"/><Relationship Id="rId50" Type="http://schemas.openxmlformats.org/officeDocument/2006/relationships/hyperlink" Target="https://podminky.urs.cz/item/CS_URS_2024_02/978059541" TargetMode="External"/><Relationship Id="rId55" Type="http://schemas.openxmlformats.org/officeDocument/2006/relationships/hyperlink" Target="https://podminky.urs.cz/item/CS_URS_2024_02/998018001" TargetMode="External"/><Relationship Id="rId63" Type="http://schemas.openxmlformats.org/officeDocument/2006/relationships/hyperlink" Target="https://podminky.urs.cz/item/CS_URS_2024_02/763411121" TargetMode="External"/><Relationship Id="rId68" Type="http://schemas.openxmlformats.org/officeDocument/2006/relationships/hyperlink" Target="https://podminky.urs.cz/item/CS_URS_2024_02/771111011" TargetMode="External"/><Relationship Id="rId76" Type="http://schemas.openxmlformats.org/officeDocument/2006/relationships/hyperlink" Target="https://podminky.urs.cz/item/CS_URS_2024_02/771592011" TargetMode="External"/><Relationship Id="rId84" Type="http://schemas.openxmlformats.org/officeDocument/2006/relationships/hyperlink" Target="https://podminky.urs.cz/item/CS_URS_2024_02/781495184" TargetMode="External"/><Relationship Id="rId89" Type="http://schemas.openxmlformats.org/officeDocument/2006/relationships/hyperlink" Target="https://podminky.urs.cz/item/CS_URS_2024_02/783913151" TargetMode="External"/><Relationship Id="rId7" Type="http://schemas.openxmlformats.org/officeDocument/2006/relationships/hyperlink" Target="https://podminky.urs.cz/item/CS_URS_2024_02/346272256" TargetMode="External"/><Relationship Id="rId71" Type="http://schemas.openxmlformats.org/officeDocument/2006/relationships/hyperlink" Target="https://podminky.urs.cz/item/CS_URS_2024_02/771474112" TargetMode="External"/><Relationship Id="rId92" Type="http://schemas.openxmlformats.org/officeDocument/2006/relationships/hyperlink" Target="https://podminky.urs.cz/item/CS_URS_2024_02/784111001" TargetMode="External"/><Relationship Id="rId2" Type="http://schemas.openxmlformats.org/officeDocument/2006/relationships/hyperlink" Target="https://podminky.urs.cz/item/CS_URS_2024_02/310239211" TargetMode="External"/><Relationship Id="rId16" Type="http://schemas.openxmlformats.org/officeDocument/2006/relationships/hyperlink" Target="https://podminky.urs.cz/item/CS_URS_2024_02/612131121" TargetMode="External"/><Relationship Id="rId29" Type="http://schemas.openxmlformats.org/officeDocument/2006/relationships/hyperlink" Target="https://podminky.urs.cz/item/CS_URS_2024_02/632451491" TargetMode="External"/><Relationship Id="rId11" Type="http://schemas.openxmlformats.org/officeDocument/2006/relationships/hyperlink" Target="https://podminky.urs.cz/item/CS_URS_2024_02/611311141" TargetMode="External"/><Relationship Id="rId24" Type="http://schemas.openxmlformats.org/officeDocument/2006/relationships/hyperlink" Target="https://podminky.urs.cz/item/CS_URS_2024_02/619996117" TargetMode="External"/><Relationship Id="rId32" Type="http://schemas.openxmlformats.org/officeDocument/2006/relationships/hyperlink" Target="https://podminky.urs.cz/item/CS_URS_2024_02/952901111" TargetMode="External"/><Relationship Id="rId37" Type="http://schemas.openxmlformats.org/officeDocument/2006/relationships/hyperlink" Target="https://podminky.urs.cz/item/CS_URS_2024_02/965081213" TargetMode="External"/><Relationship Id="rId40" Type="http://schemas.openxmlformats.org/officeDocument/2006/relationships/hyperlink" Target="https://podminky.urs.cz/item/CS_URS_2024_02/967031733" TargetMode="External"/><Relationship Id="rId45" Type="http://schemas.openxmlformats.org/officeDocument/2006/relationships/hyperlink" Target="https://podminky.urs.cz/item/CS_URS_2024_02/974042545" TargetMode="External"/><Relationship Id="rId53" Type="http://schemas.openxmlformats.org/officeDocument/2006/relationships/hyperlink" Target="https://podminky.urs.cz/item/CS_URS_2024_02/997013509" TargetMode="External"/><Relationship Id="rId58" Type="http://schemas.openxmlformats.org/officeDocument/2006/relationships/hyperlink" Target="https://podminky.urs.cz/item/CS_URS_2024_02/998711121" TargetMode="External"/><Relationship Id="rId66" Type="http://schemas.openxmlformats.org/officeDocument/2006/relationships/hyperlink" Target="https://podminky.urs.cz/item/CS_URS_2024_02/766691931" TargetMode="External"/><Relationship Id="rId74" Type="http://schemas.openxmlformats.org/officeDocument/2006/relationships/hyperlink" Target="https://podminky.urs.cz/item/CS_URS_2024_02/771591117" TargetMode="External"/><Relationship Id="rId79" Type="http://schemas.openxmlformats.org/officeDocument/2006/relationships/hyperlink" Target="https://podminky.urs.cz/item/CS_URS_2024_02/781121011" TargetMode="External"/><Relationship Id="rId87" Type="http://schemas.openxmlformats.org/officeDocument/2006/relationships/hyperlink" Target="https://podminky.urs.cz/item/CS_URS_2024_02/783000101" TargetMode="External"/><Relationship Id="rId5" Type="http://schemas.openxmlformats.org/officeDocument/2006/relationships/hyperlink" Target="https://podminky.urs.cz/item/CS_URS_2024_02/317234410" TargetMode="External"/><Relationship Id="rId61" Type="http://schemas.openxmlformats.org/officeDocument/2006/relationships/hyperlink" Target="https://podminky.urs.cz/item/CS_URS_2024_02/998725121" TargetMode="External"/><Relationship Id="rId82" Type="http://schemas.openxmlformats.org/officeDocument/2006/relationships/hyperlink" Target="https://podminky.urs.cz/item/CS_URS_2024_02/781495141" TargetMode="External"/><Relationship Id="rId90" Type="http://schemas.openxmlformats.org/officeDocument/2006/relationships/hyperlink" Target="https://podminky.urs.cz/item/CS_URS_2024_02/783917161" TargetMode="External"/><Relationship Id="rId95" Type="http://schemas.openxmlformats.org/officeDocument/2006/relationships/drawing" Target="../drawings/drawing2.xml"/><Relationship Id="rId19" Type="http://schemas.openxmlformats.org/officeDocument/2006/relationships/hyperlink" Target="https://podminky.urs.cz/item/CS_URS_2024_02/612311191" TargetMode="External"/><Relationship Id="rId14" Type="http://schemas.openxmlformats.org/officeDocument/2006/relationships/hyperlink" Target="https://podminky.urs.cz/item/CS_URS_2024_02/612131100" TargetMode="External"/><Relationship Id="rId22" Type="http://schemas.openxmlformats.org/officeDocument/2006/relationships/hyperlink" Target="https://podminky.urs.cz/item/CS_URS_2024_02/619991011" TargetMode="External"/><Relationship Id="rId27" Type="http://schemas.openxmlformats.org/officeDocument/2006/relationships/hyperlink" Target="https://podminky.urs.cz/item/CS_URS_2024_02/632451023" TargetMode="External"/><Relationship Id="rId30" Type="http://schemas.openxmlformats.org/officeDocument/2006/relationships/hyperlink" Target="https://podminky.urs.cz/item/CS_URS_2024_02/632902221" TargetMode="External"/><Relationship Id="rId35" Type="http://schemas.openxmlformats.org/officeDocument/2006/relationships/hyperlink" Target="https://podminky.urs.cz/item/CS_URS_2024_02/965045113" TargetMode="External"/><Relationship Id="rId43" Type="http://schemas.openxmlformats.org/officeDocument/2006/relationships/hyperlink" Target="https://podminky.urs.cz/item/CS_URS_2024_02/973031812" TargetMode="External"/><Relationship Id="rId48" Type="http://schemas.openxmlformats.org/officeDocument/2006/relationships/hyperlink" Target="https://podminky.urs.cz/item/CS_URS_2024_02/978011191" TargetMode="External"/><Relationship Id="rId56" Type="http://schemas.openxmlformats.org/officeDocument/2006/relationships/hyperlink" Target="https://podminky.urs.cz/item/CS_URS_2024_02/711111001" TargetMode="External"/><Relationship Id="rId64" Type="http://schemas.openxmlformats.org/officeDocument/2006/relationships/hyperlink" Target="https://podminky.urs.cz/item/CS_URS_2024_02/998763331" TargetMode="External"/><Relationship Id="rId69" Type="http://schemas.openxmlformats.org/officeDocument/2006/relationships/hyperlink" Target="https://podminky.urs.cz/item/CS_URS_2024_02/771121011" TargetMode="External"/><Relationship Id="rId77" Type="http://schemas.openxmlformats.org/officeDocument/2006/relationships/hyperlink" Target="https://podminky.urs.cz/item/CS_URS_2024_02/998771121" TargetMode="External"/><Relationship Id="rId8" Type="http://schemas.openxmlformats.org/officeDocument/2006/relationships/hyperlink" Target="https://podminky.urs.cz/item/CS_URS_2024_02/349231811" TargetMode="External"/><Relationship Id="rId51" Type="http://schemas.openxmlformats.org/officeDocument/2006/relationships/hyperlink" Target="https://podminky.urs.cz/item/CS_URS_2024_02/997013211" TargetMode="External"/><Relationship Id="rId72" Type="http://schemas.openxmlformats.org/officeDocument/2006/relationships/hyperlink" Target="https://podminky.urs.cz/item/CS_URS_2024_02/771574433" TargetMode="External"/><Relationship Id="rId80" Type="http://schemas.openxmlformats.org/officeDocument/2006/relationships/hyperlink" Target="https://podminky.urs.cz/item/CS_URS_2024_02/781484413" TargetMode="External"/><Relationship Id="rId85" Type="http://schemas.openxmlformats.org/officeDocument/2006/relationships/hyperlink" Target="https://podminky.urs.cz/item/CS_URS_2024_02/781495211" TargetMode="External"/><Relationship Id="rId93" Type="http://schemas.openxmlformats.org/officeDocument/2006/relationships/hyperlink" Target="https://podminky.urs.cz/item/CS_URS_2024_02/784181121" TargetMode="External"/><Relationship Id="rId3" Type="http://schemas.openxmlformats.org/officeDocument/2006/relationships/hyperlink" Target="https://podminky.urs.cz/item/CS_URS_2024_02/317142420" TargetMode="External"/><Relationship Id="rId12" Type="http://schemas.openxmlformats.org/officeDocument/2006/relationships/hyperlink" Target="https://podminky.urs.cz/item/CS_URS_2024_02/611311143" TargetMode="External"/><Relationship Id="rId17" Type="http://schemas.openxmlformats.org/officeDocument/2006/relationships/hyperlink" Target="https://podminky.urs.cz/item/CS_URS_2024_02/612142001" TargetMode="External"/><Relationship Id="rId25" Type="http://schemas.openxmlformats.org/officeDocument/2006/relationships/hyperlink" Target="https://podminky.urs.cz/item/CS_URS_2024_02/631311131" TargetMode="External"/><Relationship Id="rId33" Type="http://schemas.openxmlformats.org/officeDocument/2006/relationships/hyperlink" Target="https://podminky.urs.cz/item/CS_URS_2024_02/953941210" TargetMode="External"/><Relationship Id="rId38" Type="http://schemas.openxmlformats.org/officeDocument/2006/relationships/hyperlink" Target="https://podminky.urs.cz/item/CS_URS_2024_02/965081611" TargetMode="External"/><Relationship Id="rId46" Type="http://schemas.openxmlformats.org/officeDocument/2006/relationships/hyperlink" Target="https://podminky.urs.cz/item/CS_URS_2024_02/974042557" TargetMode="External"/><Relationship Id="rId59" Type="http://schemas.openxmlformats.org/officeDocument/2006/relationships/hyperlink" Target="https://podminky.urs.cz/item/CS_URS_2024_02/725291653" TargetMode="External"/><Relationship Id="rId67" Type="http://schemas.openxmlformats.org/officeDocument/2006/relationships/hyperlink" Target="https://podminky.urs.cz/item/CS_URS_2024_02/998766121" TargetMode="External"/><Relationship Id="rId20" Type="http://schemas.openxmlformats.org/officeDocument/2006/relationships/hyperlink" Target="https://podminky.urs.cz/item/CS_URS_2024_02/612321111" TargetMode="External"/><Relationship Id="rId41" Type="http://schemas.openxmlformats.org/officeDocument/2006/relationships/hyperlink" Target="https://podminky.urs.cz/item/CS_URS_2024_02/968072455" TargetMode="External"/><Relationship Id="rId54" Type="http://schemas.openxmlformats.org/officeDocument/2006/relationships/hyperlink" Target="https://podminky.urs.cz/item/CS_URS_2024_02/997013631" TargetMode="External"/><Relationship Id="rId62" Type="http://schemas.openxmlformats.org/officeDocument/2006/relationships/hyperlink" Target="https://podminky.urs.cz/item/CS_URS_2024_02/763411111" TargetMode="External"/><Relationship Id="rId70" Type="http://schemas.openxmlformats.org/officeDocument/2006/relationships/hyperlink" Target="https://podminky.urs.cz/item/CS_URS_2024_02/771151021" TargetMode="External"/><Relationship Id="rId75" Type="http://schemas.openxmlformats.org/officeDocument/2006/relationships/hyperlink" Target="https://podminky.urs.cz/item/CS_URS_2024_02/771591184" TargetMode="External"/><Relationship Id="rId83" Type="http://schemas.openxmlformats.org/officeDocument/2006/relationships/hyperlink" Target="https://podminky.urs.cz/item/CS_URS_2024_02/781495142" TargetMode="External"/><Relationship Id="rId88" Type="http://schemas.openxmlformats.org/officeDocument/2006/relationships/hyperlink" Target="https://podminky.urs.cz/item/CS_URS_2024_02/783901453" TargetMode="External"/><Relationship Id="rId91" Type="http://schemas.openxmlformats.org/officeDocument/2006/relationships/hyperlink" Target="https://podminky.urs.cz/item/CS_URS_2024_02/783932161" TargetMode="External"/><Relationship Id="rId1" Type="http://schemas.openxmlformats.org/officeDocument/2006/relationships/hyperlink" Target="https://podminky.urs.cz/item/CS_URS_2024_02/279311115" TargetMode="External"/><Relationship Id="rId6" Type="http://schemas.openxmlformats.org/officeDocument/2006/relationships/hyperlink" Target="https://podminky.urs.cz/item/CS_URS_2024_02/342291111" TargetMode="External"/><Relationship Id="rId15" Type="http://schemas.openxmlformats.org/officeDocument/2006/relationships/hyperlink" Target="https://podminky.urs.cz/item/CS_URS_2024_02/612131101" TargetMode="External"/><Relationship Id="rId23" Type="http://schemas.openxmlformats.org/officeDocument/2006/relationships/hyperlink" Target="https://podminky.urs.cz/item/CS_URS_2024_02/619995001" TargetMode="External"/><Relationship Id="rId28" Type="http://schemas.openxmlformats.org/officeDocument/2006/relationships/hyperlink" Target="https://podminky.urs.cz/item/CS_URS_2024_02/632451456" TargetMode="External"/><Relationship Id="rId36" Type="http://schemas.openxmlformats.org/officeDocument/2006/relationships/hyperlink" Target="https://podminky.urs.cz/item/CS_URS_2024_02/965046111" TargetMode="External"/><Relationship Id="rId49" Type="http://schemas.openxmlformats.org/officeDocument/2006/relationships/hyperlink" Target="https://podminky.urs.cz/item/CS_URS_2024_02/978013191" TargetMode="External"/><Relationship Id="rId57" Type="http://schemas.openxmlformats.org/officeDocument/2006/relationships/hyperlink" Target="https://podminky.urs.cz/item/CS_URS_2024_02/711141559" TargetMode="External"/><Relationship Id="rId10" Type="http://schemas.openxmlformats.org/officeDocument/2006/relationships/hyperlink" Target="https://podminky.urs.cz/item/CS_URS_2024_02/611131121" TargetMode="External"/><Relationship Id="rId31" Type="http://schemas.openxmlformats.org/officeDocument/2006/relationships/hyperlink" Target="https://podminky.urs.cz/item/CS_URS_2024_02/949101111" TargetMode="External"/><Relationship Id="rId44" Type="http://schemas.openxmlformats.org/officeDocument/2006/relationships/hyperlink" Target="https://podminky.urs.cz/item/CS_URS_2024_02/974031666" TargetMode="External"/><Relationship Id="rId52" Type="http://schemas.openxmlformats.org/officeDocument/2006/relationships/hyperlink" Target="https://podminky.urs.cz/item/CS_URS_2024_02/997013501" TargetMode="External"/><Relationship Id="rId60" Type="http://schemas.openxmlformats.org/officeDocument/2006/relationships/hyperlink" Target="https://podminky.urs.cz/item/CS_URS_2024_02/725291680" TargetMode="External"/><Relationship Id="rId65" Type="http://schemas.openxmlformats.org/officeDocument/2006/relationships/hyperlink" Target="https://podminky.urs.cz/item/CS_URS_2024_02/766663922" TargetMode="External"/><Relationship Id="rId73" Type="http://schemas.openxmlformats.org/officeDocument/2006/relationships/hyperlink" Target="https://podminky.urs.cz/item/CS_URS_2024_02/771591115" TargetMode="External"/><Relationship Id="rId78" Type="http://schemas.openxmlformats.org/officeDocument/2006/relationships/hyperlink" Target="https://podminky.urs.cz/item/CS_URS_2024_02/781111011" TargetMode="External"/><Relationship Id="rId81" Type="http://schemas.openxmlformats.org/officeDocument/2006/relationships/hyperlink" Target="https://podminky.urs.cz/item/CS_URS_2024_02/781495115" TargetMode="External"/><Relationship Id="rId86" Type="http://schemas.openxmlformats.org/officeDocument/2006/relationships/hyperlink" Target="https://podminky.urs.cz/item/CS_URS_2024_02/998781121" TargetMode="External"/><Relationship Id="rId94" Type="http://schemas.openxmlformats.org/officeDocument/2006/relationships/hyperlink" Target="https://podminky.urs.cz/item/CS_URS_2024_02/784211111" TargetMode="External"/><Relationship Id="rId4" Type="http://schemas.openxmlformats.org/officeDocument/2006/relationships/hyperlink" Target="https://podminky.urs.cz/item/CS_URS_2024_02/317168051" TargetMode="External"/><Relationship Id="rId9" Type="http://schemas.openxmlformats.org/officeDocument/2006/relationships/hyperlink" Target="https://podminky.urs.cz/item/CS_URS_2024_02/611131100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722175004" TargetMode="External"/><Relationship Id="rId18" Type="http://schemas.openxmlformats.org/officeDocument/2006/relationships/hyperlink" Target="https://podminky.urs.cz/item/CS_URS_2024_02/722220121" TargetMode="External"/><Relationship Id="rId26" Type="http://schemas.openxmlformats.org/officeDocument/2006/relationships/hyperlink" Target="https://podminky.urs.cz/item/CS_URS_2024_02/723111202" TargetMode="External"/><Relationship Id="rId39" Type="http://schemas.openxmlformats.org/officeDocument/2006/relationships/hyperlink" Target="https://podminky.urs.cz/item/CS_URS_2024_02/725819402" TargetMode="External"/><Relationship Id="rId21" Type="http://schemas.openxmlformats.org/officeDocument/2006/relationships/hyperlink" Target="https://podminky.urs.cz/item/CS_URS_2024_02/722232045" TargetMode="External"/><Relationship Id="rId34" Type="http://schemas.openxmlformats.org/officeDocument/2006/relationships/hyperlink" Target="https://podminky.urs.cz/item/CS_URS_2024_02/725112022" TargetMode="External"/><Relationship Id="rId42" Type="http://schemas.openxmlformats.org/officeDocument/2006/relationships/hyperlink" Target="https://podminky.urs.cz/item/CS_URS_2024_02/725822611" TargetMode="External"/><Relationship Id="rId47" Type="http://schemas.openxmlformats.org/officeDocument/2006/relationships/hyperlink" Target="https://podminky.urs.cz/item/CS_URS_2024_02/998726131" TargetMode="External"/><Relationship Id="rId50" Type="http://schemas.openxmlformats.org/officeDocument/2006/relationships/hyperlink" Target="https://podminky.urs.cz/item/CS_URS_2024_02/733190107" TargetMode="External"/><Relationship Id="rId55" Type="http://schemas.openxmlformats.org/officeDocument/2006/relationships/hyperlink" Target="https://podminky.urs.cz/item/CS_URS_2024_02/734221684" TargetMode="External"/><Relationship Id="rId63" Type="http://schemas.openxmlformats.org/officeDocument/2006/relationships/hyperlink" Target="https://podminky.urs.cz/item/CS_URS_2024_02/751526172" TargetMode="External"/><Relationship Id="rId68" Type="http://schemas.openxmlformats.org/officeDocument/2006/relationships/hyperlink" Target="https://podminky.urs.cz/item/CS_URS_2024_02/HZS2212" TargetMode="External"/><Relationship Id="rId7" Type="http://schemas.openxmlformats.org/officeDocument/2006/relationships/hyperlink" Target="https://podminky.urs.cz/item/CS_URS_2024_02/721211421" TargetMode="External"/><Relationship Id="rId71" Type="http://schemas.openxmlformats.org/officeDocument/2006/relationships/drawing" Target="../drawings/drawing3.xml"/><Relationship Id="rId2" Type="http://schemas.openxmlformats.org/officeDocument/2006/relationships/hyperlink" Target="https://podminky.urs.cz/item/CS_URS_2024_02/721173402" TargetMode="External"/><Relationship Id="rId16" Type="http://schemas.openxmlformats.org/officeDocument/2006/relationships/hyperlink" Target="https://podminky.urs.cz/item/CS_URS_2024_02/722181232" TargetMode="External"/><Relationship Id="rId29" Type="http://schemas.openxmlformats.org/officeDocument/2006/relationships/hyperlink" Target="https://podminky.urs.cz/item/CS_URS_2024_02/723190901" TargetMode="External"/><Relationship Id="rId1" Type="http://schemas.openxmlformats.org/officeDocument/2006/relationships/hyperlink" Target="https://podminky.urs.cz/item/CS_URS_2024_02/721173401" TargetMode="External"/><Relationship Id="rId6" Type="http://schemas.openxmlformats.org/officeDocument/2006/relationships/hyperlink" Target="https://podminky.urs.cz/item/CS_URS_2024_02/721174045" TargetMode="External"/><Relationship Id="rId11" Type="http://schemas.openxmlformats.org/officeDocument/2006/relationships/hyperlink" Target="https://podminky.urs.cz/item/CS_URS_2024_02/722175002" TargetMode="External"/><Relationship Id="rId24" Type="http://schemas.openxmlformats.org/officeDocument/2006/relationships/hyperlink" Target="https://podminky.urs.cz/item/CS_URS_2024_02/998722121" TargetMode="External"/><Relationship Id="rId32" Type="http://schemas.openxmlformats.org/officeDocument/2006/relationships/hyperlink" Target="https://podminky.urs.cz/item/CS_URS_2024_02/723230102" TargetMode="External"/><Relationship Id="rId37" Type="http://schemas.openxmlformats.org/officeDocument/2006/relationships/hyperlink" Target="https://podminky.urs.cz/item/CS_URS_2024_02/725331111" TargetMode="External"/><Relationship Id="rId40" Type="http://schemas.openxmlformats.org/officeDocument/2006/relationships/hyperlink" Target="https://podminky.urs.cz/item/CS_URS_2024_02/725821312" TargetMode="External"/><Relationship Id="rId45" Type="http://schemas.openxmlformats.org/officeDocument/2006/relationships/hyperlink" Target="https://podminky.urs.cz/item/CS_URS_2024_02/998725121" TargetMode="External"/><Relationship Id="rId53" Type="http://schemas.openxmlformats.org/officeDocument/2006/relationships/hyperlink" Target="https://podminky.urs.cz/item/CS_URS_2024_02/734211119" TargetMode="External"/><Relationship Id="rId58" Type="http://schemas.openxmlformats.org/officeDocument/2006/relationships/hyperlink" Target="https://podminky.urs.cz/item/CS_URS_2024_02/734294104" TargetMode="External"/><Relationship Id="rId66" Type="http://schemas.openxmlformats.org/officeDocument/2006/relationships/hyperlink" Target="https://podminky.urs.cz/item/CS_URS_2024_02/783617611" TargetMode="External"/><Relationship Id="rId5" Type="http://schemas.openxmlformats.org/officeDocument/2006/relationships/hyperlink" Target="https://podminky.urs.cz/item/CS_URS_2024_02/721174044" TargetMode="External"/><Relationship Id="rId15" Type="http://schemas.openxmlformats.org/officeDocument/2006/relationships/hyperlink" Target="https://podminky.urs.cz/item/CS_URS_2024_02/722181212" TargetMode="External"/><Relationship Id="rId23" Type="http://schemas.openxmlformats.org/officeDocument/2006/relationships/hyperlink" Target="https://podminky.urs.cz/item/CS_URS_2024_02/722290246" TargetMode="External"/><Relationship Id="rId28" Type="http://schemas.openxmlformats.org/officeDocument/2006/relationships/hyperlink" Target="https://podminky.urs.cz/item/CS_URS_2024_02/723150365" TargetMode="External"/><Relationship Id="rId36" Type="http://schemas.openxmlformats.org/officeDocument/2006/relationships/hyperlink" Target="https://podminky.urs.cz/item/CS_URS_2024_02/725211601" TargetMode="External"/><Relationship Id="rId49" Type="http://schemas.openxmlformats.org/officeDocument/2006/relationships/hyperlink" Target="https://podminky.urs.cz/item/CS_URS_2024_02/733111303" TargetMode="External"/><Relationship Id="rId57" Type="http://schemas.openxmlformats.org/officeDocument/2006/relationships/hyperlink" Target="https://podminky.urs.cz/item/CS_URS_2024_02/734291123" TargetMode="External"/><Relationship Id="rId61" Type="http://schemas.openxmlformats.org/officeDocument/2006/relationships/hyperlink" Target="https://podminky.urs.cz/item/CS_URS_2024_02/998735121" TargetMode="External"/><Relationship Id="rId10" Type="http://schemas.openxmlformats.org/officeDocument/2006/relationships/hyperlink" Target="https://podminky.urs.cz/item/CS_URS_2024_02/998721121" TargetMode="External"/><Relationship Id="rId19" Type="http://schemas.openxmlformats.org/officeDocument/2006/relationships/hyperlink" Target="https://podminky.urs.cz/item/CS_URS_2024_02/722224115" TargetMode="External"/><Relationship Id="rId31" Type="http://schemas.openxmlformats.org/officeDocument/2006/relationships/hyperlink" Target="https://podminky.urs.cz/item/CS_URS_2024_02/723190909" TargetMode="External"/><Relationship Id="rId44" Type="http://schemas.openxmlformats.org/officeDocument/2006/relationships/hyperlink" Target="https://podminky.urs.cz/item/CS_URS_2024_02/725865411" TargetMode="External"/><Relationship Id="rId52" Type="http://schemas.openxmlformats.org/officeDocument/2006/relationships/hyperlink" Target="https://podminky.urs.cz/item/CS_URS_2024_02/998733121" TargetMode="External"/><Relationship Id="rId60" Type="http://schemas.openxmlformats.org/officeDocument/2006/relationships/hyperlink" Target="https://podminky.urs.cz/item/CS_URS_2024_02/735111304" TargetMode="External"/><Relationship Id="rId65" Type="http://schemas.openxmlformats.org/officeDocument/2006/relationships/hyperlink" Target="https://podminky.urs.cz/item/CS_URS_2024_02/783614551" TargetMode="External"/><Relationship Id="rId4" Type="http://schemas.openxmlformats.org/officeDocument/2006/relationships/hyperlink" Target="https://podminky.urs.cz/item/CS_URS_2024_02/721174043" TargetMode="External"/><Relationship Id="rId9" Type="http://schemas.openxmlformats.org/officeDocument/2006/relationships/hyperlink" Target="https://podminky.urs.cz/item/CS_URS_2024_02/721290111" TargetMode="External"/><Relationship Id="rId14" Type="http://schemas.openxmlformats.org/officeDocument/2006/relationships/hyperlink" Target="https://podminky.urs.cz/item/CS_URS_2024_02/722181211" TargetMode="External"/><Relationship Id="rId22" Type="http://schemas.openxmlformats.org/officeDocument/2006/relationships/hyperlink" Target="https://podminky.urs.cz/item/CS_URS_2024_02/722290234" TargetMode="External"/><Relationship Id="rId27" Type="http://schemas.openxmlformats.org/officeDocument/2006/relationships/hyperlink" Target="https://podminky.urs.cz/item/CS_URS_2024_02/723111203" TargetMode="External"/><Relationship Id="rId30" Type="http://schemas.openxmlformats.org/officeDocument/2006/relationships/hyperlink" Target="https://podminky.urs.cz/item/CS_URS_2024_02/723190907" TargetMode="External"/><Relationship Id="rId35" Type="http://schemas.openxmlformats.org/officeDocument/2006/relationships/hyperlink" Target="https://podminky.urs.cz/item/CS_URS_2024_02/725121525" TargetMode="External"/><Relationship Id="rId43" Type="http://schemas.openxmlformats.org/officeDocument/2006/relationships/hyperlink" Target="https://podminky.urs.cz/item/CS_URS_2024_02/725862113" TargetMode="External"/><Relationship Id="rId48" Type="http://schemas.openxmlformats.org/officeDocument/2006/relationships/hyperlink" Target="https://podminky.urs.cz/item/CS_URS_2024_02/733113113" TargetMode="External"/><Relationship Id="rId56" Type="http://schemas.openxmlformats.org/officeDocument/2006/relationships/hyperlink" Target="https://podminky.urs.cz/item/CS_URS_2024_02/734261333" TargetMode="External"/><Relationship Id="rId64" Type="http://schemas.openxmlformats.org/officeDocument/2006/relationships/hyperlink" Target="https://podminky.urs.cz/item/CS_URS_2024_02/751526249" TargetMode="External"/><Relationship Id="rId69" Type="http://schemas.openxmlformats.org/officeDocument/2006/relationships/hyperlink" Target="https://podminky.urs.cz/item/CS_URS_2024_02/HZS2221" TargetMode="External"/><Relationship Id="rId8" Type="http://schemas.openxmlformats.org/officeDocument/2006/relationships/hyperlink" Target="https://podminky.urs.cz/item/CS_URS_2024_02/721226511" TargetMode="External"/><Relationship Id="rId51" Type="http://schemas.openxmlformats.org/officeDocument/2006/relationships/hyperlink" Target="https://podminky.urs.cz/item/CS_URS_2024_02/733811211" TargetMode="External"/><Relationship Id="rId3" Type="http://schemas.openxmlformats.org/officeDocument/2006/relationships/hyperlink" Target="https://podminky.urs.cz/item/CS_URS_2024_02/721174042" TargetMode="External"/><Relationship Id="rId12" Type="http://schemas.openxmlformats.org/officeDocument/2006/relationships/hyperlink" Target="https://podminky.urs.cz/item/CS_URS_2024_02/722175003" TargetMode="External"/><Relationship Id="rId17" Type="http://schemas.openxmlformats.org/officeDocument/2006/relationships/hyperlink" Target="https://podminky.urs.cz/item/CS_URS_2024_02/722220111" TargetMode="External"/><Relationship Id="rId25" Type="http://schemas.openxmlformats.org/officeDocument/2006/relationships/hyperlink" Target="https://podminky.urs.cz/item/CS_URS_2024_02/723180112" TargetMode="External"/><Relationship Id="rId33" Type="http://schemas.openxmlformats.org/officeDocument/2006/relationships/hyperlink" Target="https://podminky.urs.cz/item/CS_URS_2024_02/998723121" TargetMode="External"/><Relationship Id="rId38" Type="http://schemas.openxmlformats.org/officeDocument/2006/relationships/hyperlink" Target="https://podminky.urs.cz/item/CS_URS_2024_02/725813112" TargetMode="External"/><Relationship Id="rId46" Type="http://schemas.openxmlformats.org/officeDocument/2006/relationships/hyperlink" Target="https://podminky.urs.cz/item/CS_URS_2024_02/726111031" TargetMode="External"/><Relationship Id="rId59" Type="http://schemas.openxmlformats.org/officeDocument/2006/relationships/hyperlink" Target="https://podminky.urs.cz/item/CS_URS_2024_02/998734121" TargetMode="External"/><Relationship Id="rId67" Type="http://schemas.openxmlformats.org/officeDocument/2006/relationships/hyperlink" Target="https://podminky.urs.cz/item/CS_URS_2024_02/HZS2211" TargetMode="External"/><Relationship Id="rId20" Type="http://schemas.openxmlformats.org/officeDocument/2006/relationships/hyperlink" Target="https://podminky.urs.cz/item/CS_URS_2024_02/722232044" TargetMode="External"/><Relationship Id="rId41" Type="http://schemas.openxmlformats.org/officeDocument/2006/relationships/hyperlink" Target="https://podminky.urs.cz/item/CS_URS_2024_02/725821325" TargetMode="External"/><Relationship Id="rId54" Type="http://schemas.openxmlformats.org/officeDocument/2006/relationships/hyperlink" Target="https://podminky.urs.cz/item/CS_URS_2024_02/734221532" TargetMode="External"/><Relationship Id="rId62" Type="http://schemas.openxmlformats.org/officeDocument/2006/relationships/hyperlink" Target="https://podminky.urs.cz/item/CS_URS_2024_02/751322012" TargetMode="External"/><Relationship Id="rId70" Type="http://schemas.openxmlformats.org/officeDocument/2006/relationships/hyperlink" Target="https://podminky.urs.cz/item/CS_URS_2024_02/HZS321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973031616" TargetMode="External"/><Relationship Id="rId13" Type="http://schemas.openxmlformats.org/officeDocument/2006/relationships/hyperlink" Target="https://podminky.urs.cz/item/CS_URS_2024_02/997013509" TargetMode="External"/><Relationship Id="rId18" Type="http://schemas.openxmlformats.org/officeDocument/2006/relationships/hyperlink" Target="https://podminky.urs.cz/item/CS_URS_2024_02/741122611" TargetMode="External"/><Relationship Id="rId26" Type="http://schemas.openxmlformats.org/officeDocument/2006/relationships/hyperlink" Target="https://podminky.urs.cz/item/CS_URS_2024_02/741370032" TargetMode="External"/><Relationship Id="rId3" Type="http://schemas.openxmlformats.org/officeDocument/2006/relationships/hyperlink" Target="https://podminky.urs.cz/item/CS_URS_2024_02/612325202" TargetMode="External"/><Relationship Id="rId21" Type="http://schemas.openxmlformats.org/officeDocument/2006/relationships/hyperlink" Target="https://podminky.urs.cz/item/CS_URS_2024_02/741210101" TargetMode="External"/><Relationship Id="rId34" Type="http://schemas.openxmlformats.org/officeDocument/2006/relationships/hyperlink" Target="https://podminky.urs.cz/item/CS_URS_2024_02/HZS2231" TargetMode="External"/><Relationship Id="rId7" Type="http://schemas.openxmlformats.org/officeDocument/2006/relationships/hyperlink" Target="https://podminky.urs.cz/item/CS_URS_2024_02/973031344" TargetMode="External"/><Relationship Id="rId12" Type="http://schemas.openxmlformats.org/officeDocument/2006/relationships/hyperlink" Target="https://podminky.urs.cz/item/CS_URS_2024_02/997013501" TargetMode="External"/><Relationship Id="rId17" Type="http://schemas.openxmlformats.org/officeDocument/2006/relationships/hyperlink" Target="https://podminky.urs.cz/item/CS_URS_2024_02/741112101" TargetMode="External"/><Relationship Id="rId25" Type="http://schemas.openxmlformats.org/officeDocument/2006/relationships/hyperlink" Target="https://podminky.urs.cz/item/CS_URS_2024_02/741370002" TargetMode="External"/><Relationship Id="rId33" Type="http://schemas.openxmlformats.org/officeDocument/2006/relationships/hyperlink" Target="https://podminky.urs.cz/item/CS_URS_2024_02/HZS1291" TargetMode="External"/><Relationship Id="rId2" Type="http://schemas.openxmlformats.org/officeDocument/2006/relationships/hyperlink" Target="https://podminky.urs.cz/item/CS_URS_2024_02/612325201" TargetMode="External"/><Relationship Id="rId16" Type="http://schemas.openxmlformats.org/officeDocument/2006/relationships/hyperlink" Target="https://podminky.urs.cz/item/CS_URS_2024_02/741112061" TargetMode="External"/><Relationship Id="rId20" Type="http://schemas.openxmlformats.org/officeDocument/2006/relationships/hyperlink" Target="https://podminky.urs.cz/item/CS_URS_2024_02/741130005" TargetMode="External"/><Relationship Id="rId29" Type="http://schemas.openxmlformats.org/officeDocument/2006/relationships/hyperlink" Target="https://podminky.urs.cz/item/CS_URS_2024_02/741410062" TargetMode="External"/><Relationship Id="rId1" Type="http://schemas.openxmlformats.org/officeDocument/2006/relationships/hyperlink" Target="https://podminky.urs.cz/item/CS_URS_2024_02/612135101" TargetMode="External"/><Relationship Id="rId6" Type="http://schemas.openxmlformats.org/officeDocument/2006/relationships/hyperlink" Target="https://podminky.urs.cz/item/CS_URS_2024_02/971033181" TargetMode="External"/><Relationship Id="rId11" Type="http://schemas.openxmlformats.org/officeDocument/2006/relationships/hyperlink" Target="https://podminky.urs.cz/item/CS_URS_2024_02/997013211" TargetMode="External"/><Relationship Id="rId24" Type="http://schemas.openxmlformats.org/officeDocument/2006/relationships/hyperlink" Target="https://podminky.urs.cz/item/CS_URS_2024_02/741313042" TargetMode="External"/><Relationship Id="rId32" Type="http://schemas.openxmlformats.org/officeDocument/2006/relationships/hyperlink" Target="https://podminky.urs.cz/item/CS_URS_2024_02/741810002" TargetMode="External"/><Relationship Id="rId5" Type="http://schemas.openxmlformats.org/officeDocument/2006/relationships/hyperlink" Target="https://podminky.urs.cz/item/CS_URS_2024_02/971033141" TargetMode="External"/><Relationship Id="rId15" Type="http://schemas.openxmlformats.org/officeDocument/2006/relationships/hyperlink" Target="https://podminky.urs.cz/item/CS_URS_2024_02/998018001" TargetMode="External"/><Relationship Id="rId23" Type="http://schemas.openxmlformats.org/officeDocument/2006/relationships/hyperlink" Target="https://podminky.urs.cz/item/CS_URS_2024_02/741310122" TargetMode="External"/><Relationship Id="rId28" Type="http://schemas.openxmlformats.org/officeDocument/2006/relationships/hyperlink" Target="https://podminky.urs.cz/item/CS_URS_2024_02/741372002" TargetMode="External"/><Relationship Id="rId36" Type="http://schemas.openxmlformats.org/officeDocument/2006/relationships/drawing" Target="../drawings/drawing4.xml"/><Relationship Id="rId10" Type="http://schemas.openxmlformats.org/officeDocument/2006/relationships/hyperlink" Target="https://podminky.urs.cz/item/CS_URS_2024_02/974031153" TargetMode="External"/><Relationship Id="rId19" Type="http://schemas.openxmlformats.org/officeDocument/2006/relationships/hyperlink" Target="https://podminky.urs.cz/item/CS_URS_2024_02/741130001" TargetMode="External"/><Relationship Id="rId31" Type="http://schemas.openxmlformats.org/officeDocument/2006/relationships/hyperlink" Target="https://podminky.urs.cz/item/CS_URS_2024_02/741450002" TargetMode="External"/><Relationship Id="rId4" Type="http://schemas.openxmlformats.org/officeDocument/2006/relationships/hyperlink" Target="https://podminky.urs.cz/item/CS_URS_2024_02/971033131" TargetMode="External"/><Relationship Id="rId9" Type="http://schemas.openxmlformats.org/officeDocument/2006/relationships/hyperlink" Target="https://podminky.urs.cz/item/CS_URS_2024_02/974031121" TargetMode="External"/><Relationship Id="rId14" Type="http://schemas.openxmlformats.org/officeDocument/2006/relationships/hyperlink" Target="https://podminky.urs.cz/item/CS_URS_2024_02/997013631" TargetMode="External"/><Relationship Id="rId22" Type="http://schemas.openxmlformats.org/officeDocument/2006/relationships/hyperlink" Target="https://podminky.urs.cz/item/CS_URS_2024_02/741310101" TargetMode="External"/><Relationship Id="rId27" Type="http://schemas.openxmlformats.org/officeDocument/2006/relationships/hyperlink" Target="https://podminky.urs.cz/item/CS_URS_2024_02/741370034" TargetMode="External"/><Relationship Id="rId30" Type="http://schemas.openxmlformats.org/officeDocument/2006/relationships/hyperlink" Target="https://podminky.urs.cz/item/CS_URS_2024_02/741410072" TargetMode="External"/><Relationship Id="rId35" Type="http://schemas.openxmlformats.org/officeDocument/2006/relationships/hyperlink" Target="https://podminky.urs.cz/item/CS_URS_2024_02/HZS2232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2/030001000" TargetMode="External"/><Relationship Id="rId2" Type="http://schemas.openxmlformats.org/officeDocument/2006/relationships/hyperlink" Target="https://podminky.urs.cz/item/CS_URS_2024_02/020001000" TargetMode="External"/><Relationship Id="rId1" Type="http://schemas.openxmlformats.org/officeDocument/2006/relationships/hyperlink" Target="https://podminky.urs.cz/item/CS_URS_2024_02/013254000" TargetMode="External"/><Relationship Id="rId6" Type="http://schemas.openxmlformats.org/officeDocument/2006/relationships/drawing" Target="../drawings/drawing5.xml"/><Relationship Id="rId5" Type="http://schemas.openxmlformats.org/officeDocument/2006/relationships/hyperlink" Target="https://podminky.urs.cz/item/CS_URS_2024_02/045002000" TargetMode="External"/><Relationship Id="rId4" Type="http://schemas.openxmlformats.org/officeDocument/2006/relationships/hyperlink" Target="https://podminky.urs.cz/item/CS_URS_2024_02/0351030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0"/>
  <sheetViews>
    <sheetView showGridLines="0" tabSelected="1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185"/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85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196" t="s">
        <v>14</v>
      </c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R5" s="19"/>
      <c r="BE5" s="193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197" t="s">
        <v>17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R6" s="19"/>
      <c r="BE6" s="194"/>
      <c r="BS6" s="16" t="s">
        <v>6</v>
      </c>
    </row>
    <row r="7" spans="1:74" ht="12" customHeight="1">
      <c r="B7" s="19"/>
      <c r="D7" s="26" t="s">
        <v>18</v>
      </c>
      <c r="K7" s="24" t="s">
        <v>19</v>
      </c>
      <c r="AK7" s="26" t="s">
        <v>20</v>
      </c>
      <c r="AN7" s="24" t="s">
        <v>19</v>
      </c>
      <c r="AR7" s="19"/>
      <c r="BE7" s="194"/>
      <c r="BS7" s="16" t="s">
        <v>6</v>
      </c>
    </row>
    <row r="8" spans="1:74" ht="12" customHeight="1">
      <c r="B8" s="19"/>
      <c r="D8" s="26" t="s">
        <v>21</v>
      </c>
      <c r="K8" s="24" t="s">
        <v>22</v>
      </c>
      <c r="AK8" s="26" t="s">
        <v>23</v>
      </c>
      <c r="AN8" s="27" t="s">
        <v>24</v>
      </c>
      <c r="AR8" s="19"/>
      <c r="BE8" s="194"/>
      <c r="BS8" s="16" t="s">
        <v>6</v>
      </c>
    </row>
    <row r="9" spans="1:74" ht="14.45" customHeight="1">
      <c r="B9" s="19"/>
      <c r="AR9" s="19"/>
      <c r="BE9" s="194"/>
      <c r="BS9" s="16" t="s">
        <v>6</v>
      </c>
    </row>
    <row r="10" spans="1:74" ht="12" customHeight="1">
      <c r="B10" s="19"/>
      <c r="D10" s="26" t="s">
        <v>25</v>
      </c>
      <c r="AK10" s="26" t="s">
        <v>26</v>
      </c>
      <c r="AN10" s="24" t="s">
        <v>19</v>
      </c>
      <c r="AR10" s="19"/>
      <c r="BE10" s="194"/>
      <c r="BS10" s="16" t="s">
        <v>6</v>
      </c>
    </row>
    <row r="11" spans="1:74" ht="18.399999999999999" customHeight="1">
      <c r="B11" s="19"/>
      <c r="E11" s="24" t="s">
        <v>27</v>
      </c>
      <c r="AK11" s="26" t="s">
        <v>28</v>
      </c>
      <c r="AN11" s="24" t="s">
        <v>19</v>
      </c>
      <c r="AR11" s="19"/>
      <c r="BE11" s="194"/>
      <c r="BS11" s="16" t="s">
        <v>6</v>
      </c>
    </row>
    <row r="12" spans="1:74" ht="6.95" customHeight="1">
      <c r="B12" s="19"/>
      <c r="AR12" s="19"/>
      <c r="BE12" s="194"/>
      <c r="BS12" s="16" t="s">
        <v>6</v>
      </c>
    </row>
    <row r="13" spans="1:74" ht="12" customHeight="1">
      <c r="B13" s="19"/>
      <c r="D13" s="26" t="s">
        <v>29</v>
      </c>
      <c r="AK13" s="26" t="s">
        <v>26</v>
      </c>
      <c r="AN13" s="28" t="s">
        <v>30</v>
      </c>
      <c r="AR13" s="19"/>
      <c r="BE13" s="194"/>
      <c r="BS13" s="16" t="s">
        <v>6</v>
      </c>
    </row>
    <row r="14" spans="1:74" ht="12.75">
      <c r="B14" s="19"/>
      <c r="E14" s="198" t="s">
        <v>30</v>
      </c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26" t="s">
        <v>28</v>
      </c>
      <c r="AN14" s="28" t="s">
        <v>30</v>
      </c>
      <c r="AR14" s="19"/>
      <c r="BE14" s="194"/>
      <c r="BS14" s="16" t="s">
        <v>6</v>
      </c>
    </row>
    <row r="15" spans="1:74" ht="6.95" customHeight="1">
      <c r="B15" s="19"/>
      <c r="AR15" s="19"/>
      <c r="BE15" s="194"/>
      <c r="BS15" s="16" t="s">
        <v>4</v>
      </c>
    </row>
    <row r="16" spans="1:74" ht="12" customHeight="1">
      <c r="B16" s="19"/>
      <c r="D16" s="26" t="s">
        <v>31</v>
      </c>
      <c r="AK16" s="26" t="s">
        <v>26</v>
      </c>
      <c r="AN16" s="24" t="s">
        <v>19</v>
      </c>
      <c r="AR16" s="19"/>
      <c r="BE16" s="194"/>
      <c r="BS16" s="16" t="s">
        <v>4</v>
      </c>
    </row>
    <row r="17" spans="2:71" ht="18.399999999999999" customHeight="1">
      <c r="B17" s="19"/>
      <c r="E17" s="24" t="s">
        <v>32</v>
      </c>
      <c r="AK17" s="26" t="s">
        <v>28</v>
      </c>
      <c r="AN17" s="24" t="s">
        <v>19</v>
      </c>
      <c r="AR17" s="19"/>
      <c r="BE17" s="194"/>
      <c r="BS17" s="16" t="s">
        <v>33</v>
      </c>
    </row>
    <row r="18" spans="2:71" ht="6.95" customHeight="1">
      <c r="B18" s="19"/>
      <c r="AR18" s="19"/>
      <c r="BE18" s="194"/>
      <c r="BS18" s="16" t="s">
        <v>34</v>
      </c>
    </row>
    <row r="19" spans="2:71" ht="12" customHeight="1">
      <c r="B19" s="19"/>
      <c r="D19" s="26" t="s">
        <v>35</v>
      </c>
      <c r="AK19" s="26" t="s">
        <v>26</v>
      </c>
      <c r="AN19" s="24" t="s">
        <v>19</v>
      </c>
      <c r="AR19" s="19"/>
      <c r="BE19" s="194"/>
      <c r="BS19" s="16" t="s">
        <v>34</v>
      </c>
    </row>
    <row r="20" spans="2:71" ht="18.399999999999999" customHeight="1">
      <c r="B20" s="19"/>
      <c r="E20" s="24" t="s">
        <v>36</v>
      </c>
      <c r="AK20" s="26" t="s">
        <v>28</v>
      </c>
      <c r="AN20" s="24" t="s">
        <v>19</v>
      </c>
      <c r="AR20" s="19"/>
      <c r="BE20" s="194"/>
      <c r="BS20" s="16" t="s">
        <v>4</v>
      </c>
    </row>
    <row r="21" spans="2:71" ht="6.95" customHeight="1">
      <c r="B21" s="19"/>
      <c r="AR21" s="19"/>
      <c r="BE21" s="194"/>
    </row>
    <row r="22" spans="2:71" ht="12" customHeight="1">
      <c r="B22" s="19"/>
      <c r="D22" s="26" t="s">
        <v>37</v>
      </c>
      <c r="AR22" s="19"/>
      <c r="BE22" s="194"/>
    </row>
    <row r="23" spans="2:71" ht="47.25" customHeight="1">
      <c r="B23" s="19"/>
      <c r="E23" s="200" t="s">
        <v>38</v>
      </c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R23" s="19"/>
      <c r="BE23" s="194"/>
    </row>
    <row r="24" spans="2:71" ht="6.95" customHeight="1">
      <c r="B24" s="19"/>
      <c r="AR24" s="19"/>
      <c r="BE24" s="194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194"/>
    </row>
    <row r="26" spans="2:71" s="1" customFormat="1" ht="25.9" customHeight="1">
      <c r="B26" s="31"/>
      <c r="D26" s="32" t="s">
        <v>39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01">
        <f>ROUND(AG54,0)</f>
        <v>0</v>
      </c>
      <c r="AL26" s="202"/>
      <c r="AM26" s="202"/>
      <c r="AN26" s="202"/>
      <c r="AO26" s="202"/>
      <c r="AR26" s="31"/>
      <c r="BE26" s="194"/>
    </row>
    <row r="27" spans="2:71" s="1" customFormat="1" ht="6.95" customHeight="1">
      <c r="B27" s="31"/>
      <c r="AR27" s="31"/>
      <c r="BE27" s="194"/>
    </row>
    <row r="28" spans="2:71" s="1" customFormat="1" ht="12.75">
      <c r="B28" s="31"/>
      <c r="L28" s="203" t="s">
        <v>40</v>
      </c>
      <c r="M28" s="203"/>
      <c r="N28" s="203"/>
      <c r="O28" s="203"/>
      <c r="P28" s="203"/>
      <c r="W28" s="203" t="s">
        <v>41</v>
      </c>
      <c r="X28" s="203"/>
      <c r="Y28" s="203"/>
      <c r="Z28" s="203"/>
      <c r="AA28" s="203"/>
      <c r="AB28" s="203"/>
      <c r="AC28" s="203"/>
      <c r="AD28" s="203"/>
      <c r="AE28" s="203"/>
      <c r="AK28" s="203" t="s">
        <v>42</v>
      </c>
      <c r="AL28" s="203"/>
      <c r="AM28" s="203"/>
      <c r="AN28" s="203"/>
      <c r="AO28" s="203"/>
      <c r="AR28" s="31"/>
      <c r="BE28" s="194"/>
    </row>
    <row r="29" spans="2:71" s="2" customFormat="1" ht="14.45" customHeight="1">
      <c r="B29" s="35"/>
      <c r="D29" s="26" t="s">
        <v>43</v>
      </c>
      <c r="F29" s="26" t="s">
        <v>44</v>
      </c>
      <c r="L29" s="188">
        <v>0.21</v>
      </c>
      <c r="M29" s="187"/>
      <c r="N29" s="187"/>
      <c r="O29" s="187"/>
      <c r="P29" s="187"/>
      <c r="W29" s="186">
        <f>ROUND(AZ54, 0)</f>
        <v>0</v>
      </c>
      <c r="X29" s="187"/>
      <c r="Y29" s="187"/>
      <c r="Z29" s="187"/>
      <c r="AA29" s="187"/>
      <c r="AB29" s="187"/>
      <c r="AC29" s="187"/>
      <c r="AD29" s="187"/>
      <c r="AE29" s="187"/>
      <c r="AK29" s="186">
        <f>ROUND(AV54, 0)</f>
        <v>0</v>
      </c>
      <c r="AL29" s="187"/>
      <c r="AM29" s="187"/>
      <c r="AN29" s="187"/>
      <c r="AO29" s="187"/>
      <c r="AR29" s="35"/>
      <c r="BE29" s="195"/>
    </row>
    <row r="30" spans="2:71" s="2" customFormat="1" ht="14.45" customHeight="1">
      <c r="B30" s="35"/>
      <c r="F30" s="26" t="s">
        <v>45</v>
      </c>
      <c r="L30" s="188">
        <v>0.12</v>
      </c>
      <c r="M30" s="187"/>
      <c r="N30" s="187"/>
      <c r="O30" s="187"/>
      <c r="P30" s="187"/>
      <c r="W30" s="186">
        <f>ROUND(BA54, 0)</f>
        <v>0</v>
      </c>
      <c r="X30" s="187"/>
      <c r="Y30" s="187"/>
      <c r="Z30" s="187"/>
      <c r="AA30" s="187"/>
      <c r="AB30" s="187"/>
      <c r="AC30" s="187"/>
      <c r="AD30" s="187"/>
      <c r="AE30" s="187"/>
      <c r="AK30" s="186">
        <f>ROUND(AW54, 0)</f>
        <v>0</v>
      </c>
      <c r="AL30" s="187"/>
      <c r="AM30" s="187"/>
      <c r="AN30" s="187"/>
      <c r="AO30" s="187"/>
      <c r="AR30" s="35"/>
      <c r="BE30" s="195"/>
    </row>
    <row r="31" spans="2:71" s="2" customFormat="1" ht="14.45" hidden="1" customHeight="1">
      <c r="B31" s="35"/>
      <c r="F31" s="26" t="s">
        <v>46</v>
      </c>
      <c r="L31" s="188">
        <v>0.21</v>
      </c>
      <c r="M31" s="187"/>
      <c r="N31" s="187"/>
      <c r="O31" s="187"/>
      <c r="P31" s="187"/>
      <c r="W31" s="186">
        <f>ROUND(BB54, 0)</f>
        <v>0</v>
      </c>
      <c r="X31" s="187"/>
      <c r="Y31" s="187"/>
      <c r="Z31" s="187"/>
      <c r="AA31" s="187"/>
      <c r="AB31" s="187"/>
      <c r="AC31" s="187"/>
      <c r="AD31" s="187"/>
      <c r="AE31" s="187"/>
      <c r="AK31" s="186">
        <v>0</v>
      </c>
      <c r="AL31" s="187"/>
      <c r="AM31" s="187"/>
      <c r="AN31" s="187"/>
      <c r="AO31" s="187"/>
      <c r="AR31" s="35"/>
      <c r="BE31" s="195"/>
    </row>
    <row r="32" spans="2:71" s="2" customFormat="1" ht="14.45" hidden="1" customHeight="1">
      <c r="B32" s="35"/>
      <c r="F32" s="26" t="s">
        <v>47</v>
      </c>
      <c r="L32" s="188">
        <v>0.12</v>
      </c>
      <c r="M32" s="187"/>
      <c r="N32" s="187"/>
      <c r="O32" s="187"/>
      <c r="P32" s="187"/>
      <c r="W32" s="186">
        <f>ROUND(BC54, 0)</f>
        <v>0</v>
      </c>
      <c r="X32" s="187"/>
      <c r="Y32" s="187"/>
      <c r="Z32" s="187"/>
      <c r="AA32" s="187"/>
      <c r="AB32" s="187"/>
      <c r="AC32" s="187"/>
      <c r="AD32" s="187"/>
      <c r="AE32" s="187"/>
      <c r="AK32" s="186">
        <v>0</v>
      </c>
      <c r="AL32" s="187"/>
      <c r="AM32" s="187"/>
      <c r="AN32" s="187"/>
      <c r="AO32" s="187"/>
      <c r="AR32" s="35"/>
      <c r="BE32" s="195"/>
    </row>
    <row r="33" spans="2:44" s="2" customFormat="1" ht="14.45" hidden="1" customHeight="1">
      <c r="B33" s="35"/>
      <c r="F33" s="26" t="s">
        <v>48</v>
      </c>
      <c r="L33" s="188">
        <v>0</v>
      </c>
      <c r="M33" s="187"/>
      <c r="N33" s="187"/>
      <c r="O33" s="187"/>
      <c r="P33" s="187"/>
      <c r="W33" s="186">
        <f>ROUND(BD54, 0)</f>
        <v>0</v>
      </c>
      <c r="X33" s="187"/>
      <c r="Y33" s="187"/>
      <c r="Z33" s="187"/>
      <c r="AA33" s="187"/>
      <c r="AB33" s="187"/>
      <c r="AC33" s="187"/>
      <c r="AD33" s="187"/>
      <c r="AE33" s="187"/>
      <c r="AK33" s="186">
        <v>0</v>
      </c>
      <c r="AL33" s="187"/>
      <c r="AM33" s="187"/>
      <c r="AN33" s="187"/>
      <c r="AO33" s="187"/>
      <c r="AR33" s="35"/>
    </row>
    <row r="34" spans="2:44" s="1" customFormat="1" ht="6.95" customHeight="1">
      <c r="B34" s="31"/>
      <c r="AR34" s="31"/>
    </row>
    <row r="35" spans="2:44" s="1" customFormat="1" ht="25.9" customHeight="1">
      <c r="B35" s="31"/>
      <c r="C35" s="36"/>
      <c r="D35" s="37" t="s">
        <v>49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50</v>
      </c>
      <c r="U35" s="38"/>
      <c r="V35" s="38"/>
      <c r="W35" s="38"/>
      <c r="X35" s="192" t="s">
        <v>51</v>
      </c>
      <c r="Y35" s="190"/>
      <c r="Z35" s="190"/>
      <c r="AA35" s="190"/>
      <c r="AB35" s="190"/>
      <c r="AC35" s="38"/>
      <c r="AD35" s="38"/>
      <c r="AE35" s="38"/>
      <c r="AF35" s="38"/>
      <c r="AG35" s="38"/>
      <c r="AH35" s="38"/>
      <c r="AI35" s="38"/>
      <c r="AJ35" s="38"/>
      <c r="AK35" s="189">
        <f>SUM(AK26:AK33)</f>
        <v>0</v>
      </c>
      <c r="AL35" s="190"/>
      <c r="AM35" s="190"/>
      <c r="AN35" s="190"/>
      <c r="AO35" s="191"/>
      <c r="AP35" s="36"/>
      <c r="AQ35" s="36"/>
      <c r="AR35" s="31"/>
    </row>
    <row r="36" spans="2:44" s="1" customFormat="1" ht="6.95" customHeight="1">
      <c r="B36" s="31"/>
      <c r="AR36" s="31"/>
    </row>
    <row r="37" spans="2:44" s="1" customFormat="1" ht="6.95" customHeight="1"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31"/>
    </row>
    <row r="41" spans="2:44" s="1" customFormat="1" ht="6.95" customHeight="1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31"/>
    </row>
    <row r="42" spans="2:44" s="1" customFormat="1" ht="24.95" customHeight="1">
      <c r="B42" s="31"/>
      <c r="C42" s="20" t="s">
        <v>52</v>
      </c>
      <c r="AR42" s="31"/>
    </row>
    <row r="43" spans="2:44" s="1" customFormat="1" ht="6.95" customHeight="1">
      <c r="B43" s="31"/>
      <c r="AR43" s="31"/>
    </row>
    <row r="44" spans="2:44" s="3" customFormat="1" ht="12" customHeight="1">
      <c r="B44" s="44"/>
      <c r="C44" s="26" t="s">
        <v>13</v>
      </c>
      <c r="L44" s="3" t="str">
        <f>K5</f>
        <v>24_H</v>
      </c>
      <c r="AR44" s="44"/>
    </row>
    <row r="45" spans="2:44" s="4" customFormat="1" ht="36.950000000000003" customHeight="1">
      <c r="B45" s="45"/>
      <c r="C45" s="46" t="s">
        <v>16</v>
      </c>
      <c r="L45" s="213" t="str">
        <f>K6</f>
        <v>MUZEUM FOJTSTVÍ,  KOPŘIVNICE Č.P.1 - Oprava sociálního zázemí v 1.PP</v>
      </c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R45" s="45"/>
    </row>
    <row r="46" spans="2:44" s="1" customFormat="1" ht="6.95" customHeight="1">
      <c r="B46" s="31"/>
      <c r="AR46" s="31"/>
    </row>
    <row r="47" spans="2:44" s="1" customFormat="1" ht="12" customHeight="1">
      <c r="B47" s="31"/>
      <c r="C47" s="26" t="s">
        <v>21</v>
      </c>
      <c r="L47" s="47" t="str">
        <f>IF(K8="","",K8)</f>
        <v>945 v k.ú.Kopřivnice</v>
      </c>
      <c r="AI47" s="26" t="s">
        <v>23</v>
      </c>
      <c r="AM47" s="215" t="str">
        <f>IF(AN8= "","",AN8)</f>
        <v>1. 7. 2024</v>
      </c>
      <c r="AN47" s="215"/>
      <c r="AR47" s="31"/>
    </row>
    <row r="48" spans="2:44" s="1" customFormat="1" ht="6.95" customHeight="1">
      <c r="B48" s="31"/>
      <c r="AR48" s="31"/>
    </row>
    <row r="49" spans="1:91" s="1" customFormat="1" ht="15.2" customHeight="1">
      <c r="B49" s="31"/>
      <c r="C49" s="26" t="s">
        <v>25</v>
      </c>
      <c r="L49" s="3" t="str">
        <f>IF(E11= "","",E11)</f>
        <v>Město Kopřivnice</v>
      </c>
      <c r="AI49" s="26" t="s">
        <v>31</v>
      </c>
      <c r="AM49" s="216" t="str">
        <f>IF(E17="","",E17)</f>
        <v>Ing. arch. Jiří Huške</v>
      </c>
      <c r="AN49" s="217"/>
      <c r="AO49" s="217"/>
      <c r="AP49" s="217"/>
      <c r="AR49" s="31"/>
      <c r="AS49" s="218" t="s">
        <v>53</v>
      </c>
      <c r="AT49" s="219"/>
      <c r="AU49" s="49"/>
      <c r="AV49" s="49"/>
      <c r="AW49" s="49"/>
      <c r="AX49" s="49"/>
      <c r="AY49" s="49"/>
      <c r="AZ49" s="49"/>
      <c r="BA49" s="49"/>
      <c r="BB49" s="49"/>
      <c r="BC49" s="49"/>
      <c r="BD49" s="50"/>
    </row>
    <row r="50" spans="1:91" s="1" customFormat="1" ht="15.2" customHeight="1">
      <c r="B50" s="31"/>
      <c r="C50" s="26" t="s">
        <v>29</v>
      </c>
      <c r="L50" s="3" t="str">
        <f>IF(E14= "Vyplň údaj","",E14)</f>
        <v/>
      </c>
      <c r="AI50" s="26" t="s">
        <v>35</v>
      </c>
      <c r="AM50" s="216" t="str">
        <f>IF(E20="","",E20)</f>
        <v>Ing. Martina Cabáková</v>
      </c>
      <c r="AN50" s="217"/>
      <c r="AO50" s="217"/>
      <c r="AP50" s="217"/>
      <c r="AR50" s="31"/>
      <c r="AS50" s="220"/>
      <c r="AT50" s="221"/>
      <c r="BD50" s="52"/>
    </row>
    <row r="51" spans="1:91" s="1" customFormat="1" ht="10.9" customHeight="1">
      <c r="B51" s="31"/>
      <c r="AR51" s="31"/>
      <c r="AS51" s="220"/>
      <c r="AT51" s="221"/>
      <c r="BD51" s="52"/>
    </row>
    <row r="52" spans="1:91" s="1" customFormat="1" ht="29.25" customHeight="1">
      <c r="B52" s="31"/>
      <c r="C52" s="209" t="s">
        <v>54</v>
      </c>
      <c r="D52" s="210"/>
      <c r="E52" s="210"/>
      <c r="F52" s="210"/>
      <c r="G52" s="210"/>
      <c r="H52" s="53"/>
      <c r="I52" s="212" t="s">
        <v>55</v>
      </c>
      <c r="J52" s="210"/>
      <c r="K52" s="210"/>
      <c r="L52" s="210"/>
      <c r="M52" s="210"/>
      <c r="N52" s="210"/>
      <c r="O52" s="210"/>
      <c r="P52" s="210"/>
      <c r="Q52" s="210"/>
      <c r="R52" s="210"/>
      <c r="S52" s="210"/>
      <c r="T52" s="210"/>
      <c r="U52" s="210"/>
      <c r="V52" s="210"/>
      <c r="W52" s="210"/>
      <c r="X52" s="210"/>
      <c r="Y52" s="210"/>
      <c r="Z52" s="210"/>
      <c r="AA52" s="210"/>
      <c r="AB52" s="210"/>
      <c r="AC52" s="210"/>
      <c r="AD52" s="210"/>
      <c r="AE52" s="210"/>
      <c r="AF52" s="210"/>
      <c r="AG52" s="211" t="s">
        <v>56</v>
      </c>
      <c r="AH52" s="210"/>
      <c r="AI52" s="210"/>
      <c r="AJ52" s="210"/>
      <c r="AK52" s="210"/>
      <c r="AL52" s="210"/>
      <c r="AM52" s="210"/>
      <c r="AN52" s="212" t="s">
        <v>57</v>
      </c>
      <c r="AO52" s="210"/>
      <c r="AP52" s="210"/>
      <c r="AQ52" s="54" t="s">
        <v>58</v>
      </c>
      <c r="AR52" s="31"/>
      <c r="AS52" s="55" t="s">
        <v>59</v>
      </c>
      <c r="AT52" s="56" t="s">
        <v>60</v>
      </c>
      <c r="AU52" s="56" t="s">
        <v>61</v>
      </c>
      <c r="AV52" s="56" t="s">
        <v>62</v>
      </c>
      <c r="AW52" s="56" t="s">
        <v>63</v>
      </c>
      <c r="AX52" s="56" t="s">
        <v>64</v>
      </c>
      <c r="AY52" s="56" t="s">
        <v>65</v>
      </c>
      <c r="AZ52" s="56" t="s">
        <v>66</v>
      </c>
      <c r="BA52" s="56" t="s">
        <v>67</v>
      </c>
      <c r="BB52" s="56" t="s">
        <v>68</v>
      </c>
      <c r="BC52" s="56" t="s">
        <v>69</v>
      </c>
      <c r="BD52" s="57" t="s">
        <v>70</v>
      </c>
    </row>
    <row r="53" spans="1:91" s="1" customFormat="1" ht="10.9" customHeight="1">
      <c r="B53" s="31"/>
      <c r="AR53" s="31"/>
      <c r="AS53" s="58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50"/>
    </row>
    <row r="54" spans="1:91" s="5" customFormat="1" ht="32.450000000000003" customHeight="1">
      <c r="B54" s="59"/>
      <c r="C54" s="60" t="s">
        <v>71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207">
        <f>ROUND(SUM(AG55:AG58),0)</f>
        <v>0</v>
      </c>
      <c r="AH54" s="207"/>
      <c r="AI54" s="207"/>
      <c r="AJ54" s="207"/>
      <c r="AK54" s="207"/>
      <c r="AL54" s="207"/>
      <c r="AM54" s="207"/>
      <c r="AN54" s="208">
        <f>SUM(AG54,AT54)</f>
        <v>0</v>
      </c>
      <c r="AO54" s="208"/>
      <c r="AP54" s="208"/>
      <c r="AQ54" s="63" t="s">
        <v>19</v>
      </c>
      <c r="AR54" s="59"/>
      <c r="AS54" s="64">
        <f>ROUND(SUM(AS55:AS58),0)</f>
        <v>0</v>
      </c>
      <c r="AT54" s="65">
        <f>ROUND(SUM(AV54:AW54),0)</f>
        <v>0</v>
      </c>
      <c r="AU54" s="66">
        <f>ROUND(SUM(AU55:AU58),5)</f>
        <v>0</v>
      </c>
      <c r="AV54" s="65">
        <f>ROUND(AZ54*L29,0)</f>
        <v>0</v>
      </c>
      <c r="AW54" s="65">
        <f>ROUND(BA54*L30,0)</f>
        <v>0</v>
      </c>
      <c r="AX54" s="65">
        <f>ROUND(BB54*L29,0)</f>
        <v>0</v>
      </c>
      <c r="AY54" s="65">
        <f>ROUND(BC54*L30,0)</f>
        <v>0</v>
      </c>
      <c r="AZ54" s="65">
        <f>ROUND(SUM(AZ55:AZ58),0)</f>
        <v>0</v>
      </c>
      <c r="BA54" s="65">
        <f>ROUND(SUM(BA55:BA58),0)</f>
        <v>0</v>
      </c>
      <c r="BB54" s="65">
        <f>ROUND(SUM(BB55:BB58),0)</f>
        <v>0</v>
      </c>
      <c r="BC54" s="65">
        <f>ROUND(SUM(BC55:BC58),0)</f>
        <v>0</v>
      </c>
      <c r="BD54" s="67">
        <f>ROUND(SUM(BD55:BD58),0)</f>
        <v>0</v>
      </c>
      <c r="BS54" s="68" t="s">
        <v>72</v>
      </c>
      <c r="BT54" s="68" t="s">
        <v>73</v>
      </c>
      <c r="BU54" s="69" t="s">
        <v>74</v>
      </c>
      <c r="BV54" s="68" t="s">
        <v>75</v>
      </c>
      <c r="BW54" s="68" t="s">
        <v>5</v>
      </c>
      <c r="BX54" s="68" t="s">
        <v>76</v>
      </c>
      <c r="CL54" s="68" t="s">
        <v>19</v>
      </c>
    </row>
    <row r="55" spans="1:91" s="6" customFormat="1" ht="16.5" customHeight="1">
      <c r="A55" s="70" t="s">
        <v>77</v>
      </c>
      <c r="B55" s="71"/>
      <c r="C55" s="72"/>
      <c r="D55" s="206" t="s">
        <v>78</v>
      </c>
      <c r="E55" s="206"/>
      <c r="F55" s="206"/>
      <c r="G55" s="206"/>
      <c r="H55" s="206"/>
      <c r="I55" s="73"/>
      <c r="J55" s="206" t="s">
        <v>79</v>
      </c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4">
        <f>'01 - Architektonicko stav...'!J30</f>
        <v>0</v>
      </c>
      <c r="AH55" s="205"/>
      <c r="AI55" s="205"/>
      <c r="AJ55" s="205"/>
      <c r="AK55" s="205"/>
      <c r="AL55" s="205"/>
      <c r="AM55" s="205"/>
      <c r="AN55" s="204">
        <f>SUM(AG55,AT55)</f>
        <v>0</v>
      </c>
      <c r="AO55" s="205"/>
      <c r="AP55" s="205"/>
      <c r="AQ55" s="74" t="s">
        <v>80</v>
      </c>
      <c r="AR55" s="71"/>
      <c r="AS55" s="75">
        <v>0</v>
      </c>
      <c r="AT55" s="76">
        <f>ROUND(SUM(AV55:AW55),0)</f>
        <v>0</v>
      </c>
      <c r="AU55" s="77">
        <f>'01 - Architektonicko stav...'!P95</f>
        <v>0</v>
      </c>
      <c r="AV55" s="76">
        <f>'01 - Architektonicko stav...'!J33</f>
        <v>0</v>
      </c>
      <c r="AW55" s="76">
        <f>'01 - Architektonicko stav...'!J34</f>
        <v>0</v>
      </c>
      <c r="AX55" s="76">
        <f>'01 - Architektonicko stav...'!J35</f>
        <v>0</v>
      </c>
      <c r="AY55" s="76">
        <f>'01 - Architektonicko stav...'!J36</f>
        <v>0</v>
      </c>
      <c r="AZ55" s="76">
        <f>'01 - Architektonicko stav...'!F33</f>
        <v>0</v>
      </c>
      <c r="BA55" s="76">
        <f>'01 - Architektonicko stav...'!F34</f>
        <v>0</v>
      </c>
      <c r="BB55" s="76">
        <f>'01 - Architektonicko stav...'!F35</f>
        <v>0</v>
      </c>
      <c r="BC55" s="76">
        <f>'01 - Architektonicko stav...'!F36</f>
        <v>0</v>
      </c>
      <c r="BD55" s="78">
        <f>'01 - Architektonicko stav...'!F37</f>
        <v>0</v>
      </c>
      <c r="BT55" s="79" t="s">
        <v>34</v>
      </c>
      <c r="BV55" s="79" t="s">
        <v>75</v>
      </c>
      <c r="BW55" s="79" t="s">
        <v>81</v>
      </c>
      <c r="BX55" s="79" t="s">
        <v>5</v>
      </c>
      <c r="CL55" s="79" t="s">
        <v>19</v>
      </c>
      <c r="CM55" s="79" t="s">
        <v>82</v>
      </c>
    </row>
    <row r="56" spans="1:91" s="6" customFormat="1" ht="24.75" customHeight="1">
      <c r="A56" s="70" t="s">
        <v>77</v>
      </c>
      <c r="B56" s="71"/>
      <c r="C56" s="72"/>
      <c r="D56" s="206" t="s">
        <v>83</v>
      </c>
      <c r="E56" s="206"/>
      <c r="F56" s="206"/>
      <c r="G56" s="206"/>
      <c r="H56" s="206"/>
      <c r="I56" s="73"/>
      <c r="J56" s="206" t="s">
        <v>84</v>
      </c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6"/>
      <c r="AB56" s="206"/>
      <c r="AC56" s="206"/>
      <c r="AD56" s="206"/>
      <c r="AE56" s="206"/>
      <c r="AF56" s="206"/>
      <c r="AG56" s="204">
        <f>'02 - Kanalizace, vodovod,...'!J30</f>
        <v>0</v>
      </c>
      <c r="AH56" s="205"/>
      <c r="AI56" s="205"/>
      <c r="AJ56" s="205"/>
      <c r="AK56" s="205"/>
      <c r="AL56" s="205"/>
      <c r="AM56" s="205"/>
      <c r="AN56" s="204">
        <f>SUM(AG56,AT56)</f>
        <v>0</v>
      </c>
      <c r="AO56" s="205"/>
      <c r="AP56" s="205"/>
      <c r="AQ56" s="74" t="s">
        <v>80</v>
      </c>
      <c r="AR56" s="71"/>
      <c r="AS56" s="75">
        <v>0</v>
      </c>
      <c r="AT56" s="76">
        <f>ROUND(SUM(AV56:AW56),0)</f>
        <v>0</v>
      </c>
      <c r="AU56" s="77">
        <f>'02 - Kanalizace, vodovod,...'!P91</f>
        <v>0</v>
      </c>
      <c r="AV56" s="76">
        <f>'02 - Kanalizace, vodovod,...'!J33</f>
        <v>0</v>
      </c>
      <c r="AW56" s="76">
        <f>'02 - Kanalizace, vodovod,...'!J34</f>
        <v>0</v>
      </c>
      <c r="AX56" s="76">
        <f>'02 - Kanalizace, vodovod,...'!J35</f>
        <v>0</v>
      </c>
      <c r="AY56" s="76">
        <f>'02 - Kanalizace, vodovod,...'!J36</f>
        <v>0</v>
      </c>
      <c r="AZ56" s="76">
        <f>'02 - Kanalizace, vodovod,...'!F33</f>
        <v>0</v>
      </c>
      <c r="BA56" s="76">
        <f>'02 - Kanalizace, vodovod,...'!F34</f>
        <v>0</v>
      </c>
      <c r="BB56" s="76">
        <f>'02 - Kanalizace, vodovod,...'!F35</f>
        <v>0</v>
      </c>
      <c r="BC56" s="76">
        <f>'02 - Kanalizace, vodovod,...'!F36</f>
        <v>0</v>
      </c>
      <c r="BD56" s="78">
        <f>'02 - Kanalizace, vodovod,...'!F37</f>
        <v>0</v>
      </c>
      <c r="BT56" s="79" t="s">
        <v>34</v>
      </c>
      <c r="BV56" s="79" t="s">
        <v>75</v>
      </c>
      <c r="BW56" s="79" t="s">
        <v>85</v>
      </c>
      <c r="BX56" s="79" t="s">
        <v>5</v>
      </c>
      <c r="CL56" s="79" t="s">
        <v>19</v>
      </c>
      <c r="CM56" s="79" t="s">
        <v>82</v>
      </c>
    </row>
    <row r="57" spans="1:91" s="6" customFormat="1" ht="16.5" customHeight="1">
      <c r="A57" s="70" t="s">
        <v>77</v>
      </c>
      <c r="B57" s="71"/>
      <c r="C57" s="72"/>
      <c r="D57" s="206" t="s">
        <v>86</v>
      </c>
      <c r="E57" s="206"/>
      <c r="F57" s="206"/>
      <c r="G57" s="206"/>
      <c r="H57" s="206"/>
      <c r="I57" s="73"/>
      <c r="J57" s="206" t="s">
        <v>87</v>
      </c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  <c r="AF57" s="206"/>
      <c r="AG57" s="204">
        <f>'03 - Elektroinstalace'!J30</f>
        <v>0</v>
      </c>
      <c r="AH57" s="205"/>
      <c r="AI57" s="205"/>
      <c r="AJ57" s="205"/>
      <c r="AK57" s="205"/>
      <c r="AL57" s="205"/>
      <c r="AM57" s="205"/>
      <c r="AN57" s="204">
        <f>SUM(AG57,AT57)</f>
        <v>0</v>
      </c>
      <c r="AO57" s="205"/>
      <c r="AP57" s="205"/>
      <c r="AQ57" s="74" t="s">
        <v>80</v>
      </c>
      <c r="AR57" s="71"/>
      <c r="AS57" s="75">
        <v>0</v>
      </c>
      <c r="AT57" s="76">
        <f>ROUND(SUM(AV57:AW57),0)</f>
        <v>0</v>
      </c>
      <c r="AU57" s="77">
        <f>'03 - Elektroinstalace'!P87</f>
        <v>0</v>
      </c>
      <c r="AV57" s="76">
        <f>'03 - Elektroinstalace'!J33</f>
        <v>0</v>
      </c>
      <c r="AW57" s="76">
        <f>'03 - Elektroinstalace'!J34</f>
        <v>0</v>
      </c>
      <c r="AX57" s="76">
        <f>'03 - Elektroinstalace'!J35</f>
        <v>0</v>
      </c>
      <c r="AY57" s="76">
        <f>'03 - Elektroinstalace'!J36</f>
        <v>0</v>
      </c>
      <c r="AZ57" s="76">
        <f>'03 - Elektroinstalace'!F33</f>
        <v>0</v>
      </c>
      <c r="BA57" s="76">
        <f>'03 - Elektroinstalace'!F34</f>
        <v>0</v>
      </c>
      <c r="BB57" s="76">
        <f>'03 - Elektroinstalace'!F35</f>
        <v>0</v>
      </c>
      <c r="BC57" s="76">
        <f>'03 - Elektroinstalace'!F36</f>
        <v>0</v>
      </c>
      <c r="BD57" s="78">
        <f>'03 - Elektroinstalace'!F37</f>
        <v>0</v>
      </c>
      <c r="BT57" s="79" t="s">
        <v>34</v>
      </c>
      <c r="BV57" s="79" t="s">
        <v>75</v>
      </c>
      <c r="BW57" s="79" t="s">
        <v>88</v>
      </c>
      <c r="BX57" s="79" t="s">
        <v>5</v>
      </c>
      <c r="CL57" s="79" t="s">
        <v>19</v>
      </c>
      <c r="CM57" s="79" t="s">
        <v>82</v>
      </c>
    </row>
    <row r="58" spans="1:91" s="6" customFormat="1" ht="16.5" customHeight="1">
      <c r="A58" s="70" t="s">
        <v>77</v>
      </c>
      <c r="B58" s="71"/>
      <c r="C58" s="72"/>
      <c r="D58" s="206" t="s">
        <v>89</v>
      </c>
      <c r="E58" s="206"/>
      <c r="F58" s="206"/>
      <c r="G58" s="206"/>
      <c r="H58" s="206"/>
      <c r="I58" s="73"/>
      <c r="J58" s="206" t="s">
        <v>90</v>
      </c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  <c r="AA58" s="206"/>
      <c r="AB58" s="206"/>
      <c r="AC58" s="206"/>
      <c r="AD58" s="206"/>
      <c r="AE58" s="206"/>
      <c r="AF58" s="206"/>
      <c r="AG58" s="204">
        <f>'04 - VON'!J30</f>
        <v>0</v>
      </c>
      <c r="AH58" s="205"/>
      <c r="AI58" s="205"/>
      <c r="AJ58" s="205"/>
      <c r="AK58" s="205"/>
      <c r="AL58" s="205"/>
      <c r="AM58" s="205"/>
      <c r="AN58" s="204">
        <f>SUM(AG58,AT58)</f>
        <v>0</v>
      </c>
      <c r="AO58" s="205"/>
      <c r="AP58" s="205"/>
      <c r="AQ58" s="74" t="s">
        <v>80</v>
      </c>
      <c r="AR58" s="71"/>
      <c r="AS58" s="80">
        <v>0</v>
      </c>
      <c r="AT58" s="81">
        <f>ROUND(SUM(AV58:AW58),0)</f>
        <v>0</v>
      </c>
      <c r="AU58" s="82">
        <f>'04 - VON'!P84</f>
        <v>0</v>
      </c>
      <c r="AV58" s="81">
        <f>'04 - VON'!J33</f>
        <v>0</v>
      </c>
      <c r="AW58" s="81">
        <f>'04 - VON'!J34</f>
        <v>0</v>
      </c>
      <c r="AX58" s="81">
        <f>'04 - VON'!J35</f>
        <v>0</v>
      </c>
      <c r="AY58" s="81">
        <f>'04 - VON'!J36</f>
        <v>0</v>
      </c>
      <c r="AZ58" s="81">
        <f>'04 - VON'!F33</f>
        <v>0</v>
      </c>
      <c r="BA58" s="81">
        <f>'04 - VON'!F34</f>
        <v>0</v>
      </c>
      <c r="BB58" s="81">
        <f>'04 - VON'!F35</f>
        <v>0</v>
      </c>
      <c r="BC58" s="81">
        <f>'04 - VON'!F36</f>
        <v>0</v>
      </c>
      <c r="BD58" s="83">
        <f>'04 - VON'!F37</f>
        <v>0</v>
      </c>
      <c r="BT58" s="79" t="s">
        <v>34</v>
      </c>
      <c r="BV58" s="79" t="s">
        <v>75</v>
      </c>
      <c r="BW58" s="79" t="s">
        <v>91</v>
      </c>
      <c r="BX58" s="79" t="s">
        <v>5</v>
      </c>
      <c r="CL58" s="79" t="s">
        <v>19</v>
      </c>
      <c r="CM58" s="79" t="s">
        <v>82</v>
      </c>
    </row>
    <row r="59" spans="1:91" s="1" customFormat="1" ht="30" customHeight="1">
      <c r="B59" s="31"/>
      <c r="AR59" s="31"/>
    </row>
    <row r="60" spans="1:91" s="1" customFormat="1" ht="6.95" customHeight="1"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31"/>
    </row>
  </sheetData>
  <sheetProtection algorithmName="SHA-512" hashValue="85ecW/1wLnEk8rm3uN0Qy6qp5b6jszj68r3eFzC9LxLPc/7Yn39FxG78+gccM8bgB/GE+aXZ9OjCKEsxN3FWZg==" saltValue="JxFqPVWg0kbwyXc0/PCJ9vCIUfLiwnGJS0Fm0zMf5Bjgb9xgWwfYOP5vmBn2UthXly3965ArrGApjE9gSQIVfQ==" spinCount="100000" sheet="1" objects="1" scenarios="1" formatColumns="0" formatRows="0"/>
  <mergeCells count="54"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D58:H58"/>
    <mergeCell ref="J58:AF58"/>
    <mergeCell ref="AG54:AM54"/>
    <mergeCell ref="AN54:AP54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K30:AO30"/>
    <mergeCell ref="L30:P30"/>
    <mergeCell ref="W30:AE30"/>
    <mergeCell ref="L31:P31"/>
    <mergeCell ref="AN58:AP58"/>
    <mergeCell ref="AG58:AM58"/>
    <mergeCell ref="L45:AO45"/>
    <mergeCell ref="AM47:AN47"/>
    <mergeCell ref="AM49:AP4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</mergeCells>
  <hyperlinks>
    <hyperlink ref="A55" location="'01 - Architektonicko stav...'!C2" display="/"/>
    <hyperlink ref="A56" location="'02 - Kanalizace, vodovod,...'!C2" display="/"/>
    <hyperlink ref="A57" location="'03 - Elektroinstalace'!C2" display="/"/>
    <hyperlink ref="A58" location="'04 - VON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546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AT2" s="16" t="s">
        <v>81</v>
      </c>
      <c r="AZ2" s="84" t="s">
        <v>92</v>
      </c>
      <c r="BA2" s="84" t="s">
        <v>19</v>
      </c>
      <c r="BB2" s="84" t="s">
        <v>19</v>
      </c>
      <c r="BC2" s="84" t="s">
        <v>93</v>
      </c>
      <c r="BD2" s="84" t="s">
        <v>82</v>
      </c>
    </row>
    <row r="3" spans="2:5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  <c r="AZ3" s="84" t="s">
        <v>94</v>
      </c>
      <c r="BA3" s="84" t="s">
        <v>19</v>
      </c>
      <c r="BB3" s="84" t="s">
        <v>19</v>
      </c>
      <c r="BC3" s="84" t="s">
        <v>95</v>
      </c>
      <c r="BD3" s="84" t="s">
        <v>82</v>
      </c>
    </row>
    <row r="4" spans="2:56" ht="24.95" customHeight="1">
      <c r="B4" s="19"/>
      <c r="D4" s="20" t="s">
        <v>96</v>
      </c>
      <c r="L4" s="19"/>
      <c r="M4" s="85" t="s">
        <v>10</v>
      </c>
      <c r="AT4" s="16" t="s">
        <v>4</v>
      </c>
      <c r="AZ4" s="84" t="s">
        <v>97</v>
      </c>
      <c r="BA4" s="84" t="s">
        <v>19</v>
      </c>
      <c r="BB4" s="84" t="s">
        <v>19</v>
      </c>
      <c r="BC4" s="84" t="s">
        <v>98</v>
      </c>
      <c r="BD4" s="84" t="s">
        <v>82</v>
      </c>
    </row>
    <row r="5" spans="2:56" ht="6.95" customHeight="1">
      <c r="B5" s="19"/>
      <c r="L5" s="19"/>
      <c r="AZ5" s="84" t="s">
        <v>99</v>
      </c>
      <c r="BA5" s="84" t="s">
        <v>19</v>
      </c>
      <c r="BB5" s="84" t="s">
        <v>19</v>
      </c>
      <c r="BC5" s="84" t="s">
        <v>100</v>
      </c>
      <c r="BD5" s="84" t="s">
        <v>82</v>
      </c>
    </row>
    <row r="6" spans="2:56" ht="12" customHeight="1">
      <c r="B6" s="19"/>
      <c r="D6" s="26" t="s">
        <v>16</v>
      </c>
      <c r="L6" s="19"/>
      <c r="AZ6" s="84" t="s">
        <v>101</v>
      </c>
      <c r="BA6" s="84" t="s">
        <v>102</v>
      </c>
      <c r="BB6" s="84" t="s">
        <v>19</v>
      </c>
      <c r="BC6" s="84" t="s">
        <v>103</v>
      </c>
      <c r="BD6" s="84" t="s">
        <v>82</v>
      </c>
    </row>
    <row r="7" spans="2:56" ht="26.25" customHeight="1">
      <c r="B7" s="19"/>
      <c r="E7" s="223" t="str">
        <f>'Rekapitulace stavby'!K6</f>
        <v>MUZEUM FOJTSTVÍ,  KOPŘIVNICE Č.P.1 - Oprava sociálního zázemí v 1.PP</v>
      </c>
      <c r="F7" s="224"/>
      <c r="G7" s="224"/>
      <c r="H7" s="224"/>
      <c r="L7" s="19"/>
      <c r="AZ7" s="84" t="s">
        <v>104</v>
      </c>
      <c r="BA7" s="84" t="s">
        <v>105</v>
      </c>
      <c r="BB7" s="84" t="s">
        <v>19</v>
      </c>
      <c r="BC7" s="84" t="s">
        <v>106</v>
      </c>
      <c r="BD7" s="84" t="s">
        <v>82</v>
      </c>
    </row>
    <row r="8" spans="2:56" s="1" customFormat="1" ht="12" customHeight="1">
      <c r="B8" s="31"/>
      <c r="D8" s="26" t="s">
        <v>107</v>
      </c>
      <c r="L8" s="31"/>
      <c r="AZ8" s="84" t="s">
        <v>108</v>
      </c>
      <c r="BA8" s="84" t="s">
        <v>19</v>
      </c>
      <c r="BB8" s="84" t="s">
        <v>19</v>
      </c>
      <c r="BC8" s="84" t="s">
        <v>109</v>
      </c>
      <c r="BD8" s="84" t="s">
        <v>82</v>
      </c>
    </row>
    <row r="9" spans="2:56" s="1" customFormat="1" ht="16.5" customHeight="1">
      <c r="B9" s="31"/>
      <c r="E9" s="213" t="s">
        <v>110</v>
      </c>
      <c r="F9" s="222"/>
      <c r="G9" s="222"/>
      <c r="H9" s="222"/>
      <c r="L9" s="31"/>
    </row>
    <row r="10" spans="2:56" s="1" customFormat="1">
      <c r="B10" s="31"/>
      <c r="L10" s="31"/>
    </row>
    <row r="11" spans="2:56" s="1" customFormat="1" ht="12" customHeight="1">
      <c r="B11" s="31"/>
      <c r="D11" s="26" t="s">
        <v>18</v>
      </c>
      <c r="F11" s="24" t="s">
        <v>19</v>
      </c>
      <c r="I11" s="26" t="s">
        <v>20</v>
      </c>
      <c r="J11" s="24" t="s">
        <v>19</v>
      </c>
      <c r="L11" s="31"/>
    </row>
    <row r="12" spans="2:56" s="1" customFormat="1" ht="12" customHeight="1">
      <c r="B12" s="31"/>
      <c r="D12" s="26" t="s">
        <v>21</v>
      </c>
      <c r="F12" s="24" t="s">
        <v>22</v>
      </c>
      <c r="I12" s="26" t="s">
        <v>23</v>
      </c>
      <c r="J12" s="48" t="str">
        <f>'Rekapitulace stavby'!AN8</f>
        <v>1. 7. 2024</v>
      </c>
      <c r="L12" s="31"/>
    </row>
    <row r="13" spans="2:56" s="1" customFormat="1" ht="10.9" customHeight="1">
      <c r="B13" s="31"/>
      <c r="L13" s="31"/>
    </row>
    <row r="14" spans="2:56" s="1" customFormat="1" ht="12" customHeight="1">
      <c r="B14" s="31"/>
      <c r="D14" s="26" t="s">
        <v>25</v>
      </c>
      <c r="I14" s="26" t="s">
        <v>26</v>
      </c>
      <c r="J14" s="24" t="s">
        <v>19</v>
      </c>
      <c r="L14" s="31"/>
    </row>
    <row r="15" spans="2:56" s="1" customFormat="1" ht="18" customHeight="1">
      <c r="B15" s="31"/>
      <c r="E15" s="24" t="s">
        <v>27</v>
      </c>
      <c r="I15" s="26" t="s">
        <v>28</v>
      </c>
      <c r="J15" s="24" t="s">
        <v>19</v>
      </c>
      <c r="L15" s="31"/>
    </row>
    <row r="16" spans="2:56" s="1" customFormat="1" ht="6.95" customHeight="1">
      <c r="B16" s="31"/>
      <c r="L16" s="31"/>
    </row>
    <row r="17" spans="2:12" s="1" customFormat="1" ht="12" customHeight="1">
      <c r="B17" s="31"/>
      <c r="D17" s="26" t="s">
        <v>29</v>
      </c>
      <c r="I17" s="26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5" t="str">
        <f>'Rekapitulace stavby'!E14</f>
        <v>Vyplň údaj</v>
      </c>
      <c r="F18" s="196"/>
      <c r="G18" s="196"/>
      <c r="H18" s="196"/>
      <c r="I18" s="26" t="s">
        <v>28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31</v>
      </c>
      <c r="I20" s="26" t="s">
        <v>26</v>
      </c>
      <c r="J20" s="24" t="s">
        <v>19</v>
      </c>
      <c r="L20" s="31"/>
    </row>
    <row r="21" spans="2:12" s="1" customFormat="1" ht="18" customHeight="1">
      <c r="B21" s="31"/>
      <c r="E21" s="24" t="s">
        <v>32</v>
      </c>
      <c r="I21" s="26" t="s">
        <v>28</v>
      </c>
      <c r="J21" s="24" t="s">
        <v>19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35</v>
      </c>
      <c r="I23" s="26" t="s">
        <v>26</v>
      </c>
      <c r="J23" s="24" t="s">
        <v>19</v>
      </c>
      <c r="L23" s="31"/>
    </row>
    <row r="24" spans="2:12" s="1" customFormat="1" ht="18" customHeight="1">
      <c r="B24" s="31"/>
      <c r="E24" s="24" t="s">
        <v>36</v>
      </c>
      <c r="I24" s="26" t="s">
        <v>28</v>
      </c>
      <c r="J24" s="24" t="s">
        <v>19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37</v>
      </c>
      <c r="L26" s="31"/>
    </row>
    <row r="27" spans="2:12" s="7" customFormat="1" ht="16.5" customHeight="1">
      <c r="B27" s="86"/>
      <c r="E27" s="200" t="s">
        <v>19</v>
      </c>
      <c r="F27" s="200"/>
      <c r="G27" s="200"/>
      <c r="H27" s="200"/>
      <c r="L27" s="86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customHeight="1">
      <c r="B30" s="31"/>
      <c r="D30" s="87" t="s">
        <v>39</v>
      </c>
      <c r="J30" s="62">
        <f>ROUND(J95, 0)</f>
        <v>0</v>
      </c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5" customHeight="1">
      <c r="B32" s="31"/>
      <c r="F32" s="34" t="s">
        <v>41</v>
      </c>
      <c r="I32" s="34" t="s">
        <v>40</v>
      </c>
      <c r="J32" s="34" t="s">
        <v>42</v>
      </c>
      <c r="L32" s="31"/>
    </row>
    <row r="33" spans="2:12" s="1" customFormat="1" ht="14.45" customHeight="1">
      <c r="B33" s="31"/>
      <c r="D33" s="51" t="s">
        <v>43</v>
      </c>
      <c r="E33" s="26" t="s">
        <v>44</v>
      </c>
      <c r="F33" s="88">
        <f>ROUND((SUM(BE95:BE545)),  0)</f>
        <v>0</v>
      </c>
      <c r="I33" s="89">
        <v>0.21</v>
      </c>
      <c r="J33" s="88">
        <f>ROUND(((SUM(BE95:BE545))*I33),  0)</f>
        <v>0</v>
      </c>
      <c r="L33" s="31"/>
    </row>
    <row r="34" spans="2:12" s="1" customFormat="1" ht="14.45" customHeight="1">
      <c r="B34" s="31"/>
      <c r="E34" s="26" t="s">
        <v>45</v>
      </c>
      <c r="F34" s="88">
        <f>ROUND((SUM(BF95:BF545)),  0)</f>
        <v>0</v>
      </c>
      <c r="I34" s="89">
        <v>0.12</v>
      </c>
      <c r="J34" s="88">
        <f>ROUND(((SUM(BF95:BF545))*I34),  0)</f>
        <v>0</v>
      </c>
      <c r="L34" s="31"/>
    </row>
    <row r="35" spans="2:12" s="1" customFormat="1" ht="14.45" hidden="1" customHeight="1">
      <c r="B35" s="31"/>
      <c r="E35" s="26" t="s">
        <v>46</v>
      </c>
      <c r="F35" s="88">
        <f>ROUND((SUM(BG95:BG545)),  0)</f>
        <v>0</v>
      </c>
      <c r="I35" s="89">
        <v>0.21</v>
      </c>
      <c r="J35" s="88">
        <f>0</f>
        <v>0</v>
      </c>
      <c r="L35" s="31"/>
    </row>
    <row r="36" spans="2:12" s="1" customFormat="1" ht="14.45" hidden="1" customHeight="1">
      <c r="B36" s="31"/>
      <c r="E36" s="26" t="s">
        <v>47</v>
      </c>
      <c r="F36" s="88">
        <f>ROUND((SUM(BH95:BH545)),  0)</f>
        <v>0</v>
      </c>
      <c r="I36" s="89">
        <v>0.12</v>
      </c>
      <c r="J36" s="88">
        <f>0</f>
        <v>0</v>
      </c>
      <c r="L36" s="31"/>
    </row>
    <row r="37" spans="2:12" s="1" customFormat="1" ht="14.45" hidden="1" customHeight="1">
      <c r="B37" s="31"/>
      <c r="E37" s="26" t="s">
        <v>48</v>
      </c>
      <c r="F37" s="88">
        <f>ROUND((SUM(BI95:BI545)),  0)</f>
        <v>0</v>
      </c>
      <c r="I37" s="89">
        <v>0</v>
      </c>
      <c r="J37" s="88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0"/>
      <c r="D39" s="91" t="s">
        <v>49</v>
      </c>
      <c r="E39" s="53"/>
      <c r="F39" s="53"/>
      <c r="G39" s="92" t="s">
        <v>50</v>
      </c>
      <c r="H39" s="93" t="s">
        <v>51</v>
      </c>
      <c r="I39" s="53"/>
      <c r="J39" s="94">
        <f>SUM(J30:J37)</f>
        <v>0</v>
      </c>
      <c r="K39" s="95"/>
      <c r="L39" s="31"/>
    </row>
    <row r="40" spans="2:12" s="1" customFormat="1" ht="14.45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6.95" hidden="1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4.95" hidden="1" customHeight="1">
      <c r="B45" s="31"/>
      <c r="C45" s="20" t="s">
        <v>111</v>
      </c>
      <c r="L45" s="31"/>
    </row>
    <row r="46" spans="2:12" s="1" customFormat="1" ht="6.95" hidden="1" customHeight="1">
      <c r="B46" s="31"/>
      <c r="L46" s="31"/>
    </row>
    <row r="47" spans="2:12" s="1" customFormat="1" ht="12" hidden="1" customHeight="1">
      <c r="B47" s="31"/>
      <c r="C47" s="26" t="s">
        <v>16</v>
      </c>
      <c r="L47" s="31"/>
    </row>
    <row r="48" spans="2:12" s="1" customFormat="1" ht="26.25" hidden="1" customHeight="1">
      <c r="B48" s="31"/>
      <c r="E48" s="223" t="str">
        <f>E7</f>
        <v>MUZEUM FOJTSTVÍ,  KOPŘIVNICE Č.P.1 - Oprava sociálního zázemí v 1.PP</v>
      </c>
      <c r="F48" s="224"/>
      <c r="G48" s="224"/>
      <c r="H48" s="224"/>
      <c r="L48" s="31"/>
    </row>
    <row r="49" spans="2:47" s="1" customFormat="1" ht="12" hidden="1" customHeight="1">
      <c r="B49" s="31"/>
      <c r="C49" s="26" t="s">
        <v>107</v>
      </c>
      <c r="L49" s="31"/>
    </row>
    <row r="50" spans="2:47" s="1" customFormat="1" ht="16.5" hidden="1" customHeight="1">
      <c r="B50" s="31"/>
      <c r="E50" s="213" t="str">
        <f>E9</f>
        <v>01 - Architektonicko stavební - část</v>
      </c>
      <c r="F50" s="222"/>
      <c r="G50" s="222"/>
      <c r="H50" s="222"/>
      <c r="L50" s="31"/>
    </row>
    <row r="51" spans="2:47" s="1" customFormat="1" ht="6.95" hidden="1" customHeight="1">
      <c r="B51" s="31"/>
      <c r="L51" s="31"/>
    </row>
    <row r="52" spans="2:47" s="1" customFormat="1" ht="12" hidden="1" customHeight="1">
      <c r="B52" s="31"/>
      <c r="C52" s="26" t="s">
        <v>21</v>
      </c>
      <c r="F52" s="24" t="str">
        <f>F12</f>
        <v>945 v k.ú.Kopřivnice</v>
      </c>
      <c r="I52" s="26" t="s">
        <v>23</v>
      </c>
      <c r="J52" s="48" t="str">
        <f>IF(J12="","",J12)</f>
        <v>1. 7. 2024</v>
      </c>
      <c r="L52" s="31"/>
    </row>
    <row r="53" spans="2:47" s="1" customFormat="1" ht="6.95" hidden="1" customHeight="1">
      <c r="B53" s="31"/>
      <c r="L53" s="31"/>
    </row>
    <row r="54" spans="2:47" s="1" customFormat="1" ht="15.2" hidden="1" customHeight="1">
      <c r="B54" s="31"/>
      <c r="C54" s="26" t="s">
        <v>25</v>
      </c>
      <c r="F54" s="24" t="str">
        <f>E15</f>
        <v>Město Kopřivnice</v>
      </c>
      <c r="I54" s="26" t="s">
        <v>31</v>
      </c>
      <c r="J54" s="29" t="str">
        <f>E21</f>
        <v>Ing. arch. Jiří Huške</v>
      </c>
      <c r="L54" s="31"/>
    </row>
    <row r="55" spans="2:47" s="1" customFormat="1" ht="15.2" hidden="1" customHeight="1">
      <c r="B55" s="31"/>
      <c r="C55" s="26" t="s">
        <v>29</v>
      </c>
      <c r="F55" s="24" t="str">
        <f>IF(E18="","",E18)</f>
        <v>Vyplň údaj</v>
      </c>
      <c r="I55" s="26" t="s">
        <v>35</v>
      </c>
      <c r="J55" s="29" t="str">
        <f>E24</f>
        <v>Ing. Martina Cabáková</v>
      </c>
      <c r="L55" s="31"/>
    </row>
    <row r="56" spans="2:47" s="1" customFormat="1" ht="10.35" hidden="1" customHeight="1">
      <c r="B56" s="31"/>
      <c r="L56" s="31"/>
    </row>
    <row r="57" spans="2:47" s="1" customFormat="1" ht="29.25" hidden="1" customHeight="1">
      <c r="B57" s="31"/>
      <c r="C57" s="96" t="s">
        <v>112</v>
      </c>
      <c r="D57" s="90"/>
      <c r="E57" s="90"/>
      <c r="F57" s="90"/>
      <c r="G57" s="90"/>
      <c r="H57" s="90"/>
      <c r="I57" s="90"/>
      <c r="J57" s="97" t="s">
        <v>113</v>
      </c>
      <c r="K57" s="90"/>
      <c r="L57" s="31"/>
    </row>
    <row r="58" spans="2:47" s="1" customFormat="1" ht="10.35" hidden="1" customHeight="1">
      <c r="B58" s="31"/>
      <c r="L58" s="31"/>
    </row>
    <row r="59" spans="2:47" s="1" customFormat="1" ht="22.9" hidden="1" customHeight="1">
      <c r="B59" s="31"/>
      <c r="C59" s="98" t="s">
        <v>71</v>
      </c>
      <c r="J59" s="62">
        <f>J95</f>
        <v>0</v>
      </c>
      <c r="L59" s="31"/>
      <c r="AU59" s="16" t="s">
        <v>114</v>
      </c>
    </row>
    <row r="60" spans="2:47" s="8" customFormat="1" ht="24.95" hidden="1" customHeight="1">
      <c r="B60" s="99"/>
      <c r="D60" s="100" t="s">
        <v>115</v>
      </c>
      <c r="E60" s="101"/>
      <c r="F60" s="101"/>
      <c r="G60" s="101"/>
      <c r="H60" s="101"/>
      <c r="I60" s="101"/>
      <c r="J60" s="102">
        <f>J96</f>
        <v>0</v>
      </c>
      <c r="L60" s="99"/>
    </row>
    <row r="61" spans="2:47" s="9" customFormat="1" ht="19.899999999999999" hidden="1" customHeight="1">
      <c r="B61" s="103"/>
      <c r="D61" s="104" t="s">
        <v>116</v>
      </c>
      <c r="E61" s="105"/>
      <c r="F61" s="105"/>
      <c r="G61" s="105"/>
      <c r="H61" s="105"/>
      <c r="I61" s="105"/>
      <c r="J61" s="106">
        <f>J97</f>
        <v>0</v>
      </c>
      <c r="L61" s="103"/>
    </row>
    <row r="62" spans="2:47" s="9" customFormat="1" ht="19.899999999999999" hidden="1" customHeight="1">
      <c r="B62" s="103"/>
      <c r="D62" s="104" t="s">
        <v>117</v>
      </c>
      <c r="E62" s="105"/>
      <c r="F62" s="105"/>
      <c r="G62" s="105"/>
      <c r="H62" s="105"/>
      <c r="I62" s="105"/>
      <c r="J62" s="106">
        <f>J102</f>
        <v>0</v>
      </c>
      <c r="L62" s="103"/>
    </row>
    <row r="63" spans="2:47" s="9" customFormat="1" ht="19.899999999999999" hidden="1" customHeight="1">
      <c r="B63" s="103"/>
      <c r="D63" s="104" t="s">
        <v>118</v>
      </c>
      <c r="E63" s="105"/>
      <c r="F63" s="105"/>
      <c r="G63" s="105"/>
      <c r="H63" s="105"/>
      <c r="I63" s="105"/>
      <c r="J63" s="106">
        <f>J134</f>
        <v>0</v>
      </c>
      <c r="L63" s="103"/>
    </row>
    <row r="64" spans="2:47" s="9" customFormat="1" ht="19.899999999999999" hidden="1" customHeight="1">
      <c r="B64" s="103"/>
      <c r="D64" s="104" t="s">
        <v>119</v>
      </c>
      <c r="E64" s="105"/>
      <c r="F64" s="105"/>
      <c r="G64" s="105"/>
      <c r="H64" s="105"/>
      <c r="I64" s="105"/>
      <c r="J64" s="106">
        <f>J224</f>
        <v>0</v>
      </c>
      <c r="L64" s="103"/>
    </row>
    <row r="65" spans="2:12" s="9" customFormat="1" ht="19.899999999999999" hidden="1" customHeight="1">
      <c r="B65" s="103"/>
      <c r="D65" s="104" t="s">
        <v>120</v>
      </c>
      <c r="E65" s="105"/>
      <c r="F65" s="105"/>
      <c r="G65" s="105"/>
      <c r="H65" s="105"/>
      <c r="I65" s="105"/>
      <c r="J65" s="106">
        <f>J334</f>
        <v>0</v>
      </c>
      <c r="L65" s="103"/>
    </row>
    <row r="66" spans="2:12" s="9" customFormat="1" ht="19.899999999999999" hidden="1" customHeight="1">
      <c r="B66" s="103"/>
      <c r="D66" s="104" t="s">
        <v>121</v>
      </c>
      <c r="E66" s="105"/>
      <c r="F66" s="105"/>
      <c r="G66" s="105"/>
      <c r="H66" s="105"/>
      <c r="I66" s="105"/>
      <c r="J66" s="106">
        <f>J344</f>
        <v>0</v>
      </c>
      <c r="L66" s="103"/>
    </row>
    <row r="67" spans="2:12" s="8" customFormat="1" ht="24.95" hidden="1" customHeight="1">
      <c r="B67" s="99"/>
      <c r="D67" s="100" t="s">
        <v>122</v>
      </c>
      <c r="E67" s="101"/>
      <c r="F67" s="101"/>
      <c r="G67" s="101"/>
      <c r="H67" s="101"/>
      <c r="I67" s="101"/>
      <c r="J67" s="102">
        <f>J347</f>
        <v>0</v>
      </c>
      <c r="L67" s="99"/>
    </row>
    <row r="68" spans="2:12" s="9" customFormat="1" ht="19.899999999999999" hidden="1" customHeight="1">
      <c r="B68" s="103"/>
      <c r="D68" s="104" t="s">
        <v>123</v>
      </c>
      <c r="E68" s="105"/>
      <c r="F68" s="105"/>
      <c r="G68" s="105"/>
      <c r="H68" s="105"/>
      <c r="I68" s="105"/>
      <c r="J68" s="106">
        <f>J348</f>
        <v>0</v>
      </c>
      <c r="L68" s="103"/>
    </row>
    <row r="69" spans="2:12" s="9" customFormat="1" ht="19.899999999999999" hidden="1" customHeight="1">
      <c r="B69" s="103"/>
      <c r="D69" s="104" t="s">
        <v>124</v>
      </c>
      <c r="E69" s="105"/>
      <c r="F69" s="105"/>
      <c r="G69" s="105"/>
      <c r="H69" s="105"/>
      <c r="I69" s="105"/>
      <c r="J69" s="106">
        <f>J362</f>
        <v>0</v>
      </c>
      <c r="L69" s="103"/>
    </row>
    <row r="70" spans="2:12" s="9" customFormat="1" ht="19.899999999999999" hidden="1" customHeight="1">
      <c r="B70" s="103"/>
      <c r="D70" s="104" t="s">
        <v>125</v>
      </c>
      <c r="E70" s="105"/>
      <c r="F70" s="105"/>
      <c r="G70" s="105"/>
      <c r="H70" s="105"/>
      <c r="I70" s="105"/>
      <c r="J70" s="106">
        <f>J387</f>
        <v>0</v>
      </c>
      <c r="L70" s="103"/>
    </row>
    <row r="71" spans="2:12" s="9" customFormat="1" ht="19.899999999999999" hidden="1" customHeight="1">
      <c r="B71" s="103"/>
      <c r="D71" s="104" t="s">
        <v>126</v>
      </c>
      <c r="E71" s="105"/>
      <c r="F71" s="105"/>
      <c r="G71" s="105"/>
      <c r="H71" s="105"/>
      <c r="I71" s="105"/>
      <c r="J71" s="106">
        <f>J399</f>
        <v>0</v>
      </c>
      <c r="L71" s="103"/>
    </row>
    <row r="72" spans="2:12" s="9" customFormat="1" ht="19.899999999999999" hidden="1" customHeight="1">
      <c r="B72" s="103"/>
      <c r="D72" s="104" t="s">
        <v>127</v>
      </c>
      <c r="E72" s="105"/>
      <c r="F72" s="105"/>
      <c r="G72" s="105"/>
      <c r="H72" s="105"/>
      <c r="I72" s="105"/>
      <c r="J72" s="106">
        <f>J426</f>
        <v>0</v>
      </c>
      <c r="L72" s="103"/>
    </row>
    <row r="73" spans="2:12" s="9" customFormat="1" ht="19.899999999999999" hidden="1" customHeight="1">
      <c r="B73" s="103"/>
      <c r="D73" s="104" t="s">
        <v>128</v>
      </c>
      <c r="E73" s="105"/>
      <c r="F73" s="105"/>
      <c r="G73" s="105"/>
      <c r="H73" s="105"/>
      <c r="I73" s="105"/>
      <c r="J73" s="106">
        <f>J469</f>
        <v>0</v>
      </c>
      <c r="L73" s="103"/>
    </row>
    <row r="74" spans="2:12" s="9" customFormat="1" ht="19.899999999999999" hidden="1" customHeight="1">
      <c r="B74" s="103"/>
      <c r="D74" s="104" t="s">
        <v>129</v>
      </c>
      <c r="E74" s="105"/>
      <c r="F74" s="105"/>
      <c r="G74" s="105"/>
      <c r="H74" s="105"/>
      <c r="I74" s="105"/>
      <c r="J74" s="106">
        <f>J507</f>
        <v>0</v>
      </c>
      <c r="L74" s="103"/>
    </row>
    <row r="75" spans="2:12" s="9" customFormat="1" ht="19.899999999999999" hidden="1" customHeight="1">
      <c r="B75" s="103"/>
      <c r="D75" s="104" t="s">
        <v>130</v>
      </c>
      <c r="E75" s="105"/>
      <c r="F75" s="105"/>
      <c r="G75" s="105"/>
      <c r="H75" s="105"/>
      <c r="I75" s="105"/>
      <c r="J75" s="106">
        <f>J523</f>
        <v>0</v>
      </c>
      <c r="L75" s="103"/>
    </row>
    <row r="76" spans="2:12" s="1" customFormat="1" ht="21.75" hidden="1" customHeight="1">
      <c r="B76" s="31"/>
      <c r="L76" s="31"/>
    </row>
    <row r="77" spans="2:12" s="1" customFormat="1" ht="6.9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31"/>
    </row>
    <row r="78" spans="2:12" hidden="1"/>
    <row r="79" spans="2:12" hidden="1"/>
    <row r="80" spans="2:12" hidden="1"/>
    <row r="81" spans="2:63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31"/>
    </row>
    <row r="82" spans="2:63" s="1" customFormat="1" ht="24.95" customHeight="1">
      <c r="B82" s="31"/>
      <c r="C82" s="20" t="s">
        <v>131</v>
      </c>
      <c r="L82" s="31"/>
    </row>
    <row r="83" spans="2:63" s="1" customFormat="1" ht="6.95" customHeight="1">
      <c r="B83" s="31"/>
      <c r="L83" s="31"/>
    </row>
    <row r="84" spans="2:63" s="1" customFormat="1" ht="12" customHeight="1">
      <c r="B84" s="31"/>
      <c r="C84" s="26" t="s">
        <v>16</v>
      </c>
      <c r="L84" s="31"/>
    </row>
    <row r="85" spans="2:63" s="1" customFormat="1" ht="26.25" customHeight="1">
      <c r="B85" s="31"/>
      <c r="E85" s="223" t="str">
        <f>E7</f>
        <v>MUZEUM FOJTSTVÍ,  KOPŘIVNICE Č.P.1 - Oprava sociálního zázemí v 1.PP</v>
      </c>
      <c r="F85" s="224"/>
      <c r="G85" s="224"/>
      <c r="H85" s="224"/>
      <c r="L85" s="31"/>
    </row>
    <row r="86" spans="2:63" s="1" customFormat="1" ht="12" customHeight="1">
      <c r="B86" s="31"/>
      <c r="C86" s="26" t="s">
        <v>107</v>
      </c>
      <c r="L86" s="31"/>
    </row>
    <row r="87" spans="2:63" s="1" customFormat="1" ht="16.5" customHeight="1">
      <c r="B87" s="31"/>
      <c r="E87" s="213" t="str">
        <f>E9</f>
        <v>01 - Architektonicko stavební - část</v>
      </c>
      <c r="F87" s="222"/>
      <c r="G87" s="222"/>
      <c r="H87" s="222"/>
      <c r="L87" s="31"/>
    </row>
    <row r="88" spans="2:63" s="1" customFormat="1" ht="6.95" customHeight="1">
      <c r="B88" s="31"/>
      <c r="L88" s="31"/>
    </row>
    <row r="89" spans="2:63" s="1" customFormat="1" ht="12" customHeight="1">
      <c r="B89" s="31"/>
      <c r="C89" s="26" t="s">
        <v>21</v>
      </c>
      <c r="F89" s="24" t="str">
        <f>F12</f>
        <v>945 v k.ú.Kopřivnice</v>
      </c>
      <c r="I89" s="26" t="s">
        <v>23</v>
      </c>
      <c r="J89" s="48" t="str">
        <f>IF(J12="","",J12)</f>
        <v>1. 7. 2024</v>
      </c>
      <c r="L89" s="31"/>
    </row>
    <row r="90" spans="2:63" s="1" customFormat="1" ht="6.95" customHeight="1">
      <c r="B90" s="31"/>
      <c r="L90" s="31"/>
    </row>
    <row r="91" spans="2:63" s="1" customFormat="1" ht="15.2" customHeight="1">
      <c r="B91" s="31"/>
      <c r="C91" s="26" t="s">
        <v>25</v>
      </c>
      <c r="F91" s="24" t="str">
        <f>E15</f>
        <v>Město Kopřivnice</v>
      </c>
      <c r="I91" s="26" t="s">
        <v>31</v>
      </c>
      <c r="J91" s="29" t="str">
        <f>E21</f>
        <v>Ing. arch. Jiří Huške</v>
      </c>
      <c r="L91" s="31"/>
    </row>
    <row r="92" spans="2:63" s="1" customFormat="1" ht="15.2" customHeight="1">
      <c r="B92" s="31"/>
      <c r="C92" s="26" t="s">
        <v>29</v>
      </c>
      <c r="F92" s="24" t="str">
        <f>IF(E18="","",E18)</f>
        <v>Vyplň údaj</v>
      </c>
      <c r="I92" s="26" t="s">
        <v>35</v>
      </c>
      <c r="J92" s="29" t="str">
        <f>E24</f>
        <v>Ing. Martina Cabáková</v>
      </c>
      <c r="L92" s="31"/>
    </row>
    <row r="93" spans="2:63" s="1" customFormat="1" ht="10.35" customHeight="1">
      <c r="B93" s="31"/>
      <c r="L93" s="31"/>
    </row>
    <row r="94" spans="2:63" s="10" customFormat="1" ht="29.25" customHeight="1">
      <c r="B94" s="107"/>
      <c r="C94" s="108" t="s">
        <v>132</v>
      </c>
      <c r="D94" s="109" t="s">
        <v>58</v>
      </c>
      <c r="E94" s="109" t="s">
        <v>54</v>
      </c>
      <c r="F94" s="109" t="s">
        <v>55</v>
      </c>
      <c r="G94" s="109" t="s">
        <v>133</v>
      </c>
      <c r="H94" s="109" t="s">
        <v>134</v>
      </c>
      <c r="I94" s="109" t="s">
        <v>135</v>
      </c>
      <c r="J94" s="110" t="s">
        <v>113</v>
      </c>
      <c r="K94" s="111" t="s">
        <v>136</v>
      </c>
      <c r="L94" s="107"/>
      <c r="M94" s="55" t="s">
        <v>19</v>
      </c>
      <c r="N94" s="56" t="s">
        <v>43</v>
      </c>
      <c r="O94" s="56" t="s">
        <v>137</v>
      </c>
      <c r="P94" s="56" t="s">
        <v>138</v>
      </c>
      <c r="Q94" s="56" t="s">
        <v>139</v>
      </c>
      <c r="R94" s="56" t="s">
        <v>140</v>
      </c>
      <c r="S94" s="56" t="s">
        <v>141</v>
      </c>
      <c r="T94" s="57" t="s">
        <v>142</v>
      </c>
    </row>
    <row r="95" spans="2:63" s="1" customFormat="1" ht="22.9" customHeight="1">
      <c r="B95" s="31"/>
      <c r="C95" s="60" t="s">
        <v>143</v>
      </c>
      <c r="J95" s="112">
        <f>BK95</f>
        <v>0</v>
      </c>
      <c r="L95" s="31"/>
      <c r="M95" s="58"/>
      <c r="N95" s="49"/>
      <c r="O95" s="49"/>
      <c r="P95" s="113">
        <f>P96+P347</f>
        <v>0</v>
      </c>
      <c r="Q95" s="49"/>
      <c r="R95" s="113">
        <f>R96+R347</f>
        <v>35.880175783999988</v>
      </c>
      <c r="S95" s="49"/>
      <c r="T95" s="114">
        <f>T96+T347</f>
        <v>38.262315900000004</v>
      </c>
      <c r="AT95" s="16" t="s">
        <v>72</v>
      </c>
      <c r="AU95" s="16" t="s">
        <v>114</v>
      </c>
      <c r="BK95" s="115">
        <f>BK96+BK347</f>
        <v>0</v>
      </c>
    </row>
    <row r="96" spans="2:63" s="11" customFormat="1" ht="25.9" customHeight="1">
      <c r="B96" s="116"/>
      <c r="D96" s="117" t="s">
        <v>72</v>
      </c>
      <c r="E96" s="118" t="s">
        <v>144</v>
      </c>
      <c r="F96" s="118" t="s">
        <v>145</v>
      </c>
      <c r="I96" s="119"/>
      <c r="J96" s="120">
        <f>BK96</f>
        <v>0</v>
      </c>
      <c r="L96" s="116"/>
      <c r="M96" s="121"/>
      <c r="P96" s="122">
        <f>P97+P102+P134+P224+P334+P344</f>
        <v>0</v>
      </c>
      <c r="R96" s="122">
        <f>R97+R102+R134+R224+R334+R344</f>
        <v>29.61755432999999</v>
      </c>
      <c r="T96" s="123">
        <f>T97+T102+T134+T224+T334+T344</f>
        <v>37.761518000000002</v>
      </c>
      <c r="AR96" s="117" t="s">
        <v>34</v>
      </c>
      <c r="AT96" s="124" t="s">
        <v>72</v>
      </c>
      <c r="AU96" s="124" t="s">
        <v>73</v>
      </c>
      <c r="AY96" s="117" t="s">
        <v>146</v>
      </c>
      <c r="BK96" s="125">
        <f>BK97+BK102+BK134+BK224+BK334+BK344</f>
        <v>0</v>
      </c>
    </row>
    <row r="97" spans="2:65" s="11" customFormat="1" ht="22.9" customHeight="1">
      <c r="B97" s="116"/>
      <c r="D97" s="117" t="s">
        <v>72</v>
      </c>
      <c r="E97" s="126" t="s">
        <v>82</v>
      </c>
      <c r="F97" s="126" t="s">
        <v>147</v>
      </c>
      <c r="I97" s="119"/>
      <c r="J97" s="127">
        <f>BK97</f>
        <v>0</v>
      </c>
      <c r="L97" s="116"/>
      <c r="M97" s="121"/>
      <c r="P97" s="122">
        <f>SUM(P98:P101)</f>
        <v>0</v>
      </c>
      <c r="R97" s="122">
        <f>SUM(R98:R101)</f>
        <v>0.3825675</v>
      </c>
      <c r="T97" s="123">
        <f>SUM(T98:T101)</f>
        <v>0</v>
      </c>
      <c r="AR97" s="117" t="s">
        <v>34</v>
      </c>
      <c r="AT97" s="124" t="s">
        <v>72</v>
      </c>
      <c r="AU97" s="124" t="s">
        <v>34</v>
      </c>
      <c r="AY97" s="117" t="s">
        <v>146</v>
      </c>
      <c r="BK97" s="125">
        <f>SUM(BK98:BK101)</f>
        <v>0</v>
      </c>
    </row>
    <row r="98" spans="2:65" s="1" customFormat="1" ht="44.25" customHeight="1">
      <c r="B98" s="31"/>
      <c r="C98" s="128" t="s">
        <v>34</v>
      </c>
      <c r="D98" s="128" t="s">
        <v>148</v>
      </c>
      <c r="E98" s="129" t="s">
        <v>149</v>
      </c>
      <c r="F98" s="130" t="s">
        <v>150</v>
      </c>
      <c r="G98" s="131" t="s">
        <v>151</v>
      </c>
      <c r="H98" s="132">
        <v>0.15</v>
      </c>
      <c r="I98" s="133"/>
      <c r="J98" s="134">
        <f>ROUND(I98*H98,2)</f>
        <v>0</v>
      </c>
      <c r="K98" s="135"/>
      <c r="L98" s="31"/>
      <c r="M98" s="136" t="s">
        <v>19</v>
      </c>
      <c r="N98" s="137" t="s">
        <v>44</v>
      </c>
      <c r="P98" s="138">
        <f>O98*H98</f>
        <v>0</v>
      </c>
      <c r="Q98" s="138">
        <v>2.5504500000000001</v>
      </c>
      <c r="R98" s="138">
        <f>Q98*H98</f>
        <v>0.3825675</v>
      </c>
      <c r="S98" s="138">
        <v>0</v>
      </c>
      <c r="T98" s="139">
        <f>S98*H98</f>
        <v>0</v>
      </c>
      <c r="AR98" s="140" t="s">
        <v>152</v>
      </c>
      <c r="AT98" s="140" t="s">
        <v>148</v>
      </c>
      <c r="AU98" s="140" t="s">
        <v>82</v>
      </c>
      <c r="AY98" s="16" t="s">
        <v>146</v>
      </c>
      <c r="BE98" s="141">
        <f>IF(N98="základní",J98,0)</f>
        <v>0</v>
      </c>
      <c r="BF98" s="141">
        <f>IF(N98="snížená",J98,0)</f>
        <v>0</v>
      </c>
      <c r="BG98" s="141">
        <f>IF(N98="zákl. přenesená",J98,0)</f>
        <v>0</v>
      </c>
      <c r="BH98" s="141">
        <f>IF(N98="sníž. přenesená",J98,0)</f>
        <v>0</v>
      </c>
      <c r="BI98" s="141">
        <f>IF(N98="nulová",J98,0)</f>
        <v>0</v>
      </c>
      <c r="BJ98" s="16" t="s">
        <v>34</v>
      </c>
      <c r="BK98" s="141">
        <f>ROUND(I98*H98,2)</f>
        <v>0</v>
      </c>
      <c r="BL98" s="16" t="s">
        <v>152</v>
      </c>
      <c r="BM98" s="140" t="s">
        <v>153</v>
      </c>
    </row>
    <row r="99" spans="2:65" s="1" customFormat="1">
      <c r="B99" s="31"/>
      <c r="D99" s="142" t="s">
        <v>154</v>
      </c>
      <c r="F99" s="143" t="s">
        <v>155</v>
      </c>
      <c r="I99" s="144"/>
      <c r="L99" s="31"/>
      <c r="M99" s="145"/>
      <c r="T99" s="52"/>
      <c r="AT99" s="16" t="s">
        <v>154</v>
      </c>
      <c r="AU99" s="16" t="s">
        <v>82</v>
      </c>
    </row>
    <row r="100" spans="2:65" s="12" customFormat="1" ht="22.5">
      <c r="B100" s="146"/>
      <c r="D100" s="147" t="s">
        <v>156</v>
      </c>
      <c r="E100" s="148" t="s">
        <v>19</v>
      </c>
      <c r="F100" s="149" t="s">
        <v>157</v>
      </c>
      <c r="H100" s="150">
        <v>0.15</v>
      </c>
      <c r="I100" s="151"/>
      <c r="L100" s="146"/>
      <c r="M100" s="152"/>
      <c r="T100" s="153"/>
      <c r="AT100" s="148" t="s">
        <v>156</v>
      </c>
      <c r="AU100" s="148" t="s">
        <v>82</v>
      </c>
      <c r="AV100" s="12" t="s">
        <v>82</v>
      </c>
      <c r="AW100" s="12" t="s">
        <v>33</v>
      </c>
      <c r="AX100" s="12" t="s">
        <v>73</v>
      </c>
      <c r="AY100" s="148" t="s">
        <v>146</v>
      </c>
    </row>
    <row r="101" spans="2:65" s="13" customFormat="1">
      <c r="B101" s="154"/>
      <c r="D101" s="147" t="s">
        <v>156</v>
      </c>
      <c r="E101" s="155" t="s">
        <v>19</v>
      </c>
      <c r="F101" s="156" t="s">
        <v>158</v>
      </c>
      <c r="H101" s="157">
        <v>0.15</v>
      </c>
      <c r="I101" s="158"/>
      <c r="L101" s="154"/>
      <c r="M101" s="159"/>
      <c r="T101" s="160"/>
      <c r="AT101" s="155" t="s">
        <v>156</v>
      </c>
      <c r="AU101" s="155" t="s">
        <v>82</v>
      </c>
      <c r="AV101" s="13" t="s">
        <v>152</v>
      </c>
      <c r="AW101" s="13" t="s">
        <v>33</v>
      </c>
      <c r="AX101" s="13" t="s">
        <v>34</v>
      </c>
      <c r="AY101" s="155" t="s">
        <v>146</v>
      </c>
    </row>
    <row r="102" spans="2:65" s="11" customFormat="1" ht="22.9" customHeight="1">
      <c r="B102" s="116"/>
      <c r="D102" s="117" t="s">
        <v>72</v>
      </c>
      <c r="E102" s="126" t="s">
        <v>159</v>
      </c>
      <c r="F102" s="126" t="s">
        <v>160</v>
      </c>
      <c r="I102" s="119"/>
      <c r="J102" s="127">
        <f>BK102</f>
        <v>0</v>
      </c>
      <c r="L102" s="116"/>
      <c r="M102" s="121"/>
      <c r="P102" s="122">
        <f>SUM(P103:P133)</f>
        <v>0</v>
      </c>
      <c r="R102" s="122">
        <f>SUM(R103:R133)</f>
        <v>3.3732922499999995</v>
      </c>
      <c r="T102" s="123">
        <f>SUM(T103:T133)</f>
        <v>0</v>
      </c>
      <c r="AR102" s="117" t="s">
        <v>34</v>
      </c>
      <c r="AT102" s="124" t="s">
        <v>72</v>
      </c>
      <c r="AU102" s="124" t="s">
        <v>34</v>
      </c>
      <c r="AY102" s="117" t="s">
        <v>146</v>
      </c>
      <c r="BK102" s="125">
        <f>SUM(BK103:BK133)</f>
        <v>0</v>
      </c>
    </row>
    <row r="103" spans="2:65" s="1" customFormat="1" ht="37.9" customHeight="1">
      <c r="B103" s="31"/>
      <c r="C103" s="128" t="s">
        <v>82</v>
      </c>
      <c r="D103" s="128" t="s">
        <v>148</v>
      </c>
      <c r="E103" s="129" t="s">
        <v>161</v>
      </c>
      <c r="F103" s="130" t="s">
        <v>162</v>
      </c>
      <c r="G103" s="131" t="s">
        <v>151</v>
      </c>
      <c r="H103" s="132">
        <v>1.038</v>
      </c>
      <c r="I103" s="133"/>
      <c r="J103" s="134">
        <f>ROUND(I103*H103,2)</f>
        <v>0</v>
      </c>
      <c r="K103" s="135"/>
      <c r="L103" s="31"/>
      <c r="M103" s="136" t="s">
        <v>19</v>
      </c>
      <c r="N103" s="137" t="s">
        <v>44</v>
      </c>
      <c r="P103" s="138">
        <f>O103*H103</f>
        <v>0</v>
      </c>
      <c r="Q103" s="138">
        <v>1.8774999999999999</v>
      </c>
      <c r="R103" s="138">
        <f>Q103*H103</f>
        <v>1.9488449999999999</v>
      </c>
      <c r="S103" s="138">
        <v>0</v>
      </c>
      <c r="T103" s="139">
        <f>S103*H103</f>
        <v>0</v>
      </c>
      <c r="AR103" s="140" t="s">
        <v>152</v>
      </c>
      <c r="AT103" s="140" t="s">
        <v>148</v>
      </c>
      <c r="AU103" s="140" t="s">
        <v>82</v>
      </c>
      <c r="AY103" s="16" t="s">
        <v>146</v>
      </c>
      <c r="BE103" s="141">
        <f>IF(N103="základní",J103,0)</f>
        <v>0</v>
      </c>
      <c r="BF103" s="141">
        <f>IF(N103="snížená",J103,0)</f>
        <v>0</v>
      </c>
      <c r="BG103" s="141">
        <f>IF(N103="zákl. přenesená",J103,0)</f>
        <v>0</v>
      </c>
      <c r="BH103" s="141">
        <f>IF(N103="sníž. přenesená",J103,0)</f>
        <v>0</v>
      </c>
      <c r="BI103" s="141">
        <f>IF(N103="nulová",J103,0)</f>
        <v>0</v>
      </c>
      <c r="BJ103" s="16" t="s">
        <v>34</v>
      </c>
      <c r="BK103" s="141">
        <f>ROUND(I103*H103,2)</f>
        <v>0</v>
      </c>
      <c r="BL103" s="16" t="s">
        <v>152</v>
      </c>
      <c r="BM103" s="140" t="s">
        <v>163</v>
      </c>
    </row>
    <row r="104" spans="2:65" s="1" customFormat="1">
      <c r="B104" s="31"/>
      <c r="D104" s="142" t="s">
        <v>154</v>
      </c>
      <c r="F104" s="143" t="s">
        <v>164</v>
      </c>
      <c r="I104" s="144"/>
      <c r="L104" s="31"/>
      <c r="M104" s="145"/>
      <c r="T104" s="52"/>
      <c r="AT104" s="16" t="s">
        <v>154</v>
      </c>
      <c r="AU104" s="16" t="s">
        <v>82</v>
      </c>
    </row>
    <row r="105" spans="2:65" s="12" customFormat="1">
      <c r="B105" s="146"/>
      <c r="D105" s="147" t="s">
        <v>156</v>
      </c>
      <c r="E105" s="148" t="s">
        <v>19</v>
      </c>
      <c r="F105" s="149" t="s">
        <v>165</v>
      </c>
      <c r="H105" s="150">
        <v>0.443</v>
      </c>
      <c r="I105" s="151"/>
      <c r="L105" s="146"/>
      <c r="M105" s="152"/>
      <c r="T105" s="153"/>
      <c r="AT105" s="148" t="s">
        <v>156</v>
      </c>
      <c r="AU105" s="148" t="s">
        <v>82</v>
      </c>
      <c r="AV105" s="12" t="s">
        <v>82</v>
      </c>
      <c r="AW105" s="12" t="s">
        <v>33</v>
      </c>
      <c r="AX105" s="12" t="s">
        <v>73</v>
      </c>
      <c r="AY105" s="148" t="s">
        <v>146</v>
      </c>
    </row>
    <row r="106" spans="2:65" s="12" customFormat="1">
      <c r="B106" s="146"/>
      <c r="D106" s="147" t="s">
        <v>156</v>
      </c>
      <c r="E106" s="148" t="s">
        <v>19</v>
      </c>
      <c r="F106" s="149" t="s">
        <v>166</v>
      </c>
      <c r="H106" s="150">
        <v>0.28000000000000003</v>
      </c>
      <c r="I106" s="151"/>
      <c r="L106" s="146"/>
      <c r="M106" s="152"/>
      <c r="T106" s="153"/>
      <c r="AT106" s="148" t="s">
        <v>156</v>
      </c>
      <c r="AU106" s="148" t="s">
        <v>82</v>
      </c>
      <c r="AV106" s="12" t="s">
        <v>82</v>
      </c>
      <c r="AW106" s="12" t="s">
        <v>33</v>
      </c>
      <c r="AX106" s="12" t="s">
        <v>73</v>
      </c>
      <c r="AY106" s="148" t="s">
        <v>146</v>
      </c>
    </row>
    <row r="107" spans="2:65" s="12" customFormat="1">
      <c r="B107" s="146"/>
      <c r="D107" s="147" t="s">
        <v>156</v>
      </c>
      <c r="E107" s="148" t="s">
        <v>19</v>
      </c>
      <c r="F107" s="149" t="s">
        <v>167</v>
      </c>
      <c r="H107" s="150">
        <v>0.24199999999999999</v>
      </c>
      <c r="I107" s="151"/>
      <c r="L107" s="146"/>
      <c r="M107" s="152"/>
      <c r="T107" s="153"/>
      <c r="AT107" s="148" t="s">
        <v>156</v>
      </c>
      <c r="AU107" s="148" t="s">
        <v>82</v>
      </c>
      <c r="AV107" s="12" t="s">
        <v>82</v>
      </c>
      <c r="AW107" s="12" t="s">
        <v>33</v>
      </c>
      <c r="AX107" s="12" t="s">
        <v>73</v>
      </c>
      <c r="AY107" s="148" t="s">
        <v>146</v>
      </c>
    </row>
    <row r="108" spans="2:65" s="12" customFormat="1">
      <c r="B108" s="146"/>
      <c r="D108" s="147" t="s">
        <v>156</v>
      </c>
      <c r="E108" s="148" t="s">
        <v>19</v>
      </c>
      <c r="F108" s="149" t="s">
        <v>168</v>
      </c>
      <c r="H108" s="150">
        <v>7.2999999999999995E-2</v>
      </c>
      <c r="I108" s="151"/>
      <c r="L108" s="146"/>
      <c r="M108" s="152"/>
      <c r="T108" s="153"/>
      <c r="AT108" s="148" t="s">
        <v>156</v>
      </c>
      <c r="AU108" s="148" t="s">
        <v>82</v>
      </c>
      <c r="AV108" s="12" t="s">
        <v>82</v>
      </c>
      <c r="AW108" s="12" t="s">
        <v>33</v>
      </c>
      <c r="AX108" s="12" t="s">
        <v>73</v>
      </c>
      <c r="AY108" s="148" t="s">
        <v>146</v>
      </c>
    </row>
    <row r="109" spans="2:65" s="13" customFormat="1">
      <c r="B109" s="154"/>
      <c r="D109" s="147" t="s">
        <v>156</v>
      </c>
      <c r="E109" s="155" t="s">
        <v>19</v>
      </c>
      <c r="F109" s="156" t="s">
        <v>158</v>
      </c>
      <c r="H109" s="157">
        <v>1.038</v>
      </c>
      <c r="I109" s="158"/>
      <c r="L109" s="154"/>
      <c r="M109" s="159"/>
      <c r="T109" s="160"/>
      <c r="AT109" s="155" t="s">
        <v>156</v>
      </c>
      <c r="AU109" s="155" t="s">
        <v>82</v>
      </c>
      <c r="AV109" s="13" t="s">
        <v>152</v>
      </c>
      <c r="AW109" s="13" t="s">
        <v>33</v>
      </c>
      <c r="AX109" s="13" t="s">
        <v>34</v>
      </c>
      <c r="AY109" s="155" t="s">
        <v>146</v>
      </c>
    </row>
    <row r="110" spans="2:65" s="1" customFormat="1" ht="44.25" customHeight="1">
      <c r="B110" s="31"/>
      <c r="C110" s="128" t="s">
        <v>159</v>
      </c>
      <c r="D110" s="128" t="s">
        <v>148</v>
      </c>
      <c r="E110" s="129" t="s">
        <v>169</v>
      </c>
      <c r="F110" s="130" t="s">
        <v>170</v>
      </c>
      <c r="G110" s="131" t="s">
        <v>171</v>
      </c>
      <c r="H110" s="132">
        <v>3</v>
      </c>
      <c r="I110" s="133"/>
      <c r="J110" s="134">
        <f>ROUND(I110*H110,2)</f>
        <v>0</v>
      </c>
      <c r="K110" s="135"/>
      <c r="L110" s="31"/>
      <c r="M110" s="136" t="s">
        <v>19</v>
      </c>
      <c r="N110" s="137" t="s">
        <v>44</v>
      </c>
      <c r="P110" s="138">
        <f>O110*H110</f>
        <v>0</v>
      </c>
      <c r="Q110" s="138">
        <v>2.2280000000000001E-2</v>
      </c>
      <c r="R110" s="138">
        <f>Q110*H110</f>
        <v>6.6840000000000011E-2</v>
      </c>
      <c r="S110" s="138">
        <v>0</v>
      </c>
      <c r="T110" s="139">
        <f>S110*H110</f>
        <v>0</v>
      </c>
      <c r="AR110" s="140" t="s">
        <v>152</v>
      </c>
      <c r="AT110" s="140" t="s">
        <v>148</v>
      </c>
      <c r="AU110" s="140" t="s">
        <v>82</v>
      </c>
      <c r="AY110" s="16" t="s">
        <v>146</v>
      </c>
      <c r="BE110" s="141">
        <f>IF(N110="základní",J110,0)</f>
        <v>0</v>
      </c>
      <c r="BF110" s="141">
        <f>IF(N110="snížená",J110,0)</f>
        <v>0</v>
      </c>
      <c r="BG110" s="141">
        <f>IF(N110="zákl. přenesená",J110,0)</f>
        <v>0</v>
      </c>
      <c r="BH110" s="141">
        <f>IF(N110="sníž. přenesená",J110,0)</f>
        <v>0</v>
      </c>
      <c r="BI110" s="141">
        <f>IF(N110="nulová",J110,0)</f>
        <v>0</v>
      </c>
      <c r="BJ110" s="16" t="s">
        <v>34</v>
      </c>
      <c r="BK110" s="141">
        <f>ROUND(I110*H110,2)</f>
        <v>0</v>
      </c>
      <c r="BL110" s="16" t="s">
        <v>152</v>
      </c>
      <c r="BM110" s="140" t="s">
        <v>172</v>
      </c>
    </row>
    <row r="111" spans="2:65" s="1" customFormat="1">
      <c r="B111" s="31"/>
      <c r="D111" s="142" t="s">
        <v>154</v>
      </c>
      <c r="F111" s="143" t="s">
        <v>173</v>
      </c>
      <c r="I111" s="144"/>
      <c r="L111" s="31"/>
      <c r="M111" s="145"/>
      <c r="T111" s="52"/>
      <c r="AT111" s="16" t="s">
        <v>154</v>
      </c>
      <c r="AU111" s="16" t="s">
        <v>82</v>
      </c>
    </row>
    <row r="112" spans="2:65" s="12" customFormat="1">
      <c r="B112" s="146"/>
      <c r="D112" s="147" t="s">
        <v>156</v>
      </c>
      <c r="E112" s="148" t="s">
        <v>19</v>
      </c>
      <c r="F112" s="149" t="s">
        <v>174</v>
      </c>
      <c r="H112" s="150">
        <v>3</v>
      </c>
      <c r="I112" s="151"/>
      <c r="L112" s="146"/>
      <c r="M112" s="152"/>
      <c r="T112" s="153"/>
      <c r="AT112" s="148" t="s">
        <v>156</v>
      </c>
      <c r="AU112" s="148" t="s">
        <v>82</v>
      </c>
      <c r="AV112" s="12" t="s">
        <v>82</v>
      </c>
      <c r="AW112" s="12" t="s">
        <v>33</v>
      </c>
      <c r="AX112" s="12" t="s">
        <v>73</v>
      </c>
      <c r="AY112" s="148" t="s">
        <v>146</v>
      </c>
    </row>
    <row r="113" spans="2:65" s="13" customFormat="1">
      <c r="B113" s="154"/>
      <c r="D113" s="147" t="s">
        <v>156</v>
      </c>
      <c r="E113" s="155" t="s">
        <v>19</v>
      </c>
      <c r="F113" s="156" t="s">
        <v>158</v>
      </c>
      <c r="H113" s="157">
        <v>3</v>
      </c>
      <c r="I113" s="158"/>
      <c r="L113" s="154"/>
      <c r="M113" s="159"/>
      <c r="T113" s="160"/>
      <c r="AT113" s="155" t="s">
        <v>156</v>
      </c>
      <c r="AU113" s="155" t="s">
        <v>82</v>
      </c>
      <c r="AV113" s="13" t="s">
        <v>152</v>
      </c>
      <c r="AW113" s="13" t="s">
        <v>33</v>
      </c>
      <c r="AX113" s="13" t="s">
        <v>34</v>
      </c>
      <c r="AY113" s="155" t="s">
        <v>146</v>
      </c>
    </row>
    <row r="114" spans="2:65" s="1" customFormat="1" ht="37.9" customHeight="1">
      <c r="B114" s="31"/>
      <c r="C114" s="128" t="s">
        <v>152</v>
      </c>
      <c r="D114" s="128" t="s">
        <v>148</v>
      </c>
      <c r="E114" s="129" t="s">
        <v>175</v>
      </c>
      <c r="F114" s="130" t="s">
        <v>176</v>
      </c>
      <c r="G114" s="131" t="s">
        <v>171</v>
      </c>
      <c r="H114" s="132">
        <v>4</v>
      </c>
      <c r="I114" s="133"/>
      <c r="J114" s="134">
        <f>ROUND(I114*H114,2)</f>
        <v>0</v>
      </c>
      <c r="K114" s="135"/>
      <c r="L114" s="31"/>
      <c r="M114" s="136" t="s">
        <v>19</v>
      </c>
      <c r="N114" s="137" t="s">
        <v>44</v>
      </c>
      <c r="P114" s="138">
        <f>O114*H114</f>
        <v>0</v>
      </c>
      <c r="Q114" s="138">
        <v>3.6549999999999999E-2</v>
      </c>
      <c r="R114" s="138">
        <f>Q114*H114</f>
        <v>0.1462</v>
      </c>
      <c r="S114" s="138">
        <v>0</v>
      </c>
      <c r="T114" s="139">
        <f>S114*H114</f>
        <v>0</v>
      </c>
      <c r="AR114" s="140" t="s">
        <v>152</v>
      </c>
      <c r="AT114" s="140" t="s">
        <v>148</v>
      </c>
      <c r="AU114" s="140" t="s">
        <v>82</v>
      </c>
      <c r="AY114" s="16" t="s">
        <v>146</v>
      </c>
      <c r="BE114" s="141">
        <f>IF(N114="základní",J114,0)</f>
        <v>0</v>
      </c>
      <c r="BF114" s="141">
        <f>IF(N114="snížená",J114,0)</f>
        <v>0</v>
      </c>
      <c r="BG114" s="141">
        <f>IF(N114="zákl. přenesená",J114,0)</f>
        <v>0</v>
      </c>
      <c r="BH114" s="141">
        <f>IF(N114="sníž. přenesená",J114,0)</f>
        <v>0</v>
      </c>
      <c r="BI114" s="141">
        <f>IF(N114="nulová",J114,0)</f>
        <v>0</v>
      </c>
      <c r="BJ114" s="16" t="s">
        <v>34</v>
      </c>
      <c r="BK114" s="141">
        <f>ROUND(I114*H114,2)</f>
        <v>0</v>
      </c>
      <c r="BL114" s="16" t="s">
        <v>152</v>
      </c>
      <c r="BM114" s="140" t="s">
        <v>177</v>
      </c>
    </row>
    <row r="115" spans="2:65" s="1" customFormat="1">
      <c r="B115" s="31"/>
      <c r="D115" s="142" t="s">
        <v>154</v>
      </c>
      <c r="F115" s="143" t="s">
        <v>178</v>
      </c>
      <c r="I115" s="144"/>
      <c r="L115" s="31"/>
      <c r="M115" s="145"/>
      <c r="T115" s="52"/>
      <c r="AT115" s="16" t="s">
        <v>154</v>
      </c>
      <c r="AU115" s="16" t="s">
        <v>82</v>
      </c>
    </row>
    <row r="116" spans="2:65" s="12" customFormat="1">
      <c r="B116" s="146"/>
      <c r="D116" s="147" t="s">
        <v>156</v>
      </c>
      <c r="E116" s="148" t="s">
        <v>19</v>
      </c>
      <c r="F116" s="149" t="s">
        <v>179</v>
      </c>
      <c r="H116" s="150">
        <v>4</v>
      </c>
      <c r="I116" s="151"/>
      <c r="L116" s="146"/>
      <c r="M116" s="152"/>
      <c r="T116" s="153"/>
      <c r="AT116" s="148" t="s">
        <v>156</v>
      </c>
      <c r="AU116" s="148" t="s">
        <v>82</v>
      </c>
      <c r="AV116" s="12" t="s">
        <v>82</v>
      </c>
      <c r="AW116" s="12" t="s">
        <v>33</v>
      </c>
      <c r="AX116" s="12" t="s">
        <v>73</v>
      </c>
      <c r="AY116" s="148" t="s">
        <v>146</v>
      </c>
    </row>
    <row r="117" spans="2:65" s="13" customFormat="1">
      <c r="B117" s="154"/>
      <c r="D117" s="147" t="s">
        <v>156</v>
      </c>
      <c r="E117" s="155" t="s">
        <v>19</v>
      </c>
      <c r="F117" s="156" t="s">
        <v>158</v>
      </c>
      <c r="H117" s="157">
        <v>4</v>
      </c>
      <c r="I117" s="158"/>
      <c r="L117" s="154"/>
      <c r="M117" s="159"/>
      <c r="T117" s="160"/>
      <c r="AT117" s="155" t="s">
        <v>156</v>
      </c>
      <c r="AU117" s="155" t="s">
        <v>82</v>
      </c>
      <c r="AV117" s="13" t="s">
        <v>152</v>
      </c>
      <c r="AW117" s="13" t="s">
        <v>33</v>
      </c>
      <c r="AX117" s="13" t="s">
        <v>34</v>
      </c>
      <c r="AY117" s="155" t="s">
        <v>146</v>
      </c>
    </row>
    <row r="118" spans="2:65" s="1" customFormat="1" ht="24.2" customHeight="1">
      <c r="B118" s="31"/>
      <c r="C118" s="128" t="s">
        <v>180</v>
      </c>
      <c r="D118" s="128" t="s">
        <v>148</v>
      </c>
      <c r="E118" s="129" t="s">
        <v>181</v>
      </c>
      <c r="F118" s="130" t="s">
        <v>182</v>
      </c>
      <c r="G118" s="131" t="s">
        <v>151</v>
      </c>
      <c r="H118" s="132">
        <v>0.1</v>
      </c>
      <c r="I118" s="133"/>
      <c r="J118" s="134">
        <f>ROUND(I118*H118,2)</f>
        <v>0</v>
      </c>
      <c r="K118" s="135"/>
      <c r="L118" s="31"/>
      <c r="M118" s="136" t="s">
        <v>19</v>
      </c>
      <c r="N118" s="137" t="s">
        <v>44</v>
      </c>
      <c r="P118" s="138">
        <f>O118*H118</f>
        <v>0</v>
      </c>
      <c r="Q118" s="138">
        <v>1.94302</v>
      </c>
      <c r="R118" s="138">
        <f>Q118*H118</f>
        <v>0.194302</v>
      </c>
      <c r="S118" s="138">
        <v>0</v>
      </c>
      <c r="T118" s="139">
        <f>S118*H118</f>
        <v>0</v>
      </c>
      <c r="AR118" s="140" t="s">
        <v>152</v>
      </c>
      <c r="AT118" s="140" t="s">
        <v>148</v>
      </c>
      <c r="AU118" s="140" t="s">
        <v>82</v>
      </c>
      <c r="AY118" s="16" t="s">
        <v>146</v>
      </c>
      <c r="BE118" s="141">
        <f>IF(N118="základní",J118,0)</f>
        <v>0</v>
      </c>
      <c r="BF118" s="141">
        <f>IF(N118="snížená",J118,0)</f>
        <v>0</v>
      </c>
      <c r="BG118" s="141">
        <f>IF(N118="zákl. přenesená",J118,0)</f>
        <v>0</v>
      </c>
      <c r="BH118" s="141">
        <f>IF(N118="sníž. přenesená",J118,0)</f>
        <v>0</v>
      </c>
      <c r="BI118" s="141">
        <f>IF(N118="nulová",J118,0)</f>
        <v>0</v>
      </c>
      <c r="BJ118" s="16" t="s">
        <v>34</v>
      </c>
      <c r="BK118" s="141">
        <f>ROUND(I118*H118,2)</f>
        <v>0</v>
      </c>
      <c r="BL118" s="16" t="s">
        <v>152</v>
      </c>
      <c r="BM118" s="140" t="s">
        <v>183</v>
      </c>
    </row>
    <row r="119" spans="2:65" s="1" customFormat="1">
      <c r="B119" s="31"/>
      <c r="D119" s="142" t="s">
        <v>154</v>
      </c>
      <c r="F119" s="143" t="s">
        <v>184</v>
      </c>
      <c r="I119" s="144"/>
      <c r="L119" s="31"/>
      <c r="M119" s="145"/>
      <c r="T119" s="52"/>
      <c r="AT119" s="16" t="s">
        <v>154</v>
      </c>
      <c r="AU119" s="16" t="s">
        <v>82</v>
      </c>
    </row>
    <row r="120" spans="2:65" s="12" customFormat="1">
      <c r="B120" s="146"/>
      <c r="D120" s="147" t="s">
        <v>156</v>
      </c>
      <c r="E120" s="148" t="s">
        <v>19</v>
      </c>
      <c r="F120" s="149" t="s">
        <v>185</v>
      </c>
      <c r="H120" s="150">
        <v>0.1</v>
      </c>
      <c r="I120" s="151"/>
      <c r="L120" s="146"/>
      <c r="M120" s="152"/>
      <c r="T120" s="153"/>
      <c r="AT120" s="148" t="s">
        <v>156</v>
      </c>
      <c r="AU120" s="148" t="s">
        <v>82</v>
      </c>
      <c r="AV120" s="12" t="s">
        <v>82</v>
      </c>
      <c r="AW120" s="12" t="s">
        <v>33</v>
      </c>
      <c r="AX120" s="12" t="s">
        <v>73</v>
      </c>
      <c r="AY120" s="148" t="s">
        <v>146</v>
      </c>
    </row>
    <row r="121" spans="2:65" s="13" customFormat="1">
      <c r="B121" s="154"/>
      <c r="D121" s="147" t="s">
        <v>156</v>
      </c>
      <c r="E121" s="155" t="s">
        <v>19</v>
      </c>
      <c r="F121" s="156" t="s">
        <v>158</v>
      </c>
      <c r="H121" s="157">
        <v>0.1</v>
      </c>
      <c r="I121" s="158"/>
      <c r="L121" s="154"/>
      <c r="M121" s="159"/>
      <c r="T121" s="160"/>
      <c r="AT121" s="155" t="s">
        <v>156</v>
      </c>
      <c r="AU121" s="155" t="s">
        <v>82</v>
      </c>
      <c r="AV121" s="13" t="s">
        <v>152</v>
      </c>
      <c r="AW121" s="13" t="s">
        <v>33</v>
      </c>
      <c r="AX121" s="13" t="s">
        <v>34</v>
      </c>
      <c r="AY121" s="155" t="s">
        <v>146</v>
      </c>
    </row>
    <row r="122" spans="2:65" s="1" customFormat="1" ht="24.2" customHeight="1">
      <c r="B122" s="31"/>
      <c r="C122" s="128" t="s">
        <v>186</v>
      </c>
      <c r="D122" s="128" t="s">
        <v>148</v>
      </c>
      <c r="E122" s="129" t="s">
        <v>187</v>
      </c>
      <c r="F122" s="130" t="s">
        <v>188</v>
      </c>
      <c r="G122" s="131" t="s">
        <v>189</v>
      </c>
      <c r="H122" s="132">
        <v>3.07</v>
      </c>
      <c r="I122" s="133"/>
      <c r="J122" s="134">
        <f>ROUND(I122*H122,2)</f>
        <v>0</v>
      </c>
      <c r="K122" s="135"/>
      <c r="L122" s="31"/>
      <c r="M122" s="136" t="s">
        <v>19</v>
      </c>
      <c r="N122" s="137" t="s">
        <v>44</v>
      </c>
      <c r="P122" s="138">
        <f>O122*H122</f>
        <v>0</v>
      </c>
      <c r="Q122" s="138">
        <v>8.0000000000000007E-5</v>
      </c>
      <c r="R122" s="138">
        <f>Q122*H122</f>
        <v>2.4560000000000001E-4</v>
      </c>
      <c r="S122" s="138">
        <v>0</v>
      </c>
      <c r="T122" s="139">
        <f>S122*H122</f>
        <v>0</v>
      </c>
      <c r="AR122" s="140" t="s">
        <v>152</v>
      </c>
      <c r="AT122" s="140" t="s">
        <v>148</v>
      </c>
      <c r="AU122" s="140" t="s">
        <v>82</v>
      </c>
      <c r="AY122" s="16" t="s">
        <v>146</v>
      </c>
      <c r="BE122" s="141">
        <f>IF(N122="základní",J122,0)</f>
        <v>0</v>
      </c>
      <c r="BF122" s="141">
        <f>IF(N122="snížená",J122,0)</f>
        <v>0</v>
      </c>
      <c r="BG122" s="141">
        <f>IF(N122="zákl. přenesená",J122,0)</f>
        <v>0</v>
      </c>
      <c r="BH122" s="141">
        <f>IF(N122="sníž. přenesená",J122,0)</f>
        <v>0</v>
      </c>
      <c r="BI122" s="141">
        <f>IF(N122="nulová",J122,0)</f>
        <v>0</v>
      </c>
      <c r="BJ122" s="16" t="s">
        <v>34</v>
      </c>
      <c r="BK122" s="141">
        <f>ROUND(I122*H122,2)</f>
        <v>0</v>
      </c>
      <c r="BL122" s="16" t="s">
        <v>152</v>
      </c>
      <c r="BM122" s="140" t="s">
        <v>190</v>
      </c>
    </row>
    <row r="123" spans="2:65" s="1" customFormat="1">
      <c r="B123" s="31"/>
      <c r="D123" s="142" t="s">
        <v>154</v>
      </c>
      <c r="F123" s="143" t="s">
        <v>191</v>
      </c>
      <c r="I123" s="144"/>
      <c r="L123" s="31"/>
      <c r="M123" s="145"/>
      <c r="T123" s="52"/>
      <c r="AT123" s="16" t="s">
        <v>154</v>
      </c>
      <c r="AU123" s="16" t="s">
        <v>82</v>
      </c>
    </row>
    <row r="124" spans="2:65" s="12" customFormat="1">
      <c r="B124" s="146"/>
      <c r="D124" s="147" t="s">
        <v>156</v>
      </c>
      <c r="E124" s="148" t="s">
        <v>19</v>
      </c>
      <c r="F124" s="149" t="s">
        <v>192</v>
      </c>
      <c r="H124" s="150">
        <v>3.07</v>
      </c>
      <c r="I124" s="151"/>
      <c r="L124" s="146"/>
      <c r="M124" s="152"/>
      <c r="T124" s="153"/>
      <c r="AT124" s="148" t="s">
        <v>156</v>
      </c>
      <c r="AU124" s="148" t="s">
        <v>82</v>
      </c>
      <c r="AV124" s="12" t="s">
        <v>82</v>
      </c>
      <c r="AW124" s="12" t="s">
        <v>33</v>
      </c>
      <c r="AX124" s="12" t="s">
        <v>73</v>
      </c>
      <c r="AY124" s="148" t="s">
        <v>146</v>
      </c>
    </row>
    <row r="125" spans="2:65" s="13" customFormat="1">
      <c r="B125" s="154"/>
      <c r="D125" s="147" t="s">
        <v>156</v>
      </c>
      <c r="E125" s="155" t="s">
        <v>19</v>
      </c>
      <c r="F125" s="156" t="s">
        <v>158</v>
      </c>
      <c r="H125" s="157">
        <v>3.07</v>
      </c>
      <c r="I125" s="158"/>
      <c r="L125" s="154"/>
      <c r="M125" s="159"/>
      <c r="T125" s="160"/>
      <c r="AT125" s="155" t="s">
        <v>156</v>
      </c>
      <c r="AU125" s="155" t="s">
        <v>82</v>
      </c>
      <c r="AV125" s="13" t="s">
        <v>152</v>
      </c>
      <c r="AW125" s="13" t="s">
        <v>33</v>
      </c>
      <c r="AX125" s="13" t="s">
        <v>34</v>
      </c>
      <c r="AY125" s="155" t="s">
        <v>146</v>
      </c>
    </row>
    <row r="126" spans="2:65" s="1" customFormat="1" ht="37.9" customHeight="1">
      <c r="B126" s="31"/>
      <c r="C126" s="128" t="s">
        <v>193</v>
      </c>
      <c r="D126" s="128" t="s">
        <v>148</v>
      </c>
      <c r="E126" s="129" t="s">
        <v>194</v>
      </c>
      <c r="F126" s="130" t="s">
        <v>195</v>
      </c>
      <c r="G126" s="131" t="s">
        <v>196</v>
      </c>
      <c r="H126" s="132">
        <v>7.0650000000000004</v>
      </c>
      <c r="I126" s="133"/>
      <c r="J126" s="134">
        <f>ROUND(I126*H126,2)</f>
        <v>0</v>
      </c>
      <c r="K126" s="135"/>
      <c r="L126" s="31"/>
      <c r="M126" s="136" t="s">
        <v>19</v>
      </c>
      <c r="N126" s="137" t="s">
        <v>44</v>
      </c>
      <c r="P126" s="138">
        <f>O126*H126</f>
        <v>0</v>
      </c>
      <c r="Q126" s="138">
        <v>8.3409999999999998E-2</v>
      </c>
      <c r="R126" s="138">
        <f>Q126*H126</f>
        <v>0.58929165000000006</v>
      </c>
      <c r="S126" s="138">
        <v>0</v>
      </c>
      <c r="T126" s="139">
        <f>S126*H126</f>
        <v>0</v>
      </c>
      <c r="AR126" s="140" t="s">
        <v>152</v>
      </c>
      <c r="AT126" s="140" t="s">
        <v>148</v>
      </c>
      <c r="AU126" s="140" t="s">
        <v>82</v>
      </c>
      <c r="AY126" s="16" t="s">
        <v>146</v>
      </c>
      <c r="BE126" s="141">
        <f>IF(N126="základní",J126,0)</f>
        <v>0</v>
      </c>
      <c r="BF126" s="141">
        <f>IF(N126="snížená",J126,0)</f>
        <v>0</v>
      </c>
      <c r="BG126" s="141">
        <f>IF(N126="zákl. přenesená",J126,0)</f>
        <v>0</v>
      </c>
      <c r="BH126" s="141">
        <f>IF(N126="sníž. přenesená",J126,0)</f>
        <v>0</v>
      </c>
      <c r="BI126" s="141">
        <f>IF(N126="nulová",J126,0)</f>
        <v>0</v>
      </c>
      <c r="BJ126" s="16" t="s">
        <v>34</v>
      </c>
      <c r="BK126" s="141">
        <f>ROUND(I126*H126,2)</f>
        <v>0</v>
      </c>
      <c r="BL126" s="16" t="s">
        <v>152</v>
      </c>
      <c r="BM126" s="140" t="s">
        <v>197</v>
      </c>
    </row>
    <row r="127" spans="2:65" s="1" customFormat="1">
      <c r="B127" s="31"/>
      <c r="D127" s="142" t="s">
        <v>154</v>
      </c>
      <c r="F127" s="143" t="s">
        <v>198</v>
      </c>
      <c r="I127" s="144"/>
      <c r="L127" s="31"/>
      <c r="M127" s="145"/>
      <c r="T127" s="52"/>
      <c r="AT127" s="16" t="s">
        <v>154</v>
      </c>
      <c r="AU127" s="16" t="s">
        <v>82</v>
      </c>
    </row>
    <row r="128" spans="2:65" s="12" customFormat="1">
      <c r="B128" s="146"/>
      <c r="D128" s="147" t="s">
        <v>156</v>
      </c>
      <c r="E128" s="148" t="s">
        <v>19</v>
      </c>
      <c r="F128" s="149" t="s">
        <v>199</v>
      </c>
      <c r="H128" s="150">
        <v>7.0650000000000004</v>
      </c>
      <c r="I128" s="151"/>
      <c r="L128" s="146"/>
      <c r="M128" s="152"/>
      <c r="T128" s="153"/>
      <c r="AT128" s="148" t="s">
        <v>156</v>
      </c>
      <c r="AU128" s="148" t="s">
        <v>82</v>
      </c>
      <c r="AV128" s="12" t="s">
        <v>82</v>
      </c>
      <c r="AW128" s="12" t="s">
        <v>33</v>
      </c>
      <c r="AX128" s="12" t="s">
        <v>73</v>
      </c>
      <c r="AY128" s="148" t="s">
        <v>146</v>
      </c>
    </row>
    <row r="129" spans="2:65" s="13" customFormat="1">
      <c r="B129" s="154"/>
      <c r="D129" s="147" t="s">
        <v>156</v>
      </c>
      <c r="E129" s="155" t="s">
        <v>19</v>
      </c>
      <c r="F129" s="156" t="s">
        <v>158</v>
      </c>
      <c r="H129" s="157">
        <v>7.0650000000000004</v>
      </c>
      <c r="I129" s="158"/>
      <c r="L129" s="154"/>
      <c r="M129" s="159"/>
      <c r="T129" s="160"/>
      <c r="AT129" s="155" t="s">
        <v>156</v>
      </c>
      <c r="AU129" s="155" t="s">
        <v>82</v>
      </c>
      <c r="AV129" s="13" t="s">
        <v>152</v>
      </c>
      <c r="AW129" s="13" t="s">
        <v>33</v>
      </c>
      <c r="AX129" s="13" t="s">
        <v>34</v>
      </c>
      <c r="AY129" s="155" t="s">
        <v>146</v>
      </c>
    </row>
    <row r="130" spans="2:65" s="1" customFormat="1" ht="37.9" customHeight="1">
      <c r="B130" s="31"/>
      <c r="C130" s="128" t="s">
        <v>200</v>
      </c>
      <c r="D130" s="128" t="s">
        <v>148</v>
      </c>
      <c r="E130" s="129" t="s">
        <v>201</v>
      </c>
      <c r="F130" s="130" t="s">
        <v>202</v>
      </c>
      <c r="G130" s="131" t="s">
        <v>196</v>
      </c>
      <c r="H130" s="132">
        <v>1.6</v>
      </c>
      <c r="I130" s="133"/>
      <c r="J130" s="134">
        <f>ROUND(I130*H130,2)</f>
        <v>0</v>
      </c>
      <c r="K130" s="135"/>
      <c r="L130" s="31"/>
      <c r="M130" s="136" t="s">
        <v>19</v>
      </c>
      <c r="N130" s="137" t="s">
        <v>44</v>
      </c>
      <c r="P130" s="138">
        <f>O130*H130</f>
        <v>0</v>
      </c>
      <c r="Q130" s="138">
        <v>0.26723000000000002</v>
      </c>
      <c r="R130" s="138">
        <f>Q130*H130</f>
        <v>0.42756800000000006</v>
      </c>
      <c r="S130" s="138">
        <v>0</v>
      </c>
      <c r="T130" s="139">
        <f>S130*H130</f>
        <v>0</v>
      </c>
      <c r="AR130" s="140" t="s">
        <v>152</v>
      </c>
      <c r="AT130" s="140" t="s">
        <v>148</v>
      </c>
      <c r="AU130" s="140" t="s">
        <v>82</v>
      </c>
      <c r="AY130" s="16" t="s">
        <v>146</v>
      </c>
      <c r="BE130" s="141">
        <f>IF(N130="základní",J130,0)</f>
        <v>0</v>
      </c>
      <c r="BF130" s="141">
        <f>IF(N130="snížená",J130,0)</f>
        <v>0</v>
      </c>
      <c r="BG130" s="141">
        <f>IF(N130="zákl. přenesená",J130,0)</f>
        <v>0</v>
      </c>
      <c r="BH130" s="141">
        <f>IF(N130="sníž. přenesená",J130,0)</f>
        <v>0</v>
      </c>
      <c r="BI130" s="141">
        <f>IF(N130="nulová",J130,0)</f>
        <v>0</v>
      </c>
      <c r="BJ130" s="16" t="s">
        <v>34</v>
      </c>
      <c r="BK130" s="141">
        <f>ROUND(I130*H130,2)</f>
        <v>0</v>
      </c>
      <c r="BL130" s="16" t="s">
        <v>152</v>
      </c>
      <c r="BM130" s="140" t="s">
        <v>203</v>
      </c>
    </row>
    <row r="131" spans="2:65" s="1" customFormat="1">
      <c r="B131" s="31"/>
      <c r="D131" s="142" t="s">
        <v>154</v>
      </c>
      <c r="F131" s="143" t="s">
        <v>204</v>
      </c>
      <c r="I131" s="144"/>
      <c r="L131" s="31"/>
      <c r="M131" s="145"/>
      <c r="T131" s="52"/>
      <c r="AT131" s="16" t="s">
        <v>154</v>
      </c>
      <c r="AU131" s="16" t="s">
        <v>82</v>
      </c>
    </row>
    <row r="132" spans="2:65" s="12" customFormat="1">
      <c r="B132" s="146"/>
      <c r="D132" s="147" t="s">
        <v>156</v>
      </c>
      <c r="E132" s="148" t="s">
        <v>19</v>
      </c>
      <c r="F132" s="149" t="s">
        <v>205</v>
      </c>
      <c r="H132" s="150">
        <v>1.6</v>
      </c>
      <c r="I132" s="151"/>
      <c r="L132" s="146"/>
      <c r="M132" s="152"/>
      <c r="T132" s="153"/>
      <c r="AT132" s="148" t="s">
        <v>156</v>
      </c>
      <c r="AU132" s="148" t="s">
        <v>82</v>
      </c>
      <c r="AV132" s="12" t="s">
        <v>82</v>
      </c>
      <c r="AW132" s="12" t="s">
        <v>33</v>
      </c>
      <c r="AX132" s="12" t="s">
        <v>73</v>
      </c>
      <c r="AY132" s="148" t="s">
        <v>146</v>
      </c>
    </row>
    <row r="133" spans="2:65" s="13" customFormat="1">
      <c r="B133" s="154"/>
      <c r="D133" s="147" t="s">
        <v>156</v>
      </c>
      <c r="E133" s="155" t="s">
        <v>19</v>
      </c>
      <c r="F133" s="156" t="s">
        <v>158</v>
      </c>
      <c r="H133" s="157">
        <v>1.6</v>
      </c>
      <c r="I133" s="158"/>
      <c r="L133" s="154"/>
      <c r="M133" s="159"/>
      <c r="T133" s="160"/>
      <c r="AT133" s="155" t="s">
        <v>156</v>
      </c>
      <c r="AU133" s="155" t="s">
        <v>82</v>
      </c>
      <c r="AV133" s="13" t="s">
        <v>152</v>
      </c>
      <c r="AW133" s="13" t="s">
        <v>33</v>
      </c>
      <c r="AX133" s="13" t="s">
        <v>34</v>
      </c>
      <c r="AY133" s="155" t="s">
        <v>146</v>
      </c>
    </row>
    <row r="134" spans="2:65" s="11" customFormat="1" ht="22.9" customHeight="1">
      <c r="B134" s="116"/>
      <c r="D134" s="117" t="s">
        <v>72</v>
      </c>
      <c r="E134" s="126" t="s">
        <v>186</v>
      </c>
      <c r="F134" s="126" t="s">
        <v>206</v>
      </c>
      <c r="I134" s="119"/>
      <c r="J134" s="127">
        <f>BK134</f>
        <v>0</v>
      </c>
      <c r="L134" s="116"/>
      <c r="M134" s="121"/>
      <c r="P134" s="122">
        <f>SUM(P135:P223)</f>
        <v>0</v>
      </c>
      <c r="R134" s="122">
        <f>SUM(R135:R223)</f>
        <v>25.791261519999992</v>
      </c>
      <c r="T134" s="123">
        <f>SUM(T135:T223)</f>
        <v>1.04348</v>
      </c>
      <c r="AR134" s="117" t="s">
        <v>34</v>
      </c>
      <c r="AT134" s="124" t="s">
        <v>72</v>
      </c>
      <c r="AU134" s="124" t="s">
        <v>34</v>
      </c>
      <c r="AY134" s="117" t="s">
        <v>146</v>
      </c>
      <c r="BK134" s="125">
        <f>SUM(BK135:BK223)</f>
        <v>0</v>
      </c>
    </row>
    <row r="135" spans="2:65" s="1" customFormat="1" ht="33" customHeight="1">
      <c r="B135" s="31"/>
      <c r="C135" s="128" t="s">
        <v>207</v>
      </c>
      <c r="D135" s="128" t="s">
        <v>148</v>
      </c>
      <c r="E135" s="129" t="s">
        <v>208</v>
      </c>
      <c r="F135" s="130" t="s">
        <v>209</v>
      </c>
      <c r="G135" s="131" t="s">
        <v>196</v>
      </c>
      <c r="H135" s="132">
        <v>66.209999999999994</v>
      </c>
      <c r="I135" s="133"/>
      <c r="J135" s="134">
        <f>ROUND(I135*H135,2)</f>
        <v>0</v>
      </c>
      <c r="K135" s="135"/>
      <c r="L135" s="31"/>
      <c r="M135" s="136" t="s">
        <v>19</v>
      </c>
      <c r="N135" s="137" t="s">
        <v>44</v>
      </c>
      <c r="P135" s="138">
        <f>O135*H135</f>
        <v>0</v>
      </c>
      <c r="Q135" s="138">
        <v>6.4999999999999997E-3</v>
      </c>
      <c r="R135" s="138">
        <f>Q135*H135</f>
        <v>0.43036499999999994</v>
      </c>
      <c r="S135" s="138">
        <v>0</v>
      </c>
      <c r="T135" s="139">
        <f>S135*H135</f>
        <v>0</v>
      </c>
      <c r="AR135" s="140" t="s">
        <v>152</v>
      </c>
      <c r="AT135" s="140" t="s">
        <v>148</v>
      </c>
      <c r="AU135" s="140" t="s">
        <v>82</v>
      </c>
      <c r="AY135" s="16" t="s">
        <v>146</v>
      </c>
      <c r="BE135" s="141">
        <f>IF(N135="základní",J135,0)</f>
        <v>0</v>
      </c>
      <c r="BF135" s="141">
        <f>IF(N135="snížená",J135,0)</f>
        <v>0</v>
      </c>
      <c r="BG135" s="141">
        <f>IF(N135="zákl. přenesená",J135,0)</f>
        <v>0</v>
      </c>
      <c r="BH135" s="141">
        <f>IF(N135="sníž. přenesená",J135,0)</f>
        <v>0</v>
      </c>
      <c r="BI135" s="141">
        <f>IF(N135="nulová",J135,0)</f>
        <v>0</v>
      </c>
      <c r="BJ135" s="16" t="s">
        <v>34</v>
      </c>
      <c r="BK135" s="141">
        <f>ROUND(I135*H135,2)</f>
        <v>0</v>
      </c>
      <c r="BL135" s="16" t="s">
        <v>152</v>
      </c>
      <c r="BM135" s="140" t="s">
        <v>210</v>
      </c>
    </row>
    <row r="136" spans="2:65" s="1" customFormat="1">
      <c r="B136" s="31"/>
      <c r="D136" s="142" t="s">
        <v>154</v>
      </c>
      <c r="F136" s="143" t="s">
        <v>211</v>
      </c>
      <c r="I136" s="144"/>
      <c r="L136" s="31"/>
      <c r="M136" s="145"/>
      <c r="T136" s="52"/>
      <c r="AT136" s="16" t="s">
        <v>154</v>
      </c>
      <c r="AU136" s="16" t="s">
        <v>82</v>
      </c>
    </row>
    <row r="137" spans="2:65" s="12" customFormat="1" ht="22.5">
      <c r="B137" s="146"/>
      <c r="D137" s="147" t="s">
        <v>156</v>
      </c>
      <c r="E137" s="148" t="s">
        <v>19</v>
      </c>
      <c r="F137" s="149" t="s">
        <v>212</v>
      </c>
      <c r="H137" s="150">
        <v>66.209999999999994</v>
      </c>
      <c r="I137" s="151"/>
      <c r="L137" s="146"/>
      <c r="M137" s="152"/>
      <c r="T137" s="153"/>
      <c r="AT137" s="148" t="s">
        <v>156</v>
      </c>
      <c r="AU137" s="148" t="s">
        <v>82</v>
      </c>
      <c r="AV137" s="12" t="s">
        <v>82</v>
      </c>
      <c r="AW137" s="12" t="s">
        <v>33</v>
      </c>
      <c r="AX137" s="12" t="s">
        <v>73</v>
      </c>
      <c r="AY137" s="148" t="s">
        <v>146</v>
      </c>
    </row>
    <row r="138" spans="2:65" s="13" customFormat="1">
      <c r="B138" s="154"/>
      <c r="D138" s="147" t="s">
        <v>156</v>
      </c>
      <c r="E138" s="155" t="s">
        <v>99</v>
      </c>
      <c r="F138" s="156" t="s">
        <v>158</v>
      </c>
      <c r="H138" s="157">
        <v>66.209999999999994</v>
      </c>
      <c r="I138" s="158"/>
      <c r="L138" s="154"/>
      <c r="M138" s="159"/>
      <c r="T138" s="160"/>
      <c r="AT138" s="155" t="s">
        <v>156</v>
      </c>
      <c r="AU138" s="155" t="s">
        <v>82</v>
      </c>
      <c r="AV138" s="13" t="s">
        <v>152</v>
      </c>
      <c r="AW138" s="13" t="s">
        <v>33</v>
      </c>
      <c r="AX138" s="13" t="s">
        <v>34</v>
      </c>
      <c r="AY138" s="155" t="s">
        <v>146</v>
      </c>
    </row>
    <row r="139" spans="2:65" s="1" customFormat="1" ht="24.2" customHeight="1">
      <c r="B139" s="31"/>
      <c r="C139" s="128" t="s">
        <v>213</v>
      </c>
      <c r="D139" s="128" t="s">
        <v>148</v>
      </c>
      <c r="E139" s="129" t="s">
        <v>214</v>
      </c>
      <c r="F139" s="130" t="s">
        <v>215</v>
      </c>
      <c r="G139" s="131" t="s">
        <v>196</v>
      </c>
      <c r="H139" s="132">
        <v>66.209999999999994</v>
      </c>
      <c r="I139" s="133"/>
      <c r="J139" s="134">
        <f>ROUND(I139*H139,2)</f>
        <v>0</v>
      </c>
      <c r="K139" s="135"/>
      <c r="L139" s="31"/>
      <c r="M139" s="136" t="s">
        <v>19</v>
      </c>
      <c r="N139" s="137" t="s">
        <v>44</v>
      </c>
      <c r="P139" s="138">
        <f>O139*H139</f>
        <v>0</v>
      </c>
      <c r="Q139" s="138">
        <v>2.5999999999999998E-4</v>
      </c>
      <c r="R139" s="138">
        <f>Q139*H139</f>
        <v>1.7214599999999997E-2</v>
      </c>
      <c r="S139" s="138">
        <v>0</v>
      </c>
      <c r="T139" s="139">
        <f>S139*H139</f>
        <v>0</v>
      </c>
      <c r="AR139" s="140" t="s">
        <v>152</v>
      </c>
      <c r="AT139" s="140" t="s">
        <v>148</v>
      </c>
      <c r="AU139" s="140" t="s">
        <v>82</v>
      </c>
      <c r="AY139" s="16" t="s">
        <v>146</v>
      </c>
      <c r="BE139" s="141">
        <f>IF(N139="základní",J139,0)</f>
        <v>0</v>
      </c>
      <c r="BF139" s="141">
        <f>IF(N139="snížená",J139,0)</f>
        <v>0</v>
      </c>
      <c r="BG139" s="141">
        <f>IF(N139="zákl. přenesená",J139,0)</f>
        <v>0</v>
      </c>
      <c r="BH139" s="141">
        <f>IF(N139="sníž. přenesená",J139,0)</f>
        <v>0</v>
      </c>
      <c r="BI139" s="141">
        <f>IF(N139="nulová",J139,0)</f>
        <v>0</v>
      </c>
      <c r="BJ139" s="16" t="s">
        <v>34</v>
      </c>
      <c r="BK139" s="141">
        <f>ROUND(I139*H139,2)</f>
        <v>0</v>
      </c>
      <c r="BL139" s="16" t="s">
        <v>152</v>
      </c>
      <c r="BM139" s="140" t="s">
        <v>216</v>
      </c>
    </row>
    <row r="140" spans="2:65" s="1" customFormat="1">
      <c r="B140" s="31"/>
      <c r="D140" s="142" t="s">
        <v>154</v>
      </c>
      <c r="F140" s="143" t="s">
        <v>217</v>
      </c>
      <c r="I140" s="144"/>
      <c r="L140" s="31"/>
      <c r="M140" s="145"/>
      <c r="T140" s="52"/>
      <c r="AT140" s="16" t="s">
        <v>154</v>
      </c>
      <c r="AU140" s="16" t="s">
        <v>82</v>
      </c>
    </row>
    <row r="141" spans="2:65" s="12" customFormat="1">
      <c r="B141" s="146"/>
      <c r="D141" s="147" t="s">
        <v>156</v>
      </c>
      <c r="E141" s="148" t="s">
        <v>19</v>
      </c>
      <c r="F141" s="149" t="s">
        <v>99</v>
      </c>
      <c r="H141" s="150">
        <v>66.209999999999994</v>
      </c>
      <c r="I141" s="151"/>
      <c r="L141" s="146"/>
      <c r="M141" s="152"/>
      <c r="T141" s="153"/>
      <c r="AT141" s="148" t="s">
        <v>156</v>
      </c>
      <c r="AU141" s="148" t="s">
        <v>82</v>
      </c>
      <c r="AV141" s="12" t="s">
        <v>82</v>
      </c>
      <c r="AW141" s="12" t="s">
        <v>33</v>
      </c>
      <c r="AX141" s="12" t="s">
        <v>34</v>
      </c>
      <c r="AY141" s="148" t="s">
        <v>146</v>
      </c>
    </row>
    <row r="142" spans="2:65" s="1" customFormat="1" ht="49.15" customHeight="1">
      <c r="B142" s="31"/>
      <c r="C142" s="128" t="s">
        <v>218</v>
      </c>
      <c r="D142" s="128" t="s">
        <v>148</v>
      </c>
      <c r="E142" s="129" t="s">
        <v>219</v>
      </c>
      <c r="F142" s="130" t="s">
        <v>220</v>
      </c>
      <c r="G142" s="131" t="s">
        <v>196</v>
      </c>
      <c r="H142" s="132">
        <v>55.241</v>
      </c>
      <c r="I142" s="133"/>
      <c r="J142" s="134">
        <f>ROUND(I142*H142,2)</f>
        <v>0</v>
      </c>
      <c r="K142" s="135"/>
      <c r="L142" s="31"/>
      <c r="M142" s="136" t="s">
        <v>19</v>
      </c>
      <c r="N142" s="137" t="s">
        <v>44</v>
      </c>
      <c r="P142" s="138">
        <f>O142*H142</f>
        <v>0</v>
      </c>
      <c r="Q142" s="138">
        <v>1.7330000000000002E-2</v>
      </c>
      <c r="R142" s="138">
        <f>Q142*H142</f>
        <v>0.95732653000000012</v>
      </c>
      <c r="S142" s="138">
        <v>0</v>
      </c>
      <c r="T142" s="139">
        <f>S142*H142</f>
        <v>0</v>
      </c>
      <c r="AR142" s="140" t="s">
        <v>152</v>
      </c>
      <c r="AT142" s="140" t="s">
        <v>148</v>
      </c>
      <c r="AU142" s="140" t="s">
        <v>82</v>
      </c>
      <c r="AY142" s="16" t="s">
        <v>146</v>
      </c>
      <c r="BE142" s="141">
        <f>IF(N142="základní",J142,0)</f>
        <v>0</v>
      </c>
      <c r="BF142" s="141">
        <f>IF(N142="snížená",J142,0)</f>
        <v>0</v>
      </c>
      <c r="BG142" s="141">
        <f>IF(N142="zákl. přenesená",J142,0)</f>
        <v>0</v>
      </c>
      <c r="BH142" s="141">
        <f>IF(N142="sníž. přenesená",J142,0)</f>
        <v>0</v>
      </c>
      <c r="BI142" s="141">
        <f>IF(N142="nulová",J142,0)</f>
        <v>0</v>
      </c>
      <c r="BJ142" s="16" t="s">
        <v>34</v>
      </c>
      <c r="BK142" s="141">
        <f>ROUND(I142*H142,2)</f>
        <v>0</v>
      </c>
      <c r="BL142" s="16" t="s">
        <v>152</v>
      </c>
      <c r="BM142" s="140" t="s">
        <v>221</v>
      </c>
    </row>
    <row r="143" spans="2:65" s="1" customFormat="1">
      <c r="B143" s="31"/>
      <c r="D143" s="142" t="s">
        <v>154</v>
      </c>
      <c r="F143" s="143" t="s">
        <v>222</v>
      </c>
      <c r="I143" s="144"/>
      <c r="L143" s="31"/>
      <c r="M143" s="145"/>
      <c r="T143" s="52"/>
      <c r="AT143" s="16" t="s">
        <v>154</v>
      </c>
      <c r="AU143" s="16" t="s">
        <v>82</v>
      </c>
    </row>
    <row r="144" spans="2:65" s="12" customFormat="1">
      <c r="B144" s="146"/>
      <c r="D144" s="147" t="s">
        <v>156</v>
      </c>
      <c r="E144" s="148" t="s">
        <v>19</v>
      </c>
      <c r="F144" s="149" t="s">
        <v>223</v>
      </c>
      <c r="H144" s="150">
        <v>55.241</v>
      </c>
      <c r="I144" s="151"/>
      <c r="L144" s="146"/>
      <c r="M144" s="152"/>
      <c r="T144" s="153"/>
      <c r="AT144" s="148" t="s">
        <v>156</v>
      </c>
      <c r="AU144" s="148" t="s">
        <v>82</v>
      </c>
      <c r="AV144" s="12" t="s">
        <v>82</v>
      </c>
      <c r="AW144" s="12" t="s">
        <v>33</v>
      </c>
      <c r="AX144" s="12" t="s">
        <v>34</v>
      </c>
      <c r="AY144" s="148" t="s">
        <v>146</v>
      </c>
    </row>
    <row r="145" spans="2:65" s="1" customFormat="1" ht="49.15" customHeight="1">
      <c r="B145" s="31"/>
      <c r="C145" s="128" t="s">
        <v>8</v>
      </c>
      <c r="D145" s="128" t="s">
        <v>148</v>
      </c>
      <c r="E145" s="129" t="s">
        <v>224</v>
      </c>
      <c r="F145" s="130" t="s">
        <v>225</v>
      </c>
      <c r="G145" s="131" t="s">
        <v>196</v>
      </c>
      <c r="H145" s="132">
        <v>10.968999999999999</v>
      </c>
      <c r="I145" s="133"/>
      <c r="J145" s="134">
        <f>ROUND(I145*H145,2)</f>
        <v>0</v>
      </c>
      <c r="K145" s="135"/>
      <c r="L145" s="31"/>
      <c r="M145" s="136" t="s">
        <v>19</v>
      </c>
      <c r="N145" s="137" t="s">
        <v>44</v>
      </c>
      <c r="P145" s="138">
        <f>O145*H145</f>
        <v>0</v>
      </c>
      <c r="Q145" s="138">
        <v>1.7330000000000002E-2</v>
      </c>
      <c r="R145" s="138">
        <f>Q145*H145</f>
        <v>0.19009276999999999</v>
      </c>
      <c r="S145" s="138">
        <v>0</v>
      </c>
      <c r="T145" s="139">
        <f>S145*H145</f>
        <v>0</v>
      </c>
      <c r="AR145" s="140" t="s">
        <v>152</v>
      </c>
      <c r="AT145" s="140" t="s">
        <v>148</v>
      </c>
      <c r="AU145" s="140" t="s">
        <v>82</v>
      </c>
      <c r="AY145" s="16" t="s">
        <v>146</v>
      </c>
      <c r="BE145" s="141">
        <f>IF(N145="základní",J145,0)</f>
        <v>0</v>
      </c>
      <c r="BF145" s="141">
        <f>IF(N145="snížená",J145,0)</f>
        <v>0</v>
      </c>
      <c r="BG145" s="141">
        <f>IF(N145="zákl. přenesená",J145,0)</f>
        <v>0</v>
      </c>
      <c r="BH145" s="141">
        <f>IF(N145="sníž. přenesená",J145,0)</f>
        <v>0</v>
      </c>
      <c r="BI145" s="141">
        <f>IF(N145="nulová",J145,0)</f>
        <v>0</v>
      </c>
      <c r="BJ145" s="16" t="s">
        <v>34</v>
      </c>
      <c r="BK145" s="141">
        <f>ROUND(I145*H145,2)</f>
        <v>0</v>
      </c>
      <c r="BL145" s="16" t="s">
        <v>152</v>
      </c>
      <c r="BM145" s="140" t="s">
        <v>226</v>
      </c>
    </row>
    <row r="146" spans="2:65" s="1" customFormat="1">
      <c r="B146" s="31"/>
      <c r="D146" s="142" t="s">
        <v>154</v>
      </c>
      <c r="F146" s="143" t="s">
        <v>227</v>
      </c>
      <c r="I146" s="144"/>
      <c r="L146" s="31"/>
      <c r="M146" s="145"/>
      <c r="T146" s="52"/>
      <c r="AT146" s="16" t="s">
        <v>154</v>
      </c>
      <c r="AU146" s="16" t="s">
        <v>82</v>
      </c>
    </row>
    <row r="147" spans="2:65" s="12" customFormat="1">
      <c r="B147" s="146"/>
      <c r="D147" s="147" t="s">
        <v>156</v>
      </c>
      <c r="E147" s="148" t="s">
        <v>19</v>
      </c>
      <c r="F147" s="149" t="s">
        <v>228</v>
      </c>
      <c r="H147" s="150">
        <v>10.968999999999999</v>
      </c>
      <c r="I147" s="151"/>
      <c r="L147" s="146"/>
      <c r="M147" s="152"/>
      <c r="T147" s="153"/>
      <c r="AT147" s="148" t="s">
        <v>156</v>
      </c>
      <c r="AU147" s="148" t="s">
        <v>82</v>
      </c>
      <c r="AV147" s="12" t="s">
        <v>82</v>
      </c>
      <c r="AW147" s="12" t="s">
        <v>33</v>
      </c>
      <c r="AX147" s="12" t="s">
        <v>73</v>
      </c>
      <c r="AY147" s="148" t="s">
        <v>146</v>
      </c>
    </row>
    <row r="148" spans="2:65" s="13" customFormat="1">
      <c r="B148" s="154"/>
      <c r="D148" s="147" t="s">
        <v>156</v>
      </c>
      <c r="E148" s="155" t="s">
        <v>19</v>
      </c>
      <c r="F148" s="156" t="s">
        <v>158</v>
      </c>
      <c r="H148" s="157">
        <v>10.968999999999999</v>
      </c>
      <c r="I148" s="158"/>
      <c r="L148" s="154"/>
      <c r="M148" s="159"/>
      <c r="T148" s="160"/>
      <c r="AT148" s="155" t="s">
        <v>156</v>
      </c>
      <c r="AU148" s="155" t="s">
        <v>82</v>
      </c>
      <c r="AV148" s="13" t="s">
        <v>152</v>
      </c>
      <c r="AW148" s="13" t="s">
        <v>33</v>
      </c>
      <c r="AX148" s="13" t="s">
        <v>34</v>
      </c>
      <c r="AY148" s="155" t="s">
        <v>146</v>
      </c>
    </row>
    <row r="149" spans="2:65" s="1" customFormat="1" ht="44.25" customHeight="1">
      <c r="B149" s="31"/>
      <c r="C149" s="128" t="s">
        <v>229</v>
      </c>
      <c r="D149" s="128" t="s">
        <v>148</v>
      </c>
      <c r="E149" s="129" t="s">
        <v>230</v>
      </c>
      <c r="F149" s="130" t="s">
        <v>231</v>
      </c>
      <c r="G149" s="131" t="s">
        <v>196</v>
      </c>
      <c r="H149" s="132">
        <v>132.41999999999999</v>
      </c>
      <c r="I149" s="133"/>
      <c r="J149" s="134">
        <f>ROUND(I149*H149,2)</f>
        <v>0</v>
      </c>
      <c r="K149" s="135"/>
      <c r="L149" s="31"/>
      <c r="M149" s="136" t="s">
        <v>19</v>
      </c>
      <c r="N149" s="137" t="s">
        <v>44</v>
      </c>
      <c r="P149" s="138">
        <f>O149*H149</f>
        <v>0</v>
      </c>
      <c r="Q149" s="138">
        <v>7.3499999999999998E-3</v>
      </c>
      <c r="R149" s="138">
        <f>Q149*H149</f>
        <v>0.9732869999999999</v>
      </c>
      <c r="S149" s="138">
        <v>0</v>
      </c>
      <c r="T149" s="139">
        <f>S149*H149</f>
        <v>0</v>
      </c>
      <c r="AR149" s="140" t="s">
        <v>152</v>
      </c>
      <c r="AT149" s="140" t="s">
        <v>148</v>
      </c>
      <c r="AU149" s="140" t="s">
        <v>82</v>
      </c>
      <c r="AY149" s="16" t="s">
        <v>146</v>
      </c>
      <c r="BE149" s="141">
        <f>IF(N149="základní",J149,0)</f>
        <v>0</v>
      </c>
      <c r="BF149" s="141">
        <f>IF(N149="snížená",J149,0)</f>
        <v>0</v>
      </c>
      <c r="BG149" s="141">
        <f>IF(N149="zákl. přenesená",J149,0)</f>
        <v>0</v>
      </c>
      <c r="BH149" s="141">
        <f>IF(N149="sníž. přenesená",J149,0)</f>
        <v>0</v>
      </c>
      <c r="BI149" s="141">
        <f>IF(N149="nulová",J149,0)</f>
        <v>0</v>
      </c>
      <c r="BJ149" s="16" t="s">
        <v>34</v>
      </c>
      <c r="BK149" s="141">
        <f>ROUND(I149*H149,2)</f>
        <v>0</v>
      </c>
      <c r="BL149" s="16" t="s">
        <v>152</v>
      </c>
      <c r="BM149" s="140" t="s">
        <v>232</v>
      </c>
    </row>
    <row r="150" spans="2:65" s="1" customFormat="1">
      <c r="B150" s="31"/>
      <c r="D150" s="142" t="s">
        <v>154</v>
      </c>
      <c r="F150" s="143" t="s">
        <v>233</v>
      </c>
      <c r="I150" s="144"/>
      <c r="L150" s="31"/>
      <c r="M150" s="145"/>
      <c r="T150" s="52"/>
      <c r="AT150" s="16" t="s">
        <v>154</v>
      </c>
      <c r="AU150" s="16" t="s">
        <v>82</v>
      </c>
    </row>
    <row r="151" spans="2:65" s="12" customFormat="1">
      <c r="B151" s="146"/>
      <c r="D151" s="147" t="s">
        <v>156</v>
      </c>
      <c r="E151" s="148" t="s">
        <v>19</v>
      </c>
      <c r="F151" s="149" t="s">
        <v>234</v>
      </c>
      <c r="H151" s="150">
        <v>132.41999999999999</v>
      </c>
      <c r="I151" s="151"/>
      <c r="L151" s="146"/>
      <c r="M151" s="152"/>
      <c r="T151" s="153"/>
      <c r="AT151" s="148" t="s">
        <v>156</v>
      </c>
      <c r="AU151" s="148" t="s">
        <v>82</v>
      </c>
      <c r="AV151" s="12" t="s">
        <v>82</v>
      </c>
      <c r="AW151" s="12" t="s">
        <v>33</v>
      </c>
      <c r="AX151" s="12" t="s">
        <v>34</v>
      </c>
      <c r="AY151" s="148" t="s">
        <v>146</v>
      </c>
    </row>
    <row r="152" spans="2:65" s="1" customFormat="1" ht="33" customHeight="1">
      <c r="B152" s="31"/>
      <c r="C152" s="128" t="s">
        <v>235</v>
      </c>
      <c r="D152" s="128" t="s">
        <v>148</v>
      </c>
      <c r="E152" s="129" t="s">
        <v>236</v>
      </c>
      <c r="F152" s="130" t="s">
        <v>237</v>
      </c>
      <c r="G152" s="131" t="s">
        <v>196</v>
      </c>
      <c r="H152" s="132">
        <v>220.70099999999999</v>
      </c>
      <c r="I152" s="133"/>
      <c r="J152" s="134">
        <f>ROUND(I152*H152,2)</f>
        <v>0</v>
      </c>
      <c r="K152" s="135"/>
      <c r="L152" s="31"/>
      <c r="M152" s="136" t="s">
        <v>19</v>
      </c>
      <c r="N152" s="137" t="s">
        <v>44</v>
      </c>
      <c r="P152" s="138">
        <f>O152*H152</f>
        <v>0</v>
      </c>
      <c r="Q152" s="138">
        <v>6.4999999999999997E-3</v>
      </c>
      <c r="R152" s="138">
        <f>Q152*H152</f>
        <v>1.4345564999999998</v>
      </c>
      <c r="S152" s="138">
        <v>0</v>
      </c>
      <c r="T152" s="139">
        <f>S152*H152</f>
        <v>0</v>
      </c>
      <c r="AR152" s="140" t="s">
        <v>152</v>
      </c>
      <c r="AT152" s="140" t="s">
        <v>148</v>
      </c>
      <c r="AU152" s="140" t="s">
        <v>82</v>
      </c>
      <c r="AY152" s="16" t="s">
        <v>146</v>
      </c>
      <c r="BE152" s="141">
        <f>IF(N152="základní",J152,0)</f>
        <v>0</v>
      </c>
      <c r="BF152" s="141">
        <f>IF(N152="snížená",J152,0)</f>
        <v>0</v>
      </c>
      <c r="BG152" s="141">
        <f>IF(N152="zákl. přenesená",J152,0)</f>
        <v>0</v>
      </c>
      <c r="BH152" s="141">
        <f>IF(N152="sníž. přenesená",J152,0)</f>
        <v>0</v>
      </c>
      <c r="BI152" s="141">
        <f>IF(N152="nulová",J152,0)</f>
        <v>0</v>
      </c>
      <c r="BJ152" s="16" t="s">
        <v>34</v>
      </c>
      <c r="BK152" s="141">
        <f>ROUND(I152*H152,2)</f>
        <v>0</v>
      </c>
      <c r="BL152" s="16" t="s">
        <v>152</v>
      </c>
      <c r="BM152" s="140" t="s">
        <v>238</v>
      </c>
    </row>
    <row r="153" spans="2:65" s="1" customFormat="1">
      <c r="B153" s="31"/>
      <c r="D153" s="142" t="s">
        <v>154</v>
      </c>
      <c r="F153" s="143" t="s">
        <v>239</v>
      </c>
      <c r="I153" s="144"/>
      <c r="L153" s="31"/>
      <c r="M153" s="145"/>
      <c r="T153" s="52"/>
      <c r="AT153" s="16" t="s">
        <v>154</v>
      </c>
      <c r="AU153" s="16" t="s">
        <v>82</v>
      </c>
    </row>
    <row r="154" spans="2:65" s="14" customFormat="1">
      <c r="B154" s="161"/>
      <c r="D154" s="147" t="s">
        <v>156</v>
      </c>
      <c r="E154" s="162" t="s">
        <v>19</v>
      </c>
      <c r="F154" s="163" t="s">
        <v>240</v>
      </c>
      <c r="H154" s="162" t="s">
        <v>19</v>
      </c>
      <c r="I154" s="164"/>
      <c r="L154" s="161"/>
      <c r="M154" s="165"/>
      <c r="T154" s="166"/>
      <c r="AT154" s="162" t="s">
        <v>156</v>
      </c>
      <c r="AU154" s="162" t="s">
        <v>82</v>
      </c>
      <c r="AV154" s="14" t="s">
        <v>34</v>
      </c>
      <c r="AW154" s="14" t="s">
        <v>33</v>
      </c>
      <c r="AX154" s="14" t="s">
        <v>73</v>
      </c>
      <c r="AY154" s="162" t="s">
        <v>146</v>
      </c>
    </row>
    <row r="155" spans="2:65" s="12" customFormat="1">
      <c r="B155" s="146"/>
      <c r="D155" s="147" t="s">
        <v>156</v>
      </c>
      <c r="E155" s="148" t="s">
        <v>19</v>
      </c>
      <c r="F155" s="149" t="s">
        <v>241</v>
      </c>
      <c r="H155" s="150">
        <v>46.506</v>
      </c>
      <c r="I155" s="151"/>
      <c r="L155" s="146"/>
      <c r="M155" s="152"/>
      <c r="T155" s="153"/>
      <c r="AT155" s="148" t="s">
        <v>156</v>
      </c>
      <c r="AU155" s="148" t="s">
        <v>82</v>
      </c>
      <c r="AV155" s="12" t="s">
        <v>82</v>
      </c>
      <c r="AW155" s="12" t="s">
        <v>33</v>
      </c>
      <c r="AX155" s="12" t="s">
        <v>73</v>
      </c>
      <c r="AY155" s="148" t="s">
        <v>146</v>
      </c>
    </row>
    <row r="156" spans="2:65" s="12" customFormat="1">
      <c r="B156" s="146"/>
      <c r="D156" s="147" t="s">
        <v>156</v>
      </c>
      <c r="E156" s="148" t="s">
        <v>19</v>
      </c>
      <c r="F156" s="149" t="s">
        <v>242</v>
      </c>
      <c r="H156" s="150">
        <v>35.935000000000002</v>
      </c>
      <c r="I156" s="151"/>
      <c r="L156" s="146"/>
      <c r="M156" s="152"/>
      <c r="T156" s="153"/>
      <c r="AT156" s="148" t="s">
        <v>156</v>
      </c>
      <c r="AU156" s="148" t="s">
        <v>82</v>
      </c>
      <c r="AV156" s="12" t="s">
        <v>82</v>
      </c>
      <c r="AW156" s="12" t="s">
        <v>33</v>
      </c>
      <c r="AX156" s="12" t="s">
        <v>73</v>
      </c>
      <c r="AY156" s="148" t="s">
        <v>146</v>
      </c>
    </row>
    <row r="157" spans="2:65" s="12" customFormat="1" ht="22.5">
      <c r="B157" s="146"/>
      <c r="D157" s="147" t="s">
        <v>156</v>
      </c>
      <c r="E157" s="148" t="s">
        <v>19</v>
      </c>
      <c r="F157" s="149" t="s">
        <v>243</v>
      </c>
      <c r="H157" s="150">
        <v>46.326000000000001</v>
      </c>
      <c r="I157" s="151"/>
      <c r="L157" s="146"/>
      <c r="M157" s="152"/>
      <c r="T157" s="153"/>
      <c r="AT157" s="148" t="s">
        <v>156</v>
      </c>
      <c r="AU157" s="148" t="s">
        <v>82</v>
      </c>
      <c r="AV157" s="12" t="s">
        <v>82</v>
      </c>
      <c r="AW157" s="12" t="s">
        <v>33</v>
      </c>
      <c r="AX157" s="12" t="s">
        <v>73</v>
      </c>
      <c r="AY157" s="148" t="s">
        <v>146</v>
      </c>
    </row>
    <row r="158" spans="2:65" s="12" customFormat="1">
      <c r="B158" s="146"/>
      <c r="D158" s="147" t="s">
        <v>156</v>
      </c>
      <c r="E158" s="148" t="s">
        <v>19</v>
      </c>
      <c r="F158" s="149" t="s">
        <v>244</v>
      </c>
      <c r="H158" s="150">
        <v>23.722999999999999</v>
      </c>
      <c r="I158" s="151"/>
      <c r="L158" s="146"/>
      <c r="M158" s="152"/>
      <c r="T158" s="153"/>
      <c r="AT158" s="148" t="s">
        <v>156</v>
      </c>
      <c r="AU158" s="148" t="s">
        <v>82</v>
      </c>
      <c r="AV158" s="12" t="s">
        <v>82</v>
      </c>
      <c r="AW158" s="12" t="s">
        <v>33</v>
      </c>
      <c r="AX158" s="12" t="s">
        <v>73</v>
      </c>
      <c r="AY158" s="148" t="s">
        <v>146</v>
      </c>
    </row>
    <row r="159" spans="2:65" s="12" customFormat="1" ht="22.5">
      <c r="B159" s="146"/>
      <c r="D159" s="147" t="s">
        <v>156</v>
      </c>
      <c r="E159" s="148" t="s">
        <v>19</v>
      </c>
      <c r="F159" s="149" t="s">
        <v>245</v>
      </c>
      <c r="H159" s="150">
        <v>45.134999999999998</v>
      </c>
      <c r="I159" s="151"/>
      <c r="L159" s="146"/>
      <c r="M159" s="152"/>
      <c r="T159" s="153"/>
      <c r="AT159" s="148" t="s">
        <v>156</v>
      </c>
      <c r="AU159" s="148" t="s">
        <v>82</v>
      </c>
      <c r="AV159" s="12" t="s">
        <v>82</v>
      </c>
      <c r="AW159" s="12" t="s">
        <v>33</v>
      </c>
      <c r="AX159" s="12" t="s">
        <v>73</v>
      </c>
      <c r="AY159" s="148" t="s">
        <v>146</v>
      </c>
    </row>
    <row r="160" spans="2:65" s="12" customFormat="1" ht="22.5">
      <c r="B160" s="146"/>
      <c r="D160" s="147" t="s">
        <v>156</v>
      </c>
      <c r="E160" s="148" t="s">
        <v>19</v>
      </c>
      <c r="F160" s="149" t="s">
        <v>246</v>
      </c>
      <c r="H160" s="150">
        <v>39.868000000000002</v>
      </c>
      <c r="I160" s="151"/>
      <c r="L160" s="146"/>
      <c r="M160" s="152"/>
      <c r="T160" s="153"/>
      <c r="AT160" s="148" t="s">
        <v>156</v>
      </c>
      <c r="AU160" s="148" t="s">
        <v>82</v>
      </c>
      <c r="AV160" s="12" t="s">
        <v>82</v>
      </c>
      <c r="AW160" s="12" t="s">
        <v>33</v>
      </c>
      <c r="AX160" s="12" t="s">
        <v>73</v>
      </c>
      <c r="AY160" s="148" t="s">
        <v>146</v>
      </c>
    </row>
    <row r="161" spans="2:65" s="12" customFormat="1" ht="22.5">
      <c r="B161" s="146"/>
      <c r="D161" s="147" t="s">
        <v>156</v>
      </c>
      <c r="E161" s="148" t="s">
        <v>19</v>
      </c>
      <c r="F161" s="149" t="s">
        <v>247</v>
      </c>
      <c r="H161" s="150">
        <v>38.298000000000002</v>
      </c>
      <c r="I161" s="151"/>
      <c r="L161" s="146"/>
      <c r="M161" s="152"/>
      <c r="T161" s="153"/>
      <c r="AT161" s="148" t="s">
        <v>156</v>
      </c>
      <c r="AU161" s="148" t="s">
        <v>82</v>
      </c>
      <c r="AV161" s="12" t="s">
        <v>82</v>
      </c>
      <c r="AW161" s="12" t="s">
        <v>33</v>
      </c>
      <c r="AX161" s="12" t="s">
        <v>73</v>
      </c>
      <c r="AY161" s="148" t="s">
        <v>146</v>
      </c>
    </row>
    <row r="162" spans="2:65" s="12" customFormat="1">
      <c r="B162" s="146"/>
      <c r="D162" s="147" t="s">
        <v>156</v>
      </c>
      <c r="E162" s="148" t="s">
        <v>19</v>
      </c>
      <c r="F162" s="149" t="s">
        <v>248</v>
      </c>
      <c r="H162" s="150">
        <v>11.223000000000001</v>
      </c>
      <c r="I162" s="151"/>
      <c r="L162" s="146"/>
      <c r="M162" s="152"/>
      <c r="T162" s="153"/>
      <c r="AT162" s="148" t="s">
        <v>156</v>
      </c>
      <c r="AU162" s="148" t="s">
        <v>82</v>
      </c>
      <c r="AV162" s="12" t="s">
        <v>82</v>
      </c>
      <c r="AW162" s="12" t="s">
        <v>33</v>
      </c>
      <c r="AX162" s="12" t="s">
        <v>73</v>
      </c>
      <c r="AY162" s="148" t="s">
        <v>146</v>
      </c>
    </row>
    <row r="163" spans="2:65" s="12" customFormat="1" ht="22.5">
      <c r="B163" s="146"/>
      <c r="D163" s="147" t="s">
        <v>156</v>
      </c>
      <c r="E163" s="148" t="s">
        <v>19</v>
      </c>
      <c r="F163" s="149" t="s">
        <v>249</v>
      </c>
      <c r="H163" s="150">
        <v>16.29</v>
      </c>
      <c r="I163" s="151"/>
      <c r="L163" s="146"/>
      <c r="M163" s="152"/>
      <c r="T163" s="153"/>
      <c r="AT163" s="148" t="s">
        <v>156</v>
      </c>
      <c r="AU163" s="148" t="s">
        <v>82</v>
      </c>
      <c r="AV163" s="12" t="s">
        <v>82</v>
      </c>
      <c r="AW163" s="12" t="s">
        <v>33</v>
      </c>
      <c r="AX163" s="12" t="s">
        <v>73</v>
      </c>
      <c r="AY163" s="148" t="s">
        <v>146</v>
      </c>
    </row>
    <row r="164" spans="2:65" s="12" customFormat="1">
      <c r="B164" s="146"/>
      <c r="D164" s="147" t="s">
        <v>156</v>
      </c>
      <c r="E164" s="148" t="s">
        <v>19</v>
      </c>
      <c r="F164" s="149" t="s">
        <v>250</v>
      </c>
      <c r="H164" s="150">
        <v>23.594000000000001</v>
      </c>
      <c r="I164" s="151"/>
      <c r="L164" s="146"/>
      <c r="M164" s="152"/>
      <c r="T164" s="153"/>
      <c r="AT164" s="148" t="s">
        <v>156</v>
      </c>
      <c r="AU164" s="148" t="s">
        <v>82</v>
      </c>
      <c r="AV164" s="12" t="s">
        <v>82</v>
      </c>
      <c r="AW164" s="12" t="s">
        <v>33</v>
      </c>
      <c r="AX164" s="12" t="s">
        <v>73</v>
      </c>
      <c r="AY164" s="148" t="s">
        <v>146</v>
      </c>
    </row>
    <row r="165" spans="2:65" s="12" customFormat="1">
      <c r="B165" s="146"/>
      <c r="D165" s="147" t="s">
        <v>156</v>
      </c>
      <c r="E165" s="148" t="s">
        <v>19</v>
      </c>
      <c r="F165" s="149" t="s">
        <v>251</v>
      </c>
      <c r="H165" s="150">
        <v>-77.747</v>
      </c>
      <c r="I165" s="151"/>
      <c r="L165" s="146"/>
      <c r="M165" s="152"/>
      <c r="T165" s="153"/>
      <c r="AT165" s="148" t="s">
        <v>156</v>
      </c>
      <c r="AU165" s="148" t="s">
        <v>82</v>
      </c>
      <c r="AV165" s="12" t="s">
        <v>82</v>
      </c>
      <c r="AW165" s="12" t="s">
        <v>33</v>
      </c>
      <c r="AX165" s="12" t="s">
        <v>73</v>
      </c>
      <c r="AY165" s="148" t="s">
        <v>146</v>
      </c>
    </row>
    <row r="166" spans="2:65" s="12" customFormat="1">
      <c r="B166" s="146"/>
      <c r="D166" s="147" t="s">
        <v>156</v>
      </c>
      <c r="E166" s="148" t="s">
        <v>19</v>
      </c>
      <c r="F166" s="149" t="s">
        <v>252</v>
      </c>
      <c r="H166" s="150">
        <v>-28.45</v>
      </c>
      <c r="I166" s="151"/>
      <c r="L166" s="146"/>
      <c r="M166" s="152"/>
      <c r="T166" s="153"/>
      <c r="AT166" s="148" t="s">
        <v>156</v>
      </c>
      <c r="AU166" s="148" t="s">
        <v>82</v>
      </c>
      <c r="AV166" s="12" t="s">
        <v>82</v>
      </c>
      <c r="AW166" s="12" t="s">
        <v>33</v>
      </c>
      <c r="AX166" s="12" t="s">
        <v>73</v>
      </c>
      <c r="AY166" s="148" t="s">
        <v>146</v>
      </c>
    </row>
    <row r="167" spans="2:65" s="13" customFormat="1">
      <c r="B167" s="154"/>
      <c r="D167" s="147" t="s">
        <v>156</v>
      </c>
      <c r="E167" s="155" t="s">
        <v>104</v>
      </c>
      <c r="F167" s="156" t="s">
        <v>158</v>
      </c>
      <c r="H167" s="157">
        <v>220.70099999999999</v>
      </c>
      <c r="I167" s="158"/>
      <c r="L167" s="154"/>
      <c r="M167" s="159"/>
      <c r="T167" s="160"/>
      <c r="AT167" s="155" t="s">
        <v>156</v>
      </c>
      <c r="AU167" s="155" t="s">
        <v>82</v>
      </c>
      <c r="AV167" s="13" t="s">
        <v>152</v>
      </c>
      <c r="AW167" s="13" t="s">
        <v>33</v>
      </c>
      <c r="AX167" s="13" t="s">
        <v>34</v>
      </c>
      <c r="AY167" s="155" t="s">
        <v>146</v>
      </c>
    </row>
    <row r="168" spans="2:65" s="1" customFormat="1" ht="33" customHeight="1">
      <c r="B168" s="31"/>
      <c r="C168" s="128" t="s">
        <v>253</v>
      </c>
      <c r="D168" s="128" t="s">
        <v>148</v>
      </c>
      <c r="E168" s="129" t="s">
        <v>254</v>
      </c>
      <c r="F168" s="130" t="s">
        <v>255</v>
      </c>
      <c r="G168" s="131" t="s">
        <v>196</v>
      </c>
      <c r="H168" s="132">
        <v>77.747</v>
      </c>
      <c r="I168" s="133"/>
      <c r="J168" s="134">
        <f>ROUND(I168*H168,2)</f>
        <v>0</v>
      </c>
      <c r="K168" s="135"/>
      <c r="L168" s="31"/>
      <c r="M168" s="136" t="s">
        <v>19</v>
      </c>
      <c r="N168" s="137" t="s">
        <v>44</v>
      </c>
      <c r="P168" s="138">
        <f>O168*H168</f>
        <v>0</v>
      </c>
      <c r="Q168" s="138">
        <v>7.3499999999999998E-3</v>
      </c>
      <c r="R168" s="138">
        <f>Q168*H168</f>
        <v>0.57144044999999999</v>
      </c>
      <c r="S168" s="138">
        <v>0</v>
      </c>
      <c r="T168" s="139">
        <f>S168*H168</f>
        <v>0</v>
      </c>
      <c r="AR168" s="140" t="s">
        <v>152</v>
      </c>
      <c r="AT168" s="140" t="s">
        <v>148</v>
      </c>
      <c r="AU168" s="140" t="s">
        <v>82</v>
      </c>
      <c r="AY168" s="16" t="s">
        <v>146</v>
      </c>
      <c r="BE168" s="141">
        <f>IF(N168="základní",J168,0)</f>
        <v>0</v>
      </c>
      <c r="BF168" s="141">
        <f>IF(N168="snížená",J168,0)</f>
        <v>0</v>
      </c>
      <c r="BG168" s="141">
        <f>IF(N168="zákl. přenesená",J168,0)</f>
        <v>0</v>
      </c>
      <c r="BH168" s="141">
        <f>IF(N168="sníž. přenesená",J168,0)</f>
        <v>0</v>
      </c>
      <c r="BI168" s="141">
        <f>IF(N168="nulová",J168,0)</f>
        <v>0</v>
      </c>
      <c r="BJ168" s="16" t="s">
        <v>34</v>
      </c>
      <c r="BK168" s="141">
        <f>ROUND(I168*H168,2)</f>
        <v>0</v>
      </c>
      <c r="BL168" s="16" t="s">
        <v>152</v>
      </c>
      <c r="BM168" s="140" t="s">
        <v>256</v>
      </c>
    </row>
    <row r="169" spans="2:65" s="1" customFormat="1">
      <c r="B169" s="31"/>
      <c r="D169" s="142" t="s">
        <v>154</v>
      </c>
      <c r="F169" s="143" t="s">
        <v>257</v>
      </c>
      <c r="I169" s="144"/>
      <c r="L169" s="31"/>
      <c r="M169" s="145"/>
      <c r="T169" s="52"/>
      <c r="AT169" s="16" t="s">
        <v>154</v>
      </c>
      <c r="AU169" s="16" t="s">
        <v>82</v>
      </c>
    </row>
    <row r="170" spans="2:65" s="14" customFormat="1">
      <c r="B170" s="161"/>
      <c r="D170" s="147" t="s">
        <v>156</v>
      </c>
      <c r="E170" s="162" t="s">
        <v>19</v>
      </c>
      <c r="F170" s="163" t="s">
        <v>258</v>
      </c>
      <c r="H170" s="162" t="s">
        <v>19</v>
      </c>
      <c r="I170" s="164"/>
      <c r="L170" s="161"/>
      <c r="M170" s="165"/>
      <c r="T170" s="166"/>
      <c r="AT170" s="162" t="s">
        <v>156</v>
      </c>
      <c r="AU170" s="162" t="s">
        <v>82</v>
      </c>
      <c r="AV170" s="14" t="s">
        <v>34</v>
      </c>
      <c r="AW170" s="14" t="s">
        <v>33</v>
      </c>
      <c r="AX170" s="14" t="s">
        <v>73</v>
      </c>
      <c r="AY170" s="162" t="s">
        <v>146</v>
      </c>
    </row>
    <row r="171" spans="2:65" s="12" customFormat="1" ht="22.5">
      <c r="B171" s="146"/>
      <c r="D171" s="147" t="s">
        <v>156</v>
      </c>
      <c r="E171" s="148" t="s">
        <v>19</v>
      </c>
      <c r="F171" s="149" t="s">
        <v>259</v>
      </c>
      <c r="H171" s="150">
        <v>33.012</v>
      </c>
      <c r="I171" s="151"/>
      <c r="L171" s="146"/>
      <c r="M171" s="152"/>
      <c r="T171" s="153"/>
      <c r="AT171" s="148" t="s">
        <v>156</v>
      </c>
      <c r="AU171" s="148" t="s">
        <v>82</v>
      </c>
      <c r="AV171" s="12" t="s">
        <v>82</v>
      </c>
      <c r="AW171" s="12" t="s">
        <v>33</v>
      </c>
      <c r="AX171" s="12" t="s">
        <v>73</v>
      </c>
      <c r="AY171" s="148" t="s">
        <v>146</v>
      </c>
    </row>
    <row r="172" spans="2:65" s="12" customFormat="1" ht="22.5">
      <c r="B172" s="146"/>
      <c r="D172" s="147" t="s">
        <v>156</v>
      </c>
      <c r="E172" s="148" t="s">
        <v>19</v>
      </c>
      <c r="F172" s="149" t="s">
        <v>260</v>
      </c>
      <c r="H172" s="150">
        <v>32.277000000000001</v>
      </c>
      <c r="I172" s="151"/>
      <c r="L172" s="146"/>
      <c r="M172" s="152"/>
      <c r="T172" s="153"/>
      <c r="AT172" s="148" t="s">
        <v>156</v>
      </c>
      <c r="AU172" s="148" t="s">
        <v>82</v>
      </c>
      <c r="AV172" s="12" t="s">
        <v>82</v>
      </c>
      <c r="AW172" s="12" t="s">
        <v>33</v>
      </c>
      <c r="AX172" s="12" t="s">
        <v>73</v>
      </c>
      <c r="AY172" s="148" t="s">
        <v>146</v>
      </c>
    </row>
    <row r="173" spans="2:65" s="12" customFormat="1" ht="22.5">
      <c r="B173" s="146"/>
      <c r="D173" s="147" t="s">
        <v>156</v>
      </c>
      <c r="E173" s="148" t="s">
        <v>19</v>
      </c>
      <c r="F173" s="149" t="s">
        <v>261</v>
      </c>
      <c r="H173" s="150">
        <v>12.458</v>
      </c>
      <c r="I173" s="151"/>
      <c r="L173" s="146"/>
      <c r="M173" s="152"/>
      <c r="T173" s="153"/>
      <c r="AT173" s="148" t="s">
        <v>156</v>
      </c>
      <c r="AU173" s="148" t="s">
        <v>82</v>
      </c>
      <c r="AV173" s="12" t="s">
        <v>82</v>
      </c>
      <c r="AW173" s="12" t="s">
        <v>33</v>
      </c>
      <c r="AX173" s="12" t="s">
        <v>73</v>
      </c>
      <c r="AY173" s="148" t="s">
        <v>146</v>
      </c>
    </row>
    <row r="174" spans="2:65" s="13" customFormat="1">
      <c r="B174" s="154"/>
      <c r="D174" s="147" t="s">
        <v>156</v>
      </c>
      <c r="E174" s="155" t="s">
        <v>101</v>
      </c>
      <c r="F174" s="156" t="s">
        <v>158</v>
      </c>
      <c r="H174" s="157">
        <v>77.747</v>
      </c>
      <c r="I174" s="158"/>
      <c r="L174" s="154"/>
      <c r="M174" s="159"/>
      <c r="T174" s="160"/>
      <c r="AT174" s="155" t="s">
        <v>156</v>
      </c>
      <c r="AU174" s="155" t="s">
        <v>82</v>
      </c>
      <c r="AV174" s="13" t="s">
        <v>152</v>
      </c>
      <c r="AW174" s="13" t="s">
        <v>33</v>
      </c>
      <c r="AX174" s="13" t="s">
        <v>34</v>
      </c>
      <c r="AY174" s="155" t="s">
        <v>146</v>
      </c>
    </row>
    <row r="175" spans="2:65" s="1" customFormat="1" ht="24.2" customHeight="1">
      <c r="B175" s="31"/>
      <c r="C175" s="128" t="s">
        <v>262</v>
      </c>
      <c r="D175" s="128" t="s">
        <v>148</v>
      </c>
      <c r="E175" s="129" t="s">
        <v>263</v>
      </c>
      <c r="F175" s="130" t="s">
        <v>264</v>
      </c>
      <c r="G175" s="131" t="s">
        <v>196</v>
      </c>
      <c r="H175" s="132">
        <v>298.44799999999998</v>
      </c>
      <c r="I175" s="133"/>
      <c r="J175" s="134">
        <f>ROUND(I175*H175,2)</f>
        <v>0</v>
      </c>
      <c r="K175" s="135"/>
      <c r="L175" s="31"/>
      <c r="M175" s="136" t="s">
        <v>19</v>
      </c>
      <c r="N175" s="137" t="s">
        <v>44</v>
      </c>
      <c r="P175" s="138">
        <f>O175*H175</f>
        <v>0</v>
      </c>
      <c r="Q175" s="138">
        <v>2.5999999999999998E-4</v>
      </c>
      <c r="R175" s="138">
        <f>Q175*H175</f>
        <v>7.7596479999999982E-2</v>
      </c>
      <c r="S175" s="138">
        <v>0</v>
      </c>
      <c r="T175" s="139">
        <f>S175*H175</f>
        <v>0</v>
      </c>
      <c r="AR175" s="140" t="s">
        <v>152</v>
      </c>
      <c r="AT175" s="140" t="s">
        <v>148</v>
      </c>
      <c r="AU175" s="140" t="s">
        <v>82</v>
      </c>
      <c r="AY175" s="16" t="s">
        <v>146</v>
      </c>
      <c r="BE175" s="141">
        <f>IF(N175="základní",J175,0)</f>
        <v>0</v>
      </c>
      <c r="BF175" s="141">
        <f>IF(N175="snížená",J175,0)</f>
        <v>0</v>
      </c>
      <c r="BG175" s="141">
        <f>IF(N175="zákl. přenesená",J175,0)</f>
        <v>0</v>
      </c>
      <c r="BH175" s="141">
        <f>IF(N175="sníž. přenesená",J175,0)</f>
        <v>0</v>
      </c>
      <c r="BI175" s="141">
        <f>IF(N175="nulová",J175,0)</f>
        <v>0</v>
      </c>
      <c r="BJ175" s="16" t="s">
        <v>34</v>
      </c>
      <c r="BK175" s="141">
        <f>ROUND(I175*H175,2)</f>
        <v>0</v>
      </c>
      <c r="BL175" s="16" t="s">
        <v>152</v>
      </c>
      <c r="BM175" s="140" t="s">
        <v>265</v>
      </c>
    </row>
    <row r="176" spans="2:65" s="1" customFormat="1">
      <c r="B176" s="31"/>
      <c r="D176" s="142" t="s">
        <v>154</v>
      </c>
      <c r="F176" s="143" t="s">
        <v>266</v>
      </c>
      <c r="I176" s="144"/>
      <c r="L176" s="31"/>
      <c r="M176" s="145"/>
      <c r="T176" s="52"/>
      <c r="AT176" s="16" t="s">
        <v>154</v>
      </c>
      <c r="AU176" s="16" t="s">
        <v>82</v>
      </c>
    </row>
    <row r="177" spans="2:65" s="12" customFormat="1">
      <c r="B177" s="146"/>
      <c r="D177" s="147" t="s">
        <v>156</v>
      </c>
      <c r="E177" s="148" t="s">
        <v>19</v>
      </c>
      <c r="F177" s="149" t="s">
        <v>267</v>
      </c>
      <c r="H177" s="150">
        <v>298.44799999999998</v>
      </c>
      <c r="I177" s="151"/>
      <c r="L177" s="146"/>
      <c r="M177" s="152"/>
      <c r="T177" s="153"/>
      <c r="AT177" s="148" t="s">
        <v>156</v>
      </c>
      <c r="AU177" s="148" t="s">
        <v>82</v>
      </c>
      <c r="AV177" s="12" t="s">
        <v>82</v>
      </c>
      <c r="AW177" s="12" t="s">
        <v>33</v>
      </c>
      <c r="AX177" s="12" t="s">
        <v>34</v>
      </c>
      <c r="AY177" s="148" t="s">
        <v>146</v>
      </c>
    </row>
    <row r="178" spans="2:65" s="1" customFormat="1" ht="37.9" customHeight="1">
      <c r="B178" s="31"/>
      <c r="C178" s="128" t="s">
        <v>268</v>
      </c>
      <c r="D178" s="128" t="s">
        <v>148</v>
      </c>
      <c r="E178" s="129" t="s">
        <v>269</v>
      </c>
      <c r="F178" s="130" t="s">
        <v>270</v>
      </c>
      <c r="G178" s="131" t="s">
        <v>196</v>
      </c>
      <c r="H178" s="132">
        <v>59.69</v>
      </c>
      <c r="I178" s="133"/>
      <c r="J178" s="134">
        <f>ROUND(I178*H178,2)</f>
        <v>0</v>
      </c>
      <c r="K178" s="135"/>
      <c r="L178" s="31"/>
      <c r="M178" s="136" t="s">
        <v>19</v>
      </c>
      <c r="N178" s="137" t="s">
        <v>44</v>
      </c>
      <c r="P178" s="138">
        <f>O178*H178</f>
        <v>0</v>
      </c>
      <c r="Q178" s="138">
        <v>4.3800000000000002E-3</v>
      </c>
      <c r="R178" s="138">
        <f>Q178*H178</f>
        <v>0.26144220000000001</v>
      </c>
      <c r="S178" s="138">
        <v>0</v>
      </c>
      <c r="T178" s="139">
        <f>S178*H178</f>
        <v>0</v>
      </c>
      <c r="AR178" s="140" t="s">
        <v>152</v>
      </c>
      <c r="AT178" s="140" t="s">
        <v>148</v>
      </c>
      <c r="AU178" s="140" t="s">
        <v>82</v>
      </c>
      <c r="AY178" s="16" t="s">
        <v>146</v>
      </c>
      <c r="BE178" s="141">
        <f>IF(N178="základní",J178,0)</f>
        <v>0</v>
      </c>
      <c r="BF178" s="141">
        <f>IF(N178="snížená",J178,0)</f>
        <v>0</v>
      </c>
      <c r="BG178" s="141">
        <f>IF(N178="zákl. přenesená",J178,0)</f>
        <v>0</v>
      </c>
      <c r="BH178" s="141">
        <f>IF(N178="sníž. přenesená",J178,0)</f>
        <v>0</v>
      </c>
      <c r="BI178" s="141">
        <f>IF(N178="nulová",J178,0)</f>
        <v>0</v>
      </c>
      <c r="BJ178" s="16" t="s">
        <v>34</v>
      </c>
      <c r="BK178" s="141">
        <f>ROUND(I178*H178,2)</f>
        <v>0</v>
      </c>
      <c r="BL178" s="16" t="s">
        <v>152</v>
      </c>
      <c r="BM178" s="140" t="s">
        <v>271</v>
      </c>
    </row>
    <row r="179" spans="2:65" s="1" customFormat="1">
      <c r="B179" s="31"/>
      <c r="D179" s="142" t="s">
        <v>154</v>
      </c>
      <c r="F179" s="143" t="s">
        <v>272</v>
      </c>
      <c r="I179" s="144"/>
      <c r="L179" s="31"/>
      <c r="M179" s="145"/>
      <c r="T179" s="52"/>
      <c r="AT179" s="16" t="s">
        <v>154</v>
      </c>
      <c r="AU179" s="16" t="s">
        <v>82</v>
      </c>
    </row>
    <row r="180" spans="2:65" s="12" customFormat="1">
      <c r="B180" s="146"/>
      <c r="D180" s="147" t="s">
        <v>156</v>
      </c>
      <c r="E180" s="148" t="s">
        <v>19</v>
      </c>
      <c r="F180" s="149" t="s">
        <v>273</v>
      </c>
      <c r="H180" s="150">
        <v>59.69</v>
      </c>
      <c r="I180" s="151"/>
      <c r="L180" s="146"/>
      <c r="M180" s="152"/>
      <c r="T180" s="153"/>
      <c r="AT180" s="148" t="s">
        <v>156</v>
      </c>
      <c r="AU180" s="148" t="s">
        <v>82</v>
      </c>
      <c r="AV180" s="12" t="s">
        <v>82</v>
      </c>
      <c r="AW180" s="12" t="s">
        <v>33</v>
      </c>
      <c r="AX180" s="12" t="s">
        <v>34</v>
      </c>
      <c r="AY180" s="148" t="s">
        <v>146</v>
      </c>
    </row>
    <row r="181" spans="2:65" s="1" customFormat="1" ht="44.25" customHeight="1">
      <c r="B181" s="31"/>
      <c r="C181" s="128" t="s">
        <v>274</v>
      </c>
      <c r="D181" s="128" t="s">
        <v>148</v>
      </c>
      <c r="E181" s="129" t="s">
        <v>275</v>
      </c>
      <c r="F181" s="130" t="s">
        <v>276</v>
      </c>
      <c r="G181" s="131" t="s">
        <v>196</v>
      </c>
      <c r="H181" s="132">
        <v>220.70099999999999</v>
      </c>
      <c r="I181" s="133"/>
      <c r="J181" s="134">
        <f>ROUND(I181*H181,2)</f>
        <v>0</v>
      </c>
      <c r="K181" s="135"/>
      <c r="L181" s="31"/>
      <c r="M181" s="136" t="s">
        <v>19</v>
      </c>
      <c r="N181" s="137" t="s">
        <v>44</v>
      </c>
      <c r="P181" s="138">
        <f>O181*H181</f>
        <v>0</v>
      </c>
      <c r="Q181" s="138">
        <v>1.7330000000000002E-2</v>
      </c>
      <c r="R181" s="138">
        <f>Q181*H181</f>
        <v>3.8247483300000003</v>
      </c>
      <c r="S181" s="138">
        <v>0</v>
      </c>
      <c r="T181" s="139">
        <f>S181*H181</f>
        <v>0</v>
      </c>
      <c r="AR181" s="140" t="s">
        <v>152</v>
      </c>
      <c r="AT181" s="140" t="s">
        <v>148</v>
      </c>
      <c r="AU181" s="140" t="s">
        <v>82</v>
      </c>
      <c r="AY181" s="16" t="s">
        <v>146</v>
      </c>
      <c r="BE181" s="141">
        <f>IF(N181="základní",J181,0)</f>
        <v>0</v>
      </c>
      <c r="BF181" s="141">
        <f>IF(N181="snížená",J181,0)</f>
        <v>0</v>
      </c>
      <c r="BG181" s="141">
        <f>IF(N181="zákl. přenesená",J181,0)</f>
        <v>0</v>
      </c>
      <c r="BH181" s="141">
        <f>IF(N181="sníž. přenesená",J181,0)</f>
        <v>0</v>
      </c>
      <c r="BI181" s="141">
        <f>IF(N181="nulová",J181,0)</f>
        <v>0</v>
      </c>
      <c r="BJ181" s="16" t="s">
        <v>34</v>
      </c>
      <c r="BK181" s="141">
        <f>ROUND(I181*H181,2)</f>
        <v>0</v>
      </c>
      <c r="BL181" s="16" t="s">
        <v>152</v>
      </c>
      <c r="BM181" s="140" t="s">
        <v>277</v>
      </c>
    </row>
    <row r="182" spans="2:65" s="1" customFormat="1">
      <c r="B182" s="31"/>
      <c r="D182" s="142" t="s">
        <v>154</v>
      </c>
      <c r="F182" s="143" t="s">
        <v>278</v>
      </c>
      <c r="I182" s="144"/>
      <c r="L182" s="31"/>
      <c r="M182" s="145"/>
      <c r="T182" s="52"/>
      <c r="AT182" s="16" t="s">
        <v>154</v>
      </c>
      <c r="AU182" s="16" t="s">
        <v>82</v>
      </c>
    </row>
    <row r="183" spans="2:65" s="12" customFormat="1">
      <c r="B183" s="146"/>
      <c r="D183" s="147" t="s">
        <v>156</v>
      </c>
      <c r="E183" s="148" t="s">
        <v>19</v>
      </c>
      <c r="F183" s="149" t="s">
        <v>104</v>
      </c>
      <c r="H183" s="150">
        <v>220.70099999999999</v>
      </c>
      <c r="I183" s="151"/>
      <c r="L183" s="146"/>
      <c r="M183" s="152"/>
      <c r="T183" s="153"/>
      <c r="AT183" s="148" t="s">
        <v>156</v>
      </c>
      <c r="AU183" s="148" t="s">
        <v>82</v>
      </c>
      <c r="AV183" s="12" t="s">
        <v>82</v>
      </c>
      <c r="AW183" s="12" t="s">
        <v>33</v>
      </c>
      <c r="AX183" s="12" t="s">
        <v>34</v>
      </c>
      <c r="AY183" s="148" t="s">
        <v>146</v>
      </c>
    </row>
    <row r="184" spans="2:65" s="1" customFormat="1" ht="44.25" customHeight="1">
      <c r="B184" s="31"/>
      <c r="C184" s="128" t="s">
        <v>279</v>
      </c>
      <c r="D184" s="128" t="s">
        <v>148</v>
      </c>
      <c r="E184" s="129" t="s">
        <v>280</v>
      </c>
      <c r="F184" s="130" t="s">
        <v>281</v>
      </c>
      <c r="G184" s="131" t="s">
        <v>196</v>
      </c>
      <c r="H184" s="132">
        <v>551.75300000000004</v>
      </c>
      <c r="I184" s="133"/>
      <c r="J184" s="134">
        <f>ROUND(I184*H184,2)</f>
        <v>0</v>
      </c>
      <c r="K184" s="135"/>
      <c r="L184" s="31"/>
      <c r="M184" s="136" t="s">
        <v>19</v>
      </c>
      <c r="N184" s="137" t="s">
        <v>44</v>
      </c>
      <c r="P184" s="138">
        <f>O184*H184</f>
        <v>0</v>
      </c>
      <c r="Q184" s="138">
        <v>7.3499999999999998E-3</v>
      </c>
      <c r="R184" s="138">
        <f>Q184*H184</f>
        <v>4.0553845500000003</v>
      </c>
      <c r="S184" s="138">
        <v>0</v>
      </c>
      <c r="T184" s="139">
        <f>S184*H184</f>
        <v>0</v>
      </c>
      <c r="AR184" s="140" t="s">
        <v>152</v>
      </c>
      <c r="AT184" s="140" t="s">
        <v>148</v>
      </c>
      <c r="AU184" s="140" t="s">
        <v>82</v>
      </c>
      <c r="AY184" s="16" t="s">
        <v>146</v>
      </c>
      <c r="BE184" s="141">
        <f>IF(N184="základní",J184,0)</f>
        <v>0</v>
      </c>
      <c r="BF184" s="141">
        <f>IF(N184="snížená",J184,0)</f>
        <v>0</v>
      </c>
      <c r="BG184" s="141">
        <f>IF(N184="zákl. přenesená",J184,0)</f>
        <v>0</v>
      </c>
      <c r="BH184" s="141">
        <f>IF(N184="sníž. přenesená",J184,0)</f>
        <v>0</v>
      </c>
      <c r="BI184" s="141">
        <f>IF(N184="nulová",J184,0)</f>
        <v>0</v>
      </c>
      <c r="BJ184" s="16" t="s">
        <v>34</v>
      </c>
      <c r="BK184" s="141">
        <f>ROUND(I184*H184,2)</f>
        <v>0</v>
      </c>
      <c r="BL184" s="16" t="s">
        <v>152</v>
      </c>
      <c r="BM184" s="140" t="s">
        <v>282</v>
      </c>
    </row>
    <row r="185" spans="2:65" s="1" customFormat="1">
      <c r="B185" s="31"/>
      <c r="D185" s="142" t="s">
        <v>154</v>
      </c>
      <c r="F185" s="143" t="s">
        <v>283</v>
      </c>
      <c r="I185" s="144"/>
      <c r="L185" s="31"/>
      <c r="M185" s="145"/>
      <c r="T185" s="52"/>
      <c r="AT185" s="16" t="s">
        <v>154</v>
      </c>
      <c r="AU185" s="16" t="s">
        <v>82</v>
      </c>
    </row>
    <row r="186" spans="2:65" s="12" customFormat="1">
      <c r="B186" s="146"/>
      <c r="D186" s="147" t="s">
        <v>156</v>
      </c>
      <c r="E186" s="148" t="s">
        <v>19</v>
      </c>
      <c r="F186" s="149" t="s">
        <v>284</v>
      </c>
      <c r="H186" s="150">
        <v>551.75300000000004</v>
      </c>
      <c r="I186" s="151"/>
      <c r="L186" s="146"/>
      <c r="M186" s="152"/>
      <c r="T186" s="153"/>
      <c r="AT186" s="148" t="s">
        <v>156</v>
      </c>
      <c r="AU186" s="148" t="s">
        <v>82</v>
      </c>
      <c r="AV186" s="12" t="s">
        <v>82</v>
      </c>
      <c r="AW186" s="12" t="s">
        <v>33</v>
      </c>
      <c r="AX186" s="12" t="s">
        <v>34</v>
      </c>
      <c r="AY186" s="148" t="s">
        <v>146</v>
      </c>
    </row>
    <row r="187" spans="2:65" s="1" customFormat="1" ht="37.9" customHeight="1">
      <c r="B187" s="31"/>
      <c r="C187" s="128" t="s">
        <v>285</v>
      </c>
      <c r="D187" s="128" t="s">
        <v>148</v>
      </c>
      <c r="E187" s="129" t="s">
        <v>286</v>
      </c>
      <c r="F187" s="130" t="s">
        <v>287</v>
      </c>
      <c r="G187" s="131" t="s">
        <v>196</v>
      </c>
      <c r="H187" s="132">
        <v>77.747</v>
      </c>
      <c r="I187" s="133"/>
      <c r="J187" s="134">
        <f>ROUND(I187*H187,2)</f>
        <v>0</v>
      </c>
      <c r="K187" s="135"/>
      <c r="L187" s="31"/>
      <c r="M187" s="136" t="s">
        <v>19</v>
      </c>
      <c r="N187" s="137" t="s">
        <v>44</v>
      </c>
      <c r="P187" s="138">
        <f>O187*H187</f>
        <v>0</v>
      </c>
      <c r="Q187" s="138">
        <v>1.575E-2</v>
      </c>
      <c r="R187" s="138">
        <f>Q187*H187</f>
        <v>1.2245152500000001</v>
      </c>
      <c r="S187" s="138">
        <v>0</v>
      </c>
      <c r="T187" s="139">
        <f>S187*H187</f>
        <v>0</v>
      </c>
      <c r="AR187" s="140" t="s">
        <v>152</v>
      </c>
      <c r="AT187" s="140" t="s">
        <v>148</v>
      </c>
      <c r="AU187" s="140" t="s">
        <v>82</v>
      </c>
      <c r="AY187" s="16" t="s">
        <v>146</v>
      </c>
      <c r="BE187" s="141">
        <f>IF(N187="základní",J187,0)</f>
        <v>0</v>
      </c>
      <c r="BF187" s="141">
        <f>IF(N187="snížená",J187,0)</f>
        <v>0</v>
      </c>
      <c r="BG187" s="141">
        <f>IF(N187="zákl. přenesená",J187,0)</f>
        <v>0</v>
      </c>
      <c r="BH187" s="141">
        <f>IF(N187="sníž. přenesená",J187,0)</f>
        <v>0</v>
      </c>
      <c r="BI187" s="141">
        <f>IF(N187="nulová",J187,0)</f>
        <v>0</v>
      </c>
      <c r="BJ187" s="16" t="s">
        <v>34</v>
      </c>
      <c r="BK187" s="141">
        <f>ROUND(I187*H187,2)</f>
        <v>0</v>
      </c>
      <c r="BL187" s="16" t="s">
        <v>152</v>
      </c>
      <c r="BM187" s="140" t="s">
        <v>288</v>
      </c>
    </row>
    <row r="188" spans="2:65" s="1" customFormat="1">
      <c r="B188" s="31"/>
      <c r="D188" s="142" t="s">
        <v>154</v>
      </c>
      <c r="F188" s="143" t="s">
        <v>289</v>
      </c>
      <c r="I188" s="144"/>
      <c r="L188" s="31"/>
      <c r="M188" s="145"/>
      <c r="T188" s="52"/>
      <c r="AT188" s="16" t="s">
        <v>154</v>
      </c>
      <c r="AU188" s="16" t="s">
        <v>82</v>
      </c>
    </row>
    <row r="189" spans="2:65" s="12" customFormat="1">
      <c r="B189" s="146"/>
      <c r="D189" s="147" t="s">
        <v>156</v>
      </c>
      <c r="E189" s="148" t="s">
        <v>19</v>
      </c>
      <c r="F189" s="149" t="s">
        <v>101</v>
      </c>
      <c r="H189" s="150">
        <v>77.747</v>
      </c>
      <c r="I189" s="151"/>
      <c r="L189" s="146"/>
      <c r="M189" s="152"/>
      <c r="T189" s="153"/>
      <c r="AT189" s="148" t="s">
        <v>156</v>
      </c>
      <c r="AU189" s="148" t="s">
        <v>82</v>
      </c>
      <c r="AV189" s="12" t="s">
        <v>82</v>
      </c>
      <c r="AW189" s="12" t="s">
        <v>33</v>
      </c>
      <c r="AX189" s="12" t="s">
        <v>34</v>
      </c>
      <c r="AY189" s="148" t="s">
        <v>146</v>
      </c>
    </row>
    <row r="190" spans="2:65" s="1" customFormat="1" ht="44.25" customHeight="1">
      <c r="B190" s="31"/>
      <c r="C190" s="128" t="s">
        <v>7</v>
      </c>
      <c r="D190" s="128" t="s">
        <v>148</v>
      </c>
      <c r="E190" s="129" t="s">
        <v>290</v>
      </c>
      <c r="F190" s="130" t="s">
        <v>291</v>
      </c>
      <c r="G190" s="131" t="s">
        <v>196</v>
      </c>
      <c r="H190" s="132">
        <v>194.36799999999999</v>
      </c>
      <c r="I190" s="133"/>
      <c r="J190" s="134">
        <f>ROUND(I190*H190,2)</f>
        <v>0</v>
      </c>
      <c r="K190" s="135"/>
      <c r="L190" s="31"/>
      <c r="M190" s="136" t="s">
        <v>19</v>
      </c>
      <c r="N190" s="137" t="s">
        <v>44</v>
      </c>
      <c r="P190" s="138">
        <f>O190*H190</f>
        <v>0</v>
      </c>
      <c r="Q190" s="138">
        <v>7.9000000000000008E-3</v>
      </c>
      <c r="R190" s="138">
        <f>Q190*H190</f>
        <v>1.5355072000000001</v>
      </c>
      <c r="S190" s="138">
        <v>0</v>
      </c>
      <c r="T190" s="139">
        <f>S190*H190</f>
        <v>0</v>
      </c>
      <c r="AR190" s="140" t="s">
        <v>152</v>
      </c>
      <c r="AT190" s="140" t="s">
        <v>148</v>
      </c>
      <c r="AU190" s="140" t="s">
        <v>82</v>
      </c>
      <c r="AY190" s="16" t="s">
        <v>146</v>
      </c>
      <c r="BE190" s="141">
        <f>IF(N190="základní",J190,0)</f>
        <v>0</v>
      </c>
      <c r="BF190" s="141">
        <f>IF(N190="snížená",J190,0)</f>
        <v>0</v>
      </c>
      <c r="BG190" s="141">
        <f>IF(N190="zákl. přenesená",J190,0)</f>
        <v>0</v>
      </c>
      <c r="BH190" s="141">
        <f>IF(N190="sníž. přenesená",J190,0)</f>
        <v>0</v>
      </c>
      <c r="BI190" s="141">
        <f>IF(N190="nulová",J190,0)</f>
        <v>0</v>
      </c>
      <c r="BJ190" s="16" t="s">
        <v>34</v>
      </c>
      <c r="BK190" s="141">
        <f>ROUND(I190*H190,2)</f>
        <v>0</v>
      </c>
      <c r="BL190" s="16" t="s">
        <v>152</v>
      </c>
      <c r="BM190" s="140" t="s">
        <v>292</v>
      </c>
    </row>
    <row r="191" spans="2:65" s="1" customFormat="1">
      <c r="B191" s="31"/>
      <c r="D191" s="142" t="s">
        <v>154</v>
      </c>
      <c r="F191" s="143" t="s">
        <v>293</v>
      </c>
      <c r="I191" s="144"/>
      <c r="L191" s="31"/>
      <c r="M191" s="145"/>
      <c r="T191" s="52"/>
      <c r="AT191" s="16" t="s">
        <v>154</v>
      </c>
      <c r="AU191" s="16" t="s">
        <v>82</v>
      </c>
    </row>
    <row r="192" spans="2:65" s="12" customFormat="1">
      <c r="B192" s="146"/>
      <c r="D192" s="147" t="s">
        <v>156</v>
      </c>
      <c r="E192" s="148" t="s">
        <v>19</v>
      </c>
      <c r="F192" s="149" t="s">
        <v>294</v>
      </c>
      <c r="H192" s="150">
        <v>194.36799999999999</v>
      </c>
      <c r="I192" s="151"/>
      <c r="L192" s="146"/>
      <c r="M192" s="152"/>
      <c r="T192" s="153"/>
      <c r="AT192" s="148" t="s">
        <v>156</v>
      </c>
      <c r="AU192" s="148" t="s">
        <v>82</v>
      </c>
      <c r="AV192" s="12" t="s">
        <v>82</v>
      </c>
      <c r="AW192" s="12" t="s">
        <v>33</v>
      </c>
      <c r="AX192" s="12" t="s">
        <v>34</v>
      </c>
      <c r="AY192" s="148" t="s">
        <v>146</v>
      </c>
    </row>
    <row r="193" spans="2:65" s="1" customFormat="1" ht="33" customHeight="1">
      <c r="B193" s="31"/>
      <c r="C193" s="128" t="s">
        <v>295</v>
      </c>
      <c r="D193" s="128" t="s">
        <v>148</v>
      </c>
      <c r="E193" s="129" t="s">
        <v>296</v>
      </c>
      <c r="F193" s="130" t="s">
        <v>297</v>
      </c>
      <c r="G193" s="131" t="s">
        <v>196</v>
      </c>
      <c r="H193" s="132">
        <v>58</v>
      </c>
      <c r="I193" s="133"/>
      <c r="J193" s="134">
        <f>ROUND(I193*H193,2)</f>
        <v>0</v>
      </c>
      <c r="K193" s="135"/>
      <c r="L193" s="31"/>
      <c r="M193" s="136" t="s">
        <v>19</v>
      </c>
      <c r="N193" s="137" t="s">
        <v>44</v>
      </c>
      <c r="P193" s="138">
        <f>O193*H193</f>
        <v>0</v>
      </c>
      <c r="Q193" s="138">
        <v>1.98E-3</v>
      </c>
      <c r="R193" s="138">
        <f>Q193*H193</f>
        <v>0.11484</v>
      </c>
      <c r="S193" s="138">
        <v>6.0000000000000002E-5</v>
      </c>
      <c r="T193" s="139">
        <f>S193*H193</f>
        <v>3.48E-3</v>
      </c>
      <c r="AR193" s="140" t="s">
        <v>152</v>
      </c>
      <c r="AT193" s="140" t="s">
        <v>148</v>
      </c>
      <c r="AU193" s="140" t="s">
        <v>82</v>
      </c>
      <c r="AY193" s="16" t="s">
        <v>146</v>
      </c>
      <c r="BE193" s="141">
        <f>IF(N193="základní",J193,0)</f>
        <v>0</v>
      </c>
      <c r="BF193" s="141">
        <f>IF(N193="snížená",J193,0)</f>
        <v>0</v>
      </c>
      <c r="BG193" s="141">
        <f>IF(N193="zákl. přenesená",J193,0)</f>
        <v>0</v>
      </c>
      <c r="BH193" s="141">
        <f>IF(N193="sníž. přenesená",J193,0)</f>
        <v>0</v>
      </c>
      <c r="BI193" s="141">
        <f>IF(N193="nulová",J193,0)</f>
        <v>0</v>
      </c>
      <c r="BJ193" s="16" t="s">
        <v>34</v>
      </c>
      <c r="BK193" s="141">
        <f>ROUND(I193*H193,2)</f>
        <v>0</v>
      </c>
      <c r="BL193" s="16" t="s">
        <v>152</v>
      </c>
      <c r="BM193" s="140" t="s">
        <v>298</v>
      </c>
    </row>
    <row r="194" spans="2:65" s="1" customFormat="1">
      <c r="B194" s="31"/>
      <c r="D194" s="142" t="s">
        <v>154</v>
      </c>
      <c r="F194" s="143" t="s">
        <v>299</v>
      </c>
      <c r="I194" s="144"/>
      <c r="L194" s="31"/>
      <c r="M194" s="145"/>
      <c r="T194" s="52"/>
      <c r="AT194" s="16" t="s">
        <v>154</v>
      </c>
      <c r="AU194" s="16" t="s">
        <v>82</v>
      </c>
    </row>
    <row r="195" spans="2:65" s="12" customFormat="1">
      <c r="B195" s="146"/>
      <c r="D195" s="147" t="s">
        <v>156</v>
      </c>
      <c r="E195" s="148" t="s">
        <v>19</v>
      </c>
      <c r="F195" s="149" t="s">
        <v>300</v>
      </c>
      <c r="H195" s="150">
        <v>58</v>
      </c>
      <c r="I195" s="151"/>
      <c r="L195" s="146"/>
      <c r="M195" s="152"/>
      <c r="T195" s="153"/>
      <c r="AT195" s="148" t="s">
        <v>156</v>
      </c>
      <c r="AU195" s="148" t="s">
        <v>82</v>
      </c>
      <c r="AV195" s="12" t="s">
        <v>82</v>
      </c>
      <c r="AW195" s="12" t="s">
        <v>33</v>
      </c>
      <c r="AX195" s="12" t="s">
        <v>34</v>
      </c>
      <c r="AY195" s="148" t="s">
        <v>146</v>
      </c>
    </row>
    <row r="196" spans="2:65" s="1" customFormat="1" ht="24.2" customHeight="1">
      <c r="B196" s="31"/>
      <c r="C196" s="128" t="s">
        <v>301</v>
      </c>
      <c r="D196" s="128" t="s">
        <v>148</v>
      </c>
      <c r="E196" s="129" t="s">
        <v>302</v>
      </c>
      <c r="F196" s="130" t="s">
        <v>303</v>
      </c>
      <c r="G196" s="131" t="s">
        <v>189</v>
      </c>
      <c r="H196" s="132">
        <v>28.535</v>
      </c>
      <c r="I196" s="133"/>
      <c r="J196" s="134">
        <f>ROUND(I196*H196,2)</f>
        <v>0</v>
      </c>
      <c r="K196" s="135"/>
      <c r="L196" s="31"/>
      <c r="M196" s="136" t="s">
        <v>19</v>
      </c>
      <c r="N196" s="137" t="s">
        <v>44</v>
      </c>
      <c r="P196" s="138">
        <f>O196*H196</f>
        <v>0</v>
      </c>
      <c r="Q196" s="138">
        <v>1.5E-3</v>
      </c>
      <c r="R196" s="138">
        <f>Q196*H196</f>
        <v>4.28025E-2</v>
      </c>
      <c r="S196" s="138">
        <v>0</v>
      </c>
      <c r="T196" s="139">
        <f>S196*H196</f>
        <v>0</v>
      </c>
      <c r="AR196" s="140" t="s">
        <v>152</v>
      </c>
      <c r="AT196" s="140" t="s">
        <v>148</v>
      </c>
      <c r="AU196" s="140" t="s">
        <v>82</v>
      </c>
      <c r="AY196" s="16" t="s">
        <v>146</v>
      </c>
      <c r="BE196" s="141">
        <f>IF(N196="základní",J196,0)</f>
        <v>0</v>
      </c>
      <c r="BF196" s="141">
        <f>IF(N196="snížená",J196,0)</f>
        <v>0</v>
      </c>
      <c r="BG196" s="141">
        <f>IF(N196="zákl. přenesená",J196,0)</f>
        <v>0</v>
      </c>
      <c r="BH196" s="141">
        <f>IF(N196="sníž. přenesená",J196,0)</f>
        <v>0</v>
      </c>
      <c r="BI196" s="141">
        <f>IF(N196="nulová",J196,0)</f>
        <v>0</v>
      </c>
      <c r="BJ196" s="16" t="s">
        <v>34</v>
      </c>
      <c r="BK196" s="141">
        <f>ROUND(I196*H196,2)</f>
        <v>0</v>
      </c>
      <c r="BL196" s="16" t="s">
        <v>152</v>
      </c>
      <c r="BM196" s="140" t="s">
        <v>304</v>
      </c>
    </row>
    <row r="197" spans="2:65" s="1" customFormat="1">
      <c r="B197" s="31"/>
      <c r="D197" s="142" t="s">
        <v>154</v>
      </c>
      <c r="F197" s="143" t="s">
        <v>305</v>
      </c>
      <c r="I197" s="144"/>
      <c r="L197" s="31"/>
      <c r="M197" s="145"/>
      <c r="T197" s="52"/>
      <c r="AT197" s="16" t="s">
        <v>154</v>
      </c>
      <c r="AU197" s="16" t="s">
        <v>82</v>
      </c>
    </row>
    <row r="198" spans="2:65" s="12" customFormat="1" ht="33.75">
      <c r="B198" s="146"/>
      <c r="D198" s="147" t="s">
        <v>156</v>
      </c>
      <c r="E198" s="148" t="s">
        <v>19</v>
      </c>
      <c r="F198" s="149" t="s">
        <v>306</v>
      </c>
      <c r="H198" s="150">
        <v>28.535</v>
      </c>
      <c r="I198" s="151"/>
      <c r="L198" s="146"/>
      <c r="M198" s="152"/>
      <c r="T198" s="153"/>
      <c r="AT198" s="148" t="s">
        <v>156</v>
      </c>
      <c r="AU198" s="148" t="s">
        <v>82</v>
      </c>
      <c r="AV198" s="12" t="s">
        <v>82</v>
      </c>
      <c r="AW198" s="12" t="s">
        <v>33</v>
      </c>
      <c r="AX198" s="12" t="s">
        <v>73</v>
      </c>
      <c r="AY198" s="148" t="s">
        <v>146</v>
      </c>
    </row>
    <row r="199" spans="2:65" s="13" customFormat="1">
      <c r="B199" s="154"/>
      <c r="D199" s="147" t="s">
        <v>156</v>
      </c>
      <c r="E199" s="155" t="s">
        <v>19</v>
      </c>
      <c r="F199" s="156" t="s">
        <v>158</v>
      </c>
      <c r="H199" s="157">
        <v>28.535</v>
      </c>
      <c r="I199" s="158"/>
      <c r="L199" s="154"/>
      <c r="M199" s="159"/>
      <c r="T199" s="160"/>
      <c r="AT199" s="155" t="s">
        <v>156</v>
      </c>
      <c r="AU199" s="155" t="s">
        <v>82</v>
      </c>
      <c r="AV199" s="13" t="s">
        <v>152</v>
      </c>
      <c r="AW199" s="13" t="s">
        <v>33</v>
      </c>
      <c r="AX199" s="13" t="s">
        <v>34</v>
      </c>
      <c r="AY199" s="155" t="s">
        <v>146</v>
      </c>
    </row>
    <row r="200" spans="2:65" s="1" customFormat="1" ht="37.9" customHeight="1">
      <c r="B200" s="31"/>
      <c r="C200" s="128" t="s">
        <v>307</v>
      </c>
      <c r="D200" s="128" t="s">
        <v>148</v>
      </c>
      <c r="E200" s="129" t="s">
        <v>308</v>
      </c>
      <c r="F200" s="130" t="s">
        <v>309</v>
      </c>
      <c r="G200" s="131" t="s">
        <v>196</v>
      </c>
      <c r="H200" s="132">
        <v>40</v>
      </c>
      <c r="I200" s="133"/>
      <c r="J200" s="134">
        <f>ROUND(I200*H200,2)</f>
        <v>0</v>
      </c>
      <c r="K200" s="135"/>
      <c r="L200" s="31"/>
      <c r="M200" s="136" t="s">
        <v>19</v>
      </c>
      <c r="N200" s="137" t="s">
        <v>44</v>
      </c>
      <c r="P200" s="138">
        <f>O200*H200</f>
        <v>0</v>
      </c>
      <c r="Q200" s="138">
        <v>2.6440000000000002E-2</v>
      </c>
      <c r="R200" s="138">
        <f>Q200*H200</f>
        <v>1.0576000000000001</v>
      </c>
      <c r="S200" s="138">
        <v>2.5999999999999999E-2</v>
      </c>
      <c r="T200" s="139">
        <f>S200*H200</f>
        <v>1.04</v>
      </c>
      <c r="AR200" s="140" t="s">
        <v>152</v>
      </c>
      <c r="AT200" s="140" t="s">
        <v>148</v>
      </c>
      <c r="AU200" s="140" t="s">
        <v>82</v>
      </c>
      <c r="AY200" s="16" t="s">
        <v>146</v>
      </c>
      <c r="BE200" s="141">
        <f>IF(N200="základní",J200,0)</f>
        <v>0</v>
      </c>
      <c r="BF200" s="141">
        <f>IF(N200="snížená",J200,0)</f>
        <v>0</v>
      </c>
      <c r="BG200" s="141">
        <f>IF(N200="zákl. přenesená",J200,0)</f>
        <v>0</v>
      </c>
      <c r="BH200" s="141">
        <f>IF(N200="sníž. přenesená",J200,0)</f>
        <v>0</v>
      </c>
      <c r="BI200" s="141">
        <f>IF(N200="nulová",J200,0)</f>
        <v>0</v>
      </c>
      <c r="BJ200" s="16" t="s">
        <v>34</v>
      </c>
      <c r="BK200" s="141">
        <f>ROUND(I200*H200,2)</f>
        <v>0</v>
      </c>
      <c r="BL200" s="16" t="s">
        <v>152</v>
      </c>
      <c r="BM200" s="140" t="s">
        <v>310</v>
      </c>
    </row>
    <row r="201" spans="2:65" s="1" customFormat="1">
      <c r="B201" s="31"/>
      <c r="D201" s="142" t="s">
        <v>154</v>
      </c>
      <c r="F201" s="143" t="s">
        <v>311</v>
      </c>
      <c r="I201" s="144"/>
      <c r="L201" s="31"/>
      <c r="M201" s="145"/>
      <c r="T201" s="52"/>
      <c r="AT201" s="16" t="s">
        <v>154</v>
      </c>
      <c r="AU201" s="16" t="s">
        <v>82</v>
      </c>
    </row>
    <row r="202" spans="2:65" s="12" customFormat="1" ht="22.5">
      <c r="B202" s="146"/>
      <c r="D202" s="147" t="s">
        <v>156</v>
      </c>
      <c r="E202" s="148" t="s">
        <v>19</v>
      </c>
      <c r="F202" s="149" t="s">
        <v>312</v>
      </c>
      <c r="H202" s="150">
        <v>40</v>
      </c>
      <c r="I202" s="151"/>
      <c r="L202" s="146"/>
      <c r="M202" s="152"/>
      <c r="T202" s="153"/>
      <c r="AT202" s="148" t="s">
        <v>156</v>
      </c>
      <c r="AU202" s="148" t="s">
        <v>82</v>
      </c>
      <c r="AV202" s="12" t="s">
        <v>82</v>
      </c>
      <c r="AW202" s="12" t="s">
        <v>33</v>
      </c>
      <c r="AX202" s="12" t="s">
        <v>34</v>
      </c>
      <c r="AY202" s="148" t="s">
        <v>146</v>
      </c>
    </row>
    <row r="203" spans="2:65" s="1" customFormat="1" ht="37.9" customHeight="1">
      <c r="B203" s="31"/>
      <c r="C203" s="128" t="s">
        <v>313</v>
      </c>
      <c r="D203" s="128" t="s">
        <v>148</v>
      </c>
      <c r="E203" s="129" t="s">
        <v>314</v>
      </c>
      <c r="F203" s="130" t="s">
        <v>315</v>
      </c>
      <c r="G203" s="131" t="s">
        <v>151</v>
      </c>
      <c r="H203" s="132">
        <v>0.1</v>
      </c>
      <c r="I203" s="133"/>
      <c r="J203" s="134">
        <f>ROUND(I203*H203,2)</f>
        <v>0</v>
      </c>
      <c r="K203" s="135"/>
      <c r="L203" s="31"/>
      <c r="M203" s="136" t="s">
        <v>19</v>
      </c>
      <c r="N203" s="137" t="s">
        <v>44</v>
      </c>
      <c r="P203" s="138">
        <f>O203*H203</f>
        <v>0</v>
      </c>
      <c r="Q203" s="138">
        <v>2.3010199999999998</v>
      </c>
      <c r="R203" s="138">
        <f>Q203*H203</f>
        <v>0.230102</v>
      </c>
      <c r="S203" s="138">
        <v>0</v>
      </c>
      <c r="T203" s="139">
        <f>S203*H203</f>
        <v>0</v>
      </c>
      <c r="AR203" s="140" t="s">
        <v>152</v>
      </c>
      <c r="AT203" s="140" t="s">
        <v>148</v>
      </c>
      <c r="AU203" s="140" t="s">
        <v>82</v>
      </c>
      <c r="AY203" s="16" t="s">
        <v>146</v>
      </c>
      <c r="BE203" s="141">
        <f>IF(N203="základní",J203,0)</f>
        <v>0</v>
      </c>
      <c r="BF203" s="141">
        <f>IF(N203="snížená",J203,0)</f>
        <v>0</v>
      </c>
      <c r="BG203" s="141">
        <f>IF(N203="zákl. přenesená",J203,0)</f>
        <v>0</v>
      </c>
      <c r="BH203" s="141">
        <f>IF(N203="sníž. přenesená",J203,0)</f>
        <v>0</v>
      </c>
      <c r="BI203" s="141">
        <f>IF(N203="nulová",J203,0)</f>
        <v>0</v>
      </c>
      <c r="BJ203" s="16" t="s">
        <v>34</v>
      </c>
      <c r="BK203" s="141">
        <f>ROUND(I203*H203,2)</f>
        <v>0</v>
      </c>
      <c r="BL203" s="16" t="s">
        <v>152</v>
      </c>
      <c r="BM203" s="140" t="s">
        <v>316</v>
      </c>
    </row>
    <row r="204" spans="2:65" s="1" customFormat="1">
      <c r="B204" s="31"/>
      <c r="D204" s="142" t="s">
        <v>154</v>
      </c>
      <c r="F204" s="143" t="s">
        <v>317</v>
      </c>
      <c r="I204" s="144"/>
      <c r="L204" s="31"/>
      <c r="M204" s="145"/>
      <c r="T204" s="52"/>
      <c r="AT204" s="16" t="s">
        <v>154</v>
      </c>
      <c r="AU204" s="16" t="s">
        <v>82</v>
      </c>
    </row>
    <row r="205" spans="2:65" s="12" customFormat="1">
      <c r="B205" s="146"/>
      <c r="D205" s="147" t="s">
        <v>156</v>
      </c>
      <c r="E205" s="148" t="s">
        <v>19</v>
      </c>
      <c r="F205" s="149" t="s">
        <v>318</v>
      </c>
      <c r="H205" s="150">
        <v>0.1</v>
      </c>
      <c r="I205" s="151"/>
      <c r="L205" s="146"/>
      <c r="M205" s="152"/>
      <c r="T205" s="153"/>
      <c r="AT205" s="148" t="s">
        <v>156</v>
      </c>
      <c r="AU205" s="148" t="s">
        <v>82</v>
      </c>
      <c r="AV205" s="12" t="s">
        <v>82</v>
      </c>
      <c r="AW205" s="12" t="s">
        <v>33</v>
      </c>
      <c r="AX205" s="12" t="s">
        <v>73</v>
      </c>
      <c r="AY205" s="148" t="s">
        <v>146</v>
      </c>
    </row>
    <row r="206" spans="2:65" s="13" customFormat="1">
      <c r="B206" s="154"/>
      <c r="D206" s="147" t="s">
        <v>156</v>
      </c>
      <c r="E206" s="155" t="s">
        <v>19</v>
      </c>
      <c r="F206" s="156" t="s">
        <v>158</v>
      </c>
      <c r="H206" s="157">
        <v>0.1</v>
      </c>
      <c r="I206" s="158"/>
      <c r="L206" s="154"/>
      <c r="M206" s="159"/>
      <c r="T206" s="160"/>
      <c r="AT206" s="155" t="s">
        <v>156</v>
      </c>
      <c r="AU206" s="155" t="s">
        <v>82</v>
      </c>
      <c r="AV206" s="13" t="s">
        <v>152</v>
      </c>
      <c r="AW206" s="13" t="s">
        <v>33</v>
      </c>
      <c r="AX206" s="13" t="s">
        <v>34</v>
      </c>
      <c r="AY206" s="155" t="s">
        <v>146</v>
      </c>
    </row>
    <row r="207" spans="2:65" s="1" customFormat="1" ht="37.9" customHeight="1">
      <c r="B207" s="31"/>
      <c r="C207" s="128" t="s">
        <v>319</v>
      </c>
      <c r="D207" s="128" t="s">
        <v>148</v>
      </c>
      <c r="E207" s="129" t="s">
        <v>320</v>
      </c>
      <c r="F207" s="130" t="s">
        <v>321</v>
      </c>
      <c r="G207" s="131" t="s">
        <v>151</v>
      </c>
      <c r="H207" s="132">
        <v>1.228</v>
      </c>
      <c r="I207" s="133"/>
      <c r="J207" s="134">
        <f>ROUND(I207*H207,2)</f>
        <v>0</v>
      </c>
      <c r="K207" s="135"/>
      <c r="L207" s="31"/>
      <c r="M207" s="136" t="s">
        <v>19</v>
      </c>
      <c r="N207" s="137" t="s">
        <v>44</v>
      </c>
      <c r="P207" s="138">
        <f>O207*H207</f>
        <v>0</v>
      </c>
      <c r="Q207" s="138">
        <v>2.3010199999999998</v>
      </c>
      <c r="R207" s="138">
        <f>Q207*H207</f>
        <v>2.82565256</v>
      </c>
      <c r="S207" s="138">
        <v>0</v>
      </c>
      <c r="T207" s="139">
        <f>S207*H207</f>
        <v>0</v>
      </c>
      <c r="AR207" s="140" t="s">
        <v>152</v>
      </c>
      <c r="AT207" s="140" t="s">
        <v>148</v>
      </c>
      <c r="AU207" s="140" t="s">
        <v>82</v>
      </c>
      <c r="AY207" s="16" t="s">
        <v>146</v>
      </c>
      <c r="BE207" s="141">
        <f>IF(N207="základní",J207,0)</f>
        <v>0</v>
      </c>
      <c r="BF207" s="141">
        <f>IF(N207="snížená",J207,0)</f>
        <v>0</v>
      </c>
      <c r="BG207" s="141">
        <f>IF(N207="zákl. přenesená",J207,0)</f>
        <v>0</v>
      </c>
      <c r="BH207" s="141">
        <f>IF(N207="sníž. přenesená",J207,0)</f>
        <v>0</v>
      </c>
      <c r="BI207" s="141">
        <f>IF(N207="nulová",J207,0)</f>
        <v>0</v>
      </c>
      <c r="BJ207" s="16" t="s">
        <v>34</v>
      </c>
      <c r="BK207" s="141">
        <f>ROUND(I207*H207,2)</f>
        <v>0</v>
      </c>
      <c r="BL207" s="16" t="s">
        <v>152</v>
      </c>
      <c r="BM207" s="140" t="s">
        <v>322</v>
      </c>
    </row>
    <row r="208" spans="2:65" s="1" customFormat="1">
      <c r="B208" s="31"/>
      <c r="D208" s="142" t="s">
        <v>154</v>
      </c>
      <c r="F208" s="143" t="s">
        <v>323</v>
      </c>
      <c r="I208" s="144"/>
      <c r="L208" s="31"/>
      <c r="M208" s="145"/>
      <c r="T208" s="52"/>
      <c r="AT208" s="16" t="s">
        <v>154</v>
      </c>
      <c r="AU208" s="16" t="s">
        <v>82</v>
      </c>
    </row>
    <row r="209" spans="2:65" s="12" customFormat="1" ht="22.5">
      <c r="B209" s="146"/>
      <c r="D209" s="147" t="s">
        <v>156</v>
      </c>
      <c r="E209" s="148" t="s">
        <v>19</v>
      </c>
      <c r="F209" s="149" t="s">
        <v>324</v>
      </c>
      <c r="H209" s="150">
        <v>1.228</v>
      </c>
      <c r="I209" s="151"/>
      <c r="L209" s="146"/>
      <c r="M209" s="152"/>
      <c r="T209" s="153"/>
      <c r="AT209" s="148" t="s">
        <v>156</v>
      </c>
      <c r="AU209" s="148" t="s">
        <v>82</v>
      </c>
      <c r="AV209" s="12" t="s">
        <v>82</v>
      </c>
      <c r="AW209" s="12" t="s">
        <v>33</v>
      </c>
      <c r="AX209" s="12" t="s">
        <v>73</v>
      </c>
      <c r="AY209" s="148" t="s">
        <v>146</v>
      </c>
    </row>
    <row r="210" spans="2:65" s="13" customFormat="1">
      <c r="B210" s="154"/>
      <c r="D210" s="147" t="s">
        <v>156</v>
      </c>
      <c r="E210" s="155" t="s">
        <v>19</v>
      </c>
      <c r="F210" s="156" t="s">
        <v>158</v>
      </c>
      <c r="H210" s="157">
        <v>1.228</v>
      </c>
      <c r="I210" s="158"/>
      <c r="L210" s="154"/>
      <c r="M210" s="159"/>
      <c r="T210" s="160"/>
      <c r="AT210" s="155" t="s">
        <v>156</v>
      </c>
      <c r="AU210" s="155" t="s">
        <v>82</v>
      </c>
      <c r="AV210" s="13" t="s">
        <v>152</v>
      </c>
      <c r="AW210" s="13" t="s">
        <v>33</v>
      </c>
      <c r="AX210" s="13" t="s">
        <v>34</v>
      </c>
      <c r="AY210" s="155" t="s">
        <v>146</v>
      </c>
    </row>
    <row r="211" spans="2:65" s="1" customFormat="1" ht="33" customHeight="1">
      <c r="B211" s="31"/>
      <c r="C211" s="128" t="s">
        <v>325</v>
      </c>
      <c r="D211" s="128" t="s">
        <v>148</v>
      </c>
      <c r="E211" s="129" t="s">
        <v>326</v>
      </c>
      <c r="F211" s="130" t="s">
        <v>327</v>
      </c>
      <c r="G211" s="131" t="s">
        <v>196</v>
      </c>
      <c r="H211" s="132">
        <v>1.5</v>
      </c>
      <c r="I211" s="133"/>
      <c r="J211" s="134">
        <f>ROUND(I211*H211,2)</f>
        <v>0</v>
      </c>
      <c r="K211" s="135"/>
      <c r="L211" s="31"/>
      <c r="M211" s="136" t="s">
        <v>19</v>
      </c>
      <c r="N211" s="137" t="s">
        <v>44</v>
      </c>
      <c r="P211" s="138">
        <f>O211*H211</f>
        <v>0</v>
      </c>
      <c r="Q211" s="138">
        <v>9.8680000000000004E-2</v>
      </c>
      <c r="R211" s="138">
        <f>Q211*H211</f>
        <v>0.14802000000000001</v>
      </c>
      <c r="S211" s="138">
        <v>0</v>
      </c>
      <c r="T211" s="139">
        <f>S211*H211</f>
        <v>0</v>
      </c>
      <c r="AR211" s="140" t="s">
        <v>152</v>
      </c>
      <c r="AT211" s="140" t="s">
        <v>148</v>
      </c>
      <c r="AU211" s="140" t="s">
        <v>82</v>
      </c>
      <c r="AY211" s="16" t="s">
        <v>146</v>
      </c>
      <c r="BE211" s="141">
        <f>IF(N211="základní",J211,0)</f>
        <v>0</v>
      </c>
      <c r="BF211" s="141">
        <f>IF(N211="snížená",J211,0)</f>
        <v>0</v>
      </c>
      <c r="BG211" s="141">
        <f>IF(N211="zákl. přenesená",J211,0)</f>
        <v>0</v>
      </c>
      <c r="BH211" s="141">
        <f>IF(N211="sníž. přenesená",J211,0)</f>
        <v>0</v>
      </c>
      <c r="BI211" s="141">
        <f>IF(N211="nulová",J211,0)</f>
        <v>0</v>
      </c>
      <c r="BJ211" s="16" t="s">
        <v>34</v>
      </c>
      <c r="BK211" s="141">
        <f>ROUND(I211*H211,2)</f>
        <v>0</v>
      </c>
      <c r="BL211" s="16" t="s">
        <v>152</v>
      </c>
      <c r="BM211" s="140" t="s">
        <v>328</v>
      </c>
    </row>
    <row r="212" spans="2:65" s="1" customFormat="1">
      <c r="B212" s="31"/>
      <c r="D212" s="142" t="s">
        <v>154</v>
      </c>
      <c r="F212" s="143" t="s">
        <v>329</v>
      </c>
      <c r="I212" s="144"/>
      <c r="L212" s="31"/>
      <c r="M212" s="145"/>
      <c r="T212" s="52"/>
      <c r="AT212" s="16" t="s">
        <v>154</v>
      </c>
      <c r="AU212" s="16" t="s">
        <v>82</v>
      </c>
    </row>
    <row r="213" spans="2:65" s="12" customFormat="1">
      <c r="B213" s="146"/>
      <c r="D213" s="147" t="s">
        <v>156</v>
      </c>
      <c r="E213" s="148" t="s">
        <v>19</v>
      </c>
      <c r="F213" s="149" t="s">
        <v>330</v>
      </c>
      <c r="H213" s="150">
        <v>1.5</v>
      </c>
      <c r="I213" s="151"/>
      <c r="L213" s="146"/>
      <c r="M213" s="152"/>
      <c r="T213" s="153"/>
      <c r="AT213" s="148" t="s">
        <v>156</v>
      </c>
      <c r="AU213" s="148" t="s">
        <v>82</v>
      </c>
      <c r="AV213" s="12" t="s">
        <v>82</v>
      </c>
      <c r="AW213" s="12" t="s">
        <v>33</v>
      </c>
      <c r="AX213" s="12" t="s">
        <v>34</v>
      </c>
      <c r="AY213" s="148" t="s">
        <v>146</v>
      </c>
    </row>
    <row r="214" spans="2:65" s="1" customFormat="1" ht="24.2" customHeight="1">
      <c r="B214" s="31"/>
      <c r="C214" s="128" t="s">
        <v>331</v>
      </c>
      <c r="D214" s="128" t="s">
        <v>148</v>
      </c>
      <c r="E214" s="129" t="s">
        <v>332</v>
      </c>
      <c r="F214" s="130" t="s">
        <v>333</v>
      </c>
      <c r="G214" s="131" t="s">
        <v>196</v>
      </c>
      <c r="H214" s="132">
        <v>51.53</v>
      </c>
      <c r="I214" s="133"/>
      <c r="J214" s="134">
        <f>ROUND(I214*H214,2)</f>
        <v>0</v>
      </c>
      <c r="K214" s="135"/>
      <c r="L214" s="31"/>
      <c r="M214" s="136" t="s">
        <v>19</v>
      </c>
      <c r="N214" s="137" t="s">
        <v>44</v>
      </c>
      <c r="P214" s="138">
        <f>O214*H214</f>
        <v>0</v>
      </c>
      <c r="Q214" s="138">
        <v>0.11169999999999999</v>
      </c>
      <c r="R214" s="138">
        <f>Q214*H214</f>
        <v>5.7559009999999997</v>
      </c>
      <c r="S214" s="138">
        <v>0</v>
      </c>
      <c r="T214" s="139">
        <f>S214*H214</f>
        <v>0</v>
      </c>
      <c r="AR214" s="140" t="s">
        <v>152</v>
      </c>
      <c r="AT214" s="140" t="s">
        <v>148</v>
      </c>
      <c r="AU214" s="140" t="s">
        <v>82</v>
      </c>
      <c r="AY214" s="16" t="s">
        <v>146</v>
      </c>
      <c r="BE214" s="141">
        <f>IF(N214="základní",J214,0)</f>
        <v>0</v>
      </c>
      <c r="BF214" s="141">
        <f>IF(N214="snížená",J214,0)</f>
        <v>0</v>
      </c>
      <c r="BG214" s="141">
        <f>IF(N214="zákl. přenesená",J214,0)</f>
        <v>0</v>
      </c>
      <c r="BH214" s="141">
        <f>IF(N214="sníž. přenesená",J214,0)</f>
        <v>0</v>
      </c>
      <c r="BI214" s="141">
        <f>IF(N214="nulová",J214,0)</f>
        <v>0</v>
      </c>
      <c r="BJ214" s="16" t="s">
        <v>34</v>
      </c>
      <c r="BK214" s="141">
        <f>ROUND(I214*H214,2)</f>
        <v>0</v>
      </c>
      <c r="BL214" s="16" t="s">
        <v>152</v>
      </c>
      <c r="BM214" s="140" t="s">
        <v>334</v>
      </c>
    </row>
    <row r="215" spans="2:65" s="1" customFormat="1">
      <c r="B215" s="31"/>
      <c r="D215" s="142" t="s">
        <v>154</v>
      </c>
      <c r="F215" s="143" t="s">
        <v>335</v>
      </c>
      <c r="I215" s="144"/>
      <c r="L215" s="31"/>
      <c r="M215" s="145"/>
      <c r="T215" s="52"/>
      <c r="AT215" s="16" t="s">
        <v>154</v>
      </c>
      <c r="AU215" s="16" t="s">
        <v>82</v>
      </c>
    </row>
    <row r="216" spans="2:65" s="1" customFormat="1" ht="29.25">
      <c r="B216" s="31"/>
      <c r="D216" s="147" t="s">
        <v>336</v>
      </c>
      <c r="F216" s="167" t="s">
        <v>337</v>
      </c>
      <c r="I216" s="144"/>
      <c r="L216" s="31"/>
      <c r="M216" s="145"/>
      <c r="T216" s="52"/>
      <c r="AT216" s="16" t="s">
        <v>336</v>
      </c>
      <c r="AU216" s="16" t="s">
        <v>82</v>
      </c>
    </row>
    <row r="217" spans="2:65" s="12" customFormat="1" ht="22.5">
      <c r="B217" s="146"/>
      <c r="D217" s="147" t="s">
        <v>156</v>
      </c>
      <c r="E217" s="148" t="s">
        <v>19</v>
      </c>
      <c r="F217" s="149" t="s">
        <v>338</v>
      </c>
      <c r="H217" s="150">
        <v>51.53</v>
      </c>
      <c r="I217" s="151"/>
      <c r="L217" s="146"/>
      <c r="M217" s="152"/>
      <c r="T217" s="153"/>
      <c r="AT217" s="148" t="s">
        <v>156</v>
      </c>
      <c r="AU217" s="148" t="s">
        <v>82</v>
      </c>
      <c r="AV217" s="12" t="s">
        <v>82</v>
      </c>
      <c r="AW217" s="12" t="s">
        <v>33</v>
      </c>
      <c r="AX217" s="12" t="s">
        <v>73</v>
      </c>
      <c r="AY217" s="148" t="s">
        <v>146</v>
      </c>
    </row>
    <row r="218" spans="2:65" s="13" customFormat="1">
      <c r="B218" s="154"/>
      <c r="D218" s="147" t="s">
        <v>156</v>
      </c>
      <c r="E218" s="155" t="s">
        <v>19</v>
      </c>
      <c r="F218" s="156" t="s">
        <v>158</v>
      </c>
      <c r="H218" s="157">
        <v>51.53</v>
      </c>
      <c r="I218" s="158"/>
      <c r="L218" s="154"/>
      <c r="M218" s="159"/>
      <c r="T218" s="160"/>
      <c r="AT218" s="155" t="s">
        <v>156</v>
      </c>
      <c r="AU218" s="155" t="s">
        <v>82</v>
      </c>
      <c r="AV218" s="13" t="s">
        <v>152</v>
      </c>
      <c r="AW218" s="13" t="s">
        <v>33</v>
      </c>
      <c r="AX218" s="13" t="s">
        <v>34</v>
      </c>
      <c r="AY218" s="155" t="s">
        <v>146</v>
      </c>
    </row>
    <row r="219" spans="2:65" s="1" customFormat="1" ht="24.2" customHeight="1">
      <c r="B219" s="31"/>
      <c r="C219" s="128" t="s">
        <v>339</v>
      </c>
      <c r="D219" s="128" t="s">
        <v>148</v>
      </c>
      <c r="E219" s="129" t="s">
        <v>340</v>
      </c>
      <c r="F219" s="130" t="s">
        <v>341</v>
      </c>
      <c r="G219" s="131" t="s">
        <v>196</v>
      </c>
      <c r="H219" s="132">
        <v>51.53</v>
      </c>
      <c r="I219" s="133"/>
      <c r="J219" s="134">
        <f>ROUND(I219*H219,2)</f>
        <v>0</v>
      </c>
      <c r="K219" s="135"/>
      <c r="L219" s="31"/>
      <c r="M219" s="136" t="s">
        <v>19</v>
      </c>
      <c r="N219" s="137" t="s">
        <v>44</v>
      </c>
      <c r="P219" s="138">
        <f>O219*H219</f>
        <v>0</v>
      </c>
      <c r="Q219" s="138">
        <v>1E-3</v>
      </c>
      <c r="R219" s="138">
        <f>Q219*H219</f>
        <v>5.1529999999999999E-2</v>
      </c>
      <c r="S219" s="138">
        <v>0</v>
      </c>
      <c r="T219" s="139">
        <f>S219*H219</f>
        <v>0</v>
      </c>
      <c r="AR219" s="140" t="s">
        <v>152</v>
      </c>
      <c r="AT219" s="140" t="s">
        <v>148</v>
      </c>
      <c r="AU219" s="140" t="s">
        <v>82</v>
      </c>
      <c r="AY219" s="16" t="s">
        <v>146</v>
      </c>
      <c r="BE219" s="141">
        <f>IF(N219="základní",J219,0)</f>
        <v>0</v>
      </c>
      <c r="BF219" s="141">
        <f>IF(N219="snížená",J219,0)</f>
        <v>0</v>
      </c>
      <c r="BG219" s="141">
        <f>IF(N219="zákl. přenesená",J219,0)</f>
        <v>0</v>
      </c>
      <c r="BH219" s="141">
        <f>IF(N219="sníž. přenesená",J219,0)</f>
        <v>0</v>
      </c>
      <c r="BI219" s="141">
        <f>IF(N219="nulová",J219,0)</f>
        <v>0</v>
      </c>
      <c r="BJ219" s="16" t="s">
        <v>34</v>
      </c>
      <c r="BK219" s="141">
        <f>ROUND(I219*H219,2)</f>
        <v>0</v>
      </c>
      <c r="BL219" s="16" t="s">
        <v>152</v>
      </c>
      <c r="BM219" s="140" t="s">
        <v>342</v>
      </c>
    </row>
    <row r="220" spans="2:65" s="1" customFormat="1">
      <c r="B220" s="31"/>
      <c r="D220" s="142" t="s">
        <v>154</v>
      </c>
      <c r="F220" s="143" t="s">
        <v>343</v>
      </c>
      <c r="I220" s="144"/>
      <c r="L220" s="31"/>
      <c r="M220" s="145"/>
      <c r="T220" s="52"/>
      <c r="AT220" s="16" t="s">
        <v>154</v>
      </c>
      <c r="AU220" s="16" t="s">
        <v>82</v>
      </c>
    </row>
    <row r="221" spans="2:65" s="1" customFormat="1" ht="33" customHeight="1">
      <c r="B221" s="31"/>
      <c r="C221" s="128" t="s">
        <v>344</v>
      </c>
      <c r="D221" s="128" t="s">
        <v>148</v>
      </c>
      <c r="E221" s="129" t="s">
        <v>345</v>
      </c>
      <c r="F221" s="130" t="s">
        <v>346</v>
      </c>
      <c r="G221" s="131" t="s">
        <v>196</v>
      </c>
      <c r="H221" s="132">
        <v>51.53</v>
      </c>
      <c r="I221" s="133"/>
      <c r="J221" s="134">
        <f>ROUND(I221*H221,2)</f>
        <v>0</v>
      </c>
      <c r="K221" s="135"/>
      <c r="L221" s="31"/>
      <c r="M221" s="136" t="s">
        <v>19</v>
      </c>
      <c r="N221" s="137" t="s">
        <v>44</v>
      </c>
      <c r="P221" s="138">
        <f>O221*H221</f>
        <v>0</v>
      </c>
      <c r="Q221" s="138">
        <v>2.2000000000000001E-4</v>
      </c>
      <c r="R221" s="138">
        <f>Q221*H221</f>
        <v>1.13366E-2</v>
      </c>
      <c r="S221" s="138">
        <v>0</v>
      </c>
      <c r="T221" s="139">
        <f>S221*H221</f>
        <v>0</v>
      </c>
      <c r="AR221" s="140" t="s">
        <v>152</v>
      </c>
      <c r="AT221" s="140" t="s">
        <v>148</v>
      </c>
      <c r="AU221" s="140" t="s">
        <v>82</v>
      </c>
      <c r="AY221" s="16" t="s">
        <v>146</v>
      </c>
      <c r="BE221" s="141">
        <f>IF(N221="základní",J221,0)</f>
        <v>0</v>
      </c>
      <c r="BF221" s="141">
        <f>IF(N221="snížená",J221,0)</f>
        <v>0</v>
      </c>
      <c r="BG221" s="141">
        <f>IF(N221="zákl. přenesená",J221,0)</f>
        <v>0</v>
      </c>
      <c r="BH221" s="141">
        <f>IF(N221="sníž. přenesená",J221,0)</f>
        <v>0</v>
      </c>
      <c r="BI221" s="141">
        <f>IF(N221="nulová",J221,0)</f>
        <v>0</v>
      </c>
      <c r="BJ221" s="16" t="s">
        <v>34</v>
      </c>
      <c r="BK221" s="141">
        <f>ROUND(I221*H221,2)</f>
        <v>0</v>
      </c>
      <c r="BL221" s="16" t="s">
        <v>152</v>
      </c>
      <c r="BM221" s="140" t="s">
        <v>347</v>
      </c>
    </row>
    <row r="222" spans="2:65" s="1" customFormat="1">
      <c r="B222" s="31"/>
      <c r="D222" s="142" t="s">
        <v>154</v>
      </c>
      <c r="F222" s="143" t="s">
        <v>348</v>
      </c>
      <c r="I222" s="144"/>
      <c r="L222" s="31"/>
      <c r="M222" s="145"/>
      <c r="T222" s="52"/>
      <c r="AT222" s="16" t="s">
        <v>154</v>
      </c>
      <c r="AU222" s="16" t="s">
        <v>82</v>
      </c>
    </row>
    <row r="223" spans="2:65" s="1" customFormat="1" ht="29.25">
      <c r="B223" s="31"/>
      <c r="D223" s="147" t="s">
        <v>336</v>
      </c>
      <c r="F223" s="167" t="s">
        <v>337</v>
      </c>
      <c r="I223" s="144"/>
      <c r="L223" s="31"/>
      <c r="M223" s="145"/>
      <c r="T223" s="52"/>
      <c r="AT223" s="16" t="s">
        <v>336</v>
      </c>
      <c r="AU223" s="16" t="s">
        <v>82</v>
      </c>
    </row>
    <row r="224" spans="2:65" s="11" customFormat="1" ht="22.9" customHeight="1">
      <c r="B224" s="116"/>
      <c r="D224" s="117" t="s">
        <v>72</v>
      </c>
      <c r="E224" s="126" t="s">
        <v>207</v>
      </c>
      <c r="F224" s="126" t="s">
        <v>349</v>
      </c>
      <c r="I224" s="119"/>
      <c r="J224" s="127">
        <f>BK224</f>
        <v>0</v>
      </c>
      <c r="L224" s="116"/>
      <c r="M224" s="121"/>
      <c r="P224" s="122">
        <f>SUM(P225:P333)</f>
        <v>0</v>
      </c>
      <c r="R224" s="122">
        <f>SUM(R225:R333)</f>
        <v>7.0433059999999992E-2</v>
      </c>
      <c r="T224" s="123">
        <f>SUM(T225:T333)</f>
        <v>36.718038</v>
      </c>
      <c r="AR224" s="117" t="s">
        <v>34</v>
      </c>
      <c r="AT224" s="124" t="s">
        <v>72</v>
      </c>
      <c r="AU224" s="124" t="s">
        <v>34</v>
      </c>
      <c r="AY224" s="117" t="s">
        <v>146</v>
      </c>
      <c r="BK224" s="125">
        <f>SUM(BK225:BK333)</f>
        <v>0</v>
      </c>
    </row>
    <row r="225" spans="2:65" s="1" customFormat="1" ht="37.9" customHeight="1">
      <c r="B225" s="31"/>
      <c r="C225" s="128" t="s">
        <v>350</v>
      </c>
      <c r="D225" s="128" t="s">
        <v>148</v>
      </c>
      <c r="E225" s="129" t="s">
        <v>351</v>
      </c>
      <c r="F225" s="130" t="s">
        <v>352</v>
      </c>
      <c r="G225" s="131" t="s">
        <v>196</v>
      </c>
      <c r="H225" s="132">
        <v>81.209999999999994</v>
      </c>
      <c r="I225" s="133"/>
      <c r="J225" s="134">
        <f>ROUND(I225*H225,2)</f>
        <v>0</v>
      </c>
      <c r="K225" s="135"/>
      <c r="L225" s="31"/>
      <c r="M225" s="136" t="s">
        <v>19</v>
      </c>
      <c r="N225" s="137" t="s">
        <v>44</v>
      </c>
      <c r="P225" s="138">
        <f>O225*H225</f>
        <v>0</v>
      </c>
      <c r="Q225" s="138">
        <v>1.2999999999999999E-4</v>
      </c>
      <c r="R225" s="138">
        <f>Q225*H225</f>
        <v>1.0557299999999999E-2</v>
      </c>
      <c r="S225" s="138">
        <v>0</v>
      </c>
      <c r="T225" s="139">
        <f>S225*H225</f>
        <v>0</v>
      </c>
      <c r="AR225" s="140" t="s">
        <v>152</v>
      </c>
      <c r="AT225" s="140" t="s">
        <v>148</v>
      </c>
      <c r="AU225" s="140" t="s">
        <v>82</v>
      </c>
      <c r="AY225" s="16" t="s">
        <v>146</v>
      </c>
      <c r="BE225" s="141">
        <f>IF(N225="základní",J225,0)</f>
        <v>0</v>
      </c>
      <c r="BF225" s="141">
        <f>IF(N225="snížená",J225,0)</f>
        <v>0</v>
      </c>
      <c r="BG225" s="141">
        <f>IF(N225="zákl. přenesená",J225,0)</f>
        <v>0</v>
      </c>
      <c r="BH225" s="141">
        <f>IF(N225="sníž. přenesená",J225,0)</f>
        <v>0</v>
      </c>
      <c r="BI225" s="141">
        <f>IF(N225="nulová",J225,0)</f>
        <v>0</v>
      </c>
      <c r="BJ225" s="16" t="s">
        <v>34</v>
      </c>
      <c r="BK225" s="141">
        <f>ROUND(I225*H225,2)</f>
        <v>0</v>
      </c>
      <c r="BL225" s="16" t="s">
        <v>152</v>
      </c>
      <c r="BM225" s="140" t="s">
        <v>353</v>
      </c>
    </row>
    <row r="226" spans="2:65" s="1" customFormat="1">
      <c r="B226" s="31"/>
      <c r="D226" s="142" t="s">
        <v>154</v>
      </c>
      <c r="F226" s="143" t="s">
        <v>354</v>
      </c>
      <c r="I226" s="144"/>
      <c r="L226" s="31"/>
      <c r="M226" s="145"/>
      <c r="T226" s="52"/>
      <c r="AT226" s="16" t="s">
        <v>154</v>
      </c>
      <c r="AU226" s="16" t="s">
        <v>82</v>
      </c>
    </row>
    <row r="227" spans="2:65" s="12" customFormat="1" ht="33.75">
      <c r="B227" s="146"/>
      <c r="D227" s="147" t="s">
        <v>156</v>
      </c>
      <c r="E227" s="148" t="s">
        <v>19</v>
      </c>
      <c r="F227" s="149" t="s">
        <v>355</v>
      </c>
      <c r="H227" s="150">
        <v>81.209999999999994</v>
      </c>
      <c r="I227" s="151"/>
      <c r="L227" s="146"/>
      <c r="M227" s="152"/>
      <c r="T227" s="153"/>
      <c r="AT227" s="148" t="s">
        <v>156</v>
      </c>
      <c r="AU227" s="148" t="s">
        <v>82</v>
      </c>
      <c r="AV227" s="12" t="s">
        <v>82</v>
      </c>
      <c r="AW227" s="12" t="s">
        <v>33</v>
      </c>
      <c r="AX227" s="12" t="s">
        <v>73</v>
      </c>
      <c r="AY227" s="148" t="s">
        <v>146</v>
      </c>
    </row>
    <row r="228" spans="2:65" s="13" customFormat="1">
      <c r="B228" s="154"/>
      <c r="D228" s="147" t="s">
        <v>156</v>
      </c>
      <c r="E228" s="155" t="s">
        <v>19</v>
      </c>
      <c r="F228" s="156" t="s">
        <v>158</v>
      </c>
      <c r="H228" s="157">
        <v>81.209999999999994</v>
      </c>
      <c r="I228" s="158"/>
      <c r="L228" s="154"/>
      <c r="M228" s="159"/>
      <c r="T228" s="160"/>
      <c r="AT228" s="155" t="s">
        <v>156</v>
      </c>
      <c r="AU228" s="155" t="s">
        <v>82</v>
      </c>
      <c r="AV228" s="13" t="s">
        <v>152</v>
      </c>
      <c r="AW228" s="13" t="s">
        <v>33</v>
      </c>
      <c r="AX228" s="13" t="s">
        <v>34</v>
      </c>
      <c r="AY228" s="155" t="s">
        <v>146</v>
      </c>
    </row>
    <row r="229" spans="2:65" s="1" customFormat="1" ht="37.9" customHeight="1">
      <c r="B229" s="31"/>
      <c r="C229" s="128" t="s">
        <v>356</v>
      </c>
      <c r="D229" s="128" t="s">
        <v>148</v>
      </c>
      <c r="E229" s="129" t="s">
        <v>357</v>
      </c>
      <c r="F229" s="130" t="s">
        <v>358</v>
      </c>
      <c r="G229" s="131" t="s">
        <v>196</v>
      </c>
      <c r="H229" s="132">
        <v>122.64400000000001</v>
      </c>
      <c r="I229" s="133"/>
      <c r="J229" s="134">
        <f>ROUND(I229*H229,2)</f>
        <v>0</v>
      </c>
      <c r="K229" s="135"/>
      <c r="L229" s="31"/>
      <c r="M229" s="136" t="s">
        <v>19</v>
      </c>
      <c r="N229" s="137" t="s">
        <v>44</v>
      </c>
      <c r="P229" s="138">
        <f>O229*H229</f>
        <v>0</v>
      </c>
      <c r="Q229" s="138">
        <v>4.0000000000000003E-5</v>
      </c>
      <c r="R229" s="138">
        <f>Q229*H229</f>
        <v>4.9057600000000003E-3</v>
      </c>
      <c r="S229" s="138">
        <v>0</v>
      </c>
      <c r="T229" s="139">
        <f>S229*H229</f>
        <v>0</v>
      </c>
      <c r="AR229" s="140" t="s">
        <v>152</v>
      </c>
      <c r="AT229" s="140" t="s">
        <v>148</v>
      </c>
      <c r="AU229" s="140" t="s">
        <v>82</v>
      </c>
      <c r="AY229" s="16" t="s">
        <v>146</v>
      </c>
      <c r="BE229" s="141">
        <f>IF(N229="základní",J229,0)</f>
        <v>0</v>
      </c>
      <c r="BF229" s="141">
        <f>IF(N229="snížená",J229,0)</f>
        <v>0</v>
      </c>
      <c r="BG229" s="141">
        <f>IF(N229="zákl. přenesená",J229,0)</f>
        <v>0</v>
      </c>
      <c r="BH229" s="141">
        <f>IF(N229="sníž. přenesená",J229,0)</f>
        <v>0</v>
      </c>
      <c r="BI229" s="141">
        <f>IF(N229="nulová",J229,0)</f>
        <v>0</v>
      </c>
      <c r="BJ229" s="16" t="s">
        <v>34</v>
      </c>
      <c r="BK229" s="141">
        <f>ROUND(I229*H229,2)</f>
        <v>0</v>
      </c>
      <c r="BL229" s="16" t="s">
        <v>152</v>
      </c>
      <c r="BM229" s="140" t="s">
        <v>359</v>
      </c>
    </row>
    <row r="230" spans="2:65" s="1" customFormat="1">
      <c r="B230" s="31"/>
      <c r="D230" s="142" t="s">
        <v>154</v>
      </c>
      <c r="F230" s="143" t="s">
        <v>360</v>
      </c>
      <c r="I230" s="144"/>
      <c r="L230" s="31"/>
      <c r="M230" s="145"/>
      <c r="T230" s="52"/>
      <c r="AT230" s="16" t="s">
        <v>154</v>
      </c>
      <c r="AU230" s="16" t="s">
        <v>82</v>
      </c>
    </row>
    <row r="231" spans="2:65" s="12" customFormat="1" ht="33.75">
      <c r="B231" s="146"/>
      <c r="D231" s="147" t="s">
        <v>156</v>
      </c>
      <c r="E231" s="148" t="s">
        <v>19</v>
      </c>
      <c r="F231" s="149" t="s">
        <v>361</v>
      </c>
      <c r="H231" s="150">
        <v>122.64400000000001</v>
      </c>
      <c r="I231" s="151"/>
      <c r="L231" s="146"/>
      <c r="M231" s="152"/>
      <c r="T231" s="153"/>
      <c r="AT231" s="148" t="s">
        <v>156</v>
      </c>
      <c r="AU231" s="148" t="s">
        <v>82</v>
      </c>
      <c r="AV231" s="12" t="s">
        <v>82</v>
      </c>
      <c r="AW231" s="12" t="s">
        <v>33</v>
      </c>
      <c r="AX231" s="12" t="s">
        <v>73</v>
      </c>
      <c r="AY231" s="148" t="s">
        <v>146</v>
      </c>
    </row>
    <row r="232" spans="2:65" s="13" customFormat="1">
      <c r="B232" s="154"/>
      <c r="D232" s="147" t="s">
        <v>156</v>
      </c>
      <c r="E232" s="155" t="s">
        <v>19</v>
      </c>
      <c r="F232" s="156" t="s">
        <v>158</v>
      </c>
      <c r="H232" s="157">
        <v>122.64400000000001</v>
      </c>
      <c r="I232" s="158"/>
      <c r="L232" s="154"/>
      <c r="M232" s="159"/>
      <c r="T232" s="160"/>
      <c r="AT232" s="155" t="s">
        <v>156</v>
      </c>
      <c r="AU232" s="155" t="s">
        <v>82</v>
      </c>
      <c r="AV232" s="13" t="s">
        <v>152</v>
      </c>
      <c r="AW232" s="13" t="s">
        <v>33</v>
      </c>
      <c r="AX232" s="13" t="s">
        <v>34</v>
      </c>
      <c r="AY232" s="155" t="s">
        <v>146</v>
      </c>
    </row>
    <row r="233" spans="2:65" s="1" customFormat="1" ht="49.15" customHeight="1">
      <c r="B233" s="31"/>
      <c r="C233" s="128" t="s">
        <v>362</v>
      </c>
      <c r="D233" s="128" t="s">
        <v>148</v>
      </c>
      <c r="E233" s="129" t="s">
        <v>363</v>
      </c>
      <c r="F233" s="130" t="s">
        <v>364</v>
      </c>
      <c r="G233" s="131" t="s">
        <v>171</v>
      </c>
      <c r="H233" s="132">
        <v>1</v>
      </c>
      <c r="I233" s="133"/>
      <c r="J233" s="134">
        <f>ROUND(I233*H233,2)</f>
        <v>0</v>
      </c>
      <c r="K233" s="135"/>
      <c r="L233" s="31"/>
      <c r="M233" s="136" t="s">
        <v>19</v>
      </c>
      <c r="N233" s="137" t="s">
        <v>44</v>
      </c>
      <c r="P233" s="138">
        <f>O233*H233</f>
        <v>0</v>
      </c>
      <c r="Q233" s="138">
        <v>4.5969999999999997E-2</v>
      </c>
      <c r="R233" s="138">
        <f>Q233*H233</f>
        <v>4.5969999999999997E-2</v>
      </c>
      <c r="S233" s="138">
        <v>0</v>
      </c>
      <c r="T233" s="139">
        <f>S233*H233</f>
        <v>0</v>
      </c>
      <c r="AR233" s="140" t="s">
        <v>152</v>
      </c>
      <c r="AT233" s="140" t="s">
        <v>148</v>
      </c>
      <c r="AU233" s="140" t="s">
        <v>82</v>
      </c>
      <c r="AY233" s="16" t="s">
        <v>146</v>
      </c>
      <c r="BE233" s="141">
        <f>IF(N233="základní",J233,0)</f>
        <v>0</v>
      </c>
      <c r="BF233" s="141">
        <f>IF(N233="snížená",J233,0)</f>
        <v>0</v>
      </c>
      <c r="BG233" s="141">
        <f>IF(N233="zákl. přenesená",J233,0)</f>
        <v>0</v>
      </c>
      <c r="BH233" s="141">
        <f>IF(N233="sníž. přenesená",J233,0)</f>
        <v>0</v>
      </c>
      <c r="BI233" s="141">
        <f>IF(N233="nulová",J233,0)</f>
        <v>0</v>
      </c>
      <c r="BJ233" s="16" t="s">
        <v>34</v>
      </c>
      <c r="BK233" s="141">
        <f>ROUND(I233*H233,2)</f>
        <v>0</v>
      </c>
      <c r="BL233" s="16" t="s">
        <v>152</v>
      </c>
      <c r="BM233" s="140" t="s">
        <v>365</v>
      </c>
    </row>
    <row r="234" spans="2:65" s="1" customFormat="1">
      <c r="B234" s="31"/>
      <c r="D234" s="142" t="s">
        <v>154</v>
      </c>
      <c r="F234" s="143" t="s">
        <v>366</v>
      </c>
      <c r="I234" s="144"/>
      <c r="L234" s="31"/>
      <c r="M234" s="145"/>
      <c r="T234" s="52"/>
      <c r="AT234" s="16" t="s">
        <v>154</v>
      </c>
      <c r="AU234" s="16" t="s">
        <v>82</v>
      </c>
    </row>
    <row r="235" spans="2:65" s="12" customFormat="1">
      <c r="B235" s="146"/>
      <c r="D235" s="147" t="s">
        <v>156</v>
      </c>
      <c r="E235" s="148" t="s">
        <v>19</v>
      </c>
      <c r="F235" s="149" t="s">
        <v>367</v>
      </c>
      <c r="H235" s="150">
        <v>1</v>
      </c>
      <c r="I235" s="151"/>
      <c r="L235" s="146"/>
      <c r="M235" s="152"/>
      <c r="T235" s="153"/>
      <c r="AT235" s="148" t="s">
        <v>156</v>
      </c>
      <c r="AU235" s="148" t="s">
        <v>82</v>
      </c>
      <c r="AV235" s="12" t="s">
        <v>82</v>
      </c>
      <c r="AW235" s="12" t="s">
        <v>33</v>
      </c>
      <c r="AX235" s="12" t="s">
        <v>73</v>
      </c>
      <c r="AY235" s="148" t="s">
        <v>146</v>
      </c>
    </row>
    <row r="236" spans="2:65" s="13" customFormat="1">
      <c r="B236" s="154"/>
      <c r="D236" s="147" t="s">
        <v>156</v>
      </c>
      <c r="E236" s="155" t="s">
        <v>19</v>
      </c>
      <c r="F236" s="156" t="s">
        <v>158</v>
      </c>
      <c r="H236" s="157">
        <v>1</v>
      </c>
      <c r="I236" s="158"/>
      <c r="L236" s="154"/>
      <c r="M236" s="159"/>
      <c r="T236" s="160"/>
      <c r="AT236" s="155" t="s">
        <v>156</v>
      </c>
      <c r="AU236" s="155" t="s">
        <v>82</v>
      </c>
      <c r="AV236" s="13" t="s">
        <v>152</v>
      </c>
      <c r="AW236" s="13" t="s">
        <v>33</v>
      </c>
      <c r="AX236" s="13" t="s">
        <v>34</v>
      </c>
      <c r="AY236" s="155" t="s">
        <v>146</v>
      </c>
    </row>
    <row r="237" spans="2:65" s="1" customFormat="1" ht="16.5" customHeight="1">
      <c r="B237" s="31"/>
      <c r="C237" s="168" t="s">
        <v>368</v>
      </c>
      <c r="D237" s="168" t="s">
        <v>369</v>
      </c>
      <c r="E237" s="169" t="s">
        <v>370</v>
      </c>
      <c r="F237" s="170" t="s">
        <v>371</v>
      </c>
      <c r="G237" s="171" t="s">
        <v>372</v>
      </c>
      <c r="H237" s="172">
        <v>1</v>
      </c>
      <c r="I237" s="173"/>
      <c r="J237" s="174">
        <f>ROUND(I237*H237,2)</f>
        <v>0</v>
      </c>
      <c r="K237" s="175"/>
      <c r="L237" s="176"/>
      <c r="M237" s="177" t="s">
        <v>19</v>
      </c>
      <c r="N237" s="178" t="s">
        <v>44</v>
      </c>
      <c r="P237" s="138">
        <f>O237*H237</f>
        <v>0</v>
      </c>
      <c r="Q237" s="138">
        <v>8.9999999999999993E-3</v>
      </c>
      <c r="R237" s="138">
        <f>Q237*H237</f>
        <v>8.9999999999999993E-3</v>
      </c>
      <c r="S237" s="138">
        <v>0</v>
      </c>
      <c r="T237" s="139">
        <f>S237*H237</f>
        <v>0</v>
      </c>
      <c r="AR237" s="140" t="s">
        <v>200</v>
      </c>
      <c r="AT237" s="140" t="s">
        <v>369</v>
      </c>
      <c r="AU237" s="140" t="s">
        <v>82</v>
      </c>
      <c r="AY237" s="16" t="s">
        <v>146</v>
      </c>
      <c r="BE237" s="141">
        <f>IF(N237="základní",J237,0)</f>
        <v>0</v>
      </c>
      <c r="BF237" s="141">
        <f>IF(N237="snížená",J237,0)</f>
        <v>0</v>
      </c>
      <c r="BG237" s="141">
        <f>IF(N237="zákl. přenesená",J237,0)</f>
        <v>0</v>
      </c>
      <c r="BH237" s="141">
        <f>IF(N237="sníž. přenesená",J237,0)</f>
        <v>0</v>
      </c>
      <c r="BI237" s="141">
        <f>IF(N237="nulová",J237,0)</f>
        <v>0</v>
      </c>
      <c r="BJ237" s="16" t="s">
        <v>34</v>
      </c>
      <c r="BK237" s="141">
        <f>ROUND(I237*H237,2)</f>
        <v>0</v>
      </c>
      <c r="BL237" s="16" t="s">
        <v>152</v>
      </c>
      <c r="BM237" s="140" t="s">
        <v>373</v>
      </c>
    </row>
    <row r="238" spans="2:65" s="1" customFormat="1" ht="24.2" customHeight="1">
      <c r="B238" s="31"/>
      <c r="C238" s="128" t="s">
        <v>374</v>
      </c>
      <c r="D238" s="128" t="s">
        <v>148</v>
      </c>
      <c r="E238" s="129" t="s">
        <v>375</v>
      </c>
      <c r="F238" s="130" t="s">
        <v>376</v>
      </c>
      <c r="G238" s="131" t="s">
        <v>196</v>
      </c>
      <c r="H238" s="132">
        <v>16.716000000000001</v>
      </c>
      <c r="I238" s="133"/>
      <c r="J238" s="134">
        <f>ROUND(I238*H238,2)</f>
        <v>0</v>
      </c>
      <c r="K238" s="135"/>
      <c r="L238" s="31"/>
      <c r="M238" s="136" t="s">
        <v>19</v>
      </c>
      <c r="N238" s="137" t="s">
        <v>44</v>
      </c>
      <c r="P238" s="138">
        <f>O238*H238</f>
        <v>0</v>
      </c>
      <c r="Q238" s="138">
        <v>0</v>
      </c>
      <c r="R238" s="138">
        <f>Q238*H238</f>
        <v>0</v>
      </c>
      <c r="S238" s="138">
        <v>0.26100000000000001</v>
      </c>
      <c r="T238" s="139">
        <f>S238*H238</f>
        <v>4.3628760000000009</v>
      </c>
      <c r="AR238" s="140" t="s">
        <v>152</v>
      </c>
      <c r="AT238" s="140" t="s">
        <v>148</v>
      </c>
      <c r="AU238" s="140" t="s">
        <v>82</v>
      </c>
      <c r="AY238" s="16" t="s">
        <v>146</v>
      </c>
      <c r="BE238" s="141">
        <f>IF(N238="základní",J238,0)</f>
        <v>0</v>
      </c>
      <c r="BF238" s="141">
        <f>IF(N238="snížená",J238,0)</f>
        <v>0</v>
      </c>
      <c r="BG238" s="141">
        <f>IF(N238="zákl. přenesená",J238,0)</f>
        <v>0</v>
      </c>
      <c r="BH238" s="141">
        <f>IF(N238="sníž. přenesená",J238,0)</f>
        <v>0</v>
      </c>
      <c r="BI238" s="141">
        <f>IF(N238="nulová",J238,0)</f>
        <v>0</v>
      </c>
      <c r="BJ238" s="16" t="s">
        <v>34</v>
      </c>
      <c r="BK238" s="141">
        <f>ROUND(I238*H238,2)</f>
        <v>0</v>
      </c>
      <c r="BL238" s="16" t="s">
        <v>152</v>
      </c>
      <c r="BM238" s="140" t="s">
        <v>377</v>
      </c>
    </row>
    <row r="239" spans="2:65" s="1" customFormat="1">
      <c r="B239" s="31"/>
      <c r="D239" s="142" t="s">
        <v>154</v>
      </c>
      <c r="F239" s="143" t="s">
        <v>378</v>
      </c>
      <c r="I239" s="144"/>
      <c r="L239" s="31"/>
      <c r="M239" s="145"/>
      <c r="T239" s="52"/>
      <c r="AT239" s="16" t="s">
        <v>154</v>
      </c>
      <c r="AU239" s="16" t="s">
        <v>82</v>
      </c>
    </row>
    <row r="240" spans="2:65" s="12" customFormat="1">
      <c r="B240" s="146"/>
      <c r="D240" s="147" t="s">
        <v>156</v>
      </c>
      <c r="E240" s="148" t="s">
        <v>19</v>
      </c>
      <c r="F240" s="149" t="s">
        <v>379</v>
      </c>
      <c r="H240" s="150">
        <v>16.716000000000001</v>
      </c>
      <c r="I240" s="151"/>
      <c r="L240" s="146"/>
      <c r="M240" s="152"/>
      <c r="T240" s="153"/>
      <c r="AT240" s="148" t="s">
        <v>156</v>
      </c>
      <c r="AU240" s="148" t="s">
        <v>82</v>
      </c>
      <c r="AV240" s="12" t="s">
        <v>82</v>
      </c>
      <c r="AW240" s="12" t="s">
        <v>33</v>
      </c>
      <c r="AX240" s="12" t="s">
        <v>73</v>
      </c>
      <c r="AY240" s="148" t="s">
        <v>146</v>
      </c>
    </row>
    <row r="241" spans="2:65" s="13" customFormat="1">
      <c r="B241" s="154"/>
      <c r="D241" s="147" t="s">
        <v>156</v>
      </c>
      <c r="E241" s="155" t="s">
        <v>19</v>
      </c>
      <c r="F241" s="156" t="s">
        <v>158</v>
      </c>
      <c r="H241" s="157">
        <v>16.716000000000001</v>
      </c>
      <c r="I241" s="158"/>
      <c r="L241" s="154"/>
      <c r="M241" s="159"/>
      <c r="T241" s="160"/>
      <c r="AT241" s="155" t="s">
        <v>156</v>
      </c>
      <c r="AU241" s="155" t="s">
        <v>82</v>
      </c>
      <c r="AV241" s="13" t="s">
        <v>152</v>
      </c>
      <c r="AW241" s="13" t="s">
        <v>33</v>
      </c>
      <c r="AX241" s="13" t="s">
        <v>34</v>
      </c>
      <c r="AY241" s="155" t="s">
        <v>146</v>
      </c>
    </row>
    <row r="242" spans="2:65" s="1" customFormat="1" ht="24.2" customHeight="1">
      <c r="B242" s="31"/>
      <c r="C242" s="128" t="s">
        <v>380</v>
      </c>
      <c r="D242" s="128" t="s">
        <v>148</v>
      </c>
      <c r="E242" s="129" t="s">
        <v>381</v>
      </c>
      <c r="F242" s="130" t="s">
        <v>382</v>
      </c>
      <c r="G242" s="131" t="s">
        <v>196</v>
      </c>
      <c r="H242" s="132">
        <v>51.26</v>
      </c>
      <c r="I242" s="133"/>
      <c r="J242" s="134">
        <f>ROUND(I242*H242,2)</f>
        <v>0</v>
      </c>
      <c r="K242" s="135"/>
      <c r="L242" s="31"/>
      <c r="M242" s="136" t="s">
        <v>19</v>
      </c>
      <c r="N242" s="137" t="s">
        <v>44</v>
      </c>
      <c r="P242" s="138">
        <f>O242*H242</f>
        <v>0</v>
      </c>
      <c r="Q242" s="138">
        <v>0</v>
      </c>
      <c r="R242" s="138">
        <f>Q242*H242</f>
        <v>0</v>
      </c>
      <c r="S242" s="138">
        <v>0.09</v>
      </c>
      <c r="T242" s="139">
        <f>S242*H242</f>
        <v>4.6133999999999995</v>
      </c>
      <c r="AR242" s="140" t="s">
        <v>152</v>
      </c>
      <c r="AT242" s="140" t="s">
        <v>148</v>
      </c>
      <c r="AU242" s="140" t="s">
        <v>82</v>
      </c>
      <c r="AY242" s="16" t="s">
        <v>146</v>
      </c>
      <c r="BE242" s="141">
        <f>IF(N242="základní",J242,0)</f>
        <v>0</v>
      </c>
      <c r="BF242" s="141">
        <f>IF(N242="snížená",J242,0)</f>
        <v>0</v>
      </c>
      <c r="BG242" s="141">
        <f>IF(N242="zákl. přenesená",J242,0)</f>
        <v>0</v>
      </c>
      <c r="BH242" s="141">
        <f>IF(N242="sníž. přenesená",J242,0)</f>
        <v>0</v>
      </c>
      <c r="BI242" s="141">
        <f>IF(N242="nulová",J242,0)</f>
        <v>0</v>
      </c>
      <c r="BJ242" s="16" t="s">
        <v>34</v>
      </c>
      <c r="BK242" s="141">
        <f>ROUND(I242*H242,2)</f>
        <v>0</v>
      </c>
      <c r="BL242" s="16" t="s">
        <v>152</v>
      </c>
      <c r="BM242" s="140" t="s">
        <v>383</v>
      </c>
    </row>
    <row r="243" spans="2:65" s="1" customFormat="1">
      <c r="B243" s="31"/>
      <c r="D243" s="142" t="s">
        <v>154</v>
      </c>
      <c r="F243" s="143" t="s">
        <v>384</v>
      </c>
      <c r="I243" s="144"/>
      <c r="L243" s="31"/>
      <c r="M243" s="145"/>
      <c r="T243" s="52"/>
      <c r="AT243" s="16" t="s">
        <v>154</v>
      </c>
      <c r="AU243" s="16" t="s">
        <v>82</v>
      </c>
    </row>
    <row r="244" spans="2:65" s="1" customFormat="1" ht="29.25">
      <c r="B244" s="31"/>
      <c r="D244" s="147" t="s">
        <v>336</v>
      </c>
      <c r="F244" s="167" t="s">
        <v>337</v>
      </c>
      <c r="I244" s="144"/>
      <c r="L244" s="31"/>
      <c r="M244" s="145"/>
      <c r="T244" s="52"/>
      <c r="AT244" s="16" t="s">
        <v>336</v>
      </c>
      <c r="AU244" s="16" t="s">
        <v>82</v>
      </c>
    </row>
    <row r="245" spans="2:65" s="12" customFormat="1">
      <c r="B245" s="146"/>
      <c r="D245" s="147" t="s">
        <v>156</v>
      </c>
      <c r="E245" s="148" t="s">
        <v>19</v>
      </c>
      <c r="F245" s="149" t="s">
        <v>385</v>
      </c>
      <c r="H245" s="150">
        <v>51.26</v>
      </c>
      <c r="I245" s="151"/>
      <c r="L245" s="146"/>
      <c r="M245" s="152"/>
      <c r="T245" s="153"/>
      <c r="AT245" s="148" t="s">
        <v>156</v>
      </c>
      <c r="AU245" s="148" t="s">
        <v>82</v>
      </c>
      <c r="AV245" s="12" t="s">
        <v>82</v>
      </c>
      <c r="AW245" s="12" t="s">
        <v>33</v>
      </c>
      <c r="AX245" s="12" t="s">
        <v>73</v>
      </c>
      <c r="AY245" s="148" t="s">
        <v>146</v>
      </c>
    </row>
    <row r="246" spans="2:65" s="13" customFormat="1">
      <c r="B246" s="154"/>
      <c r="D246" s="147" t="s">
        <v>156</v>
      </c>
      <c r="E246" s="155" t="s">
        <v>19</v>
      </c>
      <c r="F246" s="156" t="s">
        <v>158</v>
      </c>
      <c r="H246" s="157">
        <v>51.26</v>
      </c>
      <c r="I246" s="158"/>
      <c r="L246" s="154"/>
      <c r="M246" s="159"/>
      <c r="T246" s="160"/>
      <c r="AT246" s="155" t="s">
        <v>156</v>
      </c>
      <c r="AU246" s="155" t="s">
        <v>82</v>
      </c>
      <c r="AV246" s="13" t="s">
        <v>152</v>
      </c>
      <c r="AW246" s="13" t="s">
        <v>33</v>
      </c>
      <c r="AX246" s="13" t="s">
        <v>34</v>
      </c>
      <c r="AY246" s="155" t="s">
        <v>146</v>
      </c>
    </row>
    <row r="247" spans="2:65" s="1" customFormat="1" ht="21.75" customHeight="1">
      <c r="B247" s="31"/>
      <c r="C247" s="128" t="s">
        <v>386</v>
      </c>
      <c r="D247" s="128" t="s">
        <v>148</v>
      </c>
      <c r="E247" s="129" t="s">
        <v>387</v>
      </c>
      <c r="F247" s="130" t="s">
        <v>388</v>
      </c>
      <c r="G247" s="131" t="s">
        <v>196</v>
      </c>
      <c r="H247" s="132">
        <v>57.28</v>
      </c>
      <c r="I247" s="133"/>
      <c r="J247" s="134">
        <f>ROUND(I247*H247,2)</f>
        <v>0</v>
      </c>
      <c r="K247" s="135"/>
      <c r="L247" s="31"/>
      <c r="M247" s="136" t="s">
        <v>19</v>
      </c>
      <c r="N247" s="137" t="s">
        <v>44</v>
      </c>
      <c r="P247" s="138">
        <f>O247*H247</f>
        <v>0</v>
      </c>
      <c r="Q247" s="138">
        <v>0</v>
      </c>
      <c r="R247" s="138">
        <f>Q247*H247</f>
        <v>0</v>
      </c>
      <c r="S247" s="138">
        <v>0</v>
      </c>
      <c r="T247" s="139">
        <f>S247*H247</f>
        <v>0</v>
      </c>
      <c r="AR247" s="140" t="s">
        <v>152</v>
      </c>
      <c r="AT247" s="140" t="s">
        <v>148</v>
      </c>
      <c r="AU247" s="140" t="s">
        <v>82</v>
      </c>
      <c r="AY247" s="16" t="s">
        <v>146</v>
      </c>
      <c r="BE247" s="141">
        <f>IF(N247="základní",J247,0)</f>
        <v>0</v>
      </c>
      <c r="BF247" s="141">
        <f>IF(N247="snížená",J247,0)</f>
        <v>0</v>
      </c>
      <c r="BG247" s="141">
        <f>IF(N247="zákl. přenesená",J247,0)</f>
        <v>0</v>
      </c>
      <c r="BH247" s="141">
        <f>IF(N247="sníž. přenesená",J247,0)</f>
        <v>0</v>
      </c>
      <c r="BI247" s="141">
        <f>IF(N247="nulová",J247,0)</f>
        <v>0</v>
      </c>
      <c r="BJ247" s="16" t="s">
        <v>34</v>
      </c>
      <c r="BK247" s="141">
        <f>ROUND(I247*H247,2)</f>
        <v>0</v>
      </c>
      <c r="BL247" s="16" t="s">
        <v>152</v>
      </c>
      <c r="BM247" s="140" t="s">
        <v>389</v>
      </c>
    </row>
    <row r="248" spans="2:65" s="1" customFormat="1">
      <c r="B248" s="31"/>
      <c r="D248" s="142" t="s">
        <v>154</v>
      </c>
      <c r="F248" s="143" t="s">
        <v>390</v>
      </c>
      <c r="I248" s="144"/>
      <c r="L248" s="31"/>
      <c r="M248" s="145"/>
      <c r="T248" s="52"/>
      <c r="AT248" s="16" t="s">
        <v>154</v>
      </c>
      <c r="AU248" s="16" t="s">
        <v>82</v>
      </c>
    </row>
    <row r="249" spans="2:65" s="12" customFormat="1" ht="33.75">
      <c r="B249" s="146"/>
      <c r="D249" s="147" t="s">
        <v>156</v>
      </c>
      <c r="E249" s="148" t="s">
        <v>19</v>
      </c>
      <c r="F249" s="149" t="s">
        <v>391</v>
      </c>
      <c r="H249" s="150">
        <v>57.28</v>
      </c>
      <c r="I249" s="151"/>
      <c r="L249" s="146"/>
      <c r="M249" s="152"/>
      <c r="T249" s="153"/>
      <c r="AT249" s="148" t="s">
        <v>156</v>
      </c>
      <c r="AU249" s="148" t="s">
        <v>82</v>
      </c>
      <c r="AV249" s="12" t="s">
        <v>82</v>
      </c>
      <c r="AW249" s="12" t="s">
        <v>33</v>
      </c>
      <c r="AX249" s="12" t="s">
        <v>73</v>
      </c>
      <c r="AY249" s="148" t="s">
        <v>146</v>
      </c>
    </row>
    <row r="250" spans="2:65" s="13" customFormat="1">
      <c r="B250" s="154"/>
      <c r="D250" s="147" t="s">
        <v>156</v>
      </c>
      <c r="E250" s="155" t="s">
        <v>19</v>
      </c>
      <c r="F250" s="156" t="s">
        <v>158</v>
      </c>
      <c r="H250" s="157">
        <v>57.28</v>
      </c>
      <c r="I250" s="158"/>
      <c r="L250" s="154"/>
      <c r="M250" s="159"/>
      <c r="T250" s="160"/>
      <c r="AT250" s="155" t="s">
        <v>156</v>
      </c>
      <c r="AU250" s="155" t="s">
        <v>82</v>
      </c>
      <c r="AV250" s="13" t="s">
        <v>152</v>
      </c>
      <c r="AW250" s="13" t="s">
        <v>33</v>
      </c>
      <c r="AX250" s="13" t="s">
        <v>34</v>
      </c>
      <c r="AY250" s="155" t="s">
        <v>146</v>
      </c>
    </row>
    <row r="251" spans="2:65" s="1" customFormat="1" ht="44.25" customHeight="1">
      <c r="B251" s="31"/>
      <c r="C251" s="128" t="s">
        <v>392</v>
      </c>
      <c r="D251" s="128" t="s">
        <v>148</v>
      </c>
      <c r="E251" s="129" t="s">
        <v>393</v>
      </c>
      <c r="F251" s="130" t="s">
        <v>394</v>
      </c>
      <c r="G251" s="131" t="s">
        <v>196</v>
      </c>
      <c r="H251" s="132">
        <v>51.26</v>
      </c>
      <c r="I251" s="133"/>
      <c r="J251" s="134">
        <f>ROUND(I251*H251,2)</f>
        <v>0</v>
      </c>
      <c r="K251" s="135"/>
      <c r="L251" s="31"/>
      <c r="M251" s="136" t="s">
        <v>19</v>
      </c>
      <c r="N251" s="137" t="s">
        <v>44</v>
      </c>
      <c r="P251" s="138">
        <f>O251*H251</f>
        <v>0</v>
      </c>
      <c r="Q251" s="138">
        <v>0</v>
      </c>
      <c r="R251" s="138">
        <f>Q251*H251</f>
        <v>0</v>
      </c>
      <c r="S251" s="138">
        <v>3.5000000000000003E-2</v>
      </c>
      <c r="T251" s="139">
        <f>S251*H251</f>
        <v>1.7941</v>
      </c>
      <c r="AR251" s="140" t="s">
        <v>152</v>
      </c>
      <c r="AT251" s="140" t="s">
        <v>148</v>
      </c>
      <c r="AU251" s="140" t="s">
        <v>82</v>
      </c>
      <c r="AY251" s="16" t="s">
        <v>146</v>
      </c>
      <c r="BE251" s="141">
        <f>IF(N251="základní",J251,0)</f>
        <v>0</v>
      </c>
      <c r="BF251" s="141">
        <f>IF(N251="snížená",J251,0)</f>
        <v>0</v>
      </c>
      <c r="BG251" s="141">
        <f>IF(N251="zákl. přenesená",J251,0)</f>
        <v>0</v>
      </c>
      <c r="BH251" s="141">
        <f>IF(N251="sníž. přenesená",J251,0)</f>
        <v>0</v>
      </c>
      <c r="BI251" s="141">
        <f>IF(N251="nulová",J251,0)</f>
        <v>0</v>
      </c>
      <c r="BJ251" s="16" t="s">
        <v>34</v>
      </c>
      <c r="BK251" s="141">
        <f>ROUND(I251*H251,2)</f>
        <v>0</v>
      </c>
      <c r="BL251" s="16" t="s">
        <v>152</v>
      </c>
      <c r="BM251" s="140" t="s">
        <v>395</v>
      </c>
    </row>
    <row r="252" spans="2:65" s="1" customFormat="1">
      <c r="B252" s="31"/>
      <c r="D252" s="142" t="s">
        <v>154</v>
      </c>
      <c r="F252" s="143" t="s">
        <v>396</v>
      </c>
      <c r="I252" s="144"/>
      <c r="L252" s="31"/>
      <c r="M252" s="145"/>
      <c r="T252" s="52"/>
      <c r="AT252" s="16" t="s">
        <v>154</v>
      </c>
      <c r="AU252" s="16" t="s">
        <v>82</v>
      </c>
    </row>
    <row r="253" spans="2:65" s="12" customFormat="1">
      <c r="B253" s="146"/>
      <c r="D253" s="147" t="s">
        <v>156</v>
      </c>
      <c r="E253" s="148" t="s">
        <v>19</v>
      </c>
      <c r="F253" s="149" t="s">
        <v>385</v>
      </c>
      <c r="H253" s="150">
        <v>51.26</v>
      </c>
      <c r="I253" s="151"/>
      <c r="L253" s="146"/>
      <c r="M253" s="152"/>
      <c r="T253" s="153"/>
      <c r="AT253" s="148" t="s">
        <v>156</v>
      </c>
      <c r="AU253" s="148" t="s">
        <v>82</v>
      </c>
      <c r="AV253" s="12" t="s">
        <v>82</v>
      </c>
      <c r="AW253" s="12" t="s">
        <v>33</v>
      </c>
      <c r="AX253" s="12" t="s">
        <v>73</v>
      </c>
      <c r="AY253" s="148" t="s">
        <v>146</v>
      </c>
    </row>
    <row r="254" spans="2:65" s="13" customFormat="1">
      <c r="B254" s="154"/>
      <c r="D254" s="147" t="s">
        <v>156</v>
      </c>
      <c r="E254" s="155" t="s">
        <v>19</v>
      </c>
      <c r="F254" s="156" t="s">
        <v>158</v>
      </c>
      <c r="H254" s="157">
        <v>51.26</v>
      </c>
      <c r="I254" s="158"/>
      <c r="L254" s="154"/>
      <c r="M254" s="159"/>
      <c r="T254" s="160"/>
      <c r="AT254" s="155" t="s">
        <v>156</v>
      </c>
      <c r="AU254" s="155" t="s">
        <v>82</v>
      </c>
      <c r="AV254" s="13" t="s">
        <v>152</v>
      </c>
      <c r="AW254" s="13" t="s">
        <v>33</v>
      </c>
      <c r="AX254" s="13" t="s">
        <v>34</v>
      </c>
      <c r="AY254" s="155" t="s">
        <v>146</v>
      </c>
    </row>
    <row r="255" spans="2:65" s="1" customFormat="1" ht="24.2" customHeight="1">
      <c r="B255" s="31"/>
      <c r="C255" s="128" t="s">
        <v>397</v>
      </c>
      <c r="D255" s="128" t="s">
        <v>148</v>
      </c>
      <c r="E255" s="129" t="s">
        <v>398</v>
      </c>
      <c r="F255" s="130" t="s">
        <v>399</v>
      </c>
      <c r="G255" s="131" t="s">
        <v>189</v>
      </c>
      <c r="H255" s="132">
        <v>46</v>
      </c>
      <c r="I255" s="133"/>
      <c r="J255" s="134">
        <f>ROUND(I255*H255,2)</f>
        <v>0</v>
      </c>
      <c r="K255" s="135"/>
      <c r="L255" s="31"/>
      <c r="M255" s="136" t="s">
        <v>19</v>
      </c>
      <c r="N255" s="137" t="s">
        <v>44</v>
      </c>
      <c r="P255" s="138">
        <f>O255*H255</f>
        <v>0</v>
      </c>
      <c r="Q255" s="138">
        <v>0</v>
      </c>
      <c r="R255" s="138">
        <f>Q255*H255</f>
        <v>0</v>
      </c>
      <c r="S255" s="138">
        <v>8.9999999999999993E-3</v>
      </c>
      <c r="T255" s="139">
        <f>S255*H255</f>
        <v>0.41399999999999998</v>
      </c>
      <c r="AR255" s="140" t="s">
        <v>152</v>
      </c>
      <c r="AT255" s="140" t="s">
        <v>148</v>
      </c>
      <c r="AU255" s="140" t="s">
        <v>82</v>
      </c>
      <c r="AY255" s="16" t="s">
        <v>146</v>
      </c>
      <c r="BE255" s="141">
        <f>IF(N255="základní",J255,0)</f>
        <v>0</v>
      </c>
      <c r="BF255" s="141">
        <f>IF(N255="snížená",J255,0)</f>
        <v>0</v>
      </c>
      <c r="BG255" s="141">
        <f>IF(N255="zákl. přenesená",J255,0)</f>
        <v>0</v>
      </c>
      <c r="BH255" s="141">
        <f>IF(N255="sníž. přenesená",J255,0)</f>
        <v>0</v>
      </c>
      <c r="BI255" s="141">
        <f>IF(N255="nulová",J255,0)</f>
        <v>0</v>
      </c>
      <c r="BJ255" s="16" t="s">
        <v>34</v>
      </c>
      <c r="BK255" s="141">
        <f>ROUND(I255*H255,2)</f>
        <v>0</v>
      </c>
      <c r="BL255" s="16" t="s">
        <v>152</v>
      </c>
      <c r="BM255" s="140" t="s">
        <v>400</v>
      </c>
    </row>
    <row r="256" spans="2:65" s="1" customFormat="1">
      <c r="B256" s="31"/>
      <c r="D256" s="142" t="s">
        <v>154</v>
      </c>
      <c r="F256" s="143" t="s">
        <v>401</v>
      </c>
      <c r="I256" s="144"/>
      <c r="L256" s="31"/>
      <c r="M256" s="145"/>
      <c r="T256" s="52"/>
      <c r="AT256" s="16" t="s">
        <v>154</v>
      </c>
      <c r="AU256" s="16" t="s">
        <v>82</v>
      </c>
    </row>
    <row r="257" spans="2:65" s="14" customFormat="1">
      <c r="B257" s="161"/>
      <c r="D257" s="147" t="s">
        <v>156</v>
      </c>
      <c r="E257" s="162" t="s">
        <v>19</v>
      </c>
      <c r="F257" s="163" t="s">
        <v>402</v>
      </c>
      <c r="H257" s="162" t="s">
        <v>19</v>
      </c>
      <c r="I257" s="164"/>
      <c r="L257" s="161"/>
      <c r="M257" s="165"/>
      <c r="T257" s="166"/>
      <c r="AT257" s="162" t="s">
        <v>156</v>
      </c>
      <c r="AU257" s="162" t="s">
        <v>82</v>
      </c>
      <c r="AV257" s="14" t="s">
        <v>34</v>
      </c>
      <c r="AW257" s="14" t="s">
        <v>33</v>
      </c>
      <c r="AX257" s="14" t="s">
        <v>73</v>
      </c>
      <c r="AY257" s="162" t="s">
        <v>146</v>
      </c>
    </row>
    <row r="258" spans="2:65" s="12" customFormat="1">
      <c r="B258" s="146"/>
      <c r="D258" s="147" t="s">
        <v>156</v>
      </c>
      <c r="E258" s="148" t="s">
        <v>19</v>
      </c>
      <c r="F258" s="149" t="s">
        <v>403</v>
      </c>
      <c r="H258" s="150">
        <v>11</v>
      </c>
      <c r="I258" s="151"/>
      <c r="L258" s="146"/>
      <c r="M258" s="152"/>
      <c r="T258" s="153"/>
      <c r="AT258" s="148" t="s">
        <v>156</v>
      </c>
      <c r="AU258" s="148" t="s">
        <v>82</v>
      </c>
      <c r="AV258" s="12" t="s">
        <v>82</v>
      </c>
      <c r="AW258" s="12" t="s">
        <v>33</v>
      </c>
      <c r="AX258" s="12" t="s">
        <v>73</v>
      </c>
      <c r="AY258" s="148" t="s">
        <v>146</v>
      </c>
    </row>
    <row r="259" spans="2:65" s="12" customFormat="1">
      <c r="B259" s="146"/>
      <c r="D259" s="147" t="s">
        <v>156</v>
      </c>
      <c r="E259" s="148" t="s">
        <v>19</v>
      </c>
      <c r="F259" s="149" t="s">
        <v>404</v>
      </c>
      <c r="H259" s="150">
        <v>14</v>
      </c>
      <c r="I259" s="151"/>
      <c r="L259" s="146"/>
      <c r="M259" s="152"/>
      <c r="T259" s="153"/>
      <c r="AT259" s="148" t="s">
        <v>156</v>
      </c>
      <c r="AU259" s="148" t="s">
        <v>82</v>
      </c>
      <c r="AV259" s="12" t="s">
        <v>82</v>
      </c>
      <c r="AW259" s="12" t="s">
        <v>33</v>
      </c>
      <c r="AX259" s="12" t="s">
        <v>73</v>
      </c>
      <c r="AY259" s="148" t="s">
        <v>146</v>
      </c>
    </row>
    <row r="260" spans="2:65" s="12" customFormat="1">
      <c r="B260" s="146"/>
      <c r="D260" s="147" t="s">
        <v>156</v>
      </c>
      <c r="E260" s="148" t="s">
        <v>19</v>
      </c>
      <c r="F260" s="149" t="s">
        <v>405</v>
      </c>
      <c r="H260" s="150">
        <v>4</v>
      </c>
      <c r="I260" s="151"/>
      <c r="L260" s="146"/>
      <c r="M260" s="152"/>
      <c r="T260" s="153"/>
      <c r="AT260" s="148" t="s">
        <v>156</v>
      </c>
      <c r="AU260" s="148" t="s">
        <v>82</v>
      </c>
      <c r="AV260" s="12" t="s">
        <v>82</v>
      </c>
      <c r="AW260" s="12" t="s">
        <v>33</v>
      </c>
      <c r="AX260" s="12" t="s">
        <v>73</v>
      </c>
      <c r="AY260" s="148" t="s">
        <v>146</v>
      </c>
    </row>
    <row r="261" spans="2:65" s="12" customFormat="1">
      <c r="B261" s="146"/>
      <c r="D261" s="147" t="s">
        <v>156</v>
      </c>
      <c r="E261" s="148" t="s">
        <v>19</v>
      </c>
      <c r="F261" s="149" t="s">
        <v>406</v>
      </c>
      <c r="H261" s="150">
        <v>17</v>
      </c>
      <c r="I261" s="151"/>
      <c r="L261" s="146"/>
      <c r="M261" s="152"/>
      <c r="T261" s="153"/>
      <c r="AT261" s="148" t="s">
        <v>156</v>
      </c>
      <c r="AU261" s="148" t="s">
        <v>82</v>
      </c>
      <c r="AV261" s="12" t="s">
        <v>82</v>
      </c>
      <c r="AW261" s="12" t="s">
        <v>33</v>
      </c>
      <c r="AX261" s="12" t="s">
        <v>73</v>
      </c>
      <c r="AY261" s="148" t="s">
        <v>146</v>
      </c>
    </row>
    <row r="262" spans="2:65" s="13" customFormat="1">
      <c r="B262" s="154"/>
      <c r="D262" s="147" t="s">
        <v>156</v>
      </c>
      <c r="E262" s="155" t="s">
        <v>19</v>
      </c>
      <c r="F262" s="156" t="s">
        <v>158</v>
      </c>
      <c r="H262" s="157">
        <v>46</v>
      </c>
      <c r="I262" s="158"/>
      <c r="L262" s="154"/>
      <c r="M262" s="159"/>
      <c r="T262" s="160"/>
      <c r="AT262" s="155" t="s">
        <v>156</v>
      </c>
      <c r="AU262" s="155" t="s">
        <v>82</v>
      </c>
      <c r="AV262" s="13" t="s">
        <v>152</v>
      </c>
      <c r="AW262" s="13" t="s">
        <v>33</v>
      </c>
      <c r="AX262" s="13" t="s">
        <v>34</v>
      </c>
      <c r="AY262" s="155" t="s">
        <v>146</v>
      </c>
    </row>
    <row r="263" spans="2:65" s="1" customFormat="1" ht="37.9" customHeight="1">
      <c r="B263" s="31"/>
      <c r="C263" s="128" t="s">
        <v>407</v>
      </c>
      <c r="D263" s="128" t="s">
        <v>148</v>
      </c>
      <c r="E263" s="129" t="s">
        <v>408</v>
      </c>
      <c r="F263" s="130" t="s">
        <v>409</v>
      </c>
      <c r="G263" s="131" t="s">
        <v>196</v>
      </c>
      <c r="H263" s="132">
        <v>1.5</v>
      </c>
      <c r="I263" s="133"/>
      <c r="J263" s="134">
        <f>ROUND(I263*H263,2)</f>
        <v>0</v>
      </c>
      <c r="K263" s="135"/>
      <c r="L263" s="31"/>
      <c r="M263" s="136" t="s">
        <v>19</v>
      </c>
      <c r="N263" s="137" t="s">
        <v>44</v>
      </c>
      <c r="P263" s="138">
        <f>O263*H263</f>
        <v>0</v>
      </c>
      <c r="Q263" s="138">
        <v>0</v>
      </c>
      <c r="R263" s="138">
        <f>Q263*H263</f>
        <v>0</v>
      </c>
      <c r="S263" s="138">
        <v>3.7999999999999999E-2</v>
      </c>
      <c r="T263" s="139">
        <f>S263*H263</f>
        <v>5.6999999999999995E-2</v>
      </c>
      <c r="AR263" s="140" t="s">
        <v>152</v>
      </c>
      <c r="AT263" s="140" t="s">
        <v>148</v>
      </c>
      <c r="AU263" s="140" t="s">
        <v>82</v>
      </c>
      <c r="AY263" s="16" t="s">
        <v>146</v>
      </c>
      <c r="BE263" s="141">
        <f>IF(N263="základní",J263,0)</f>
        <v>0</v>
      </c>
      <c r="BF263" s="141">
        <f>IF(N263="snížená",J263,0)</f>
        <v>0</v>
      </c>
      <c r="BG263" s="141">
        <f>IF(N263="zákl. přenesená",J263,0)</f>
        <v>0</v>
      </c>
      <c r="BH263" s="141">
        <f>IF(N263="sníž. přenesená",J263,0)</f>
        <v>0</v>
      </c>
      <c r="BI263" s="141">
        <f>IF(N263="nulová",J263,0)</f>
        <v>0</v>
      </c>
      <c r="BJ263" s="16" t="s">
        <v>34</v>
      </c>
      <c r="BK263" s="141">
        <f>ROUND(I263*H263,2)</f>
        <v>0</v>
      </c>
      <c r="BL263" s="16" t="s">
        <v>152</v>
      </c>
      <c r="BM263" s="140" t="s">
        <v>410</v>
      </c>
    </row>
    <row r="264" spans="2:65" s="1" customFormat="1">
      <c r="B264" s="31"/>
      <c r="D264" s="142" t="s">
        <v>154</v>
      </c>
      <c r="F264" s="143" t="s">
        <v>411</v>
      </c>
      <c r="I264" s="144"/>
      <c r="L264" s="31"/>
      <c r="M264" s="145"/>
      <c r="T264" s="52"/>
      <c r="AT264" s="16" t="s">
        <v>154</v>
      </c>
      <c r="AU264" s="16" t="s">
        <v>82</v>
      </c>
    </row>
    <row r="265" spans="2:65" s="12" customFormat="1">
      <c r="B265" s="146"/>
      <c r="D265" s="147" t="s">
        <v>156</v>
      </c>
      <c r="E265" s="148" t="s">
        <v>19</v>
      </c>
      <c r="F265" s="149" t="s">
        <v>412</v>
      </c>
      <c r="H265" s="150">
        <v>1.5</v>
      </c>
      <c r="I265" s="151"/>
      <c r="L265" s="146"/>
      <c r="M265" s="152"/>
      <c r="T265" s="153"/>
      <c r="AT265" s="148" t="s">
        <v>156</v>
      </c>
      <c r="AU265" s="148" t="s">
        <v>82</v>
      </c>
      <c r="AV265" s="12" t="s">
        <v>82</v>
      </c>
      <c r="AW265" s="12" t="s">
        <v>33</v>
      </c>
      <c r="AX265" s="12" t="s">
        <v>34</v>
      </c>
      <c r="AY265" s="148" t="s">
        <v>146</v>
      </c>
    </row>
    <row r="266" spans="2:65" s="1" customFormat="1" ht="55.5" customHeight="1">
      <c r="B266" s="31"/>
      <c r="C266" s="128" t="s">
        <v>413</v>
      </c>
      <c r="D266" s="128" t="s">
        <v>148</v>
      </c>
      <c r="E266" s="129" t="s">
        <v>414</v>
      </c>
      <c r="F266" s="130" t="s">
        <v>415</v>
      </c>
      <c r="G266" s="131" t="s">
        <v>196</v>
      </c>
      <c r="H266" s="132">
        <v>5.2610000000000001</v>
      </c>
      <c r="I266" s="133"/>
      <c r="J266" s="134">
        <f>ROUND(I266*H266,2)</f>
        <v>0</v>
      </c>
      <c r="K266" s="135"/>
      <c r="L266" s="31"/>
      <c r="M266" s="136" t="s">
        <v>19</v>
      </c>
      <c r="N266" s="137" t="s">
        <v>44</v>
      </c>
      <c r="P266" s="138">
        <f>O266*H266</f>
        <v>0</v>
      </c>
      <c r="Q266" s="138">
        <v>0</v>
      </c>
      <c r="R266" s="138">
        <f>Q266*H266</f>
        <v>0</v>
      </c>
      <c r="S266" s="138">
        <v>0.27500000000000002</v>
      </c>
      <c r="T266" s="139">
        <f>S266*H266</f>
        <v>1.4467750000000001</v>
      </c>
      <c r="AR266" s="140" t="s">
        <v>152</v>
      </c>
      <c r="AT266" s="140" t="s">
        <v>148</v>
      </c>
      <c r="AU266" s="140" t="s">
        <v>82</v>
      </c>
      <c r="AY266" s="16" t="s">
        <v>146</v>
      </c>
      <c r="BE266" s="141">
        <f>IF(N266="základní",J266,0)</f>
        <v>0</v>
      </c>
      <c r="BF266" s="141">
        <f>IF(N266="snížená",J266,0)</f>
        <v>0</v>
      </c>
      <c r="BG266" s="141">
        <f>IF(N266="zákl. přenesená",J266,0)</f>
        <v>0</v>
      </c>
      <c r="BH266" s="141">
        <f>IF(N266="sníž. přenesená",J266,0)</f>
        <v>0</v>
      </c>
      <c r="BI266" s="141">
        <f>IF(N266="nulová",J266,0)</f>
        <v>0</v>
      </c>
      <c r="BJ266" s="16" t="s">
        <v>34</v>
      </c>
      <c r="BK266" s="141">
        <f>ROUND(I266*H266,2)</f>
        <v>0</v>
      </c>
      <c r="BL266" s="16" t="s">
        <v>152</v>
      </c>
      <c r="BM266" s="140" t="s">
        <v>416</v>
      </c>
    </row>
    <row r="267" spans="2:65" s="1" customFormat="1">
      <c r="B267" s="31"/>
      <c r="D267" s="142" t="s">
        <v>154</v>
      </c>
      <c r="F267" s="143" t="s">
        <v>417</v>
      </c>
      <c r="I267" s="144"/>
      <c r="L267" s="31"/>
      <c r="M267" s="145"/>
      <c r="T267" s="52"/>
      <c r="AT267" s="16" t="s">
        <v>154</v>
      </c>
      <c r="AU267" s="16" t="s">
        <v>82</v>
      </c>
    </row>
    <row r="268" spans="2:65" s="12" customFormat="1" ht="22.5">
      <c r="B268" s="146"/>
      <c r="D268" s="147" t="s">
        <v>156</v>
      </c>
      <c r="E268" s="148" t="s">
        <v>19</v>
      </c>
      <c r="F268" s="149" t="s">
        <v>418</v>
      </c>
      <c r="H268" s="150">
        <v>4.0609999999999999</v>
      </c>
      <c r="I268" s="151"/>
      <c r="L268" s="146"/>
      <c r="M268" s="152"/>
      <c r="T268" s="153"/>
      <c r="AT268" s="148" t="s">
        <v>156</v>
      </c>
      <c r="AU268" s="148" t="s">
        <v>82</v>
      </c>
      <c r="AV268" s="12" t="s">
        <v>82</v>
      </c>
      <c r="AW268" s="12" t="s">
        <v>33</v>
      </c>
      <c r="AX268" s="12" t="s">
        <v>73</v>
      </c>
      <c r="AY268" s="148" t="s">
        <v>146</v>
      </c>
    </row>
    <row r="269" spans="2:65" s="12" customFormat="1">
      <c r="B269" s="146"/>
      <c r="D269" s="147" t="s">
        <v>156</v>
      </c>
      <c r="E269" s="148" t="s">
        <v>19</v>
      </c>
      <c r="F269" s="149" t="s">
        <v>419</v>
      </c>
      <c r="H269" s="150">
        <v>0.6</v>
      </c>
      <c r="I269" s="151"/>
      <c r="L269" s="146"/>
      <c r="M269" s="152"/>
      <c r="T269" s="153"/>
      <c r="AT269" s="148" t="s">
        <v>156</v>
      </c>
      <c r="AU269" s="148" t="s">
        <v>82</v>
      </c>
      <c r="AV269" s="12" t="s">
        <v>82</v>
      </c>
      <c r="AW269" s="12" t="s">
        <v>33</v>
      </c>
      <c r="AX269" s="12" t="s">
        <v>73</v>
      </c>
      <c r="AY269" s="148" t="s">
        <v>146</v>
      </c>
    </row>
    <row r="270" spans="2:65" s="12" customFormat="1">
      <c r="B270" s="146"/>
      <c r="D270" s="147" t="s">
        <v>156</v>
      </c>
      <c r="E270" s="148" t="s">
        <v>19</v>
      </c>
      <c r="F270" s="149" t="s">
        <v>420</v>
      </c>
      <c r="H270" s="150">
        <v>0.6</v>
      </c>
      <c r="I270" s="151"/>
      <c r="L270" s="146"/>
      <c r="M270" s="152"/>
      <c r="T270" s="153"/>
      <c r="AT270" s="148" t="s">
        <v>156</v>
      </c>
      <c r="AU270" s="148" t="s">
        <v>82</v>
      </c>
      <c r="AV270" s="12" t="s">
        <v>82</v>
      </c>
      <c r="AW270" s="12" t="s">
        <v>33</v>
      </c>
      <c r="AX270" s="12" t="s">
        <v>73</v>
      </c>
      <c r="AY270" s="148" t="s">
        <v>146</v>
      </c>
    </row>
    <row r="271" spans="2:65" s="13" customFormat="1">
      <c r="B271" s="154"/>
      <c r="D271" s="147" t="s">
        <v>156</v>
      </c>
      <c r="E271" s="155" t="s">
        <v>19</v>
      </c>
      <c r="F271" s="156" t="s">
        <v>158</v>
      </c>
      <c r="H271" s="157">
        <v>5.2610000000000001</v>
      </c>
      <c r="I271" s="158"/>
      <c r="L271" s="154"/>
      <c r="M271" s="159"/>
      <c r="T271" s="160"/>
      <c r="AT271" s="155" t="s">
        <v>156</v>
      </c>
      <c r="AU271" s="155" t="s">
        <v>82</v>
      </c>
      <c r="AV271" s="13" t="s">
        <v>152</v>
      </c>
      <c r="AW271" s="13" t="s">
        <v>33</v>
      </c>
      <c r="AX271" s="13" t="s">
        <v>34</v>
      </c>
      <c r="AY271" s="155" t="s">
        <v>146</v>
      </c>
    </row>
    <row r="272" spans="2:65" s="1" customFormat="1" ht="37.9" customHeight="1">
      <c r="B272" s="31"/>
      <c r="C272" s="128" t="s">
        <v>421</v>
      </c>
      <c r="D272" s="128" t="s">
        <v>148</v>
      </c>
      <c r="E272" s="129" t="s">
        <v>422</v>
      </c>
      <c r="F272" s="130" t="s">
        <v>423</v>
      </c>
      <c r="G272" s="131" t="s">
        <v>196</v>
      </c>
      <c r="H272" s="132">
        <v>4.7279999999999998</v>
      </c>
      <c r="I272" s="133"/>
      <c r="J272" s="134">
        <f>ROUND(I272*H272,2)</f>
        <v>0</v>
      </c>
      <c r="K272" s="135"/>
      <c r="L272" s="31"/>
      <c r="M272" s="136" t="s">
        <v>19</v>
      </c>
      <c r="N272" s="137" t="s">
        <v>44</v>
      </c>
      <c r="P272" s="138">
        <f>O272*H272</f>
        <v>0</v>
      </c>
      <c r="Q272" s="138">
        <v>0</v>
      </c>
      <c r="R272" s="138">
        <f>Q272*H272</f>
        <v>0</v>
      </c>
      <c r="S272" s="138">
        <v>7.5999999999999998E-2</v>
      </c>
      <c r="T272" s="139">
        <f>S272*H272</f>
        <v>0.35932799999999998</v>
      </c>
      <c r="AR272" s="140" t="s">
        <v>152</v>
      </c>
      <c r="AT272" s="140" t="s">
        <v>148</v>
      </c>
      <c r="AU272" s="140" t="s">
        <v>82</v>
      </c>
      <c r="AY272" s="16" t="s">
        <v>146</v>
      </c>
      <c r="BE272" s="141">
        <f>IF(N272="základní",J272,0)</f>
        <v>0</v>
      </c>
      <c r="BF272" s="141">
        <f>IF(N272="snížená",J272,0)</f>
        <v>0</v>
      </c>
      <c r="BG272" s="141">
        <f>IF(N272="zákl. přenesená",J272,0)</f>
        <v>0</v>
      </c>
      <c r="BH272" s="141">
        <f>IF(N272="sníž. přenesená",J272,0)</f>
        <v>0</v>
      </c>
      <c r="BI272" s="141">
        <f>IF(N272="nulová",J272,0)</f>
        <v>0</v>
      </c>
      <c r="BJ272" s="16" t="s">
        <v>34</v>
      </c>
      <c r="BK272" s="141">
        <f>ROUND(I272*H272,2)</f>
        <v>0</v>
      </c>
      <c r="BL272" s="16" t="s">
        <v>152</v>
      </c>
      <c r="BM272" s="140" t="s">
        <v>424</v>
      </c>
    </row>
    <row r="273" spans="2:65" s="1" customFormat="1">
      <c r="B273" s="31"/>
      <c r="D273" s="142" t="s">
        <v>154</v>
      </c>
      <c r="F273" s="143" t="s">
        <v>425</v>
      </c>
      <c r="I273" s="144"/>
      <c r="L273" s="31"/>
      <c r="M273" s="145"/>
      <c r="T273" s="52"/>
      <c r="AT273" s="16" t="s">
        <v>154</v>
      </c>
      <c r="AU273" s="16" t="s">
        <v>82</v>
      </c>
    </row>
    <row r="274" spans="2:65" s="12" customFormat="1">
      <c r="B274" s="146"/>
      <c r="D274" s="147" t="s">
        <v>156</v>
      </c>
      <c r="E274" s="148" t="s">
        <v>19</v>
      </c>
      <c r="F274" s="149" t="s">
        <v>426</v>
      </c>
      <c r="H274" s="150">
        <v>4.7279999999999998</v>
      </c>
      <c r="I274" s="151"/>
      <c r="L274" s="146"/>
      <c r="M274" s="152"/>
      <c r="T274" s="153"/>
      <c r="AT274" s="148" t="s">
        <v>156</v>
      </c>
      <c r="AU274" s="148" t="s">
        <v>82</v>
      </c>
      <c r="AV274" s="12" t="s">
        <v>82</v>
      </c>
      <c r="AW274" s="12" t="s">
        <v>33</v>
      </c>
      <c r="AX274" s="12" t="s">
        <v>73</v>
      </c>
      <c r="AY274" s="148" t="s">
        <v>146</v>
      </c>
    </row>
    <row r="275" spans="2:65" s="13" customFormat="1">
      <c r="B275" s="154"/>
      <c r="D275" s="147" t="s">
        <v>156</v>
      </c>
      <c r="E275" s="155" t="s">
        <v>19</v>
      </c>
      <c r="F275" s="156" t="s">
        <v>158</v>
      </c>
      <c r="H275" s="157">
        <v>4.7279999999999998</v>
      </c>
      <c r="I275" s="158"/>
      <c r="L275" s="154"/>
      <c r="M275" s="159"/>
      <c r="T275" s="160"/>
      <c r="AT275" s="155" t="s">
        <v>156</v>
      </c>
      <c r="AU275" s="155" t="s">
        <v>82</v>
      </c>
      <c r="AV275" s="13" t="s">
        <v>152</v>
      </c>
      <c r="AW275" s="13" t="s">
        <v>33</v>
      </c>
      <c r="AX275" s="13" t="s">
        <v>34</v>
      </c>
      <c r="AY275" s="155" t="s">
        <v>146</v>
      </c>
    </row>
    <row r="276" spans="2:65" s="1" customFormat="1" ht="55.5" customHeight="1">
      <c r="B276" s="31"/>
      <c r="C276" s="128" t="s">
        <v>427</v>
      </c>
      <c r="D276" s="128" t="s">
        <v>148</v>
      </c>
      <c r="E276" s="129" t="s">
        <v>428</v>
      </c>
      <c r="F276" s="130" t="s">
        <v>429</v>
      </c>
      <c r="G276" s="131" t="s">
        <v>196</v>
      </c>
      <c r="H276" s="132">
        <v>3.2</v>
      </c>
      <c r="I276" s="133"/>
      <c r="J276" s="134">
        <f>ROUND(I276*H276,2)</f>
        <v>0</v>
      </c>
      <c r="K276" s="135"/>
      <c r="L276" s="31"/>
      <c r="M276" s="136" t="s">
        <v>19</v>
      </c>
      <c r="N276" s="137" t="s">
        <v>44</v>
      </c>
      <c r="P276" s="138">
        <f>O276*H276</f>
        <v>0</v>
      </c>
      <c r="Q276" s="138">
        <v>0</v>
      </c>
      <c r="R276" s="138">
        <f>Q276*H276</f>
        <v>0</v>
      </c>
      <c r="S276" s="138">
        <v>0.27</v>
      </c>
      <c r="T276" s="139">
        <f>S276*H276</f>
        <v>0.8640000000000001</v>
      </c>
      <c r="AR276" s="140" t="s">
        <v>152</v>
      </c>
      <c r="AT276" s="140" t="s">
        <v>148</v>
      </c>
      <c r="AU276" s="140" t="s">
        <v>82</v>
      </c>
      <c r="AY276" s="16" t="s">
        <v>146</v>
      </c>
      <c r="BE276" s="141">
        <f>IF(N276="základní",J276,0)</f>
        <v>0</v>
      </c>
      <c r="BF276" s="141">
        <f>IF(N276="snížená",J276,0)</f>
        <v>0</v>
      </c>
      <c r="BG276" s="141">
        <f>IF(N276="zákl. přenesená",J276,0)</f>
        <v>0</v>
      </c>
      <c r="BH276" s="141">
        <f>IF(N276="sníž. přenesená",J276,0)</f>
        <v>0</v>
      </c>
      <c r="BI276" s="141">
        <f>IF(N276="nulová",J276,0)</f>
        <v>0</v>
      </c>
      <c r="BJ276" s="16" t="s">
        <v>34</v>
      </c>
      <c r="BK276" s="141">
        <f>ROUND(I276*H276,2)</f>
        <v>0</v>
      </c>
      <c r="BL276" s="16" t="s">
        <v>152</v>
      </c>
      <c r="BM276" s="140" t="s">
        <v>430</v>
      </c>
    </row>
    <row r="277" spans="2:65" s="1" customFormat="1">
      <c r="B277" s="31"/>
      <c r="D277" s="142" t="s">
        <v>154</v>
      </c>
      <c r="F277" s="143" t="s">
        <v>431</v>
      </c>
      <c r="I277" s="144"/>
      <c r="L277" s="31"/>
      <c r="M277" s="145"/>
      <c r="T277" s="52"/>
      <c r="AT277" s="16" t="s">
        <v>154</v>
      </c>
      <c r="AU277" s="16" t="s">
        <v>82</v>
      </c>
    </row>
    <row r="278" spans="2:65" s="12" customFormat="1">
      <c r="B278" s="146"/>
      <c r="D278" s="147" t="s">
        <v>156</v>
      </c>
      <c r="E278" s="148" t="s">
        <v>19</v>
      </c>
      <c r="F278" s="149" t="s">
        <v>432</v>
      </c>
      <c r="H278" s="150">
        <v>3.2</v>
      </c>
      <c r="I278" s="151"/>
      <c r="L278" s="146"/>
      <c r="M278" s="152"/>
      <c r="T278" s="153"/>
      <c r="AT278" s="148" t="s">
        <v>156</v>
      </c>
      <c r="AU278" s="148" t="s">
        <v>82</v>
      </c>
      <c r="AV278" s="12" t="s">
        <v>82</v>
      </c>
      <c r="AW278" s="12" t="s">
        <v>33</v>
      </c>
      <c r="AX278" s="12" t="s">
        <v>73</v>
      </c>
      <c r="AY278" s="148" t="s">
        <v>146</v>
      </c>
    </row>
    <row r="279" spans="2:65" s="13" customFormat="1">
      <c r="B279" s="154"/>
      <c r="D279" s="147" t="s">
        <v>156</v>
      </c>
      <c r="E279" s="155" t="s">
        <v>19</v>
      </c>
      <c r="F279" s="156" t="s">
        <v>158</v>
      </c>
      <c r="H279" s="157">
        <v>3.2</v>
      </c>
      <c r="I279" s="158"/>
      <c r="L279" s="154"/>
      <c r="M279" s="159"/>
      <c r="T279" s="160"/>
      <c r="AT279" s="155" t="s">
        <v>156</v>
      </c>
      <c r="AU279" s="155" t="s">
        <v>82</v>
      </c>
      <c r="AV279" s="13" t="s">
        <v>152</v>
      </c>
      <c r="AW279" s="13" t="s">
        <v>33</v>
      </c>
      <c r="AX279" s="13" t="s">
        <v>34</v>
      </c>
      <c r="AY279" s="155" t="s">
        <v>146</v>
      </c>
    </row>
    <row r="280" spans="2:65" s="1" customFormat="1" ht="44.25" customHeight="1">
      <c r="B280" s="31"/>
      <c r="C280" s="128" t="s">
        <v>433</v>
      </c>
      <c r="D280" s="128" t="s">
        <v>148</v>
      </c>
      <c r="E280" s="129" t="s">
        <v>434</v>
      </c>
      <c r="F280" s="130" t="s">
        <v>435</v>
      </c>
      <c r="G280" s="131" t="s">
        <v>189</v>
      </c>
      <c r="H280" s="132">
        <v>9.6</v>
      </c>
      <c r="I280" s="133"/>
      <c r="J280" s="134">
        <f>ROUND(I280*H280,2)</f>
        <v>0</v>
      </c>
      <c r="K280" s="135"/>
      <c r="L280" s="31"/>
      <c r="M280" s="136" t="s">
        <v>19</v>
      </c>
      <c r="N280" s="137" t="s">
        <v>44</v>
      </c>
      <c r="P280" s="138">
        <f>O280*H280</f>
        <v>0</v>
      </c>
      <c r="Q280" s="138">
        <v>0</v>
      </c>
      <c r="R280" s="138">
        <f>Q280*H280</f>
        <v>0</v>
      </c>
      <c r="S280" s="138">
        <v>7.0000000000000001E-3</v>
      </c>
      <c r="T280" s="139">
        <f>S280*H280</f>
        <v>6.7199999999999996E-2</v>
      </c>
      <c r="AR280" s="140" t="s">
        <v>152</v>
      </c>
      <c r="AT280" s="140" t="s">
        <v>148</v>
      </c>
      <c r="AU280" s="140" t="s">
        <v>82</v>
      </c>
      <c r="AY280" s="16" t="s">
        <v>146</v>
      </c>
      <c r="BE280" s="141">
        <f>IF(N280="základní",J280,0)</f>
        <v>0</v>
      </c>
      <c r="BF280" s="141">
        <f>IF(N280="snížená",J280,0)</f>
        <v>0</v>
      </c>
      <c r="BG280" s="141">
        <f>IF(N280="zákl. přenesená",J280,0)</f>
        <v>0</v>
      </c>
      <c r="BH280" s="141">
        <f>IF(N280="sníž. přenesená",J280,0)</f>
        <v>0</v>
      </c>
      <c r="BI280" s="141">
        <f>IF(N280="nulová",J280,0)</f>
        <v>0</v>
      </c>
      <c r="BJ280" s="16" t="s">
        <v>34</v>
      </c>
      <c r="BK280" s="141">
        <f>ROUND(I280*H280,2)</f>
        <v>0</v>
      </c>
      <c r="BL280" s="16" t="s">
        <v>152</v>
      </c>
      <c r="BM280" s="140" t="s">
        <v>436</v>
      </c>
    </row>
    <row r="281" spans="2:65" s="1" customFormat="1">
      <c r="B281" s="31"/>
      <c r="D281" s="142" t="s">
        <v>154</v>
      </c>
      <c r="F281" s="143" t="s">
        <v>437</v>
      </c>
      <c r="I281" s="144"/>
      <c r="L281" s="31"/>
      <c r="M281" s="145"/>
      <c r="T281" s="52"/>
      <c r="AT281" s="16" t="s">
        <v>154</v>
      </c>
      <c r="AU281" s="16" t="s">
        <v>82</v>
      </c>
    </row>
    <row r="282" spans="2:65" s="12" customFormat="1">
      <c r="B282" s="146"/>
      <c r="D282" s="147" t="s">
        <v>156</v>
      </c>
      <c r="E282" s="148" t="s">
        <v>19</v>
      </c>
      <c r="F282" s="149" t="s">
        <v>438</v>
      </c>
      <c r="H282" s="150">
        <v>9.6</v>
      </c>
      <c r="I282" s="151"/>
      <c r="L282" s="146"/>
      <c r="M282" s="152"/>
      <c r="T282" s="153"/>
      <c r="AT282" s="148" t="s">
        <v>156</v>
      </c>
      <c r="AU282" s="148" t="s">
        <v>82</v>
      </c>
      <c r="AV282" s="12" t="s">
        <v>82</v>
      </c>
      <c r="AW282" s="12" t="s">
        <v>33</v>
      </c>
      <c r="AX282" s="12" t="s">
        <v>73</v>
      </c>
      <c r="AY282" s="148" t="s">
        <v>146</v>
      </c>
    </row>
    <row r="283" spans="2:65" s="13" customFormat="1">
      <c r="B283" s="154"/>
      <c r="D283" s="147" t="s">
        <v>156</v>
      </c>
      <c r="E283" s="155" t="s">
        <v>19</v>
      </c>
      <c r="F283" s="156" t="s">
        <v>158</v>
      </c>
      <c r="H283" s="157">
        <v>9.6</v>
      </c>
      <c r="I283" s="158"/>
      <c r="L283" s="154"/>
      <c r="M283" s="159"/>
      <c r="T283" s="160"/>
      <c r="AT283" s="155" t="s">
        <v>156</v>
      </c>
      <c r="AU283" s="155" t="s">
        <v>82</v>
      </c>
      <c r="AV283" s="13" t="s">
        <v>152</v>
      </c>
      <c r="AW283" s="13" t="s">
        <v>33</v>
      </c>
      <c r="AX283" s="13" t="s">
        <v>34</v>
      </c>
      <c r="AY283" s="155" t="s">
        <v>146</v>
      </c>
    </row>
    <row r="284" spans="2:65" s="1" customFormat="1" ht="49.15" customHeight="1">
      <c r="B284" s="31"/>
      <c r="C284" s="128" t="s">
        <v>439</v>
      </c>
      <c r="D284" s="128" t="s">
        <v>148</v>
      </c>
      <c r="E284" s="129" t="s">
        <v>440</v>
      </c>
      <c r="F284" s="130" t="s">
        <v>441</v>
      </c>
      <c r="G284" s="131" t="s">
        <v>189</v>
      </c>
      <c r="H284" s="132">
        <v>4</v>
      </c>
      <c r="I284" s="133"/>
      <c r="J284" s="134">
        <f>ROUND(I284*H284,2)</f>
        <v>0</v>
      </c>
      <c r="K284" s="135"/>
      <c r="L284" s="31"/>
      <c r="M284" s="136" t="s">
        <v>19</v>
      </c>
      <c r="N284" s="137" t="s">
        <v>44</v>
      </c>
      <c r="P284" s="138">
        <f>O284*H284</f>
        <v>0</v>
      </c>
      <c r="Q284" s="138">
        <v>0</v>
      </c>
      <c r="R284" s="138">
        <f>Q284*H284</f>
        <v>0</v>
      </c>
      <c r="S284" s="138">
        <v>6.5000000000000002E-2</v>
      </c>
      <c r="T284" s="139">
        <f>S284*H284</f>
        <v>0.26</v>
      </c>
      <c r="AR284" s="140" t="s">
        <v>152</v>
      </c>
      <c r="AT284" s="140" t="s">
        <v>148</v>
      </c>
      <c r="AU284" s="140" t="s">
        <v>82</v>
      </c>
      <c r="AY284" s="16" t="s">
        <v>146</v>
      </c>
      <c r="BE284" s="141">
        <f>IF(N284="základní",J284,0)</f>
        <v>0</v>
      </c>
      <c r="BF284" s="141">
        <f>IF(N284="snížená",J284,0)</f>
        <v>0</v>
      </c>
      <c r="BG284" s="141">
        <f>IF(N284="zákl. přenesená",J284,0)</f>
        <v>0</v>
      </c>
      <c r="BH284" s="141">
        <f>IF(N284="sníž. přenesená",J284,0)</f>
        <v>0</v>
      </c>
      <c r="BI284" s="141">
        <f>IF(N284="nulová",J284,0)</f>
        <v>0</v>
      </c>
      <c r="BJ284" s="16" t="s">
        <v>34</v>
      </c>
      <c r="BK284" s="141">
        <f>ROUND(I284*H284,2)</f>
        <v>0</v>
      </c>
      <c r="BL284" s="16" t="s">
        <v>152</v>
      </c>
      <c r="BM284" s="140" t="s">
        <v>442</v>
      </c>
    </row>
    <row r="285" spans="2:65" s="1" customFormat="1">
      <c r="B285" s="31"/>
      <c r="D285" s="142" t="s">
        <v>154</v>
      </c>
      <c r="F285" s="143" t="s">
        <v>443</v>
      </c>
      <c r="I285" s="144"/>
      <c r="L285" s="31"/>
      <c r="M285" s="145"/>
      <c r="T285" s="52"/>
      <c r="AT285" s="16" t="s">
        <v>154</v>
      </c>
      <c r="AU285" s="16" t="s">
        <v>82</v>
      </c>
    </row>
    <row r="286" spans="2:65" s="12" customFormat="1">
      <c r="B286" s="146"/>
      <c r="D286" s="147" t="s">
        <v>156</v>
      </c>
      <c r="E286" s="148" t="s">
        <v>19</v>
      </c>
      <c r="F286" s="149" t="s">
        <v>444</v>
      </c>
      <c r="H286" s="150">
        <v>2</v>
      </c>
      <c r="I286" s="151"/>
      <c r="L286" s="146"/>
      <c r="M286" s="152"/>
      <c r="T286" s="153"/>
      <c r="AT286" s="148" t="s">
        <v>156</v>
      </c>
      <c r="AU286" s="148" t="s">
        <v>82</v>
      </c>
      <c r="AV286" s="12" t="s">
        <v>82</v>
      </c>
      <c r="AW286" s="12" t="s">
        <v>33</v>
      </c>
      <c r="AX286" s="12" t="s">
        <v>73</v>
      </c>
      <c r="AY286" s="148" t="s">
        <v>146</v>
      </c>
    </row>
    <row r="287" spans="2:65" s="12" customFormat="1">
      <c r="B287" s="146"/>
      <c r="D287" s="147" t="s">
        <v>156</v>
      </c>
      <c r="E287" s="148" t="s">
        <v>19</v>
      </c>
      <c r="F287" s="149" t="s">
        <v>445</v>
      </c>
      <c r="H287" s="150">
        <v>2</v>
      </c>
      <c r="I287" s="151"/>
      <c r="L287" s="146"/>
      <c r="M287" s="152"/>
      <c r="T287" s="153"/>
      <c r="AT287" s="148" t="s">
        <v>156</v>
      </c>
      <c r="AU287" s="148" t="s">
        <v>82</v>
      </c>
      <c r="AV287" s="12" t="s">
        <v>82</v>
      </c>
      <c r="AW287" s="12" t="s">
        <v>33</v>
      </c>
      <c r="AX287" s="12" t="s">
        <v>73</v>
      </c>
      <c r="AY287" s="148" t="s">
        <v>146</v>
      </c>
    </row>
    <row r="288" spans="2:65" s="13" customFormat="1">
      <c r="B288" s="154"/>
      <c r="D288" s="147" t="s">
        <v>156</v>
      </c>
      <c r="E288" s="155" t="s">
        <v>19</v>
      </c>
      <c r="F288" s="156" t="s">
        <v>158</v>
      </c>
      <c r="H288" s="157">
        <v>4</v>
      </c>
      <c r="I288" s="158"/>
      <c r="L288" s="154"/>
      <c r="M288" s="159"/>
      <c r="T288" s="160"/>
      <c r="AT288" s="155" t="s">
        <v>156</v>
      </c>
      <c r="AU288" s="155" t="s">
        <v>82</v>
      </c>
      <c r="AV288" s="13" t="s">
        <v>152</v>
      </c>
      <c r="AW288" s="13" t="s">
        <v>33</v>
      </c>
      <c r="AX288" s="13" t="s">
        <v>34</v>
      </c>
      <c r="AY288" s="155" t="s">
        <v>146</v>
      </c>
    </row>
    <row r="289" spans="2:65" s="1" customFormat="1" ht="33" customHeight="1">
      <c r="B289" s="31"/>
      <c r="C289" s="128" t="s">
        <v>446</v>
      </c>
      <c r="D289" s="128" t="s">
        <v>148</v>
      </c>
      <c r="E289" s="129" t="s">
        <v>447</v>
      </c>
      <c r="F289" s="130" t="s">
        <v>448</v>
      </c>
      <c r="G289" s="131" t="s">
        <v>189</v>
      </c>
      <c r="H289" s="132">
        <v>47.244999999999997</v>
      </c>
      <c r="I289" s="133"/>
      <c r="J289" s="134">
        <f>ROUND(I289*H289,2)</f>
        <v>0</v>
      </c>
      <c r="K289" s="135"/>
      <c r="L289" s="31"/>
      <c r="M289" s="136" t="s">
        <v>19</v>
      </c>
      <c r="N289" s="137" t="s">
        <v>44</v>
      </c>
      <c r="P289" s="138">
        <f>O289*H289</f>
        <v>0</v>
      </c>
      <c r="Q289" s="138">
        <v>0</v>
      </c>
      <c r="R289" s="138">
        <f>Q289*H289</f>
        <v>0</v>
      </c>
      <c r="S289" s="138">
        <v>3.1E-2</v>
      </c>
      <c r="T289" s="139">
        <f>S289*H289</f>
        <v>1.4645949999999999</v>
      </c>
      <c r="AR289" s="140" t="s">
        <v>152</v>
      </c>
      <c r="AT289" s="140" t="s">
        <v>148</v>
      </c>
      <c r="AU289" s="140" t="s">
        <v>82</v>
      </c>
      <c r="AY289" s="16" t="s">
        <v>146</v>
      </c>
      <c r="BE289" s="141">
        <f>IF(N289="základní",J289,0)</f>
        <v>0</v>
      </c>
      <c r="BF289" s="141">
        <f>IF(N289="snížená",J289,0)</f>
        <v>0</v>
      </c>
      <c r="BG289" s="141">
        <f>IF(N289="zákl. přenesená",J289,0)</f>
        <v>0</v>
      </c>
      <c r="BH289" s="141">
        <f>IF(N289="sníž. přenesená",J289,0)</f>
        <v>0</v>
      </c>
      <c r="BI289" s="141">
        <f>IF(N289="nulová",J289,0)</f>
        <v>0</v>
      </c>
      <c r="BJ289" s="16" t="s">
        <v>34</v>
      </c>
      <c r="BK289" s="141">
        <f>ROUND(I289*H289,2)</f>
        <v>0</v>
      </c>
      <c r="BL289" s="16" t="s">
        <v>152</v>
      </c>
      <c r="BM289" s="140" t="s">
        <v>449</v>
      </c>
    </row>
    <row r="290" spans="2:65" s="1" customFormat="1">
      <c r="B290" s="31"/>
      <c r="D290" s="142" t="s">
        <v>154</v>
      </c>
      <c r="F290" s="143" t="s">
        <v>450</v>
      </c>
      <c r="I290" s="144"/>
      <c r="L290" s="31"/>
      <c r="M290" s="145"/>
      <c r="T290" s="52"/>
      <c r="AT290" s="16" t="s">
        <v>154</v>
      </c>
      <c r="AU290" s="16" t="s">
        <v>82</v>
      </c>
    </row>
    <row r="291" spans="2:65" s="12" customFormat="1" ht="33.75">
      <c r="B291" s="146"/>
      <c r="D291" s="147" t="s">
        <v>156</v>
      </c>
      <c r="E291" s="148" t="s">
        <v>19</v>
      </c>
      <c r="F291" s="149" t="s">
        <v>451</v>
      </c>
      <c r="H291" s="150">
        <v>47.244999999999997</v>
      </c>
      <c r="I291" s="151"/>
      <c r="L291" s="146"/>
      <c r="M291" s="152"/>
      <c r="T291" s="153"/>
      <c r="AT291" s="148" t="s">
        <v>156</v>
      </c>
      <c r="AU291" s="148" t="s">
        <v>82</v>
      </c>
      <c r="AV291" s="12" t="s">
        <v>82</v>
      </c>
      <c r="AW291" s="12" t="s">
        <v>33</v>
      </c>
      <c r="AX291" s="12" t="s">
        <v>73</v>
      </c>
      <c r="AY291" s="148" t="s">
        <v>146</v>
      </c>
    </row>
    <row r="292" spans="2:65" s="13" customFormat="1">
      <c r="B292" s="154"/>
      <c r="D292" s="147" t="s">
        <v>156</v>
      </c>
      <c r="E292" s="155" t="s">
        <v>19</v>
      </c>
      <c r="F292" s="156" t="s">
        <v>158</v>
      </c>
      <c r="H292" s="157">
        <v>47.244999999999997</v>
      </c>
      <c r="I292" s="158"/>
      <c r="L292" s="154"/>
      <c r="M292" s="159"/>
      <c r="T292" s="160"/>
      <c r="AT292" s="155" t="s">
        <v>156</v>
      </c>
      <c r="AU292" s="155" t="s">
        <v>82</v>
      </c>
      <c r="AV292" s="13" t="s">
        <v>152</v>
      </c>
      <c r="AW292" s="13" t="s">
        <v>33</v>
      </c>
      <c r="AX292" s="13" t="s">
        <v>34</v>
      </c>
      <c r="AY292" s="155" t="s">
        <v>146</v>
      </c>
    </row>
    <row r="293" spans="2:65" s="1" customFormat="1" ht="24.2" customHeight="1">
      <c r="B293" s="31"/>
      <c r="C293" s="128" t="s">
        <v>452</v>
      </c>
      <c r="D293" s="128" t="s">
        <v>148</v>
      </c>
      <c r="E293" s="129" t="s">
        <v>453</v>
      </c>
      <c r="F293" s="130" t="s">
        <v>454</v>
      </c>
      <c r="G293" s="131" t="s">
        <v>189</v>
      </c>
      <c r="H293" s="132">
        <v>47.244999999999997</v>
      </c>
      <c r="I293" s="133"/>
      <c r="J293" s="134">
        <f>ROUND(I293*H293,2)</f>
        <v>0</v>
      </c>
      <c r="K293" s="135"/>
      <c r="L293" s="31"/>
      <c r="M293" s="136" t="s">
        <v>19</v>
      </c>
      <c r="N293" s="137" t="s">
        <v>44</v>
      </c>
      <c r="P293" s="138">
        <f>O293*H293</f>
        <v>0</v>
      </c>
      <c r="Q293" s="138">
        <v>0</v>
      </c>
      <c r="R293" s="138">
        <f>Q293*H293</f>
        <v>0</v>
      </c>
      <c r="S293" s="138">
        <v>0.02</v>
      </c>
      <c r="T293" s="139">
        <f>S293*H293</f>
        <v>0.94489999999999996</v>
      </c>
      <c r="AR293" s="140" t="s">
        <v>152</v>
      </c>
      <c r="AT293" s="140" t="s">
        <v>148</v>
      </c>
      <c r="AU293" s="140" t="s">
        <v>82</v>
      </c>
      <c r="AY293" s="16" t="s">
        <v>146</v>
      </c>
      <c r="BE293" s="141">
        <f>IF(N293="základní",J293,0)</f>
        <v>0</v>
      </c>
      <c r="BF293" s="141">
        <f>IF(N293="snížená",J293,0)</f>
        <v>0</v>
      </c>
      <c r="BG293" s="141">
        <f>IF(N293="zákl. přenesená",J293,0)</f>
        <v>0</v>
      </c>
      <c r="BH293" s="141">
        <f>IF(N293="sníž. přenesená",J293,0)</f>
        <v>0</v>
      </c>
      <c r="BI293" s="141">
        <f>IF(N293="nulová",J293,0)</f>
        <v>0</v>
      </c>
      <c r="BJ293" s="16" t="s">
        <v>34</v>
      </c>
      <c r="BK293" s="141">
        <f>ROUND(I293*H293,2)</f>
        <v>0</v>
      </c>
      <c r="BL293" s="16" t="s">
        <v>152</v>
      </c>
      <c r="BM293" s="140" t="s">
        <v>455</v>
      </c>
    </row>
    <row r="294" spans="2:65" s="12" customFormat="1" ht="33.75">
      <c r="B294" s="146"/>
      <c r="D294" s="147" t="s">
        <v>156</v>
      </c>
      <c r="E294" s="148" t="s">
        <v>19</v>
      </c>
      <c r="F294" s="149" t="s">
        <v>451</v>
      </c>
      <c r="H294" s="150">
        <v>47.244999999999997</v>
      </c>
      <c r="I294" s="151"/>
      <c r="L294" s="146"/>
      <c r="M294" s="152"/>
      <c r="T294" s="153"/>
      <c r="AT294" s="148" t="s">
        <v>156</v>
      </c>
      <c r="AU294" s="148" t="s">
        <v>82</v>
      </c>
      <c r="AV294" s="12" t="s">
        <v>82</v>
      </c>
      <c r="AW294" s="12" t="s">
        <v>33</v>
      </c>
      <c r="AX294" s="12" t="s">
        <v>73</v>
      </c>
      <c r="AY294" s="148" t="s">
        <v>146</v>
      </c>
    </row>
    <row r="295" spans="2:65" s="13" customFormat="1">
      <c r="B295" s="154"/>
      <c r="D295" s="147" t="s">
        <v>156</v>
      </c>
      <c r="E295" s="155" t="s">
        <v>19</v>
      </c>
      <c r="F295" s="156" t="s">
        <v>158</v>
      </c>
      <c r="H295" s="157">
        <v>47.244999999999997</v>
      </c>
      <c r="I295" s="158"/>
      <c r="L295" s="154"/>
      <c r="M295" s="159"/>
      <c r="T295" s="160"/>
      <c r="AT295" s="155" t="s">
        <v>156</v>
      </c>
      <c r="AU295" s="155" t="s">
        <v>82</v>
      </c>
      <c r="AV295" s="13" t="s">
        <v>152</v>
      </c>
      <c r="AW295" s="13" t="s">
        <v>33</v>
      </c>
      <c r="AX295" s="13" t="s">
        <v>34</v>
      </c>
      <c r="AY295" s="155" t="s">
        <v>146</v>
      </c>
    </row>
    <row r="296" spans="2:65" s="1" customFormat="1" ht="37.9" customHeight="1">
      <c r="B296" s="31"/>
      <c r="C296" s="128" t="s">
        <v>456</v>
      </c>
      <c r="D296" s="128" t="s">
        <v>148</v>
      </c>
      <c r="E296" s="129" t="s">
        <v>457</v>
      </c>
      <c r="F296" s="130" t="s">
        <v>458</v>
      </c>
      <c r="G296" s="131" t="s">
        <v>189</v>
      </c>
      <c r="H296" s="132">
        <v>4.5449999999999999</v>
      </c>
      <c r="I296" s="133"/>
      <c r="J296" s="134">
        <f>ROUND(I296*H296,2)</f>
        <v>0</v>
      </c>
      <c r="K296" s="135"/>
      <c r="L296" s="31"/>
      <c r="M296" s="136" t="s">
        <v>19</v>
      </c>
      <c r="N296" s="137" t="s">
        <v>44</v>
      </c>
      <c r="P296" s="138">
        <f>O296*H296</f>
        <v>0</v>
      </c>
      <c r="Q296" s="138">
        <v>0</v>
      </c>
      <c r="R296" s="138">
        <f>Q296*H296</f>
        <v>0</v>
      </c>
      <c r="S296" s="138">
        <v>6.6000000000000003E-2</v>
      </c>
      <c r="T296" s="139">
        <f>S296*H296</f>
        <v>0.29997000000000001</v>
      </c>
      <c r="AR296" s="140" t="s">
        <v>152</v>
      </c>
      <c r="AT296" s="140" t="s">
        <v>148</v>
      </c>
      <c r="AU296" s="140" t="s">
        <v>82</v>
      </c>
      <c r="AY296" s="16" t="s">
        <v>146</v>
      </c>
      <c r="BE296" s="141">
        <f>IF(N296="základní",J296,0)</f>
        <v>0</v>
      </c>
      <c r="BF296" s="141">
        <f>IF(N296="snížená",J296,0)</f>
        <v>0</v>
      </c>
      <c r="BG296" s="141">
        <f>IF(N296="zákl. přenesená",J296,0)</f>
        <v>0</v>
      </c>
      <c r="BH296" s="141">
        <f>IF(N296="sníž. přenesená",J296,0)</f>
        <v>0</v>
      </c>
      <c r="BI296" s="141">
        <f>IF(N296="nulová",J296,0)</f>
        <v>0</v>
      </c>
      <c r="BJ296" s="16" t="s">
        <v>34</v>
      </c>
      <c r="BK296" s="141">
        <f>ROUND(I296*H296,2)</f>
        <v>0</v>
      </c>
      <c r="BL296" s="16" t="s">
        <v>152</v>
      </c>
      <c r="BM296" s="140" t="s">
        <v>459</v>
      </c>
    </row>
    <row r="297" spans="2:65" s="1" customFormat="1">
      <c r="B297" s="31"/>
      <c r="D297" s="142" t="s">
        <v>154</v>
      </c>
      <c r="F297" s="143" t="s">
        <v>460</v>
      </c>
      <c r="I297" s="144"/>
      <c r="L297" s="31"/>
      <c r="M297" s="145"/>
      <c r="T297" s="52"/>
      <c r="AT297" s="16" t="s">
        <v>154</v>
      </c>
      <c r="AU297" s="16" t="s">
        <v>82</v>
      </c>
    </row>
    <row r="298" spans="2:65" s="12" customFormat="1">
      <c r="B298" s="146"/>
      <c r="D298" s="147" t="s">
        <v>156</v>
      </c>
      <c r="E298" s="148" t="s">
        <v>19</v>
      </c>
      <c r="F298" s="149" t="s">
        <v>461</v>
      </c>
      <c r="H298" s="150">
        <v>4.5449999999999999</v>
      </c>
      <c r="I298" s="151"/>
      <c r="L298" s="146"/>
      <c r="M298" s="152"/>
      <c r="T298" s="153"/>
      <c r="AT298" s="148" t="s">
        <v>156</v>
      </c>
      <c r="AU298" s="148" t="s">
        <v>82</v>
      </c>
      <c r="AV298" s="12" t="s">
        <v>82</v>
      </c>
      <c r="AW298" s="12" t="s">
        <v>33</v>
      </c>
      <c r="AX298" s="12" t="s">
        <v>73</v>
      </c>
      <c r="AY298" s="148" t="s">
        <v>146</v>
      </c>
    </row>
    <row r="299" spans="2:65" s="13" customFormat="1">
      <c r="B299" s="154"/>
      <c r="D299" s="147" t="s">
        <v>156</v>
      </c>
      <c r="E299" s="155" t="s">
        <v>19</v>
      </c>
      <c r="F299" s="156" t="s">
        <v>158</v>
      </c>
      <c r="H299" s="157">
        <v>4.5449999999999999</v>
      </c>
      <c r="I299" s="158"/>
      <c r="L299" s="154"/>
      <c r="M299" s="159"/>
      <c r="T299" s="160"/>
      <c r="AT299" s="155" t="s">
        <v>156</v>
      </c>
      <c r="AU299" s="155" t="s">
        <v>82</v>
      </c>
      <c r="AV299" s="13" t="s">
        <v>152</v>
      </c>
      <c r="AW299" s="13" t="s">
        <v>33</v>
      </c>
      <c r="AX299" s="13" t="s">
        <v>34</v>
      </c>
      <c r="AY299" s="155" t="s">
        <v>146</v>
      </c>
    </row>
    <row r="300" spans="2:65" s="1" customFormat="1" ht="49.15" customHeight="1">
      <c r="B300" s="31"/>
      <c r="C300" s="128" t="s">
        <v>462</v>
      </c>
      <c r="D300" s="128" t="s">
        <v>148</v>
      </c>
      <c r="E300" s="129" t="s">
        <v>463</v>
      </c>
      <c r="F300" s="130" t="s">
        <v>464</v>
      </c>
      <c r="G300" s="131" t="s">
        <v>171</v>
      </c>
      <c r="H300" s="132">
        <v>1</v>
      </c>
      <c r="I300" s="133"/>
      <c r="J300" s="134">
        <f>ROUND(I300*H300,2)</f>
        <v>0</v>
      </c>
      <c r="K300" s="135"/>
      <c r="L300" s="31"/>
      <c r="M300" s="136" t="s">
        <v>19</v>
      </c>
      <c r="N300" s="137" t="s">
        <v>44</v>
      </c>
      <c r="P300" s="138">
        <f>O300*H300</f>
        <v>0</v>
      </c>
      <c r="Q300" s="138">
        <v>0</v>
      </c>
      <c r="R300" s="138">
        <f>Q300*H300</f>
        <v>0</v>
      </c>
      <c r="S300" s="138">
        <v>4.4999999999999998E-2</v>
      </c>
      <c r="T300" s="139">
        <f>S300*H300</f>
        <v>4.4999999999999998E-2</v>
      </c>
      <c r="AR300" s="140" t="s">
        <v>152</v>
      </c>
      <c r="AT300" s="140" t="s">
        <v>148</v>
      </c>
      <c r="AU300" s="140" t="s">
        <v>82</v>
      </c>
      <c r="AY300" s="16" t="s">
        <v>146</v>
      </c>
      <c r="BE300" s="141">
        <f>IF(N300="základní",J300,0)</f>
        <v>0</v>
      </c>
      <c r="BF300" s="141">
        <f>IF(N300="snížená",J300,0)</f>
        <v>0</v>
      </c>
      <c r="BG300" s="141">
        <f>IF(N300="zákl. přenesená",J300,0)</f>
        <v>0</v>
      </c>
      <c r="BH300" s="141">
        <f>IF(N300="sníž. přenesená",J300,0)</f>
        <v>0</v>
      </c>
      <c r="BI300" s="141">
        <f>IF(N300="nulová",J300,0)</f>
        <v>0</v>
      </c>
      <c r="BJ300" s="16" t="s">
        <v>34</v>
      </c>
      <c r="BK300" s="141">
        <f>ROUND(I300*H300,2)</f>
        <v>0</v>
      </c>
      <c r="BL300" s="16" t="s">
        <v>152</v>
      </c>
      <c r="BM300" s="140" t="s">
        <v>465</v>
      </c>
    </row>
    <row r="301" spans="2:65" s="1" customFormat="1">
      <c r="B301" s="31"/>
      <c r="D301" s="142" t="s">
        <v>154</v>
      </c>
      <c r="F301" s="143" t="s">
        <v>466</v>
      </c>
      <c r="I301" s="144"/>
      <c r="L301" s="31"/>
      <c r="M301" s="145"/>
      <c r="T301" s="52"/>
      <c r="AT301" s="16" t="s">
        <v>154</v>
      </c>
      <c r="AU301" s="16" t="s">
        <v>82</v>
      </c>
    </row>
    <row r="302" spans="2:65" s="12" customFormat="1">
      <c r="B302" s="146"/>
      <c r="D302" s="147" t="s">
        <v>156</v>
      </c>
      <c r="E302" s="148" t="s">
        <v>19</v>
      </c>
      <c r="F302" s="149" t="s">
        <v>467</v>
      </c>
      <c r="H302" s="150">
        <v>1</v>
      </c>
      <c r="I302" s="151"/>
      <c r="L302" s="146"/>
      <c r="M302" s="152"/>
      <c r="T302" s="153"/>
      <c r="AT302" s="148" t="s">
        <v>156</v>
      </c>
      <c r="AU302" s="148" t="s">
        <v>82</v>
      </c>
      <c r="AV302" s="12" t="s">
        <v>82</v>
      </c>
      <c r="AW302" s="12" t="s">
        <v>33</v>
      </c>
      <c r="AX302" s="12" t="s">
        <v>73</v>
      </c>
      <c r="AY302" s="148" t="s">
        <v>146</v>
      </c>
    </row>
    <row r="303" spans="2:65" s="13" customFormat="1">
      <c r="B303" s="154"/>
      <c r="D303" s="147" t="s">
        <v>156</v>
      </c>
      <c r="E303" s="155" t="s">
        <v>19</v>
      </c>
      <c r="F303" s="156" t="s">
        <v>158</v>
      </c>
      <c r="H303" s="157">
        <v>1</v>
      </c>
      <c r="I303" s="158"/>
      <c r="L303" s="154"/>
      <c r="M303" s="159"/>
      <c r="T303" s="160"/>
      <c r="AT303" s="155" t="s">
        <v>156</v>
      </c>
      <c r="AU303" s="155" t="s">
        <v>82</v>
      </c>
      <c r="AV303" s="13" t="s">
        <v>152</v>
      </c>
      <c r="AW303" s="13" t="s">
        <v>33</v>
      </c>
      <c r="AX303" s="13" t="s">
        <v>34</v>
      </c>
      <c r="AY303" s="155" t="s">
        <v>146</v>
      </c>
    </row>
    <row r="304" spans="2:65" s="1" customFormat="1" ht="33" customHeight="1">
      <c r="B304" s="31"/>
      <c r="C304" s="128" t="s">
        <v>468</v>
      </c>
      <c r="D304" s="128" t="s">
        <v>148</v>
      </c>
      <c r="E304" s="129" t="s">
        <v>469</v>
      </c>
      <c r="F304" s="130" t="s">
        <v>470</v>
      </c>
      <c r="G304" s="131" t="s">
        <v>196</v>
      </c>
      <c r="H304" s="132">
        <v>65.97</v>
      </c>
      <c r="I304" s="133"/>
      <c r="J304" s="134">
        <f>ROUND(I304*H304,2)</f>
        <v>0</v>
      </c>
      <c r="K304" s="135"/>
      <c r="L304" s="31"/>
      <c r="M304" s="136" t="s">
        <v>19</v>
      </c>
      <c r="N304" s="137" t="s">
        <v>44</v>
      </c>
      <c r="P304" s="138">
        <f>O304*H304</f>
        <v>0</v>
      </c>
      <c r="Q304" s="138">
        <v>0</v>
      </c>
      <c r="R304" s="138">
        <f>Q304*H304</f>
        <v>0</v>
      </c>
      <c r="S304" s="138">
        <v>0.05</v>
      </c>
      <c r="T304" s="139">
        <f>S304*H304</f>
        <v>3.2985000000000002</v>
      </c>
      <c r="AR304" s="140" t="s">
        <v>152</v>
      </c>
      <c r="AT304" s="140" t="s">
        <v>148</v>
      </c>
      <c r="AU304" s="140" t="s">
        <v>82</v>
      </c>
      <c r="AY304" s="16" t="s">
        <v>146</v>
      </c>
      <c r="BE304" s="141">
        <f>IF(N304="základní",J304,0)</f>
        <v>0</v>
      </c>
      <c r="BF304" s="141">
        <f>IF(N304="snížená",J304,0)</f>
        <v>0</v>
      </c>
      <c r="BG304" s="141">
        <f>IF(N304="zákl. přenesená",J304,0)</f>
        <v>0</v>
      </c>
      <c r="BH304" s="141">
        <f>IF(N304="sníž. přenesená",J304,0)</f>
        <v>0</v>
      </c>
      <c r="BI304" s="141">
        <f>IF(N304="nulová",J304,0)</f>
        <v>0</v>
      </c>
      <c r="BJ304" s="16" t="s">
        <v>34</v>
      </c>
      <c r="BK304" s="141">
        <f>ROUND(I304*H304,2)</f>
        <v>0</v>
      </c>
      <c r="BL304" s="16" t="s">
        <v>152</v>
      </c>
      <c r="BM304" s="140" t="s">
        <v>471</v>
      </c>
    </row>
    <row r="305" spans="2:65" s="1" customFormat="1">
      <c r="B305" s="31"/>
      <c r="D305" s="142" t="s">
        <v>154</v>
      </c>
      <c r="F305" s="143" t="s">
        <v>472</v>
      </c>
      <c r="I305" s="144"/>
      <c r="L305" s="31"/>
      <c r="M305" s="145"/>
      <c r="T305" s="52"/>
      <c r="AT305" s="16" t="s">
        <v>154</v>
      </c>
      <c r="AU305" s="16" t="s">
        <v>82</v>
      </c>
    </row>
    <row r="306" spans="2:65" s="12" customFormat="1" ht="22.5">
      <c r="B306" s="146"/>
      <c r="D306" s="147" t="s">
        <v>156</v>
      </c>
      <c r="E306" s="148" t="s">
        <v>19</v>
      </c>
      <c r="F306" s="149" t="s">
        <v>473</v>
      </c>
      <c r="H306" s="150">
        <v>65.97</v>
      </c>
      <c r="I306" s="151"/>
      <c r="L306" s="146"/>
      <c r="M306" s="152"/>
      <c r="T306" s="153"/>
      <c r="AT306" s="148" t="s">
        <v>156</v>
      </c>
      <c r="AU306" s="148" t="s">
        <v>82</v>
      </c>
      <c r="AV306" s="12" t="s">
        <v>82</v>
      </c>
      <c r="AW306" s="12" t="s">
        <v>33</v>
      </c>
      <c r="AX306" s="12" t="s">
        <v>73</v>
      </c>
      <c r="AY306" s="148" t="s">
        <v>146</v>
      </c>
    </row>
    <row r="307" spans="2:65" s="13" customFormat="1">
      <c r="B307" s="154"/>
      <c r="D307" s="147" t="s">
        <v>156</v>
      </c>
      <c r="E307" s="155" t="s">
        <v>19</v>
      </c>
      <c r="F307" s="156" t="s">
        <v>158</v>
      </c>
      <c r="H307" s="157">
        <v>65.97</v>
      </c>
      <c r="I307" s="158"/>
      <c r="L307" s="154"/>
      <c r="M307" s="159"/>
      <c r="T307" s="160"/>
      <c r="AT307" s="155" t="s">
        <v>156</v>
      </c>
      <c r="AU307" s="155" t="s">
        <v>82</v>
      </c>
      <c r="AV307" s="13" t="s">
        <v>152</v>
      </c>
      <c r="AW307" s="13" t="s">
        <v>33</v>
      </c>
      <c r="AX307" s="13" t="s">
        <v>34</v>
      </c>
      <c r="AY307" s="155" t="s">
        <v>146</v>
      </c>
    </row>
    <row r="308" spans="2:65" s="1" customFormat="1" ht="44.25" customHeight="1">
      <c r="B308" s="31"/>
      <c r="C308" s="128" t="s">
        <v>474</v>
      </c>
      <c r="D308" s="128" t="s">
        <v>148</v>
      </c>
      <c r="E308" s="129" t="s">
        <v>475</v>
      </c>
      <c r="F308" s="130" t="s">
        <v>476</v>
      </c>
      <c r="G308" s="131" t="s">
        <v>196</v>
      </c>
      <c r="H308" s="132">
        <v>205.21899999999999</v>
      </c>
      <c r="I308" s="133"/>
      <c r="J308" s="134">
        <f>ROUND(I308*H308,2)</f>
        <v>0</v>
      </c>
      <c r="K308" s="135"/>
      <c r="L308" s="31"/>
      <c r="M308" s="136" t="s">
        <v>19</v>
      </c>
      <c r="N308" s="137" t="s">
        <v>44</v>
      </c>
      <c r="P308" s="138">
        <f>O308*H308</f>
        <v>0</v>
      </c>
      <c r="Q308" s="138">
        <v>0</v>
      </c>
      <c r="R308" s="138">
        <f>Q308*H308</f>
        <v>0</v>
      </c>
      <c r="S308" s="138">
        <v>4.5999999999999999E-2</v>
      </c>
      <c r="T308" s="139">
        <f>S308*H308</f>
        <v>9.4400739999999992</v>
      </c>
      <c r="AR308" s="140" t="s">
        <v>152</v>
      </c>
      <c r="AT308" s="140" t="s">
        <v>148</v>
      </c>
      <c r="AU308" s="140" t="s">
        <v>82</v>
      </c>
      <c r="AY308" s="16" t="s">
        <v>146</v>
      </c>
      <c r="BE308" s="141">
        <f>IF(N308="základní",J308,0)</f>
        <v>0</v>
      </c>
      <c r="BF308" s="141">
        <f>IF(N308="snížená",J308,0)</f>
        <v>0</v>
      </c>
      <c r="BG308" s="141">
        <f>IF(N308="zákl. přenesená",J308,0)</f>
        <v>0</v>
      </c>
      <c r="BH308" s="141">
        <f>IF(N308="sníž. přenesená",J308,0)</f>
        <v>0</v>
      </c>
      <c r="BI308" s="141">
        <f>IF(N308="nulová",J308,0)</f>
        <v>0</v>
      </c>
      <c r="BJ308" s="16" t="s">
        <v>34</v>
      </c>
      <c r="BK308" s="141">
        <f>ROUND(I308*H308,2)</f>
        <v>0</v>
      </c>
      <c r="BL308" s="16" t="s">
        <v>152</v>
      </c>
      <c r="BM308" s="140" t="s">
        <v>477</v>
      </c>
    </row>
    <row r="309" spans="2:65" s="1" customFormat="1">
      <c r="B309" s="31"/>
      <c r="D309" s="142" t="s">
        <v>154</v>
      </c>
      <c r="F309" s="143" t="s">
        <v>478</v>
      </c>
      <c r="I309" s="144"/>
      <c r="L309" s="31"/>
      <c r="M309" s="145"/>
      <c r="T309" s="52"/>
      <c r="AT309" s="16" t="s">
        <v>154</v>
      </c>
      <c r="AU309" s="16" t="s">
        <v>82</v>
      </c>
    </row>
    <row r="310" spans="2:65" s="14" customFormat="1">
      <c r="B310" s="161"/>
      <c r="D310" s="147" t="s">
        <v>156</v>
      </c>
      <c r="E310" s="162" t="s">
        <v>19</v>
      </c>
      <c r="F310" s="163" t="s">
        <v>479</v>
      </c>
      <c r="H310" s="162" t="s">
        <v>19</v>
      </c>
      <c r="I310" s="164"/>
      <c r="L310" s="161"/>
      <c r="M310" s="165"/>
      <c r="T310" s="166"/>
      <c r="AT310" s="162" t="s">
        <v>156</v>
      </c>
      <c r="AU310" s="162" t="s">
        <v>82</v>
      </c>
      <c r="AV310" s="14" t="s">
        <v>34</v>
      </c>
      <c r="AW310" s="14" t="s">
        <v>33</v>
      </c>
      <c r="AX310" s="14" t="s">
        <v>73</v>
      </c>
      <c r="AY310" s="162" t="s">
        <v>146</v>
      </c>
    </row>
    <row r="311" spans="2:65" s="12" customFormat="1" ht="22.5">
      <c r="B311" s="146"/>
      <c r="D311" s="147" t="s">
        <v>156</v>
      </c>
      <c r="E311" s="148" t="s">
        <v>19</v>
      </c>
      <c r="F311" s="149" t="s">
        <v>480</v>
      </c>
      <c r="H311" s="150">
        <v>32.707000000000001</v>
      </c>
      <c r="I311" s="151"/>
      <c r="L311" s="146"/>
      <c r="M311" s="152"/>
      <c r="T311" s="153"/>
      <c r="AT311" s="148" t="s">
        <v>156</v>
      </c>
      <c r="AU311" s="148" t="s">
        <v>82</v>
      </c>
      <c r="AV311" s="12" t="s">
        <v>82</v>
      </c>
      <c r="AW311" s="12" t="s">
        <v>33</v>
      </c>
      <c r="AX311" s="12" t="s">
        <v>73</v>
      </c>
      <c r="AY311" s="148" t="s">
        <v>146</v>
      </c>
    </row>
    <row r="312" spans="2:65" s="12" customFormat="1" ht="22.5">
      <c r="B312" s="146"/>
      <c r="D312" s="147" t="s">
        <v>156</v>
      </c>
      <c r="E312" s="148" t="s">
        <v>19</v>
      </c>
      <c r="F312" s="149" t="s">
        <v>481</v>
      </c>
      <c r="H312" s="150">
        <v>14.733000000000001</v>
      </c>
      <c r="I312" s="151"/>
      <c r="L312" s="146"/>
      <c r="M312" s="152"/>
      <c r="T312" s="153"/>
      <c r="AT312" s="148" t="s">
        <v>156</v>
      </c>
      <c r="AU312" s="148" t="s">
        <v>82</v>
      </c>
      <c r="AV312" s="12" t="s">
        <v>82</v>
      </c>
      <c r="AW312" s="12" t="s">
        <v>33</v>
      </c>
      <c r="AX312" s="12" t="s">
        <v>73</v>
      </c>
      <c r="AY312" s="148" t="s">
        <v>146</v>
      </c>
    </row>
    <row r="313" spans="2:65" s="12" customFormat="1">
      <c r="B313" s="146"/>
      <c r="D313" s="147" t="s">
        <v>156</v>
      </c>
      <c r="E313" s="148" t="s">
        <v>19</v>
      </c>
      <c r="F313" s="149" t="s">
        <v>482</v>
      </c>
      <c r="H313" s="150">
        <v>6.54</v>
      </c>
      <c r="I313" s="151"/>
      <c r="L313" s="146"/>
      <c r="M313" s="152"/>
      <c r="T313" s="153"/>
      <c r="AT313" s="148" t="s">
        <v>156</v>
      </c>
      <c r="AU313" s="148" t="s">
        <v>82</v>
      </c>
      <c r="AV313" s="12" t="s">
        <v>82</v>
      </c>
      <c r="AW313" s="12" t="s">
        <v>33</v>
      </c>
      <c r="AX313" s="12" t="s">
        <v>73</v>
      </c>
      <c r="AY313" s="148" t="s">
        <v>146</v>
      </c>
    </row>
    <row r="314" spans="2:65" s="12" customFormat="1">
      <c r="B314" s="146"/>
      <c r="D314" s="147" t="s">
        <v>156</v>
      </c>
      <c r="E314" s="148" t="s">
        <v>19</v>
      </c>
      <c r="F314" s="149" t="s">
        <v>483</v>
      </c>
      <c r="H314" s="150">
        <v>13.803000000000001</v>
      </c>
      <c r="I314" s="151"/>
      <c r="L314" s="146"/>
      <c r="M314" s="152"/>
      <c r="T314" s="153"/>
      <c r="AT314" s="148" t="s">
        <v>156</v>
      </c>
      <c r="AU314" s="148" t="s">
        <v>82</v>
      </c>
      <c r="AV314" s="12" t="s">
        <v>82</v>
      </c>
      <c r="AW314" s="12" t="s">
        <v>33</v>
      </c>
      <c r="AX314" s="12" t="s">
        <v>73</v>
      </c>
      <c r="AY314" s="148" t="s">
        <v>146</v>
      </c>
    </row>
    <row r="315" spans="2:65" s="12" customFormat="1">
      <c r="B315" s="146"/>
      <c r="D315" s="147" t="s">
        <v>156</v>
      </c>
      <c r="E315" s="148" t="s">
        <v>19</v>
      </c>
      <c r="F315" s="149" t="s">
        <v>484</v>
      </c>
      <c r="H315" s="150">
        <v>15.784000000000001</v>
      </c>
      <c r="I315" s="151"/>
      <c r="L315" s="146"/>
      <c r="M315" s="152"/>
      <c r="T315" s="153"/>
      <c r="AT315" s="148" t="s">
        <v>156</v>
      </c>
      <c r="AU315" s="148" t="s">
        <v>82</v>
      </c>
      <c r="AV315" s="12" t="s">
        <v>82</v>
      </c>
      <c r="AW315" s="12" t="s">
        <v>33</v>
      </c>
      <c r="AX315" s="12" t="s">
        <v>73</v>
      </c>
      <c r="AY315" s="148" t="s">
        <v>146</v>
      </c>
    </row>
    <row r="316" spans="2:65" s="12" customFormat="1" ht="22.5">
      <c r="B316" s="146"/>
      <c r="D316" s="147" t="s">
        <v>156</v>
      </c>
      <c r="E316" s="148" t="s">
        <v>19</v>
      </c>
      <c r="F316" s="149" t="s">
        <v>485</v>
      </c>
      <c r="H316" s="150">
        <v>38.270000000000003</v>
      </c>
      <c r="I316" s="151"/>
      <c r="L316" s="146"/>
      <c r="M316" s="152"/>
      <c r="T316" s="153"/>
      <c r="AT316" s="148" t="s">
        <v>156</v>
      </c>
      <c r="AU316" s="148" t="s">
        <v>82</v>
      </c>
      <c r="AV316" s="12" t="s">
        <v>82</v>
      </c>
      <c r="AW316" s="12" t="s">
        <v>33</v>
      </c>
      <c r="AX316" s="12" t="s">
        <v>73</v>
      </c>
      <c r="AY316" s="148" t="s">
        <v>146</v>
      </c>
    </row>
    <row r="317" spans="2:65" s="12" customFormat="1" ht="22.5">
      <c r="B317" s="146"/>
      <c r="D317" s="147" t="s">
        <v>156</v>
      </c>
      <c r="E317" s="148" t="s">
        <v>19</v>
      </c>
      <c r="F317" s="149" t="s">
        <v>486</v>
      </c>
      <c r="H317" s="150">
        <v>12.718999999999999</v>
      </c>
      <c r="I317" s="151"/>
      <c r="L317" s="146"/>
      <c r="M317" s="152"/>
      <c r="T317" s="153"/>
      <c r="AT317" s="148" t="s">
        <v>156</v>
      </c>
      <c r="AU317" s="148" t="s">
        <v>82</v>
      </c>
      <c r="AV317" s="12" t="s">
        <v>82</v>
      </c>
      <c r="AW317" s="12" t="s">
        <v>33</v>
      </c>
      <c r="AX317" s="12" t="s">
        <v>73</v>
      </c>
      <c r="AY317" s="148" t="s">
        <v>146</v>
      </c>
    </row>
    <row r="318" spans="2:65" s="12" customFormat="1">
      <c r="B318" s="146"/>
      <c r="D318" s="147" t="s">
        <v>156</v>
      </c>
      <c r="E318" s="148" t="s">
        <v>19</v>
      </c>
      <c r="F318" s="149" t="s">
        <v>487</v>
      </c>
      <c r="H318" s="150">
        <v>24.157</v>
      </c>
      <c r="I318" s="151"/>
      <c r="L318" s="146"/>
      <c r="M318" s="152"/>
      <c r="T318" s="153"/>
      <c r="AT318" s="148" t="s">
        <v>156</v>
      </c>
      <c r="AU318" s="148" t="s">
        <v>82</v>
      </c>
      <c r="AV318" s="12" t="s">
        <v>82</v>
      </c>
      <c r="AW318" s="12" t="s">
        <v>33</v>
      </c>
      <c r="AX318" s="12" t="s">
        <v>73</v>
      </c>
      <c r="AY318" s="148" t="s">
        <v>146</v>
      </c>
    </row>
    <row r="319" spans="2:65" s="12" customFormat="1">
      <c r="B319" s="146"/>
      <c r="D319" s="147" t="s">
        <v>156</v>
      </c>
      <c r="E319" s="148" t="s">
        <v>19</v>
      </c>
      <c r="F319" s="149" t="s">
        <v>488</v>
      </c>
      <c r="H319" s="150">
        <v>46.506</v>
      </c>
      <c r="I319" s="151"/>
      <c r="L319" s="146"/>
      <c r="M319" s="152"/>
      <c r="T319" s="153"/>
      <c r="AT319" s="148" t="s">
        <v>156</v>
      </c>
      <c r="AU319" s="148" t="s">
        <v>82</v>
      </c>
      <c r="AV319" s="12" t="s">
        <v>82</v>
      </c>
      <c r="AW319" s="12" t="s">
        <v>33</v>
      </c>
      <c r="AX319" s="12" t="s">
        <v>73</v>
      </c>
      <c r="AY319" s="148" t="s">
        <v>146</v>
      </c>
    </row>
    <row r="320" spans="2:65" s="13" customFormat="1">
      <c r="B320" s="154"/>
      <c r="D320" s="147" t="s">
        <v>156</v>
      </c>
      <c r="E320" s="155" t="s">
        <v>19</v>
      </c>
      <c r="F320" s="156" t="s">
        <v>158</v>
      </c>
      <c r="H320" s="157">
        <v>205.21899999999999</v>
      </c>
      <c r="I320" s="158"/>
      <c r="L320" s="154"/>
      <c r="M320" s="159"/>
      <c r="T320" s="160"/>
      <c r="AT320" s="155" t="s">
        <v>156</v>
      </c>
      <c r="AU320" s="155" t="s">
        <v>82</v>
      </c>
      <c r="AV320" s="13" t="s">
        <v>152</v>
      </c>
      <c r="AW320" s="13" t="s">
        <v>33</v>
      </c>
      <c r="AX320" s="13" t="s">
        <v>34</v>
      </c>
      <c r="AY320" s="155" t="s">
        <v>146</v>
      </c>
    </row>
    <row r="321" spans="2:65" s="1" customFormat="1" ht="37.9" customHeight="1">
      <c r="B321" s="31"/>
      <c r="C321" s="128" t="s">
        <v>489</v>
      </c>
      <c r="D321" s="128" t="s">
        <v>148</v>
      </c>
      <c r="E321" s="129" t="s">
        <v>490</v>
      </c>
      <c r="F321" s="130" t="s">
        <v>491</v>
      </c>
      <c r="G321" s="131" t="s">
        <v>196</v>
      </c>
      <c r="H321" s="132">
        <v>102.74</v>
      </c>
      <c r="I321" s="133"/>
      <c r="J321" s="134">
        <f>ROUND(I321*H321,2)</f>
        <v>0</v>
      </c>
      <c r="K321" s="135"/>
      <c r="L321" s="31"/>
      <c r="M321" s="136" t="s">
        <v>19</v>
      </c>
      <c r="N321" s="137" t="s">
        <v>44</v>
      </c>
      <c r="P321" s="138">
        <f>O321*H321</f>
        <v>0</v>
      </c>
      <c r="Q321" s="138">
        <v>0</v>
      </c>
      <c r="R321" s="138">
        <f>Q321*H321</f>
        <v>0</v>
      </c>
      <c r="S321" s="138">
        <v>6.8000000000000005E-2</v>
      </c>
      <c r="T321" s="139">
        <f>S321*H321</f>
        <v>6.9863200000000001</v>
      </c>
      <c r="AR321" s="140" t="s">
        <v>152</v>
      </c>
      <c r="AT321" s="140" t="s">
        <v>148</v>
      </c>
      <c r="AU321" s="140" t="s">
        <v>82</v>
      </c>
      <c r="AY321" s="16" t="s">
        <v>146</v>
      </c>
      <c r="BE321" s="141">
        <f>IF(N321="základní",J321,0)</f>
        <v>0</v>
      </c>
      <c r="BF321" s="141">
        <f>IF(N321="snížená",J321,0)</f>
        <v>0</v>
      </c>
      <c r="BG321" s="141">
        <f>IF(N321="zákl. přenesená",J321,0)</f>
        <v>0</v>
      </c>
      <c r="BH321" s="141">
        <f>IF(N321="sníž. přenesená",J321,0)</f>
        <v>0</v>
      </c>
      <c r="BI321" s="141">
        <f>IF(N321="nulová",J321,0)</f>
        <v>0</v>
      </c>
      <c r="BJ321" s="16" t="s">
        <v>34</v>
      </c>
      <c r="BK321" s="141">
        <f>ROUND(I321*H321,2)</f>
        <v>0</v>
      </c>
      <c r="BL321" s="16" t="s">
        <v>152</v>
      </c>
      <c r="BM321" s="140" t="s">
        <v>492</v>
      </c>
    </row>
    <row r="322" spans="2:65" s="1" customFormat="1">
      <c r="B322" s="31"/>
      <c r="D322" s="142" t="s">
        <v>154</v>
      </c>
      <c r="F322" s="143" t="s">
        <v>493</v>
      </c>
      <c r="I322" s="144"/>
      <c r="L322" s="31"/>
      <c r="M322" s="145"/>
      <c r="T322" s="52"/>
      <c r="AT322" s="16" t="s">
        <v>154</v>
      </c>
      <c r="AU322" s="16" t="s">
        <v>82</v>
      </c>
    </row>
    <row r="323" spans="2:65" s="1" customFormat="1" ht="19.5">
      <c r="B323" s="31"/>
      <c r="D323" s="147" t="s">
        <v>336</v>
      </c>
      <c r="F323" s="167" t="s">
        <v>494</v>
      </c>
      <c r="I323" s="144"/>
      <c r="L323" s="31"/>
      <c r="M323" s="145"/>
      <c r="T323" s="52"/>
      <c r="AT323" s="16" t="s">
        <v>336</v>
      </c>
      <c r="AU323" s="16" t="s">
        <v>82</v>
      </c>
    </row>
    <row r="324" spans="2:65" s="14" customFormat="1">
      <c r="B324" s="161"/>
      <c r="D324" s="147" t="s">
        <v>156</v>
      </c>
      <c r="E324" s="162" t="s">
        <v>19</v>
      </c>
      <c r="F324" s="163" t="s">
        <v>479</v>
      </c>
      <c r="H324" s="162" t="s">
        <v>19</v>
      </c>
      <c r="I324" s="164"/>
      <c r="L324" s="161"/>
      <c r="M324" s="165"/>
      <c r="T324" s="166"/>
      <c r="AT324" s="162" t="s">
        <v>156</v>
      </c>
      <c r="AU324" s="162" t="s">
        <v>82</v>
      </c>
      <c r="AV324" s="14" t="s">
        <v>34</v>
      </c>
      <c r="AW324" s="14" t="s">
        <v>33</v>
      </c>
      <c r="AX324" s="14" t="s">
        <v>73</v>
      </c>
      <c r="AY324" s="162" t="s">
        <v>146</v>
      </c>
    </row>
    <row r="325" spans="2:65" s="12" customFormat="1" ht="22.5">
      <c r="B325" s="146"/>
      <c r="D325" s="147" t="s">
        <v>156</v>
      </c>
      <c r="E325" s="148" t="s">
        <v>19</v>
      </c>
      <c r="F325" s="149" t="s">
        <v>495</v>
      </c>
      <c r="H325" s="150">
        <v>30.9</v>
      </c>
      <c r="I325" s="151"/>
      <c r="L325" s="146"/>
      <c r="M325" s="152"/>
      <c r="T325" s="153"/>
      <c r="AT325" s="148" t="s">
        <v>156</v>
      </c>
      <c r="AU325" s="148" t="s">
        <v>82</v>
      </c>
      <c r="AV325" s="12" t="s">
        <v>82</v>
      </c>
      <c r="AW325" s="12" t="s">
        <v>33</v>
      </c>
      <c r="AX325" s="12" t="s">
        <v>73</v>
      </c>
      <c r="AY325" s="148" t="s">
        <v>146</v>
      </c>
    </row>
    <row r="326" spans="2:65" s="12" customFormat="1">
      <c r="B326" s="146"/>
      <c r="D326" s="147" t="s">
        <v>156</v>
      </c>
      <c r="E326" s="148" t="s">
        <v>19</v>
      </c>
      <c r="F326" s="149" t="s">
        <v>496</v>
      </c>
      <c r="H326" s="150">
        <v>10.61</v>
      </c>
      <c r="I326" s="151"/>
      <c r="L326" s="146"/>
      <c r="M326" s="152"/>
      <c r="T326" s="153"/>
      <c r="AT326" s="148" t="s">
        <v>156</v>
      </c>
      <c r="AU326" s="148" t="s">
        <v>82</v>
      </c>
      <c r="AV326" s="12" t="s">
        <v>82</v>
      </c>
      <c r="AW326" s="12" t="s">
        <v>33</v>
      </c>
      <c r="AX326" s="12" t="s">
        <v>73</v>
      </c>
      <c r="AY326" s="148" t="s">
        <v>146</v>
      </c>
    </row>
    <row r="327" spans="2:65" s="12" customFormat="1" ht="22.5">
      <c r="B327" s="146"/>
      <c r="D327" s="147" t="s">
        <v>156</v>
      </c>
      <c r="E327" s="148" t="s">
        <v>19</v>
      </c>
      <c r="F327" s="149" t="s">
        <v>497</v>
      </c>
      <c r="H327" s="150">
        <v>29.17</v>
      </c>
      <c r="I327" s="151"/>
      <c r="L327" s="146"/>
      <c r="M327" s="152"/>
      <c r="T327" s="153"/>
      <c r="AT327" s="148" t="s">
        <v>156</v>
      </c>
      <c r="AU327" s="148" t="s">
        <v>82</v>
      </c>
      <c r="AV327" s="12" t="s">
        <v>82</v>
      </c>
      <c r="AW327" s="12" t="s">
        <v>33</v>
      </c>
      <c r="AX327" s="12" t="s">
        <v>73</v>
      </c>
      <c r="AY327" s="148" t="s">
        <v>146</v>
      </c>
    </row>
    <row r="328" spans="2:65" s="12" customFormat="1">
      <c r="B328" s="146"/>
      <c r="D328" s="147" t="s">
        <v>156</v>
      </c>
      <c r="E328" s="148" t="s">
        <v>19</v>
      </c>
      <c r="F328" s="149" t="s">
        <v>498</v>
      </c>
      <c r="H328" s="150">
        <v>24.14</v>
      </c>
      <c r="I328" s="151"/>
      <c r="L328" s="146"/>
      <c r="M328" s="152"/>
      <c r="T328" s="153"/>
      <c r="AT328" s="148" t="s">
        <v>156</v>
      </c>
      <c r="AU328" s="148" t="s">
        <v>82</v>
      </c>
      <c r="AV328" s="12" t="s">
        <v>82</v>
      </c>
      <c r="AW328" s="12" t="s">
        <v>33</v>
      </c>
      <c r="AX328" s="12" t="s">
        <v>73</v>
      </c>
      <c r="AY328" s="148" t="s">
        <v>146</v>
      </c>
    </row>
    <row r="329" spans="2:65" s="12" customFormat="1">
      <c r="B329" s="146"/>
      <c r="D329" s="147" t="s">
        <v>156</v>
      </c>
      <c r="E329" s="148" t="s">
        <v>19</v>
      </c>
      <c r="F329" s="149" t="s">
        <v>499</v>
      </c>
      <c r="H329" s="150">
        <v>7.92</v>
      </c>
      <c r="I329" s="151"/>
      <c r="L329" s="146"/>
      <c r="M329" s="152"/>
      <c r="T329" s="153"/>
      <c r="AT329" s="148" t="s">
        <v>156</v>
      </c>
      <c r="AU329" s="148" t="s">
        <v>82</v>
      </c>
      <c r="AV329" s="12" t="s">
        <v>82</v>
      </c>
      <c r="AW329" s="12" t="s">
        <v>33</v>
      </c>
      <c r="AX329" s="12" t="s">
        <v>73</v>
      </c>
      <c r="AY329" s="148" t="s">
        <v>146</v>
      </c>
    </row>
    <row r="330" spans="2:65" s="13" customFormat="1">
      <c r="B330" s="154"/>
      <c r="D330" s="147" t="s">
        <v>156</v>
      </c>
      <c r="E330" s="155" t="s">
        <v>19</v>
      </c>
      <c r="F330" s="156" t="s">
        <v>158</v>
      </c>
      <c r="H330" s="157">
        <v>102.74</v>
      </c>
      <c r="I330" s="158"/>
      <c r="L330" s="154"/>
      <c r="M330" s="159"/>
      <c r="T330" s="160"/>
      <c r="AT330" s="155" t="s">
        <v>156</v>
      </c>
      <c r="AU330" s="155" t="s">
        <v>82</v>
      </c>
      <c r="AV330" s="13" t="s">
        <v>152</v>
      </c>
      <c r="AW330" s="13" t="s">
        <v>33</v>
      </c>
      <c r="AX330" s="13" t="s">
        <v>34</v>
      </c>
      <c r="AY330" s="155" t="s">
        <v>146</v>
      </c>
    </row>
    <row r="331" spans="2:65" s="1" customFormat="1" ht="21.75" customHeight="1">
      <c r="B331" s="31"/>
      <c r="C331" s="128" t="s">
        <v>500</v>
      </c>
      <c r="D331" s="128" t="s">
        <v>148</v>
      </c>
      <c r="E331" s="129" t="s">
        <v>501</v>
      </c>
      <c r="F331" s="130" t="s">
        <v>502</v>
      </c>
      <c r="G331" s="131" t="s">
        <v>372</v>
      </c>
      <c r="H331" s="132">
        <v>1</v>
      </c>
      <c r="I331" s="133"/>
      <c r="J331" s="134">
        <f>ROUND(I331*H331,2)</f>
        <v>0</v>
      </c>
      <c r="K331" s="135"/>
      <c r="L331" s="31"/>
      <c r="M331" s="136" t="s">
        <v>19</v>
      </c>
      <c r="N331" s="137" t="s">
        <v>44</v>
      </c>
      <c r="P331" s="138">
        <f>O331*H331</f>
        <v>0</v>
      </c>
      <c r="Q331" s="138">
        <v>0</v>
      </c>
      <c r="R331" s="138">
        <f>Q331*H331</f>
        <v>0</v>
      </c>
      <c r="S331" s="138">
        <v>0</v>
      </c>
      <c r="T331" s="139">
        <f>S331*H331</f>
        <v>0</v>
      </c>
      <c r="AR331" s="140" t="s">
        <v>152</v>
      </c>
      <c r="AT331" s="140" t="s">
        <v>148</v>
      </c>
      <c r="AU331" s="140" t="s">
        <v>82</v>
      </c>
      <c r="AY331" s="16" t="s">
        <v>146</v>
      </c>
      <c r="BE331" s="141">
        <f>IF(N331="základní",J331,0)</f>
        <v>0</v>
      </c>
      <c r="BF331" s="141">
        <f>IF(N331="snížená",J331,0)</f>
        <v>0</v>
      </c>
      <c r="BG331" s="141">
        <f>IF(N331="zákl. přenesená",J331,0)</f>
        <v>0</v>
      </c>
      <c r="BH331" s="141">
        <f>IF(N331="sníž. přenesená",J331,0)</f>
        <v>0</v>
      </c>
      <c r="BI331" s="141">
        <f>IF(N331="nulová",J331,0)</f>
        <v>0</v>
      </c>
      <c r="BJ331" s="16" t="s">
        <v>34</v>
      </c>
      <c r="BK331" s="141">
        <f>ROUND(I331*H331,2)</f>
        <v>0</v>
      </c>
      <c r="BL331" s="16" t="s">
        <v>152</v>
      </c>
      <c r="BM331" s="140" t="s">
        <v>503</v>
      </c>
    </row>
    <row r="332" spans="2:65" s="12" customFormat="1">
      <c r="B332" s="146"/>
      <c r="D332" s="147" t="s">
        <v>156</v>
      </c>
      <c r="E332" s="148" t="s">
        <v>19</v>
      </c>
      <c r="F332" s="149" t="s">
        <v>504</v>
      </c>
      <c r="H332" s="150">
        <v>1</v>
      </c>
      <c r="I332" s="151"/>
      <c r="L332" s="146"/>
      <c r="M332" s="152"/>
      <c r="T332" s="153"/>
      <c r="AT332" s="148" t="s">
        <v>156</v>
      </c>
      <c r="AU332" s="148" t="s">
        <v>82</v>
      </c>
      <c r="AV332" s="12" t="s">
        <v>82</v>
      </c>
      <c r="AW332" s="12" t="s">
        <v>33</v>
      </c>
      <c r="AX332" s="12" t="s">
        <v>73</v>
      </c>
      <c r="AY332" s="148" t="s">
        <v>146</v>
      </c>
    </row>
    <row r="333" spans="2:65" s="13" customFormat="1">
      <c r="B333" s="154"/>
      <c r="D333" s="147" t="s">
        <v>156</v>
      </c>
      <c r="E333" s="155" t="s">
        <v>19</v>
      </c>
      <c r="F333" s="156" t="s">
        <v>158</v>
      </c>
      <c r="H333" s="157">
        <v>1</v>
      </c>
      <c r="I333" s="158"/>
      <c r="L333" s="154"/>
      <c r="M333" s="159"/>
      <c r="T333" s="160"/>
      <c r="AT333" s="155" t="s">
        <v>156</v>
      </c>
      <c r="AU333" s="155" t="s">
        <v>82</v>
      </c>
      <c r="AV333" s="13" t="s">
        <v>152</v>
      </c>
      <c r="AW333" s="13" t="s">
        <v>33</v>
      </c>
      <c r="AX333" s="13" t="s">
        <v>34</v>
      </c>
      <c r="AY333" s="155" t="s">
        <v>146</v>
      </c>
    </row>
    <row r="334" spans="2:65" s="11" customFormat="1" ht="22.9" customHeight="1">
      <c r="B334" s="116"/>
      <c r="D334" s="117" t="s">
        <v>72</v>
      </c>
      <c r="E334" s="126" t="s">
        <v>505</v>
      </c>
      <c r="F334" s="126" t="s">
        <v>506</v>
      </c>
      <c r="I334" s="119"/>
      <c r="J334" s="127">
        <f>BK334</f>
        <v>0</v>
      </c>
      <c r="L334" s="116"/>
      <c r="M334" s="121"/>
      <c r="P334" s="122">
        <f>SUM(P335:P343)</f>
        <v>0</v>
      </c>
      <c r="R334" s="122">
        <f>SUM(R335:R343)</f>
        <v>0</v>
      </c>
      <c r="T334" s="123">
        <f>SUM(T335:T343)</f>
        <v>0</v>
      </c>
      <c r="AR334" s="117" t="s">
        <v>34</v>
      </c>
      <c r="AT334" s="124" t="s">
        <v>72</v>
      </c>
      <c r="AU334" s="124" t="s">
        <v>34</v>
      </c>
      <c r="AY334" s="117" t="s">
        <v>146</v>
      </c>
      <c r="BK334" s="125">
        <f>SUM(BK335:BK343)</f>
        <v>0</v>
      </c>
    </row>
    <row r="335" spans="2:65" s="1" customFormat="1" ht="37.9" customHeight="1">
      <c r="B335" s="31"/>
      <c r="C335" s="128" t="s">
        <v>507</v>
      </c>
      <c r="D335" s="128" t="s">
        <v>148</v>
      </c>
      <c r="E335" s="129" t="s">
        <v>508</v>
      </c>
      <c r="F335" s="130" t="s">
        <v>509</v>
      </c>
      <c r="G335" s="131" t="s">
        <v>510</v>
      </c>
      <c r="H335" s="132">
        <v>38.262</v>
      </c>
      <c r="I335" s="133"/>
      <c r="J335" s="134">
        <f>ROUND(I335*H335,2)</f>
        <v>0</v>
      </c>
      <c r="K335" s="135"/>
      <c r="L335" s="31"/>
      <c r="M335" s="136" t="s">
        <v>19</v>
      </c>
      <c r="N335" s="137" t="s">
        <v>44</v>
      </c>
      <c r="P335" s="138">
        <f>O335*H335</f>
        <v>0</v>
      </c>
      <c r="Q335" s="138">
        <v>0</v>
      </c>
      <c r="R335" s="138">
        <f>Q335*H335</f>
        <v>0</v>
      </c>
      <c r="S335" s="138">
        <v>0</v>
      </c>
      <c r="T335" s="139">
        <f>S335*H335</f>
        <v>0</v>
      </c>
      <c r="AR335" s="140" t="s">
        <v>152</v>
      </c>
      <c r="AT335" s="140" t="s">
        <v>148</v>
      </c>
      <c r="AU335" s="140" t="s">
        <v>82</v>
      </c>
      <c r="AY335" s="16" t="s">
        <v>146</v>
      </c>
      <c r="BE335" s="141">
        <f>IF(N335="základní",J335,0)</f>
        <v>0</v>
      </c>
      <c r="BF335" s="141">
        <f>IF(N335="snížená",J335,0)</f>
        <v>0</v>
      </c>
      <c r="BG335" s="141">
        <f>IF(N335="zákl. přenesená",J335,0)</f>
        <v>0</v>
      </c>
      <c r="BH335" s="141">
        <f>IF(N335="sníž. přenesená",J335,0)</f>
        <v>0</v>
      </c>
      <c r="BI335" s="141">
        <f>IF(N335="nulová",J335,0)</f>
        <v>0</v>
      </c>
      <c r="BJ335" s="16" t="s">
        <v>34</v>
      </c>
      <c r="BK335" s="141">
        <f>ROUND(I335*H335,2)</f>
        <v>0</v>
      </c>
      <c r="BL335" s="16" t="s">
        <v>152</v>
      </c>
      <c r="BM335" s="140" t="s">
        <v>511</v>
      </c>
    </row>
    <row r="336" spans="2:65" s="1" customFormat="1">
      <c r="B336" s="31"/>
      <c r="D336" s="142" t="s">
        <v>154</v>
      </c>
      <c r="F336" s="143" t="s">
        <v>512</v>
      </c>
      <c r="I336" s="144"/>
      <c r="L336" s="31"/>
      <c r="M336" s="145"/>
      <c r="T336" s="52"/>
      <c r="AT336" s="16" t="s">
        <v>154</v>
      </c>
      <c r="AU336" s="16" t="s">
        <v>82</v>
      </c>
    </row>
    <row r="337" spans="2:65" s="1" customFormat="1" ht="33" customHeight="1">
      <c r="B337" s="31"/>
      <c r="C337" s="128" t="s">
        <v>513</v>
      </c>
      <c r="D337" s="128" t="s">
        <v>148</v>
      </c>
      <c r="E337" s="129" t="s">
        <v>514</v>
      </c>
      <c r="F337" s="130" t="s">
        <v>515</v>
      </c>
      <c r="G337" s="131" t="s">
        <v>510</v>
      </c>
      <c r="H337" s="132">
        <v>38.262</v>
      </c>
      <c r="I337" s="133"/>
      <c r="J337" s="134">
        <f>ROUND(I337*H337,2)</f>
        <v>0</v>
      </c>
      <c r="K337" s="135"/>
      <c r="L337" s="31"/>
      <c r="M337" s="136" t="s">
        <v>19</v>
      </c>
      <c r="N337" s="137" t="s">
        <v>44</v>
      </c>
      <c r="P337" s="138">
        <f>O337*H337</f>
        <v>0</v>
      </c>
      <c r="Q337" s="138">
        <v>0</v>
      </c>
      <c r="R337" s="138">
        <f>Q337*H337</f>
        <v>0</v>
      </c>
      <c r="S337" s="138">
        <v>0</v>
      </c>
      <c r="T337" s="139">
        <f>S337*H337</f>
        <v>0</v>
      </c>
      <c r="AR337" s="140" t="s">
        <v>152</v>
      </c>
      <c r="AT337" s="140" t="s">
        <v>148</v>
      </c>
      <c r="AU337" s="140" t="s">
        <v>82</v>
      </c>
      <c r="AY337" s="16" t="s">
        <v>146</v>
      </c>
      <c r="BE337" s="141">
        <f>IF(N337="základní",J337,0)</f>
        <v>0</v>
      </c>
      <c r="BF337" s="141">
        <f>IF(N337="snížená",J337,0)</f>
        <v>0</v>
      </c>
      <c r="BG337" s="141">
        <f>IF(N337="zákl. přenesená",J337,0)</f>
        <v>0</v>
      </c>
      <c r="BH337" s="141">
        <f>IF(N337="sníž. přenesená",J337,0)</f>
        <v>0</v>
      </c>
      <c r="BI337" s="141">
        <f>IF(N337="nulová",J337,0)</f>
        <v>0</v>
      </c>
      <c r="BJ337" s="16" t="s">
        <v>34</v>
      </c>
      <c r="BK337" s="141">
        <f>ROUND(I337*H337,2)</f>
        <v>0</v>
      </c>
      <c r="BL337" s="16" t="s">
        <v>152</v>
      </c>
      <c r="BM337" s="140" t="s">
        <v>516</v>
      </c>
    </row>
    <row r="338" spans="2:65" s="1" customFormat="1">
      <c r="B338" s="31"/>
      <c r="D338" s="142" t="s">
        <v>154</v>
      </c>
      <c r="F338" s="143" t="s">
        <v>517</v>
      </c>
      <c r="I338" s="144"/>
      <c r="L338" s="31"/>
      <c r="M338" s="145"/>
      <c r="T338" s="52"/>
      <c r="AT338" s="16" t="s">
        <v>154</v>
      </c>
      <c r="AU338" s="16" t="s">
        <v>82</v>
      </c>
    </row>
    <row r="339" spans="2:65" s="1" customFormat="1" ht="44.25" customHeight="1">
      <c r="B339" s="31"/>
      <c r="C339" s="128" t="s">
        <v>518</v>
      </c>
      <c r="D339" s="128" t="s">
        <v>148</v>
      </c>
      <c r="E339" s="129" t="s">
        <v>519</v>
      </c>
      <c r="F339" s="130" t="s">
        <v>520</v>
      </c>
      <c r="G339" s="131" t="s">
        <v>510</v>
      </c>
      <c r="H339" s="132">
        <v>382.62</v>
      </c>
      <c r="I339" s="133"/>
      <c r="J339" s="134">
        <f>ROUND(I339*H339,2)</f>
        <v>0</v>
      </c>
      <c r="K339" s="135"/>
      <c r="L339" s="31"/>
      <c r="M339" s="136" t="s">
        <v>19</v>
      </c>
      <c r="N339" s="137" t="s">
        <v>44</v>
      </c>
      <c r="P339" s="138">
        <f>O339*H339</f>
        <v>0</v>
      </c>
      <c r="Q339" s="138">
        <v>0</v>
      </c>
      <c r="R339" s="138">
        <f>Q339*H339</f>
        <v>0</v>
      </c>
      <c r="S339" s="138">
        <v>0</v>
      </c>
      <c r="T339" s="139">
        <f>S339*H339</f>
        <v>0</v>
      </c>
      <c r="AR339" s="140" t="s">
        <v>152</v>
      </c>
      <c r="AT339" s="140" t="s">
        <v>148</v>
      </c>
      <c r="AU339" s="140" t="s">
        <v>82</v>
      </c>
      <c r="AY339" s="16" t="s">
        <v>146</v>
      </c>
      <c r="BE339" s="141">
        <f>IF(N339="základní",J339,0)</f>
        <v>0</v>
      </c>
      <c r="BF339" s="141">
        <f>IF(N339="snížená",J339,0)</f>
        <v>0</v>
      </c>
      <c r="BG339" s="141">
        <f>IF(N339="zákl. přenesená",J339,0)</f>
        <v>0</v>
      </c>
      <c r="BH339" s="141">
        <f>IF(N339="sníž. přenesená",J339,0)</f>
        <v>0</v>
      </c>
      <c r="BI339" s="141">
        <f>IF(N339="nulová",J339,0)</f>
        <v>0</v>
      </c>
      <c r="BJ339" s="16" t="s">
        <v>34</v>
      </c>
      <c r="BK339" s="141">
        <f>ROUND(I339*H339,2)</f>
        <v>0</v>
      </c>
      <c r="BL339" s="16" t="s">
        <v>152</v>
      </c>
      <c r="BM339" s="140" t="s">
        <v>521</v>
      </c>
    </row>
    <row r="340" spans="2:65" s="1" customFormat="1">
      <c r="B340" s="31"/>
      <c r="D340" s="142" t="s">
        <v>154</v>
      </c>
      <c r="F340" s="143" t="s">
        <v>522</v>
      </c>
      <c r="I340" s="144"/>
      <c r="L340" s="31"/>
      <c r="M340" s="145"/>
      <c r="T340" s="52"/>
      <c r="AT340" s="16" t="s">
        <v>154</v>
      </c>
      <c r="AU340" s="16" t="s">
        <v>82</v>
      </c>
    </row>
    <row r="341" spans="2:65" s="12" customFormat="1">
      <c r="B341" s="146"/>
      <c r="D341" s="147" t="s">
        <v>156</v>
      </c>
      <c r="F341" s="149" t="s">
        <v>523</v>
      </c>
      <c r="H341" s="150">
        <v>382.62</v>
      </c>
      <c r="I341" s="151"/>
      <c r="L341" s="146"/>
      <c r="M341" s="152"/>
      <c r="T341" s="153"/>
      <c r="AT341" s="148" t="s">
        <v>156</v>
      </c>
      <c r="AU341" s="148" t="s">
        <v>82</v>
      </c>
      <c r="AV341" s="12" t="s">
        <v>82</v>
      </c>
      <c r="AW341" s="12" t="s">
        <v>4</v>
      </c>
      <c r="AX341" s="12" t="s">
        <v>34</v>
      </c>
      <c r="AY341" s="148" t="s">
        <v>146</v>
      </c>
    </row>
    <row r="342" spans="2:65" s="1" customFormat="1" ht="44.25" customHeight="1">
      <c r="B342" s="31"/>
      <c r="C342" s="128" t="s">
        <v>524</v>
      </c>
      <c r="D342" s="128" t="s">
        <v>148</v>
      </c>
      <c r="E342" s="129" t="s">
        <v>525</v>
      </c>
      <c r="F342" s="130" t="s">
        <v>526</v>
      </c>
      <c r="G342" s="131" t="s">
        <v>510</v>
      </c>
      <c r="H342" s="132">
        <v>38.262</v>
      </c>
      <c r="I342" s="133"/>
      <c r="J342" s="134">
        <f>ROUND(I342*H342,2)</f>
        <v>0</v>
      </c>
      <c r="K342" s="135"/>
      <c r="L342" s="31"/>
      <c r="M342" s="136" t="s">
        <v>19</v>
      </c>
      <c r="N342" s="137" t="s">
        <v>44</v>
      </c>
      <c r="P342" s="138">
        <f>O342*H342</f>
        <v>0</v>
      </c>
      <c r="Q342" s="138">
        <v>0</v>
      </c>
      <c r="R342" s="138">
        <f>Q342*H342</f>
        <v>0</v>
      </c>
      <c r="S342" s="138">
        <v>0</v>
      </c>
      <c r="T342" s="139">
        <f>S342*H342</f>
        <v>0</v>
      </c>
      <c r="AR342" s="140" t="s">
        <v>152</v>
      </c>
      <c r="AT342" s="140" t="s">
        <v>148</v>
      </c>
      <c r="AU342" s="140" t="s">
        <v>82</v>
      </c>
      <c r="AY342" s="16" t="s">
        <v>146</v>
      </c>
      <c r="BE342" s="141">
        <f>IF(N342="základní",J342,0)</f>
        <v>0</v>
      </c>
      <c r="BF342" s="141">
        <f>IF(N342="snížená",J342,0)</f>
        <v>0</v>
      </c>
      <c r="BG342" s="141">
        <f>IF(N342="zákl. přenesená",J342,0)</f>
        <v>0</v>
      </c>
      <c r="BH342" s="141">
        <f>IF(N342="sníž. přenesená",J342,0)</f>
        <v>0</v>
      </c>
      <c r="BI342" s="141">
        <f>IF(N342="nulová",J342,0)</f>
        <v>0</v>
      </c>
      <c r="BJ342" s="16" t="s">
        <v>34</v>
      </c>
      <c r="BK342" s="141">
        <f>ROUND(I342*H342,2)</f>
        <v>0</v>
      </c>
      <c r="BL342" s="16" t="s">
        <v>152</v>
      </c>
      <c r="BM342" s="140" t="s">
        <v>527</v>
      </c>
    </row>
    <row r="343" spans="2:65" s="1" customFormat="1">
      <c r="B343" s="31"/>
      <c r="D343" s="142" t="s">
        <v>154</v>
      </c>
      <c r="F343" s="143" t="s">
        <v>528</v>
      </c>
      <c r="I343" s="144"/>
      <c r="L343" s="31"/>
      <c r="M343" s="145"/>
      <c r="T343" s="52"/>
      <c r="AT343" s="16" t="s">
        <v>154</v>
      </c>
      <c r="AU343" s="16" t="s">
        <v>82</v>
      </c>
    </row>
    <row r="344" spans="2:65" s="11" customFormat="1" ht="22.9" customHeight="1">
      <c r="B344" s="116"/>
      <c r="D344" s="117" t="s">
        <v>72</v>
      </c>
      <c r="E344" s="126" t="s">
        <v>529</v>
      </c>
      <c r="F344" s="126" t="s">
        <v>530</v>
      </c>
      <c r="I344" s="119"/>
      <c r="J344" s="127">
        <f>BK344</f>
        <v>0</v>
      </c>
      <c r="L344" s="116"/>
      <c r="M344" s="121"/>
      <c r="P344" s="122">
        <f>SUM(P345:P346)</f>
        <v>0</v>
      </c>
      <c r="R344" s="122">
        <f>SUM(R345:R346)</f>
        <v>0</v>
      </c>
      <c r="T344" s="123">
        <f>SUM(T345:T346)</f>
        <v>0</v>
      </c>
      <c r="AR344" s="117" t="s">
        <v>34</v>
      </c>
      <c r="AT344" s="124" t="s">
        <v>72</v>
      </c>
      <c r="AU344" s="124" t="s">
        <v>34</v>
      </c>
      <c r="AY344" s="117" t="s">
        <v>146</v>
      </c>
      <c r="BK344" s="125">
        <f>SUM(BK345:BK346)</f>
        <v>0</v>
      </c>
    </row>
    <row r="345" spans="2:65" s="1" customFormat="1" ht="55.5" customHeight="1">
      <c r="B345" s="31"/>
      <c r="C345" s="128" t="s">
        <v>531</v>
      </c>
      <c r="D345" s="128" t="s">
        <v>148</v>
      </c>
      <c r="E345" s="129" t="s">
        <v>532</v>
      </c>
      <c r="F345" s="130" t="s">
        <v>533</v>
      </c>
      <c r="G345" s="131" t="s">
        <v>510</v>
      </c>
      <c r="H345" s="132">
        <v>29.617999999999999</v>
      </c>
      <c r="I345" s="133"/>
      <c r="J345" s="134">
        <f>ROUND(I345*H345,2)</f>
        <v>0</v>
      </c>
      <c r="K345" s="135"/>
      <c r="L345" s="31"/>
      <c r="M345" s="136" t="s">
        <v>19</v>
      </c>
      <c r="N345" s="137" t="s">
        <v>44</v>
      </c>
      <c r="P345" s="138">
        <f>O345*H345</f>
        <v>0</v>
      </c>
      <c r="Q345" s="138">
        <v>0</v>
      </c>
      <c r="R345" s="138">
        <f>Q345*H345</f>
        <v>0</v>
      </c>
      <c r="S345" s="138">
        <v>0</v>
      </c>
      <c r="T345" s="139">
        <f>S345*H345</f>
        <v>0</v>
      </c>
      <c r="AR345" s="140" t="s">
        <v>152</v>
      </c>
      <c r="AT345" s="140" t="s">
        <v>148</v>
      </c>
      <c r="AU345" s="140" t="s">
        <v>82</v>
      </c>
      <c r="AY345" s="16" t="s">
        <v>146</v>
      </c>
      <c r="BE345" s="141">
        <f>IF(N345="základní",J345,0)</f>
        <v>0</v>
      </c>
      <c r="BF345" s="141">
        <f>IF(N345="snížená",J345,0)</f>
        <v>0</v>
      </c>
      <c r="BG345" s="141">
        <f>IF(N345="zákl. přenesená",J345,0)</f>
        <v>0</v>
      </c>
      <c r="BH345" s="141">
        <f>IF(N345="sníž. přenesená",J345,0)</f>
        <v>0</v>
      </c>
      <c r="BI345" s="141">
        <f>IF(N345="nulová",J345,0)</f>
        <v>0</v>
      </c>
      <c r="BJ345" s="16" t="s">
        <v>34</v>
      </c>
      <c r="BK345" s="141">
        <f>ROUND(I345*H345,2)</f>
        <v>0</v>
      </c>
      <c r="BL345" s="16" t="s">
        <v>152</v>
      </c>
      <c r="BM345" s="140" t="s">
        <v>534</v>
      </c>
    </row>
    <row r="346" spans="2:65" s="1" customFormat="1">
      <c r="B346" s="31"/>
      <c r="D346" s="142" t="s">
        <v>154</v>
      </c>
      <c r="F346" s="143" t="s">
        <v>535</v>
      </c>
      <c r="I346" s="144"/>
      <c r="L346" s="31"/>
      <c r="M346" s="145"/>
      <c r="T346" s="52"/>
      <c r="AT346" s="16" t="s">
        <v>154</v>
      </c>
      <c r="AU346" s="16" t="s">
        <v>82</v>
      </c>
    </row>
    <row r="347" spans="2:65" s="11" customFormat="1" ht="25.9" customHeight="1">
      <c r="B347" s="116"/>
      <c r="D347" s="117" t="s">
        <v>72</v>
      </c>
      <c r="E347" s="118" t="s">
        <v>536</v>
      </c>
      <c r="F347" s="118" t="s">
        <v>537</v>
      </c>
      <c r="I347" s="119"/>
      <c r="J347" s="120">
        <f>BK347</f>
        <v>0</v>
      </c>
      <c r="L347" s="116"/>
      <c r="M347" s="121"/>
      <c r="P347" s="122">
        <f>P348+P362+P387+P399+P426+P469+P507+P523</f>
        <v>0</v>
      </c>
      <c r="R347" s="122">
        <f>R348+R362+R387+R399+R426+R469+R507+R523</f>
        <v>6.2626214539999996</v>
      </c>
      <c r="T347" s="123">
        <f>T348+T362+T387+T399+T426+T469+T507+T523</f>
        <v>0.50079790000000002</v>
      </c>
      <c r="AR347" s="117" t="s">
        <v>82</v>
      </c>
      <c r="AT347" s="124" t="s">
        <v>72</v>
      </c>
      <c r="AU347" s="124" t="s">
        <v>73</v>
      </c>
      <c r="AY347" s="117" t="s">
        <v>146</v>
      </c>
      <c r="BK347" s="125">
        <f>BK348+BK362+BK387+BK399+BK426+BK469+BK507+BK523</f>
        <v>0</v>
      </c>
    </row>
    <row r="348" spans="2:65" s="11" customFormat="1" ht="22.9" customHeight="1">
      <c r="B348" s="116"/>
      <c r="D348" s="117" t="s">
        <v>72</v>
      </c>
      <c r="E348" s="126" t="s">
        <v>538</v>
      </c>
      <c r="F348" s="126" t="s">
        <v>539</v>
      </c>
      <c r="I348" s="119"/>
      <c r="J348" s="127">
        <f>BK348</f>
        <v>0</v>
      </c>
      <c r="L348" s="116"/>
      <c r="M348" s="121"/>
      <c r="P348" s="122">
        <f>SUM(P349:P361)</f>
        <v>0</v>
      </c>
      <c r="R348" s="122">
        <f>SUM(R349:R361)</f>
        <v>1.0131600000000001E-2</v>
      </c>
      <c r="T348" s="123">
        <f>SUM(T349:T361)</f>
        <v>0</v>
      </c>
      <c r="AR348" s="117" t="s">
        <v>82</v>
      </c>
      <c r="AT348" s="124" t="s">
        <v>72</v>
      </c>
      <c r="AU348" s="124" t="s">
        <v>34</v>
      </c>
      <c r="AY348" s="117" t="s">
        <v>146</v>
      </c>
      <c r="BK348" s="125">
        <f>SUM(BK349:BK361)</f>
        <v>0</v>
      </c>
    </row>
    <row r="349" spans="2:65" s="1" customFormat="1" ht="37.9" customHeight="1">
      <c r="B349" s="31"/>
      <c r="C349" s="128" t="s">
        <v>540</v>
      </c>
      <c r="D349" s="128" t="s">
        <v>148</v>
      </c>
      <c r="E349" s="129" t="s">
        <v>541</v>
      </c>
      <c r="F349" s="130" t="s">
        <v>542</v>
      </c>
      <c r="G349" s="131" t="s">
        <v>196</v>
      </c>
      <c r="H349" s="132">
        <v>1.3640000000000001</v>
      </c>
      <c r="I349" s="133"/>
      <c r="J349" s="134">
        <f>ROUND(I349*H349,2)</f>
        <v>0</v>
      </c>
      <c r="K349" s="135"/>
      <c r="L349" s="31"/>
      <c r="M349" s="136" t="s">
        <v>19</v>
      </c>
      <c r="N349" s="137" t="s">
        <v>44</v>
      </c>
      <c r="P349" s="138">
        <f>O349*H349</f>
        <v>0</v>
      </c>
      <c r="Q349" s="138">
        <v>0</v>
      </c>
      <c r="R349" s="138">
        <f>Q349*H349</f>
        <v>0</v>
      </c>
      <c r="S349" s="138">
        <v>0</v>
      </c>
      <c r="T349" s="139">
        <f>S349*H349</f>
        <v>0</v>
      </c>
      <c r="AR349" s="140" t="s">
        <v>262</v>
      </c>
      <c r="AT349" s="140" t="s">
        <v>148</v>
      </c>
      <c r="AU349" s="140" t="s">
        <v>82</v>
      </c>
      <c r="AY349" s="16" t="s">
        <v>146</v>
      </c>
      <c r="BE349" s="141">
        <f>IF(N349="základní",J349,0)</f>
        <v>0</v>
      </c>
      <c r="BF349" s="141">
        <f>IF(N349="snížená",J349,0)</f>
        <v>0</v>
      </c>
      <c r="BG349" s="141">
        <f>IF(N349="zákl. přenesená",J349,0)</f>
        <v>0</v>
      </c>
      <c r="BH349" s="141">
        <f>IF(N349="sníž. přenesená",J349,0)</f>
        <v>0</v>
      </c>
      <c r="BI349" s="141">
        <f>IF(N349="nulová",J349,0)</f>
        <v>0</v>
      </c>
      <c r="BJ349" s="16" t="s">
        <v>34</v>
      </c>
      <c r="BK349" s="141">
        <f>ROUND(I349*H349,2)</f>
        <v>0</v>
      </c>
      <c r="BL349" s="16" t="s">
        <v>262</v>
      </c>
      <c r="BM349" s="140" t="s">
        <v>543</v>
      </c>
    </row>
    <row r="350" spans="2:65" s="1" customFormat="1">
      <c r="B350" s="31"/>
      <c r="D350" s="142" t="s">
        <v>154</v>
      </c>
      <c r="F350" s="143" t="s">
        <v>544</v>
      </c>
      <c r="I350" s="144"/>
      <c r="L350" s="31"/>
      <c r="M350" s="145"/>
      <c r="T350" s="52"/>
      <c r="AT350" s="16" t="s">
        <v>154</v>
      </c>
      <c r="AU350" s="16" t="s">
        <v>82</v>
      </c>
    </row>
    <row r="351" spans="2:65" s="12" customFormat="1" ht="22.5">
      <c r="B351" s="146"/>
      <c r="D351" s="147" t="s">
        <v>156</v>
      </c>
      <c r="E351" s="148" t="s">
        <v>19</v>
      </c>
      <c r="F351" s="149" t="s">
        <v>545</v>
      </c>
      <c r="H351" s="150">
        <v>1.3640000000000001</v>
      </c>
      <c r="I351" s="151"/>
      <c r="L351" s="146"/>
      <c r="M351" s="152"/>
      <c r="T351" s="153"/>
      <c r="AT351" s="148" t="s">
        <v>156</v>
      </c>
      <c r="AU351" s="148" t="s">
        <v>82</v>
      </c>
      <c r="AV351" s="12" t="s">
        <v>82</v>
      </c>
      <c r="AW351" s="12" t="s">
        <v>33</v>
      </c>
      <c r="AX351" s="12" t="s">
        <v>73</v>
      </c>
      <c r="AY351" s="148" t="s">
        <v>146</v>
      </c>
    </row>
    <row r="352" spans="2:65" s="13" customFormat="1">
      <c r="B352" s="154"/>
      <c r="D352" s="147" t="s">
        <v>156</v>
      </c>
      <c r="E352" s="155" t="s">
        <v>19</v>
      </c>
      <c r="F352" s="156" t="s">
        <v>158</v>
      </c>
      <c r="H352" s="157">
        <v>1.3640000000000001</v>
      </c>
      <c r="I352" s="158"/>
      <c r="L352" s="154"/>
      <c r="M352" s="159"/>
      <c r="T352" s="160"/>
      <c r="AT352" s="155" t="s">
        <v>156</v>
      </c>
      <c r="AU352" s="155" t="s">
        <v>82</v>
      </c>
      <c r="AV352" s="13" t="s">
        <v>152</v>
      </c>
      <c r="AW352" s="13" t="s">
        <v>33</v>
      </c>
      <c r="AX352" s="13" t="s">
        <v>34</v>
      </c>
      <c r="AY352" s="155" t="s">
        <v>146</v>
      </c>
    </row>
    <row r="353" spans="2:65" s="1" customFormat="1" ht="16.5" customHeight="1">
      <c r="B353" s="31"/>
      <c r="C353" s="168" t="s">
        <v>546</v>
      </c>
      <c r="D353" s="168" t="s">
        <v>369</v>
      </c>
      <c r="E353" s="169" t="s">
        <v>547</v>
      </c>
      <c r="F353" s="170" t="s">
        <v>548</v>
      </c>
      <c r="G353" s="171" t="s">
        <v>510</v>
      </c>
      <c r="H353" s="172">
        <v>1E-3</v>
      </c>
      <c r="I353" s="173"/>
      <c r="J353" s="174">
        <f>ROUND(I353*H353,2)</f>
        <v>0</v>
      </c>
      <c r="K353" s="175"/>
      <c r="L353" s="176"/>
      <c r="M353" s="177" t="s">
        <v>19</v>
      </c>
      <c r="N353" s="178" t="s">
        <v>44</v>
      </c>
      <c r="P353" s="138">
        <f>O353*H353</f>
        <v>0</v>
      </c>
      <c r="Q353" s="138">
        <v>1</v>
      </c>
      <c r="R353" s="138">
        <f>Q353*H353</f>
        <v>1E-3</v>
      </c>
      <c r="S353" s="138">
        <v>0</v>
      </c>
      <c r="T353" s="139">
        <f>S353*H353</f>
        <v>0</v>
      </c>
      <c r="AR353" s="140" t="s">
        <v>356</v>
      </c>
      <c r="AT353" s="140" t="s">
        <v>369</v>
      </c>
      <c r="AU353" s="140" t="s">
        <v>82</v>
      </c>
      <c r="AY353" s="16" t="s">
        <v>146</v>
      </c>
      <c r="BE353" s="141">
        <f>IF(N353="základní",J353,0)</f>
        <v>0</v>
      </c>
      <c r="BF353" s="141">
        <f>IF(N353="snížená",J353,0)</f>
        <v>0</v>
      </c>
      <c r="BG353" s="141">
        <f>IF(N353="zákl. přenesená",J353,0)</f>
        <v>0</v>
      </c>
      <c r="BH353" s="141">
        <f>IF(N353="sníž. přenesená",J353,0)</f>
        <v>0</v>
      </c>
      <c r="BI353" s="141">
        <f>IF(N353="nulová",J353,0)</f>
        <v>0</v>
      </c>
      <c r="BJ353" s="16" t="s">
        <v>34</v>
      </c>
      <c r="BK353" s="141">
        <f>ROUND(I353*H353,2)</f>
        <v>0</v>
      </c>
      <c r="BL353" s="16" t="s">
        <v>262</v>
      </c>
      <c r="BM353" s="140" t="s">
        <v>549</v>
      </c>
    </row>
    <row r="354" spans="2:65" s="1" customFormat="1" ht="19.5">
      <c r="B354" s="31"/>
      <c r="D354" s="147" t="s">
        <v>336</v>
      </c>
      <c r="F354" s="167" t="s">
        <v>550</v>
      </c>
      <c r="I354" s="144"/>
      <c r="L354" s="31"/>
      <c r="M354" s="145"/>
      <c r="T354" s="52"/>
      <c r="AT354" s="16" t="s">
        <v>336</v>
      </c>
      <c r="AU354" s="16" t="s">
        <v>82</v>
      </c>
    </row>
    <row r="355" spans="2:65" s="12" customFormat="1">
      <c r="B355" s="146"/>
      <c r="D355" s="147" t="s">
        <v>156</v>
      </c>
      <c r="F355" s="149" t="s">
        <v>551</v>
      </c>
      <c r="H355" s="150">
        <v>1E-3</v>
      </c>
      <c r="I355" s="151"/>
      <c r="L355" s="146"/>
      <c r="M355" s="152"/>
      <c r="T355" s="153"/>
      <c r="AT355" s="148" t="s">
        <v>156</v>
      </c>
      <c r="AU355" s="148" t="s">
        <v>82</v>
      </c>
      <c r="AV355" s="12" t="s">
        <v>82</v>
      </c>
      <c r="AW355" s="12" t="s">
        <v>4</v>
      </c>
      <c r="AX355" s="12" t="s">
        <v>34</v>
      </c>
      <c r="AY355" s="148" t="s">
        <v>146</v>
      </c>
    </row>
    <row r="356" spans="2:65" s="1" customFormat="1" ht="24.2" customHeight="1">
      <c r="B356" s="31"/>
      <c r="C356" s="128" t="s">
        <v>552</v>
      </c>
      <c r="D356" s="128" t="s">
        <v>148</v>
      </c>
      <c r="E356" s="129" t="s">
        <v>553</v>
      </c>
      <c r="F356" s="130" t="s">
        <v>554</v>
      </c>
      <c r="G356" s="131" t="s">
        <v>196</v>
      </c>
      <c r="H356" s="132">
        <v>1.3640000000000001</v>
      </c>
      <c r="I356" s="133"/>
      <c r="J356" s="134">
        <f>ROUND(I356*H356,2)</f>
        <v>0</v>
      </c>
      <c r="K356" s="135"/>
      <c r="L356" s="31"/>
      <c r="M356" s="136" t="s">
        <v>19</v>
      </c>
      <c r="N356" s="137" t="s">
        <v>44</v>
      </c>
      <c r="P356" s="138">
        <f>O356*H356</f>
        <v>0</v>
      </c>
      <c r="Q356" s="138">
        <v>4.0000000000000002E-4</v>
      </c>
      <c r="R356" s="138">
        <f>Q356*H356</f>
        <v>5.4560000000000003E-4</v>
      </c>
      <c r="S356" s="138">
        <v>0</v>
      </c>
      <c r="T356" s="139">
        <f>S356*H356</f>
        <v>0</v>
      </c>
      <c r="AR356" s="140" t="s">
        <v>262</v>
      </c>
      <c r="AT356" s="140" t="s">
        <v>148</v>
      </c>
      <c r="AU356" s="140" t="s">
        <v>82</v>
      </c>
      <c r="AY356" s="16" t="s">
        <v>146</v>
      </c>
      <c r="BE356" s="141">
        <f>IF(N356="základní",J356,0)</f>
        <v>0</v>
      </c>
      <c r="BF356" s="141">
        <f>IF(N356="snížená",J356,0)</f>
        <v>0</v>
      </c>
      <c r="BG356" s="141">
        <f>IF(N356="zákl. přenesená",J356,0)</f>
        <v>0</v>
      </c>
      <c r="BH356" s="141">
        <f>IF(N356="sníž. přenesená",J356,0)</f>
        <v>0</v>
      </c>
      <c r="BI356" s="141">
        <f>IF(N356="nulová",J356,0)</f>
        <v>0</v>
      </c>
      <c r="BJ356" s="16" t="s">
        <v>34</v>
      </c>
      <c r="BK356" s="141">
        <f>ROUND(I356*H356,2)</f>
        <v>0</v>
      </c>
      <c r="BL356" s="16" t="s">
        <v>262</v>
      </c>
      <c r="BM356" s="140" t="s">
        <v>555</v>
      </c>
    </row>
    <row r="357" spans="2:65" s="1" customFormat="1">
      <c r="B357" s="31"/>
      <c r="D357" s="142" t="s">
        <v>154</v>
      </c>
      <c r="F357" s="143" t="s">
        <v>556</v>
      </c>
      <c r="I357" s="144"/>
      <c r="L357" s="31"/>
      <c r="M357" s="145"/>
      <c r="T357" s="52"/>
      <c r="AT357" s="16" t="s">
        <v>154</v>
      </c>
      <c r="AU357" s="16" t="s">
        <v>82</v>
      </c>
    </row>
    <row r="358" spans="2:65" s="1" customFormat="1" ht="49.15" customHeight="1">
      <c r="B358" s="31"/>
      <c r="C358" s="168" t="s">
        <v>557</v>
      </c>
      <c r="D358" s="168" t="s">
        <v>369</v>
      </c>
      <c r="E358" s="169" t="s">
        <v>558</v>
      </c>
      <c r="F358" s="170" t="s">
        <v>559</v>
      </c>
      <c r="G358" s="171" t="s">
        <v>196</v>
      </c>
      <c r="H358" s="172">
        <v>1.59</v>
      </c>
      <c r="I358" s="173"/>
      <c r="J358" s="174">
        <f>ROUND(I358*H358,2)</f>
        <v>0</v>
      </c>
      <c r="K358" s="175"/>
      <c r="L358" s="176"/>
      <c r="M358" s="177" t="s">
        <v>19</v>
      </c>
      <c r="N358" s="178" t="s">
        <v>44</v>
      </c>
      <c r="P358" s="138">
        <f>O358*H358</f>
        <v>0</v>
      </c>
      <c r="Q358" s="138">
        <v>5.4000000000000003E-3</v>
      </c>
      <c r="R358" s="138">
        <f>Q358*H358</f>
        <v>8.5860000000000016E-3</v>
      </c>
      <c r="S358" s="138">
        <v>0</v>
      </c>
      <c r="T358" s="139">
        <f>S358*H358</f>
        <v>0</v>
      </c>
      <c r="AR358" s="140" t="s">
        <v>356</v>
      </c>
      <c r="AT358" s="140" t="s">
        <v>369</v>
      </c>
      <c r="AU358" s="140" t="s">
        <v>82</v>
      </c>
      <c r="AY358" s="16" t="s">
        <v>146</v>
      </c>
      <c r="BE358" s="141">
        <f>IF(N358="základní",J358,0)</f>
        <v>0</v>
      </c>
      <c r="BF358" s="141">
        <f>IF(N358="snížená",J358,0)</f>
        <v>0</v>
      </c>
      <c r="BG358" s="141">
        <f>IF(N358="zákl. přenesená",J358,0)</f>
        <v>0</v>
      </c>
      <c r="BH358" s="141">
        <f>IF(N358="sníž. přenesená",J358,0)</f>
        <v>0</v>
      </c>
      <c r="BI358" s="141">
        <f>IF(N358="nulová",J358,0)</f>
        <v>0</v>
      </c>
      <c r="BJ358" s="16" t="s">
        <v>34</v>
      </c>
      <c r="BK358" s="141">
        <f>ROUND(I358*H358,2)</f>
        <v>0</v>
      </c>
      <c r="BL358" s="16" t="s">
        <v>262</v>
      </c>
      <c r="BM358" s="140" t="s">
        <v>560</v>
      </c>
    </row>
    <row r="359" spans="2:65" s="12" customFormat="1">
      <c r="B359" s="146"/>
      <c r="D359" s="147" t="s">
        <v>156</v>
      </c>
      <c r="F359" s="149" t="s">
        <v>561</v>
      </c>
      <c r="H359" s="150">
        <v>1.59</v>
      </c>
      <c r="I359" s="151"/>
      <c r="L359" s="146"/>
      <c r="M359" s="152"/>
      <c r="T359" s="153"/>
      <c r="AT359" s="148" t="s">
        <v>156</v>
      </c>
      <c r="AU359" s="148" t="s">
        <v>82</v>
      </c>
      <c r="AV359" s="12" t="s">
        <v>82</v>
      </c>
      <c r="AW359" s="12" t="s">
        <v>4</v>
      </c>
      <c r="AX359" s="12" t="s">
        <v>34</v>
      </c>
      <c r="AY359" s="148" t="s">
        <v>146</v>
      </c>
    </row>
    <row r="360" spans="2:65" s="1" customFormat="1" ht="55.5" customHeight="1">
      <c r="B360" s="31"/>
      <c r="C360" s="128" t="s">
        <v>562</v>
      </c>
      <c r="D360" s="128" t="s">
        <v>148</v>
      </c>
      <c r="E360" s="129" t="s">
        <v>563</v>
      </c>
      <c r="F360" s="130" t="s">
        <v>564</v>
      </c>
      <c r="G360" s="131" t="s">
        <v>510</v>
      </c>
      <c r="H360" s="132">
        <v>0.01</v>
      </c>
      <c r="I360" s="133"/>
      <c r="J360" s="134">
        <f>ROUND(I360*H360,2)</f>
        <v>0</v>
      </c>
      <c r="K360" s="135"/>
      <c r="L360" s="31"/>
      <c r="M360" s="136" t="s">
        <v>19</v>
      </c>
      <c r="N360" s="137" t="s">
        <v>44</v>
      </c>
      <c r="P360" s="138">
        <f>O360*H360</f>
        <v>0</v>
      </c>
      <c r="Q360" s="138">
        <v>0</v>
      </c>
      <c r="R360" s="138">
        <f>Q360*H360</f>
        <v>0</v>
      </c>
      <c r="S360" s="138">
        <v>0</v>
      </c>
      <c r="T360" s="139">
        <f>S360*H360</f>
        <v>0</v>
      </c>
      <c r="AR360" s="140" t="s">
        <v>262</v>
      </c>
      <c r="AT360" s="140" t="s">
        <v>148</v>
      </c>
      <c r="AU360" s="140" t="s">
        <v>82</v>
      </c>
      <c r="AY360" s="16" t="s">
        <v>146</v>
      </c>
      <c r="BE360" s="141">
        <f>IF(N360="základní",J360,0)</f>
        <v>0</v>
      </c>
      <c r="BF360" s="141">
        <f>IF(N360="snížená",J360,0)</f>
        <v>0</v>
      </c>
      <c r="BG360" s="141">
        <f>IF(N360="zákl. přenesená",J360,0)</f>
        <v>0</v>
      </c>
      <c r="BH360" s="141">
        <f>IF(N360="sníž. přenesená",J360,0)</f>
        <v>0</v>
      </c>
      <c r="BI360" s="141">
        <f>IF(N360="nulová",J360,0)</f>
        <v>0</v>
      </c>
      <c r="BJ360" s="16" t="s">
        <v>34</v>
      </c>
      <c r="BK360" s="141">
        <f>ROUND(I360*H360,2)</f>
        <v>0</v>
      </c>
      <c r="BL360" s="16" t="s">
        <v>262</v>
      </c>
      <c r="BM360" s="140" t="s">
        <v>565</v>
      </c>
    </row>
    <row r="361" spans="2:65" s="1" customFormat="1">
      <c r="B361" s="31"/>
      <c r="D361" s="142" t="s">
        <v>154</v>
      </c>
      <c r="F361" s="143" t="s">
        <v>566</v>
      </c>
      <c r="I361" s="144"/>
      <c r="L361" s="31"/>
      <c r="M361" s="145"/>
      <c r="T361" s="52"/>
      <c r="AT361" s="16" t="s">
        <v>154</v>
      </c>
      <c r="AU361" s="16" t="s">
        <v>82</v>
      </c>
    </row>
    <row r="362" spans="2:65" s="11" customFormat="1" ht="22.9" customHeight="1">
      <c r="B362" s="116"/>
      <c r="D362" s="117" t="s">
        <v>72</v>
      </c>
      <c r="E362" s="126" t="s">
        <v>567</v>
      </c>
      <c r="F362" s="126" t="s">
        <v>568</v>
      </c>
      <c r="I362" s="119"/>
      <c r="J362" s="127">
        <f>BK362</f>
        <v>0</v>
      </c>
      <c r="L362" s="116"/>
      <c r="M362" s="121"/>
      <c r="P362" s="122">
        <f>SUM(P363:P386)</f>
        <v>0</v>
      </c>
      <c r="R362" s="122">
        <f>SUM(R363:R386)</f>
        <v>3.9000000000000007E-2</v>
      </c>
      <c r="T362" s="123">
        <f>SUM(T363:T386)</f>
        <v>0</v>
      </c>
      <c r="AR362" s="117" t="s">
        <v>82</v>
      </c>
      <c r="AT362" s="124" t="s">
        <v>72</v>
      </c>
      <c r="AU362" s="124" t="s">
        <v>34</v>
      </c>
      <c r="AY362" s="117" t="s">
        <v>146</v>
      </c>
      <c r="BK362" s="125">
        <f>SUM(BK363:BK386)</f>
        <v>0</v>
      </c>
    </row>
    <row r="363" spans="2:65" s="1" customFormat="1" ht="33" customHeight="1">
      <c r="B363" s="31"/>
      <c r="C363" s="128" t="s">
        <v>569</v>
      </c>
      <c r="D363" s="128" t="s">
        <v>148</v>
      </c>
      <c r="E363" s="129" t="s">
        <v>570</v>
      </c>
      <c r="F363" s="130" t="s">
        <v>571</v>
      </c>
      <c r="G363" s="131" t="s">
        <v>171</v>
      </c>
      <c r="H363" s="132">
        <v>3</v>
      </c>
      <c r="I363" s="133"/>
      <c r="J363" s="134">
        <f>ROUND(I363*H363,2)</f>
        <v>0</v>
      </c>
      <c r="K363" s="135"/>
      <c r="L363" s="31"/>
      <c r="M363" s="136" t="s">
        <v>19</v>
      </c>
      <c r="N363" s="137" t="s">
        <v>44</v>
      </c>
      <c r="P363" s="138">
        <f>O363*H363</f>
        <v>0</v>
      </c>
      <c r="Q363" s="138">
        <v>1.1999999999999999E-3</v>
      </c>
      <c r="R363" s="138">
        <f>Q363*H363</f>
        <v>3.5999999999999999E-3</v>
      </c>
      <c r="S363" s="138">
        <v>0</v>
      </c>
      <c r="T363" s="139">
        <f>S363*H363</f>
        <v>0</v>
      </c>
      <c r="AR363" s="140" t="s">
        <v>262</v>
      </c>
      <c r="AT363" s="140" t="s">
        <v>148</v>
      </c>
      <c r="AU363" s="140" t="s">
        <v>82</v>
      </c>
      <c r="AY363" s="16" t="s">
        <v>146</v>
      </c>
      <c r="BE363" s="141">
        <f>IF(N363="základní",J363,0)</f>
        <v>0</v>
      </c>
      <c r="BF363" s="141">
        <f>IF(N363="snížená",J363,0)</f>
        <v>0</v>
      </c>
      <c r="BG363" s="141">
        <f>IF(N363="zákl. přenesená",J363,0)</f>
        <v>0</v>
      </c>
      <c r="BH363" s="141">
        <f>IF(N363="sníž. přenesená",J363,0)</f>
        <v>0</v>
      </c>
      <c r="BI363" s="141">
        <f>IF(N363="nulová",J363,0)</f>
        <v>0</v>
      </c>
      <c r="BJ363" s="16" t="s">
        <v>34</v>
      </c>
      <c r="BK363" s="141">
        <f>ROUND(I363*H363,2)</f>
        <v>0</v>
      </c>
      <c r="BL363" s="16" t="s">
        <v>262</v>
      </c>
      <c r="BM363" s="140" t="s">
        <v>572</v>
      </c>
    </row>
    <row r="364" spans="2:65" s="12" customFormat="1">
      <c r="B364" s="146"/>
      <c r="D364" s="147" t="s">
        <v>156</v>
      </c>
      <c r="E364" s="148" t="s">
        <v>19</v>
      </c>
      <c r="F364" s="149" t="s">
        <v>573</v>
      </c>
      <c r="H364" s="150">
        <v>3</v>
      </c>
      <c r="I364" s="151"/>
      <c r="L364" s="146"/>
      <c r="M364" s="152"/>
      <c r="T364" s="153"/>
      <c r="AT364" s="148" t="s">
        <v>156</v>
      </c>
      <c r="AU364" s="148" t="s">
        <v>82</v>
      </c>
      <c r="AV364" s="12" t="s">
        <v>82</v>
      </c>
      <c r="AW364" s="12" t="s">
        <v>33</v>
      </c>
      <c r="AX364" s="12" t="s">
        <v>34</v>
      </c>
      <c r="AY364" s="148" t="s">
        <v>146</v>
      </c>
    </row>
    <row r="365" spans="2:65" s="1" customFormat="1" ht="24.2" customHeight="1">
      <c r="B365" s="31"/>
      <c r="C365" s="128" t="s">
        <v>574</v>
      </c>
      <c r="D365" s="128" t="s">
        <v>148</v>
      </c>
      <c r="E365" s="129" t="s">
        <v>575</v>
      </c>
      <c r="F365" s="130" t="s">
        <v>576</v>
      </c>
      <c r="G365" s="131" t="s">
        <v>171</v>
      </c>
      <c r="H365" s="132">
        <v>3</v>
      </c>
      <c r="I365" s="133"/>
      <c r="J365" s="134">
        <f>ROUND(I365*H365,2)</f>
        <v>0</v>
      </c>
      <c r="K365" s="135"/>
      <c r="L365" s="31"/>
      <c r="M365" s="136" t="s">
        <v>19</v>
      </c>
      <c r="N365" s="137" t="s">
        <v>44</v>
      </c>
      <c r="P365" s="138">
        <f>O365*H365</f>
        <v>0</v>
      </c>
      <c r="Q365" s="138">
        <v>0</v>
      </c>
      <c r="R365" s="138">
        <f>Q365*H365</f>
        <v>0</v>
      </c>
      <c r="S365" s="138">
        <v>0</v>
      </c>
      <c r="T365" s="139">
        <f>S365*H365</f>
        <v>0</v>
      </c>
      <c r="AR365" s="140" t="s">
        <v>262</v>
      </c>
      <c r="AT365" s="140" t="s">
        <v>148</v>
      </c>
      <c r="AU365" s="140" t="s">
        <v>82</v>
      </c>
      <c r="AY365" s="16" t="s">
        <v>146</v>
      </c>
      <c r="BE365" s="141">
        <f>IF(N365="základní",J365,0)</f>
        <v>0</v>
      </c>
      <c r="BF365" s="141">
        <f>IF(N365="snížená",J365,0)</f>
        <v>0</v>
      </c>
      <c r="BG365" s="141">
        <f>IF(N365="zákl. přenesená",J365,0)</f>
        <v>0</v>
      </c>
      <c r="BH365" s="141">
        <f>IF(N365="sníž. přenesená",J365,0)</f>
        <v>0</v>
      </c>
      <c r="BI365" s="141">
        <f>IF(N365="nulová",J365,0)</f>
        <v>0</v>
      </c>
      <c r="BJ365" s="16" t="s">
        <v>34</v>
      </c>
      <c r="BK365" s="141">
        <f>ROUND(I365*H365,2)</f>
        <v>0</v>
      </c>
      <c r="BL365" s="16" t="s">
        <v>262</v>
      </c>
      <c r="BM365" s="140" t="s">
        <v>577</v>
      </c>
    </row>
    <row r="366" spans="2:65" s="1" customFormat="1">
      <c r="B366" s="31"/>
      <c r="D366" s="142" t="s">
        <v>154</v>
      </c>
      <c r="F366" s="143" t="s">
        <v>578</v>
      </c>
      <c r="I366" s="144"/>
      <c r="L366" s="31"/>
      <c r="M366" s="145"/>
      <c r="T366" s="52"/>
      <c r="AT366" s="16" t="s">
        <v>154</v>
      </c>
      <c r="AU366" s="16" t="s">
        <v>82</v>
      </c>
    </row>
    <row r="367" spans="2:65" s="12" customFormat="1">
      <c r="B367" s="146"/>
      <c r="D367" s="147" t="s">
        <v>156</v>
      </c>
      <c r="E367" s="148" t="s">
        <v>19</v>
      </c>
      <c r="F367" s="149" t="s">
        <v>573</v>
      </c>
      <c r="H367" s="150">
        <v>3</v>
      </c>
      <c r="I367" s="151"/>
      <c r="L367" s="146"/>
      <c r="M367" s="152"/>
      <c r="T367" s="153"/>
      <c r="AT367" s="148" t="s">
        <v>156</v>
      </c>
      <c r="AU367" s="148" t="s">
        <v>82</v>
      </c>
      <c r="AV367" s="12" t="s">
        <v>82</v>
      </c>
      <c r="AW367" s="12" t="s">
        <v>33</v>
      </c>
      <c r="AX367" s="12" t="s">
        <v>34</v>
      </c>
      <c r="AY367" s="148" t="s">
        <v>146</v>
      </c>
    </row>
    <row r="368" spans="2:65" s="1" customFormat="1" ht="16.5" customHeight="1">
      <c r="B368" s="31"/>
      <c r="C368" s="168" t="s">
        <v>579</v>
      </c>
      <c r="D368" s="168" t="s">
        <v>369</v>
      </c>
      <c r="E368" s="169" t="s">
        <v>580</v>
      </c>
      <c r="F368" s="170" t="s">
        <v>581</v>
      </c>
      <c r="G368" s="171" t="s">
        <v>171</v>
      </c>
      <c r="H368" s="172">
        <v>3</v>
      </c>
      <c r="I368" s="173"/>
      <c r="J368" s="174">
        <f>ROUND(I368*H368,2)</f>
        <v>0</v>
      </c>
      <c r="K368" s="175"/>
      <c r="L368" s="176"/>
      <c r="M368" s="177" t="s">
        <v>19</v>
      </c>
      <c r="N368" s="178" t="s">
        <v>44</v>
      </c>
      <c r="P368" s="138">
        <f>O368*H368</f>
        <v>0</v>
      </c>
      <c r="Q368" s="138">
        <v>5.0000000000000001E-4</v>
      </c>
      <c r="R368" s="138">
        <f>Q368*H368</f>
        <v>1.5E-3</v>
      </c>
      <c r="S368" s="138">
        <v>0</v>
      </c>
      <c r="T368" s="139">
        <f>S368*H368</f>
        <v>0</v>
      </c>
      <c r="AR368" s="140" t="s">
        <v>356</v>
      </c>
      <c r="AT368" s="140" t="s">
        <v>369</v>
      </c>
      <c r="AU368" s="140" t="s">
        <v>82</v>
      </c>
      <c r="AY368" s="16" t="s">
        <v>146</v>
      </c>
      <c r="BE368" s="141">
        <f>IF(N368="základní",J368,0)</f>
        <v>0</v>
      </c>
      <c r="BF368" s="141">
        <f>IF(N368="snížená",J368,0)</f>
        <v>0</v>
      </c>
      <c r="BG368" s="141">
        <f>IF(N368="zákl. přenesená",J368,0)</f>
        <v>0</v>
      </c>
      <c r="BH368" s="141">
        <f>IF(N368="sníž. přenesená",J368,0)</f>
        <v>0</v>
      </c>
      <c r="BI368" s="141">
        <f>IF(N368="nulová",J368,0)</f>
        <v>0</v>
      </c>
      <c r="BJ368" s="16" t="s">
        <v>34</v>
      </c>
      <c r="BK368" s="141">
        <f>ROUND(I368*H368,2)</f>
        <v>0</v>
      </c>
      <c r="BL368" s="16" t="s">
        <v>262</v>
      </c>
      <c r="BM368" s="140" t="s">
        <v>582</v>
      </c>
    </row>
    <row r="369" spans="2:65" s="1" customFormat="1" ht="24.2" customHeight="1">
      <c r="B369" s="31"/>
      <c r="C369" s="128" t="s">
        <v>583</v>
      </c>
      <c r="D369" s="128" t="s">
        <v>148</v>
      </c>
      <c r="E369" s="129" t="s">
        <v>584</v>
      </c>
      <c r="F369" s="130" t="s">
        <v>585</v>
      </c>
      <c r="G369" s="131" t="s">
        <v>171</v>
      </c>
      <c r="H369" s="132">
        <v>2</v>
      </c>
      <c r="I369" s="133"/>
      <c r="J369" s="134">
        <f>ROUND(I369*H369,2)</f>
        <v>0</v>
      </c>
      <c r="K369" s="135"/>
      <c r="L369" s="31"/>
      <c r="M369" s="136" t="s">
        <v>19</v>
      </c>
      <c r="N369" s="137" t="s">
        <v>44</v>
      </c>
      <c r="P369" s="138">
        <f>O369*H369</f>
        <v>0</v>
      </c>
      <c r="Q369" s="138">
        <v>0</v>
      </c>
      <c r="R369" s="138">
        <f>Q369*H369</f>
        <v>0</v>
      </c>
      <c r="S369" s="138">
        <v>0</v>
      </c>
      <c r="T369" s="139">
        <f>S369*H369</f>
        <v>0</v>
      </c>
      <c r="AR369" s="140" t="s">
        <v>262</v>
      </c>
      <c r="AT369" s="140" t="s">
        <v>148</v>
      </c>
      <c r="AU369" s="140" t="s">
        <v>82</v>
      </c>
      <c r="AY369" s="16" t="s">
        <v>146</v>
      </c>
      <c r="BE369" s="141">
        <f>IF(N369="základní",J369,0)</f>
        <v>0</v>
      </c>
      <c r="BF369" s="141">
        <f>IF(N369="snížená",J369,0)</f>
        <v>0</v>
      </c>
      <c r="BG369" s="141">
        <f>IF(N369="zákl. přenesená",J369,0)</f>
        <v>0</v>
      </c>
      <c r="BH369" s="141">
        <f>IF(N369="sníž. přenesená",J369,0)</f>
        <v>0</v>
      </c>
      <c r="BI369" s="141">
        <f>IF(N369="nulová",J369,0)</f>
        <v>0</v>
      </c>
      <c r="BJ369" s="16" t="s">
        <v>34</v>
      </c>
      <c r="BK369" s="141">
        <f>ROUND(I369*H369,2)</f>
        <v>0</v>
      </c>
      <c r="BL369" s="16" t="s">
        <v>262</v>
      </c>
      <c r="BM369" s="140" t="s">
        <v>586</v>
      </c>
    </row>
    <row r="370" spans="2:65" s="1" customFormat="1">
      <c r="B370" s="31"/>
      <c r="D370" s="142" t="s">
        <v>154</v>
      </c>
      <c r="F370" s="143" t="s">
        <v>587</v>
      </c>
      <c r="I370" s="144"/>
      <c r="L370" s="31"/>
      <c r="M370" s="145"/>
      <c r="T370" s="52"/>
      <c r="AT370" s="16" t="s">
        <v>154</v>
      </c>
      <c r="AU370" s="16" t="s">
        <v>82</v>
      </c>
    </row>
    <row r="371" spans="2:65" s="12" customFormat="1">
      <c r="B371" s="146"/>
      <c r="D371" s="147" t="s">
        <v>156</v>
      </c>
      <c r="E371" s="148" t="s">
        <v>19</v>
      </c>
      <c r="F371" s="149" t="s">
        <v>588</v>
      </c>
      <c r="H371" s="150">
        <v>2</v>
      </c>
      <c r="I371" s="151"/>
      <c r="L371" s="146"/>
      <c r="M371" s="152"/>
      <c r="T371" s="153"/>
      <c r="AT371" s="148" t="s">
        <v>156</v>
      </c>
      <c r="AU371" s="148" t="s">
        <v>82</v>
      </c>
      <c r="AV371" s="12" t="s">
        <v>82</v>
      </c>
      <c r="AW371" s="12" t="s">
        <v>33</v>
      </c>
      <c r="AX371" s="12" t="s">
        <v>34</v>
      </c>
      <c r="AY371" s="148" t="s">
        <v>146</v>
      </c>
    </row>
    <row r="372" spans="2:65" s="1" customFormat="1" ht="16.5" customHeight="1">
      <c r="B372" s="31"/>
      <c r="C372" s="168" t="s">
        <v>589</v>
      </c>
      <c r="D372" s="168" t="s">
        <v>369</v>
      </c>
      <c r="E372" s="169" t="s">
        <v>590</v>
      </c>
      <c r="F372" s="170" t="s">
        <v>591</v>
      </c>
      <c r="G372" s="171" t="s">
        <v>171</v>
      </c>
      <c r="H372" s="172">
        <v>2</v>
      </c>
      <c r="I372" s="173"/>
      <c r="J372" s="174">
        <f>ROUND(I372*H372,2)</f>
        <v>0</v>
      </c>
      <c r="K372" s="175"/>
      <c r="L372" s="176"/>
      <c r="M372" s="177" t="s">
        <v>19</v>
      </c>
      <c r="N372" s="178" t="s">
        <v>44</v>
      </c>
      <c r="P372" s="138">
        <f>O372*H372</f>
        <v>0</v>
      </c>
      <c r="Q372" s="138">
        <v>5.5999999999999999E-3</v>
      </c>
      <c r="R372" s="138">
        <f>Q372*H372</f>
        <v>1.12E-2</v>
      </c>
      <c r="S372" s="138">
        <v>0</v>
      </c>
      <c r="T372" s="139">
        <f>S372*H372</f>
        <v>0</v>
      </c>
      <c r="AR372" s="140" t="s">
        <v>356</v>
      </c>
      <c r="AT372" s="140" t="s">
        <v>369</v>
      </c>
      <c r="AU372" s="140" t="s">
        <v>82</v>
      </c>
      <c r="AY372" s="16" t="s">
        <v>146</v>
      </c>
      <c r="BE372" s="141">
        <f>IF(N372="základní",J372,0)</f>
        <v>0</v>
      </c>
      <c r="BF372" s="141">
        <f>IF(N372="snížená",J372,0)</f>
        <v>0</v>
      </c>
      <c r="BG372" s="141">
        <f>IF(N372="zákl. přenesená",J372,0)</f>
        <v>0</v>
      </c>
      <c r="BH372" s="141">
        <f>IF(N372="sníž. přenesená",J372,0)</f>
        <v>0</v>
      </c>
      <c r="BI372" s="141">
        <f>IF(N372="nulová",J372,0)</f>
        <v>0</v>
      </c>
      <c r="BJ372" s="16" t="s">
        <v>34</v>
      </c>
      <c r="BK372" s="141">
        <f>ROUND(I372*H372,2)</f>
        <v>0</v>
      </c>
      <c r="BL372" s="16" t="s">
        <v>262</v>
      </c>
      <c r="BM372" s="140" t="s">
        <v>592</v>
      </c>
    </row>
    <row r="373" spans="2:65" s="1" customFormat="1" ht="24.2" customHeight="1">
      <c r="B373" s="31"/>
      <c r="C373" s="128" t="s">
        <v>593</v>
      </c>
      <c r="D373" s="128" t="s">
        <v>148</v>
      </c>
      <c r="E373" s="129" t="s">
        <v>594</v>
      </c>
      <c r="F373" s="130" t="s">
        <v>595</v>
      </c>
      <c r="G373" s="131" t="s">
        <v>171</v>
      </c>
      <c r="H373" s="132">
        <v>3</v>
      </c>
      <c r="I373" s="133"/>
      <c r="J373" s="134">
        <f>ROUND(I373*H373,2)</f>
        <v>0</v>
      </c>
      <c r="K373" s="135"/>
      <c r="L373" s="31"/>
      <c r="M373" s="136" t="s">
        <v>19</v>
      </c>
      <c r="N373" s="137" t="s">
        <v>44</v>
      </c>
      <c r="P373" s="138">
        <f>O373*H373</f>
        <v>0</v>
      </c>
      <c r="Q373" s="138">
        <v>1.5E-3</v>
      </c>
      <c r="R373" s="138">
        <f>Q373*H373</f>
        <v>4.5000000000000005E-3</v>
      </c>
      <c r="S373" s="138">
        <v>0</v>
      </c>
      <c r="T373" s="139">
        <f>S373*H373</f>
        <v>0</v>
      </c>
      <c r="AR373" s="140" t="s">
        <v>262</v>
      </c>
      <c r="AT373" s="140" t="s">
        <v>148</v>
      </c>
      <c r="AU373" s="140" t="s">
        <v>82</v>
      </c>
      <c r="AY373" s="16" t="s">
        <v>146</v>
      </c>
      <c r="BE373" s="141">
        <f>IF(N373="základní",J373,0)</f>
        <v>0</v>
      </c>
      <c r="BF373" s="141">
        <f>IF(N373="snížená",J373,0)</f>
        <v>0</v>
      </c>
      <c r="BG373" s="141">
        <f>IF(N373="zákl. přenesená",J373,0)</f>
        <v>0</v>
      </c>
      <c r="BH373" s="141">
        <f>IF(N373="sníž. přenesená",J373,0)</f>
        <v>0</v>
      </c>
      <c r="BI373" s="141">
        <f>IF(N373="nulová",J373,0)</f>
        <v>0</v>
      </c>
      <c r="BJ373" s="16" t="s">
        <v>34</v>
      </c>
      <c r="BK373" s="141">
        <f>ROUND(I373*H373,2)</f>
        <v>0</v>
      </c>
      <c r="BL373" s="16" t="s">
        <v>262</v>
      </c>
      <c r="BM373" s="140" t="s">
        <v>596</v>
      </c>
    </row>
    <row r="374" spans="2:65" s="12" customFormat="1">
      <c r="B374" s="146"/>
      <c r="D374" s="147" t="s">
        <v>156</v>
      </c>
      <c r="E374" s="148" t="s">
        <v>19</v>
      </c>
      <c r="F374" s="149" t="s">
        <v>573</v>
      </c>
      <c r="H374" s="150">
        <v>3</v>
      </c>
      <c r="I374" s="151"/>
      <c r="L374" s="146"/>
      <c r="M374" s="152"/>
      <c r="T374" s="153"/>
      <c r="AT374" s="148" t="s">
        <v>156</v>
      </c>
      <c r="AU374" s="148" t="s">
        <v>82</v>
      </c>
      <c r="AV374" s="12" t="s">
        <v>82</v>
      </c>
      <c r="AW374" s="12" t="s">
        <v>33</v>
      </c>
      <c r="AX374" s="12" t="s">
        <v>34</v>
      </c>
      <c r="AY374" s="148" t="s">
        <v>146</v>
      </c>
    </row>
    <row r="375" spans="2:65" s="1" customFormat="1" ht="24.2" customHeight="1">
      <c r="B375" s="31"/>
      <c r="C375" s="128" t="s">
        <v>597</v>
      </c>
      <c r="D375" s="128" t="s">
        <v>148</v>
      </c>
      <c r="E375" s="129" t="s">
        <v>598</v>
      </c>
      <c r="F375" s="130" t="s">
        <v>599</v>
      </c>
      <c r="G375" s="131" t="s">
        <v>171</v>
      </c>
      <c r="H375" s="132">
        <v>3</v>
      </c>
      <c r="I375" s="133"/>
      <c r="J375" s="134">
        <f>ROUND(I375*H375,2)</f>
        <v>0</v>
      </c>
      <c r="K375" s="135"/>
      <c r="L375" s="31"/>
      <c r="M375" s="136" t="s">
        <v>19</v>
      </c>
      <c r="N375" s="137" t="s">
        <v>44</v>
      </c>
      <c r="P375" s="138">
        <f>O375*H375</f>
        <v>0</v>
      </c>
      <c r="Q375" s="138">
        <v>1.2999999999999999E-3</v>
      </c>
      <c r="R375" s="138">
        <f>Q375*H375</f>
        <v>3.8999999999999998E-3</v>
      </c>
      <c r="S375" s="138">
        <v>0</v>
      </c>
      <c r="T375" s="139">
        <f>S375*H375</f>
        <v>0</v>
      </c>
      <c r="AR375" s="140" t="s">
        <v>262</v>
      </c>
      <c r="AT375" s="140" t="s">
        <v>148</v>
      </c>
      <c r="AU375" s="140" t="s">
        <v>82</v>
      </c>
      <c r="AY375" s="16" t="s">
        <v>146</v>
      </c>
      <c r="BE375" s="141">
        <f>IF(N375="základní",J375,0)</f>
        <v>0</v>
      </c>
      <c r="BF375" s="141">
        <f>IF(N375="snížená",J375,0)</f>
        <v>0</v>
      </c>
      <c r="BG375" s="141">
        <f>IF(N375="zákl. přenesená",J375,0)</f>
        <v>0</v>
      </c>
      <c r="BH375" s="141">
        <f>IF(N375="sníž. přenesená",J375,0)</f>
        <v>0</v>
      </c>
      <c r="BI375" s="141">
        <f>IF(N375="nulová",J375,0)</f>
        <v>0</v>
      </c>
      <c r="BJ375" s="16" t="s">
        <v>34</v>
      </c>
      <c r="BK375" s="141">
        <f>ROUND(I375*H375,2)</f>
        <v>0</v>
      </c>
      <c r="BL375" s="16" t="s">
        <v>262</v>
      </c>
      <c r="BM375" s="140" t="s">
        <v>600</v>
      </c>
    </row>
    <row r="376" spans="2:65" s="12" customFormat="1">
      <c r="B376" s="146"/>
      <c r="D376" s="147" t="s">
        <v>156</v>
      </c>
      <c r="E376" s="148" t="s">
        <v>19</v>
      </c>
      <c r="F376" s="149" t="s">
        <v>573</v>
      </c>
      <c r="H376" s="150">
        <v>3</v>
      </c>
      <c r="I376" s="151"/>
      <c r="L376" s="146"/>
      <c r="M376" s="152"/>
      <c r="T376" s="153"/>
      <c r="AT376" s="148" t="s">
        <v>156</v>
      </c>
      <c r="AU376" s="148" t="s">
        <v>82</v>
      </c>
      <c r="AV376" s="12" t="s">
        <v>82</v>
      </c>
      <c r="AW376" s="12" t="s">
        <v>33</v>
      </c>
      <c r="AX376" s="12" t="s">
        <v>34</v>
      </c>
      <c r="AY376" s="148" t="s">
        <v>146</v>
      </c>
    </row>
    <row r="377" spans="2:65" s="1" customFormat="1" ht="37.9" customHeight="1">
      <c r="B377" s="31"/>
      <c r="C377" s="128" t="s">
        <v>601</v>
      </c>
      <c r="D377" s="128" t="s">
        <v>148</v>
      </c>
      <c r="E377" s="129" t="s">
        <v>602</v>
      </c>
      <c r="F377" s="130" t="s">
        <v>603</v>
      </c>
      <c r="G377" s="131" t="s">
        <v>171</v>
      </c>
      <c r="H377" s="132">
        <v>2</v>
      </c>
      <c r="I377" s="133"/>
      <c r="J377" s="134">
        <f>ROUND(I377*H377,2)</f>
        <v>0</v>
      </c>
      <c r="K377" s="135"/>
      <c r="L377" s="31"/>
      <c r="M377" s="136" t="s">
        <v>19</v>
      </c>
      <c r="N377" s="137" t="s">
        <v>44</v>
      </c>
      <c r="P377" s="138">
        <f>O377*H377</f>
        <v>0</v>
      </c>
      <c r="Q377" s="138">
        <v>2.5000000000000001E-3</v>
      </c>
      <c r="R377" s="138">
        <f>Q377*H377</f>
        <v>5.0000000000000001E-3</v>
      </c>
      <c r="S377" s="138">
        <v>0</v>
      </c>
      <c r="T377" s="139">
        <f>S377*H377</f>
        <v>0</v>
      </c>
      <c r="AR377" s="140" t="s">
        <v>262</v>
      </c>
      <c r="AT377" s="140" t="s">
        <v>148</v>
      </c>
      <c r="AU377" s="140" t="s">
        <v>82</v>
      </c>
      <c r="AY377" s="16" t="s">
        <v>146</v>
      </c>
      <c r="BE377" s="141">
        <f>IF(N377="základní",J377,0)</f>
        <v>0</v>
      </c>
      <c r="BF377" s="141">
        <f>IF(N377="snížená",J377,0)</f>
        <v>0</v>
      </c>
      <c r="BG377" s="141">
        <f>IF(N377="zákl. přenesená",J377,0)</f>
        <v>0</v>
      </c>
      <c r="BH377" s="141">
        <f>IF(N377="sníž. přenesená",J377,0)</f>
        <v>0</v>
      </c>
      <c r="BI377" s="141">
        <f>IF(N377="nulová",J377,0)</f>
        <v>0</v>
      </c>
      <c r="BJ377" s="16" t="s">
        <v>34</v>
      </c>
      <c r="BK377" s="141">
        <f>ROUND(I377*H377,2)</f>
        <v>0</v>
      </c>
      <c r="BL377" s="16" t="s">
        <v>262</v>
      </c>
      <c r="BM377" s="140" t="s">
        <v>604</v>
      </c>
    </row>
    <row r="378" spans="2:65" s="12" customFormat="1">
      <c r="B378" s="146"/>
      <c r="D378" s="147" t="s">
        <v>156</v>
      </c>
      <c r="E378" s="148" t="s">
        <v>19</v>
      </c>
      <c r="F378" s="149" t="s">
        <v>588</v>
      </c>
      <c r="H378" s="150">
        <v>2</v>
      </c>
      <c r="I378" s="151"/>
      <c r="L378" s="146"/>
      <c r="M378" s="152"/>
      <c r="T378" s="153"/>
      <c r="AT378" s="148" t="s">
        <v>156</v>
      </c>
      <c r="AU378" s="148" t="s">
        <v>82</v>
      </c>
      <c r="AV378" s="12" t="s">
        <v>82</v>
      </c>
      <c r="AW378" s="12" t="s">
        <v>33</v>
      </c>
      <c r="AX378" s="12" t="s">
        <v>34</v>
      </c>
      <c r="AY378" s="148" t="s">
        <v>146</v>
      </c>
    </row>
    <row r="379" spans="2:65" s="1" customFormat="1" ht="37.9" customHeight="1">
      <c r="B379" s="31"/>
      <c r="C379" s="128" t="s">
        <v>605</v>
      </c>
      <c r="D379" s="128" t="s">
        <v>148</v>
      </c>
      <c r="E379" s="129" t="s">
        <v>606</v>
      </c>
      <c r="F379" s="130" t="s">
        <v>607</v>
      </c>
      <c r="G379" s="131" t="s">
        <v>171</v>
      </c>
      <c r="H379" s="132">
        <v>4</v>
      </c>
      <c r="I379" s="133"/>
      <c r="J379" s="134">
        <f>ROUND(I379*H379,2)</f>
        <v>0</v>
      </c>
      <c r="K379" s="135"/>
      <c r="L379" s="31"/>
      <c r="M379" s="136" t="s">
        <v>19</v>
      </c>
      <c r="N379" s="137" t="s">
        <v>44</v>
      </c>
      <c r="P379" s="138">
        <f>O379*H379</f>
        <v>0</v>
      </c>
      <c r="Q379" s="138">
        <v>2.0000000000000001E-4</v>
      </c>
      <c r="R379" s="138">
        <f>Q379*H379</f>
        <v>8.0000000000000004E-4</v>
      </c>
      <c r="S379" s="138">
        <v>0</v>
      </c>
      <c r="T379" s="139">
        <f>S379*H379</f>
        <v>0</v>
      </c>
      <c r="AR379" s="140" t="s">
        <v>262</v>
      </c>
      <c r="AT379" s="140" t="s">
        <v>148</v>
      </c>
      <c r="AU379" s="140" t="s">
        <v>82</v>
      </c>
      <c r="AY379" s="16" t="s">
        <v>146</v>
      </c>
      <c r="BE379" s="141">
        <f>IF(N379="základní",J379,0)</f>
        <v>0</v>
      </c>
      <c r="BF379" s="141">
        <f>IF(N379="snížená",J379,0)</f>
        <v>0</v>
      </c>
      <c r="BG379" s="141">
        <f>IF(N379="zákl. přenesená",J379,0)</f>
        <v>0</v>
      </c>
      <c r="BH379" s="141">
        <f>IF(N379="sníž. přenesená",J379,0)</f>
        <v>0</v>
      </c>
      <c r="BI379" s="141">
        <f>IF(N379="nulová",J379,0)</f>
        <v>0</v>
      </c>
      <c r="BJ379" s="16" t="s">
        <v>34</v>
      </c>
      <c r="BK379" s="141">
        <f>ROUND(I379*H379,2)</f>
        <v>0</v>
      </c>
      <c r="BL379" s="16" t="s">
        <v>262</v>
      </c>
      <c r="BM379" s="140" t="s">
        <v>608</v>
      </c>
    </row>
    <row r="380" spans="2:65" s="12" customFormat="1">
      <c r="B380" s="146"/>
      <c r="D380" s="147" t="s">
        <v>156</v>
      </c>
      <c r="E380" s="148" t="s">
        <v>19</v>
      </c>
      <c r="F380" s="149" t="s">
        <v>609</v>
      </c>
      <c r="H380" s="150">
        <v>4</v>
      </c>
      <c r="I380" s="151"/>
      <c r="L380" s="146"/>
      <c r="M380" s="152"/>
      <c r="T380" s="153"/>
      <c r="AT380" s="148" t="s">
        <v>156</v>
      </c>
      <c r="AU380" s="148" t="s">
        <v>82</v>
      </c>
      <c r="AV380" s="12" t="s">
        <v>82</v>
      </c>
      <c r="AW380" s="12" t="s">
        <v>33</v>
      </c>
      <c r="AX380" s="12" t="s">
        <v>34</v>
      </c>
      <c r="AY380" s="148" t="s">
        <v>146</v>
      </c>
    </row>
    <row r="381" spans="2:65" s="1" customFormat="1" ht="24.2" customHeight="1">
      <c r="B381" s="31"/>
      <c r="C381" s="128" t="s">
        <v>610</v>
      </c>
      <c r="D381" s="128" t="s">
        <v>148</v>
      </c>
      <c r="E381" s="129" t="s">
        <v>611</v>
      </c>
      <c r="F381" s="130" t="s">
        <v>612</v>
      </c>
      <c r="G381" s="131" t="s">
        <v>171</v>
      </c>
      <c r="H381" s="132">
        <v>3</v>
      </c>
      <c r="I381" s="133"/>
      <c r="J381" s="134">
        <f>ROUND(I381*H381,2)</f>
        <v>0</v>
      </c>
      <c r="K381" s="135"/>
      <c r="L381" s="31"/>
      <c r="M381" s="136" t="s">
        <v>19</v>
      </c>
      <c r="N381" s="137" t="s">
        <v>44</v>
      </c>
      <c r="P381" s="138">
        <f>O381*H381</f>
        <v>0</v>
      </c>
      <c r="Q381" s="138">
        <v>2E-3</v>
      </c>
      <c r="R381" s="138">
        <f>Q381*H381</f>
        <v>6.0000000000000001E-3</v>
      </c>
      <c r="S381" s="138">
        <v>0</v>
      </c>
      <c r="T381" s="139">
        <f>S381*H381</f>
        <v>0</v>
      </c>
      <c r="AR381" s="140" t="s">
        <v>262</v>
      </c>
      <c r="AT381" s="140" t="s">
        <v>148</v>
      </c>
      <c r="AU381" s="140" t="s">
        <v>82</v>
      </c>
      <c r="AY381" s="16" t="s">
        <v>146</v>
      </c>
      <c r="BE381" s="141">
        <f>IF(N381="základní",J381,0)</f>
        <v>0</v>
      </c>
      <c r="BF381" s="141">
        <f>IF(N381="snížená",J381,0)</f>
        <v>0</v>
      </c>
      <c r="BG381" s="141">
        <f>IF(N381="zákl. přenesená",J381,0)</f>
        <v>0</v>
      </c>
      <c r="BH381" s="141">
        <f>IF(N381="sníž. přenesená",J381,0)</f>
        <v>0</v>
      </c>
      <c r="BI381" s="141">
        <f>IF(N381="nulová",J381,0)</f>
        <v>0</v>
      </c>
      <c r="BJ381" s="16" t="s">
        <v>34</v>
      </c>
      <c r="BK381" s="141">
        <f>ROUND(I381*H381,2)</f>
        <v>0</v>
      </c>
      <c r="BL381" s="16" t="s">
        <v>262</v>
      </c>
      <c r="BM381" s="140" t="s">
        <v>613</v>
      </c>
    </row>
    <row r="382" spans="2:65" s="12" customFormat="1">
      <c r="B382" s="146"/>
      <c r="D382" s="147" t="s">
        <v>156</v>
      </c>
      <c r="E382" s="148" t="s">
        <v>19</v>
      </c>
      <c r="F382" s="149" t="s">
        <v>573</v>
      </c>
      <c r="H382" s="150">
        <v>3</v>
      </c>
      <c r="I382" s="151"/>
      <c r="L382" s="146"/>
      <c r="M382" s="152"/>
      <c r="T382" s="153"/>
      <c r="AT382" s="148" t="s">
        <v>156</v>
      </c>
      <c r="AU382" s="148" t="s">
        <v>82</v>
      </c>
      <c r="AV382" s="12" t="s">
        <v>82</v>
      </c>
      <c r="AW382" s="12" t="s">
        <v>33</v>
      </c>
      <c r="AX382" s="12" t="s">
        <v>34</v>
      </c>
      <c r="AY382" s="148" t="s">
        <v>146</v>
      </c>
    </row>
    <row r="383" spans="2:65" s="1" customFormat="1" ht="24.2" customHeight="1">
      <c r="B383" s="31"/>
      <c r="C383" s="128" t="s">
        <v>614</v>
      </c>
      <c r="D383" s="128" t="s">
        <v>148</v>
      </c>
      <c r="E383" s="129" t="s">
        <v>615</v>
      </c>
      <c r="F383" s="130" t="s">
        <v>616</v>
      </c>
      <c r="G383" s="131" t="s">
        <v>171</v>
      </c>
      <c r="H383" s="132">
        <v>1</v>
      </c>
      <c r="I383" s="133"/>
      <c r="J383" s="134">
        <f>ROUND(I383*H383,2)</f>
        <v>0</v>
      </c>
      <c r="K383" s="135"/>
      <c r="L383" s="31"/>
      <c r="M383" s="136" t="s">
        <v>19</v>
      </c>
      <c r="N383" s="137" t="s">
        <v>44</v>
      </c>
      <c r="P383" s="138">
        <f>O383*H383</f>
        <v>0</v>
      </c>
      <c r="Q383" s="138">
        <v>2.5000000000000001E-3</v>
      </c>
      <c r="R383" s="138">
        <f>Q383*H383</f>
        <v>2.5000000000000001E-3</v>
      </c>
      <c r="S383" s="138">
        <v>0</v>
      </c>
      <c r="T383" s="139">
        <f>S383*H383</f>
        <v>0</v>
      </c>
      <c r="AR383" s="140" t="s">
        <v>262</v>
      </c>
      <c r="AT383" s="140" t="s">
        <v>148</v>
      </c>
      <c r="AU383" s="140" t="s">
        <v>82</v>
      </c>
      <c r="AY383" s="16" t="s">
        <v>146</v>
      </c>
      <c r="BE383" s="141">
        <f>IF(N383="základní",J383,0)</f>
        <v>0</v>
      </c>
      <c r="BF383" s="141">
        <f>IF(N383="snížená",J383,0)</f>
        <v>0</v>
      </c>
      <c r="BG383" s="141">
        <f>IF(N383="zákl. přenesená",J383,0)</f>
        <v>0</v>
      </c>
      <c r="BH383" s="141">
        <f>IF(N383="sníž. přenesená",J383,0)</f>
        <v>0</v>
      </c>
      <c r="BI383" s="141">
        <f>IF(N383="nulová",J383,0)</f>
        <v>0</v>
      </c>
      <c r="BJ383" s="16" t="s">
        <v>34</v>
      </c>
      <c r="BK383" s="141">
        <f>ROUND(I383*H383,2)</f>
        <v>0</v>
      </c>
      <c r="BL383" s="16" t="s">
        <v>262</v>
      </c>
      <c r="BM383" s="140" t="s">
        <v>617</v>
      </c>
    </row>
    <row r="384" spans="2:65" s="12" customFormat="1">
      <c r="B384" s="146"/>
      <c r="D384" s="147" t="s">
        <v>156</v>
      </c>
      <c r="E384" s="148" t="s">
        <v>19</v>
      </c>
      <c r="F384" s="149" t="s">
        <v>618</v>
      </c>
      <c r="H384" s="150">
        <v>1</v>
      </c>
      <c r="I384" s="151"/>
      <c r="L384" s="146"/>
      <c r="M384" s="152"/>
      <c r="T384" s="153"/>
      <c r="AT384" s="148" t="s">
        <v>156</v>
      </c>
      <c r="AU384" s="148" t="s">
        <v>82</v>
      </c>
      <c r="AV384" s="12" t="s">
        <v>82</v>
      </c>
      <c r="AW384" s="12" t="s">
        <v>33</v>
      </c>
      <c r="AX384" s="12" t="s">
        <v>34</v>
      </c>
      <c r="AY384" s="148" t="s">
        <v>146</v>
      </c>
    </row>
    <row r="385" spans="2:65" s="1" customFormat="1" ht="49.15" customHeight="1">
      <c r="B385" s="31"/>
      <c r="C385" s="128" t="s">
        <v>619</v>
      </c>
      <c r="D385" s="128" t="s">
        <v>148</v>
      </c>
      <c r="E385" s="129" t="s">
        <v>620</v>
      </c>
      <c r="F385" s="130" t="s">
        <v>621</v>
      </c>
      <c r="G385" s="131" t="s">
        <v>510</v>
      </c>
      <c r="H385" s="132">
        <v>3.9E-2</v>
      </c>
      <c r="I385" s="133"/>
      <c r="J385" s="134">
        <f>ROUND(I385*H385,2)</f>
        <v>0</v>
      </c>
      <c r="K385" s="135"/>
      <c r="L385" s="31"/>
      <c r="M385" s="136" t="s">
        <v>19</v>
      </c>
      <c r="N385" s="137" t="s">
        <v>44</v>
      </c>
      <c r="P385" s="138">
        <f>O385*H385</f>
        <v>0</v>
      </c>
      <c r="Q385" s="138">
        <v>0</v>
      </c>
      <c r="R385" s="138">
        <f>Q385*H385</f>
        <v>0</v>
      </c>
      <c r="S385" s="138">
        <v>0</v>
      </c>
      <c r="T385" s="139">
        <f>S385*H385</f>
        <v>0</v>
      </c>
      <c r="AR385" s="140" t="s">
        <v>262</v>
      </c>
      <c r="AT385" s="140" t="s">
        <v>148</v>
      </c>
      <c r="AU385" s="140" t="s">
        <v>82</v>
      </c>
      <c r="AY385" s="16" t="s">
        <v>146</v>
      </c>
      <c r="BE385" s="141">
        <f>IF(N385="základní",J385,0)</f>
        <v>0</v>
      </c>
      <c r="BF385" s="141">
        <f>IF(N385="snížená",J385,0)</f>
        <v>0</v>
      </c>
      <c r="BG385" s="141">
        <f>IF(N385="zákl. přenesená",J385,0)</f>
        <v>0</v>
      </c>
      <c r="BH385" s="141">
        <f>IF(N385="sníž. přenesená",J385,0)</f>
        <v>0</v>
      </c>
      <c r="BI385" s="141">
        <f>IF(N385="nulová",J385,0)</f>
        <v>0</v>
      </c>
      <c r="BJ385" s="16" t="s">
        <v>34</v>
      </c>
      <c r="BK385" s="141">
        <f>ROUND(I385*H385,2)</f>
        <v>0</v>
      </c>
      <c r="BL385" s="16" t="s">
        <v>262</v>
      </c>
      <c r="BM385" s="140" t="s">
        <v>622</v>
      </c>
    </row>
    <row r="386" spans="2:65" s="1" customFormat="1">
      <c r="B386" s="31"/>
      <c r="D386" s="142" t="s">
        <v>154</v>
      </c>
      <c r="F386" s="143" t="s">
        <v>623</v>
      </c>
      <c r="I386" s="144"/>
      <c r="L386" s="31"/>
      <c r="M386" s="145"/>
      <c r="T386" s="52"/>
      <c r="AT386" s="16" t="s">
        <v>154</v>
      </c>
      <c r="AU386" s="16" t="s">
        <v>82</v>
      </c>
    </row>
    <row r="387" spans="2:65" s="11" customFormat="1" ht="22.9" customHeight="1">
      <c r="B387" s="116"/>
      <c r="D387" s="117" t="s">
        <v>72</v>
      </c>
      <c r="E387" s="126" t="s">
        <v>624</v>
      </c>
      <c r="F387" s="126" t="s">
        <v>625</v>
      </c>
      <c r="I387" s="119"/>
      <c r="J387" s="127">
        <f>BK387</f>
        <v>0</v>
      </c>
      <c r="L387" s="116"/>
      <c r="M387" s="121"/>
      <c r="P387" s="122">
        <f>SUM(P388:P398)</f>
        <v>0</v>
      </c>
      <c r="R387" s="122">
        <f>SUM(R388:R398)</f>
        <v>0.32095079999999998</v>
      </c>
      <c r="T387" s="123">
        <f>SUM(T388:T398)</f>
        <v>0</v>
      </c>
      <c r="AR387" s="117" t="s">
        <v>82</v>
      </c>
      <c r="AT387" s="124" t="s">
        <v>72</v>
      </c>
      <c r="AU387" s="124" t="s">
        <v>34</v>
      </c>
      <c r="AY387" s="117" t="s">
        <v>146</v>
      </c>
      <c r="BK387" s="125">
        <f>SUM(BK388:BK398)</f>
        <v>0</v>
      </c>
    </row>
    <row r="388" spans="2:65" s="1" customFormat="1" ht="33" customHeight="1">
      <c r="B388" s="31"/>
      <c r="C388" s="128" t="s">
        <v>626</v>
      </c>
      <c r="D388" s="128" t="s">
        <v>148</v>
      </c>
      <c r="E388" s="129" t="s">
        <v>627</v>
      </c>
      <c r="F388" s="130" t="s">
        <v>628</v>
      </c>
      <c r="G388" s="131" t="s">
        <v>196</v>
      </c>
      <c r="H388" s="132">
        <v>12.747999999999999</v>
      </c>
      <c r="I388" s="133"/>
      <c r="J388" s="134">
        <f>ROUND(I388*H388,2)</f>
        <v>0</v>
      </c>
      <c r="K388" s="135"/>
      <c r="L388" s="31"/>
      <c r="M388" s="136" t="s">
        <v>19</v>
      </c>
      <c r="N388" s="137" t="s">
        <v>44</v>
      </c>
      <c r="P388" s="138">
        <f>O388*H388</f>
        <v>0</v>
      </c>
      <c r="Q388" s="138">
        <v>1.7100000000000001E-2</v>
      </c>
      <c r="R388" s="138">
        <f>Q388*H388</f>
        <v>0.21799079999999998</v>
      </c>
      <c r="S388" s="138">
        <v>0</v>
      </c>
      <c r="T388" s="139">
        <f>S388*H388</f>
        <v>0</v>
      </c>
      <c r="AR388" s="140" t="s">
        <v>262</v>
      </c>
      <c r="AT388" s="140" t="s">
        <v>148</v>
      </c>
      <c r="AU388" s="140" t="s">
        <v>82</v>
      </c>
      <c r="AY388" s="16" t="s">
        <v>146</v>
      </c>
      <c r="BE388" s="141">
        <f>IF(N388="základní",J388,0)</f>
        <v>0</v>
      </c>
      <c r="BF388" s="141">
        <f>IF(N388="snížená",J388,0)</f>
        <v>0</v>
      </c>
      <c r="BG388" s="141">
        <f>IF(N388="zákl. přenesená",J388,0)</f>
        <v>0</v>
      </c>
      <c r="BH388" s="141">
        <f>IF(N388="sníž. přenesená",J388,0)</f>
        <v>0</v>
      </c>
      <c r="BI388" s="141">
        <f>IF(N388="nulová",J388,0)</f>
        <v>0</v>
      </c>
      <c r="BJ388" s="16" t="s">
        <v>34</v>
      </c>
      <c r="BK388" s="141">
        <f>ROUND(I388*H388,2)</f>
        <v>0</v>
      </c>
      <c r="BL388" s="16" t="s">
        <v>262</v>
      </c>
      <c r="BM388" s="140" t="s">
        <v>629</v>
      </c>
    </row>
    <row r="389" spans="2:65" s="1" customFormat="1">
      <c r="B389" s="31"/>
      <c r="D389" s="142" t="s">
        <v>154</v>
      </c>
      <c r="F389" s="143" t="s">
        <v>630</v>
      </c>
      <c r="I389" s="144"/>
      <c r="L389" s="31"/>
      <c r="M389" s="145"/>
      <c r="T389" s="52"/>
      <c r="AT389" s="16" t="s">
        <v>154</v>
      </c>
      <c r="AU389" s="16" t="s">
        <v>82</v>
      </c>
    </row>
    <row r="390" spans="2:65" s="12" customFormat="1">
      <c r="B390" s="146"/>
      <c r="D390" s="147" t="s">
        <v>156</v>
      </c>
      <c r="E390" s="148" t="s">
        <v>19</v>
      </c>
      <c r="F390" s="149" t="s">
        <v>631</v>
      </c>
      <c r="H390" s="150">
        <v>8.3059999999999992</v>
      </c>
      <c r="I390" s="151"/>
      <c r="L390" s="146"/>
      <c r="M390" s="152"/>
      <c r="T390" s="153"/>
      <c r="AT390" s="148" t="s">
        <v>156</v>
      </c>
      <c r="AU390" s="148" t="s">
        <v>82</v>
      </c>
      <c r="AV390" s="12" t="s">
        <v>82</v>
      </c>
      <c r="AW390" s="12" t="s">
        <v>33</v>
      </c>
      <c r="AX390" s="12" t="s">
        <v>73</v>
      </c>
      <c r="AY390" s="148" t="s">
        <v>146</v>
      </c>
    </row>
    <row r="391" spans="2:65" s="12" customFormat="1">
      <c r="B391" s="146"/>
      <c r="D391" s="147" t="s">
        <v>156</v>
      </c>
      <c r="E391" s="148" t="s">
        <v>19</v>
      </c>
      <c r="F391" s="149" t="s">
        <v>632</v>
      </c>
      <c r="H391" s="150">
        <v>4.4420000000000002</v>
      </c>
      <c r="I391" s="151"/>
      <c r="L391" s="146"/>
      <c r="M391" s="152"/>
      <c r="T391" s="153"/>
      <c r="AT391" s="148" t="s">
        <v>156</v>
      </c>
      <c r="AU391" s="148" t="s">
        <v>82</v>
      </c>
      <c r="AV391" s="12" t="s">
        <v>82</v>
      </c>
      <c r="AW391" s="12" t="s">
        <v>33</v>
      </c>
      <c r="AX391" s="12" t="s">
        <v>73</v>
      </c>
      <c r="AY391" s="148" t="s">
        <v>146</v>
      </c>
    </row>
    <row r="392" spans="2:65" s="13" customFormat="1">
      <c r="B392" s="154"/>
      <c r="D392" s="147" t="s">
        <v>156</v>
      </c>
      <c r="E392" s="155" t="s">
        <v>19</v>
      </c>
      <c r="F392" s="156" t="s">
        <v>158</v>
      </c>
      <c r="H392" s="157">
        <v>12.747999999999999</v>
      </c>
      <c r="I392" s="158"/>
      <c r="L392" s="154"/>
      <c r="M392" s="159"/>
      <c r="T392" s="160"/>
      <c r="AT392" s="155" t="s">
        <v>156</v>
      </c>
      <c r="AU392" s="155" t="s">
        <v>82</v>
      </c>
      <c r="AV392" s="13" t="s">
        <v>152</v>
      </c>
      <c r="AW392" s="13" t="s">
        <v>33</v>
      </c>
      <c r="AX392" s="13" t="s">
        <v>34</v>
      </c>
      <c r="AY392" s="155" t="s">
        <v>146</v>
      </c>
    </row>
    <row r="393" spans="2:65" s="1" customFormat="1" ht="55.5" customHeight="1">
      <c r="B393" s="31"/>
      <c r="C393" s="128" t="s">
        <v>633</v>
      </c>
      <c r="D393" s="128" t="s">
        <v>148</v>
      </c>
      <c r="E393" s="129" t="s">
        <v>634</v>
      </c>
      <c r="F393" s="130" t="s">
        <v>635</v>
      </c>
      <c r="G393" s="131" t="s">
        <v>171</v>
      </c>
      <c r="H393" s="132">
        <v>4</v>
      </c>
      <c r="I393" s="133"/>
      <c r="J393" s="134">
        <f>ROUND(I393*H393,2)</f>
        <v>0</v>
      </c>
      <c r="K393" s="135"/>
      <c r="L393" s="31"/>
      <c r="M393" s="136" t="s">
        <v>19</v>
      </c>
      <c r="N393" s="137" t="s">
        <v>44</v>
      </c>
      <c r="P393" s="138">
        <f>O393*H393</f>
        <v>0</v>
      </c>
      <c r="Q393" s="138">
        <v>2.5739999999999999E-2</v>
      </c>
      <c r="R393" s="138">
        <f>Q393*H393</f>
        <v>0.10296</v>
      </c>
      <c r="S393" s="138">
        <v>0</v>
      </c>
      <c r="T393" s="139">
        <f>S393*H393</f>
        <v>0</v>
      </c>
      <c r="AR393" s="140" t="s">
        <v>262</v>
      </c>
      <c r="AT393" s="140" t="s">
        <v>148</v>
      </c>
      <c r="AU393" s="140" t="s">
        <v>82</v>
      </c>
      <c r="AY393" s="16" t="s">
        <v>146</v>
      </c>
      <c r="BE393" s="141">
        <f>IF(N393="základní",J393,0)</f>
        <v>0</v>
      </c>
      <c r="BF393" s="141">
        <f>IF(N393="snížená",J393,0)</f>
        <v>0</v>
      </c>
      <c r="BG393" s="141">
        <f>IF(N393="zákl. přenesená",J393,0)</f>
        <v>0</v>
      </c>
      <c r="BH393" s="141">
        <f>IF(N393="sníž. přenesená",J393,0)</f>
        <v>0</v>
      </c>
      <c r="BI393" s="141">
        <f>IF(N393="nulová",J393,0)</f>
        <v>0</v>
      </c>
      <c r="BJ393" s="16" t="s">
        <v>34</v>
      </c>
      <c r="BK393" s="141">
        <f>ROUND(I393*H393,2)</f>
        <v>0</v>
      </c>
      <c r="BL393" s="16" t="s">
        <v>262</v>
      </c>
      <c r="BM393" s="140" t="s">
        <v>636</v>
      </c>
    </row>
    <row r="394" spans="2:65" s="1" customFormat="1">
      <c r="B394" s="31"/>
      <c r="D394" s="142" t="s">
        <v>154</v>
      </c>
      <c r="F394" s="143" t="s">
        <v>637</v>
      </c>
      <c r="I394" s="144"/>
      <c r="L394" s="31"/>
      <c r="M394" s="145"/>
      <c r="T394" s="52"/>
      <c r="AT394" s="16" t="s">
        <v>154</v>
      </c>
      <c r="AU394" s="16" t="s">
        <v>82</v>
      </c>
    </row>
    <row r="395" spans="2:65" s="12" customFormat="1">
      <c r="B395" s="146"/>
      <c r="D395" s="147" t="s">
        <v>156</v>
      </c>
      <c r="E395" s="148" t="s">
        <v>19</v>
      </c>
      <c r="F395" s="149" t="s">
        <v>638</v>
      </c>
      <c r="H395" s="150">
        <v>4</v>
      </c>
      <c r="I395" s="151"/>
      <c r="L395" s="146"/>
      <c r="M395" s="152"/>
      <c r="T395" s="153"/>
      <c r="AT395" s="148" t="s">
        <v>156</v>
      </c>
      <c r="AU395" s="148" t="s">
        <v>82</v>
      </c>
      <c r="AV395" s="12" t="s">
        <v>82</v>
      </c>
      <c r="AW395" s="12" t="s">
        <v>33</v>
      </c>
      <c r="AX395" s="12" t="s">
        <v>73</v>
      </c>
      <c r="AY395" s="148" t="s">
        <v>146</v>
      </c>
    </row>
    <row r="396" spans="2:65" s="13" customFormat="1">
      <c r="B396" s="154"/>
      <c r="D396" s="147" t="s">
        <v>156</v>
      </c>
      <c r="E396" s="155" t="s">
        <v>19</v>
      </c>
      <c r="F396" s="156" t="s">
        <v>158</v>
      </c>
      <c r="H396" s="157">
        <v>4</v>
      </c>
      <c r="I396" s="158"/>
      <c r="L396" s="154"/>
      <c r="M396" s="159"/>
      <c r="T396" s="160"/>
      <c r="AT396" s="155" t="s">
        <v>156</v>
      </c>
      <c r="AU396" s="155" t="s">
        <v>82</v>
      </c>
      <c r="AV396" s="13" t="s">
        <v>152</v>
      </c>
      <c r="AW396" s="13" t="s">
        <v>33</v>
      </c>
      <c r="AX396" s="13" t="s">
        <v>34</v>
      </c>
      <c r="AY396" s="155" t="s">
        <v>146</v>
      </c>
    </row>
    <row r="397" spans="2:65" s="1" customFormat="1" ht="76.349999999999994" customHeight="1">
      <c r="B397" s="31"/>
      <c r="C397" s="128" t="s">
        <v>639</v>
      </c>
      <c r="D397" s="128" t="s">
        <v>148</v>
      </c>
      <c r="E397" s="129" t="s">
        <v>640</v>
      </c>
      <c r="F397" s="130" t="s">
        <v>641</v>
      </c>
      <c r="G397" s="131" t="s">
        <v>510</v>
      </c>
      <c r="H397" s="132">
        <v>0.32100000000000001</v>
      </c>
      <c r="I397" s="133"/>
      <c r="J397" s="134">
        <f>ROUND(I397*H397,2)</f>
        <v>0</v>
      </c>
      <c r="K397" s="135"/>
      <c r="L397" s="31"/>
      <c r="M397" s="136" t="s">
        <v>19</v>
      </c>
      <c r="N397" s="137" t="s">
        <v>44</v>
      </c>
      <c r="P397" s="138">
        <f>O397*H397</f>
        <v>0</v>
      </c>
      <c r="Q397" s="138">
        <v>0</v>
      </c>
      <c r="R397" s="138">
        <f>Q397*H397</f>
        <v>0</v>
      </c>
      <c r="S397" s="138">
        <v>0</v>
      </c>
      <c r="T397" s="139">
        <f>S397*H397</f>
        <v>0</v>
      </c>
      <c r="AR397" s="140" t="s">
        <v>262</v>
      </c>
      <c r="AT397" s="140" t="s">
        <v>148</v>
      </c>
      <c r="AU397" s="140" t="s">
        <v>82</v>
      </c>
      <c r="AY397" s="16" t="s">
        <v>146</v>
      </c>
      <c r="BE397" s="141">
        <f>IF(N397="základní",J397,0)</f>
        <v>0</v>
      </c>
      <c r="BF397" s="141">
        <f>IF(N397="snížená",J397,0)</f>
        <v>0</v>
      </c>
      <c r="BG397" s="141">
        <f>IF(N397="zákl. přenesená",J397,0)</f>
        <v>0</v>
      </c>
      <c r="BH397" s="141">
        <f>IF(N397="sníž. přenesená",J397,0)</f>
        <v>0</v>
      </c>
      <c r="BI397" s="141">
        <f>IF(N397="nulová",J397,0)</f>
        <v>0</v>
      </c>
      <c r="BJ397" s="16" t="s">
        <v>34</v>
      </c>
      <c r="BK397" s="141">
        <f>ROUND(I397*H397,2)</f>
        <v>0</v>
      </c>
      <c r="BL397" s="16" t="s">
        <v>262</v>
      </c>
      <c r="BM397" s="140" t="s">
        <v>642</v>
      </c>
    </row>
    <row r="398" spans="2:65" s="1" customFormat="1">
      <c r="B398" s="31"/>
      <c r="D398" s="142" t="s">
        <v>154</v>
      </c>
      <c r="F398" s="143" t="s">
        <v>643</v>
      </c>
      <c r="I398" s="144"/>
      <c r="L398" s="31"/>
      <c r="M398" s="145"/>
      <c r="T398" s="52"/>
      <c r="AT398" s="16" t="s">
        <v>154</v>
      </c>
      <c r="AU398" s="16" t="s">
        <v>82</v>
      </c>
    </row>
    <row r="399" spans="2:65" s="11" customFormat="1" ht="22.9" customHeight="1">
      <c r="B399" s="116"/>
      <c r="D399" s="117" t="s">
        <v>72</v>
      </c>
      <c r="E399" s="126" t="s">
        <v>644</v>
      </c>
      <c r="F399" s="126" t="s">
        <v>645</v>
      </c>
      <c r="I399" s="119"/>
      <c r="J399" s="127">
        <f>BK399</f>
        <v>0</v>
      </c>
      <c r="L399" s="116"/>
      <c r="M399" s="121"/>
      <c r="P399" s="122">
        <f>SUM(P400:P425)</f>
        <v>0</v>
      </c>
      <c r="R399" s="122">
        <f>SUM(R400:R425)</f>
        <v>1.3473080000000002</v>
      </c>
      <c r="T399" s="123">
        <f>SUM(T400:T425)</f>
        <v>7.6300000000000007E-2</v>
      </c>
      <c r="AR399" s="117" t="s">
        <v>82</v>
      </c>
      <c r="AT399" s="124" t="s">
        <v>72</v>
      </c>
      <c r="AU399" s="124" t="s">
        <v>34</v>
      </c>
      <c r="AY399" s="117" t="s">
        <v>146</v>
      </c>
      <c r="BK399" s="125">
        <f>SUM(BK400:BK425)</f>
        <v>0</v>
      </c>
    </row>
    <row r="400" spans="2:65" s="1" customFormat="1" ht="44.25" customHeight="1">
      <c r="B400" s="31"/>
      <c r="C400" s="128" t="s">
        <v>646</v>
      </c>
      <c r="D400" s="128" t="s">
        <v>148</v>
      </c>
      <c r="E400" s="129" t="s">
        <v>647</v>
      </c>
      <c r="F400" s="130" t="s">
        <v>648</v>
      </c>
      <c r="G400" s="131" t="s">
        <v>171</v>
      </c>
      <c r="H400" s="132">
        <v>3</v>
      </c>
      <c r="I400" s="133"/>
      <c r="J400" s="134">
        <f>ROUND(I400*H400,2)</f>
        <v>0</v>
      </c>
      <c r="K400" s="135"/>
      <c r="L400" s="31"/>
      <c r="M400" s="136" t="s">
        <v>19</v>
      </c>
      <c r="N400" s="137" t="s">
        <v>44</v>
      </c>
      <c r="P400" s="138">
        <f>O400*H400</f>
        <v>0</v>
      </c>
      <c r="Q400" s="138">
        <v>3.9800000000000002E-2</v>
      </c>
      <c r="R400" s="138">
        <f>Q400*H400</f>
        <v>0.11940000000000001</v>
      </c>
      <c r="S400" s="138">
        <v>0</v>
      </c>
      <c r="T400" s="139">
        <f>S400*H400</f>
        <v>0</v>
      </c>
      <c r="AR400" s="140" t="s">
        <v>262</v>
      </c>
      <c r="AT400" s="140" t="s">
        <v>148</v>
      </c>
      <c r="AU400" s="140" t="s">
        <v>82</v>
      </c>
      <c r="AY400" s="16" t="s">
        <v>146</v>
      </c>
      <c r="BE400" s="141">
        <f>IF(N400="základní",J400,0)</f>
        <v>0</v>
      </c>
      <c r="BF400" s="141">
        <f>IF(N400="snížená",J400,0)</f>
        <v>0</v>
      </c>
      <c r="BG400" s="141">
        <f>IF(N400="zákl. přenesená",J400,0)</f>
        <v>0</v>
      </c>
      <c r="BH400" s="141">
        <f>IF(N400="sníž. přenesená",J400,0)</f>
        <v>0</v>
      </c>
      <c r="BI400" s="141">
        <f>IF(N400="nulová",J400,0)</f>
        <v>0</v>
      </c>
      <c r="BJ400" s="16" t="s">
        <v>34</v>
      </c>
      <c r="BK400" s="141">
        <f>ROUND(I400*H400,2)</f>
        <v>0</v>
      </c>
      <c r="BL400" s="16" t="s">
        <v>262</v>
      </c>
      <c r="BM400" s="140" t="s">
        <v>649</v>
      </c>
    </row>
    <row r="401" spans="2:65" s="1" customFormat="1" ht="19.5">
      <c r="B401" s="31"/>
      <c r="D401" s="147" t="s">
        <v>336</v>
      </c>
      <c r="F401" s="167" t="s">
        <v>650</v>
      </c>
      <c r="I401" s="144"/>
      <c r="L401" s="31"/>
      <c r="M401" s="145"/>
      <c r="T401" s="52"/>
      <c r="AT401" s="16" t="s">
        <v>336</v>
      </c>
      <c r="AU401" s="16" t="s">
        <v>82</v>
      </c>
    </row>
    <row r="402" spans="2:65" s="12" customFormat="1">
      <c r="B402" s="146"/>
      <c r="D402" s="147" t="s">
        <v>156</v>
      </c>
      <c r="E402" s="148" t="s">
        <v>19</v>
      </c>
      <c r="F402" s="149" t="s">
        <v>651</v>
      </c>
      <c r="H402" s="150">
        <v>3</v>
      </c>
      <c r="I402" s="151"/>
      <c r="L402" s="146"/>
      <c r="M402" s="152"/>
      <c r="T402" s="153"/>
      <c r="AT402" s="148" t="s">
        <v>156</v>
      </c>
      <c r="AU402" s="148" t="s">
        <v>82</v>
      </c>
      <c r="AV402" s="12" t="s">
        <v>82</v>
      </c>
      <c r="AW402" s="12" t="s">
        <v>33</v>
      </c>
      <c r="AX402" s="12" t="s">
        <v>73</v>
      </c>
      <c r="AY402" s="148" t="s">
        <v>146</v>
      </c>
    </row>
    <row r="403" spans="2:65" s="13" customFormat="1">
      <c r="B403" s="154"/>
      <c r="D403" s="147" t="s">
        <v>156</v>
      </c>
      <c r="E403" s="155" t="s">
        <v>19</v>
      </c>
      <c r="F403" s="156" t="s">
        <v>158</v>
      </c>
      <c r="H403" s="157">
        <v>3</v>
      </c>
      <c r="I403" s="158"/>
      <c r="L403" s="154"/>
      <c r="M403" s="159"/>
      <c r="T403" s="160"/>
      <c r="AT403" s="155" t="s">
        <v>156</v>
      </c>
      <c r="AU403" s="155" t="s">
        <v>82</v>
      </c>
      <c r="AV403" s="13" t="s">
        <v>152</v>
      </c>
      <c r="AW403" s="13" t="s">
        <v>33</v>
      </c>
      <c r="AX403" s="13" t="s">
        <v>34</v>
      </c>
      <c r="AY403" s="155" t="s">
        <v>146</v>
      </c>
    </row>
    <row r="404" spans="2:65" s="1" customFormat="1" ht="33" customHeight="1">
      <c r="B404" s="31"/>
      <c r="C404" s="128" t="s">
        <v>652</v>
      </c>
      <c r="D404" s="128" t="s">
        <v>148</v>
      </c>
      <c r="E404" s="129" t="s">
        <v>653</v>
      </c>
      <c r="F404" s="130" t="s">
        <v>654</v>
      </c>
      <c r="G404" s="131" t="s">
        <v>171</v>
      </c>
      <c r="H404" s="132">
        <v>2</v>
      </c>
      <c r="I404" s="133"/>
      <c r="J404" s="134">
        <f>ROUND(I404*H404,2)</f>
        <v>0</v>
      </c>
      <c r="K404" s="135"/>
      <c r="L404" s="31"/>
      <c r="M404" s="136" t="s">
        <v>19</v>
      </c>
      <c r="N404" s="137" t="s">
        <v>44</v>
      </c>
      <c r="P404" s="138">
        <f>O404*H404</f>
        <v>0</v>
      </c>
      <c r="Q404" s="138">
        <v>8.7000000000000001E-4</v>
      </c>
      <c r="R404" s="138">
        <f>Q404*H404</f>
        <v>1.74E-3</v>
      </c>
      <c r="S404" s="138">
        <v>3.5000000000000003E-2</v>
      </c>
      <c r="T404" s="139">
        <f>S404*H404</f>
        <v>7.0000000000000007E-2</v>
      </c>
      <c r="AR404" s="140" t="s">
        <v>262</v>
      </c>
      <c r="AT404" s="140" t="s">
        <v>148</v>
      </c>
      <c r="AU404" s="140" t="s">
        <v>82</v>
      </c>
      <c r="AY404" s="16" t="s">
        <v>146</v>
      </c>
      <c r="BE404" s="141">
        <f>IF(N404="základní",J404,0)</f>
        <v>0</v>
      </c>
      <c r="BF404" s="141">
        <f>IF(N404="snížená",J404,0)</f>
        <v>0</v>
      </c>
      <c r="BG404" s="141">
        <f>IF(N404="zákl. přenesená",J404,0)</f>
        <v>0</v>
      </c>
      <c r="BH404" s="141">
        <f>IF(N404="sníž. přenesená",J404,0)</f>
        <v>0</v>
      </c>
      <c r="BI404" s="141">
        <f>IF(N404="nulová",J404,0)</f>
        <v>0</v>
      </c>
      <c r="BJ404" s="16" t="s">
        <v>34</v>
      </c>
      <c r="BK404" s="141">
        <f>ROUND(I404*H404,2)</f>
        <v>0</v>
      </c>
      <c r="BL404" s="16" t="s">
        <v>262</v>
      </c>
      <c r="BM404" s="140" t="s">
        <v>655</v>
      </c>
    </row>
    <row r="405" spans="2:65" s="1" customFormat="1" ht="33" customHeight="1">
      <c r="B405" s="31"/>
      <c r="C405" s="128" t="s">
        <v>656</v>
      </c>
      <c r="D405" s="128" t="s">
        <v>148</v>
      </c>
      <c r="E405" s="129" t="s">
        <v>657</v>
      </c>
      <c r="F405" s="130" t="s">
        <v>658</v>
      </c>
      <c r="G405" s="131" t="s">
        <v>171</v>
      </c>
      <c r="H405" s="132">
        <v>8</v>
      </c>
      <c r="I405" s="133"/>
      <c r="J405" s="134">
        <f>ROUND(I405*H405,2)</f>
        <v>0</v>
      </c>
      <c r="K405" s="135"/>
      <c r="L405" s="31"/>
      <c r="M405" s="136" t="s">
        <v>19</v>
      </c>
      <c r="N405" s="137" t="s">
        <v>44</v>
      </c>
      <c r="P405" s="138">
        <f>O405*H405</f>
        <v>0</v>
      </c>
      <c r="Q405" s="138">
        <v>5.2500000000000003E-3</v>
      </c>
      <c r="R405" s="138">
        <f>Q405*H405</f>
        <v>4.2000000000000003E-2</v>
      </c>
      <c r="S405" s="138">
        <v>6.9999999999999999E-4</v>
      </c>
      <c r="T405" s="139">
        <f>S405*H405</f>
        <v>5.5999999999999999E-3</v>
      </c>
      <c r="AR405" s="140" t="s">
        <v>262</v>
      </c>
      <c r="AT405" s="140" t="s">
        <v>148</v>
      </c>
      <c r="AU405" s="140" t="s">
        <v>82</v>
      </c>
      <c r="AY405" s="16" t="s">
        <v>146</v>
      </c>
      <c r="BE405" s="141">
        <f>IF(N405="základní",J405,0)</f>
        <v>0</v>
      </c>
      <c r="BF405" s="141">
        <f>IF(N405="snížená",J405,0)</f>
        <v>0</v>
      </c>
      <c r="BG405" s="141">
        <f>IF(N405="zákl. přenesená",J405,0)</f>
        <v>0</v>
      </c>
      <c r="BH405" s="141">
        <f>IF(N405="sníž. přenesená",J405,0)</f>
        <v>0</v>
      </c>
      <c r="BI405" s="141">
        <f>IF(N405="nulová",J405,0)</f>
        <v>0</v>
      </c>
      <c r="BJ405" s="16" t="s">
        <v>34</v>
      </c>
      <c r="BK405" s="141">
        <f>ROUND(I405*H405,2)</f>
        <v>0</v>
      </c>
      <c r="BL405" s="16" t="s">
        <v>262</v>
      </c>
      <c r="BM405" s="140" t="s">
        <v>659</v>
      </c>
    </row>
    <row r="406" spans="2:65" s="1" customFormat="1" ht="29.25">
      <c r="B406" s="31"/>
      <c r="D406" s="147" t="s">
        <v>336</v>
      </c>
      <c r="F406" s="167" t="s">
        <v>660</v>
      </c>
      <c r="I406" s="144"/>
      <c r="L406" s="31"/>
      <c r="M406" s="145"/>
      <c r="T406" s="52"/>
      <c r="AT406" s="16" t="s">
        <v>336</v>
      </c>
      <c r="AU406" s="16" t="s">
        <v>82</v>
      </c>
    </row>
    <row r="407" spans="2:65" s="12" customFormat="1">
      <c r="B407" s="146"/>
      <c r="D407" s="147" t="s">
        <v>156</v>
      </c>
      <c r="E407" s="148" t="s">
        <v>19</v>
      </c>
      <c r="F407" s="149" t="s">
        <v>661</v>
      </c>
      <c r="H407" s="150">
        <v>8</v>
      </c>
      <c r="I407" s="151"/>
      <c r="L407" s="146"/>
      <c r="M407" s="152"/>
      <c r="T407" s="153"/>
      <c r="AT407" s="148" t="s">
        <v>156</v>
      </c>
      <c r="AU407" s="148" t="s">
        <v>82</v>
      </c>
      <c r="AV407" s="12" t="s">
        <v>82</v>
      </c>
      <c r="AW407" s="12" t="s">
        <v>33</v>
      </c>
      <c r="AX407" s="12" t="s">
        <v>73</v>
      </c>
      <c r="AY407" s="148" t="s">
        <v>146</v>
      </c>
    </row>
    <row r="408" spans="2:65" s="13" customFormat="1">
      <c r="B408" s="154"/>
      <c r="D408" s="147" t="s">
        <v>156</v>
      </c>
      <c r="E408" s="155" t="s">
        <v>19</v>
      </c>
      <c r="F408" s="156" t="s">
        <v>158</v>
      </c>
      <c r="H408" s="157">
        <v>8</v>
      </c>
      <c r="I408" s="158"/>
      <c r="L408" s="154"/>
      <c r="M408" s="159"/>
      <c r="T408" s="160"/>
      <c r="AT408" s="155" t="s">
        <v>156</v>
      </c>
      <c r="AU408" s="155" t="s">
        <v>82</v>
      </c>
      <c r="AV408" s="13" t="s">
        <v>152</v>
      </c>
      <c r="AW408" s="13" t="s">
        <v>33</v>
      </c>
      <c r="AX408" s="13" t="s">
        <v>34</v>
      </c>
      <c r="AY408" s="155" t="s">
        <v>146</v>
      </c>
    </row>
    <row r="409" spans="2:65" s="1" customFormat="1" ht="24.2" customHeight="1">
      <c r="B409" s="31"/>
      <c r="C409" s="128" t="s">
        <v>662</v>
      </c>
      <c r="D409" s="128" t="s">
        <v>148</v>
      </c>
      <c r="E409" s="129" t="s">
        <v>663</v>
      </c>
      <c r="F409" s="130" t="s">
        <v>664</v>
      </c>
      <c r="G409" s="131" t="s">
        <v>171</v>
      </c>
      <c r="H409" s="132">
        <v>1</v>
      </c>
      <c r="I409" s="133"/>
      <c r="J409" s="134">
        <f>ROUND(I409*H409,2)</f>
        <v>0</v>
      </c>
      <c r="K409" s="135"/>
      <c r="L409" s="31"/>
      <c r="M409" s="136" t="s">
        <v>19</v>
      </c>
      <c r="N409" s="137" t="s">
        <v>44</v>
      </c>
      <c r="P409" s="138">
        <f>O409*H409</f>
        <v>0</v>
      </c>
      <c r="Q409" s="138">
        <v>0</v>
      </c>
      <c r="R409" s="138">
        <f>Q409*H409</f>
        <v>0</v>
      </c>
      <c r="S409" s="138">
        <v>6.9999999999999999E-4</v>
      </c>
      <c r="T409" s="139">
        <f>S409*H409</f>
        <v>6.9999999999999999E-4</v>
      </c>
      <c r="AR409" s="140" t="s">
        <v>262</v>
      </c>
      <c r="AT409" s="140" t="s">
        <v>148</v>
      </c>
      <c r="AU409" s="140" t="s">
        <v>82</v>
      </c>
      <c r="AY409" s="16" t="s">
        <v>146</v>
      </c>
      <c r="BE409" s="141">
        <f>IF(N409="základní",J409,0)</f>
        <v>0</v>
      </c>
      <c r="BF409" s="141">
        <f>IF(N409="snížená",J409,0)</f>
        <v>0</v>
      </c>
      <c r="BG409" s="141">
        <f>IF(N409="zákl. přenesená",J409,0)</f>
        <v>0</v>
      </c>
      <c r="BH409" s="141">
        <f>IF(N409="sníž. přenesená",J409,0)</f>
        <v>0</v>
      </c>
      <c r="BI409" s="141">
        <f>IF(N409="nulová",J409,0)</f>
        <v>0</v>
      </c>
      <c r="BJ409" s="16" t="s">
        <v>34</v>
      </c>
      <c r="BK409" s="141">
        <f>ROUND(I409*H409,2)</f>
        <v>0</v>
      </c>
      <c r="BL409" s="16" t="s">
        <v>262</v>
      </c>
      <c r="BM409" s="140" t="s">
        <v>665</v>
      </c>
    </row>
    <row r="410" spans="2:65" s="1" customFormat="1">
      <c r="B410" s="31"/>
      <c r="D410" s="142" t="s">
        <v>154</v>
      </c>
      <c r="F410" s="143" t="s">
        <v>666</v>
      </c>
      <c r="I410" s="144"/>
      <c r="L410" s="31"/>
      <c r="M410" s="145"/>
      <c r="T410" s="52"/>
      <c r="AT410" s="16" t="s">
        <v>154</v>
      </c>
      <c r="AU410" s="16" t="s">
        <v>82</v>
      </c>
    </row>
    <row r="411" spans="2:65" s="12" customFormat="1">
      <c r="B411" s="146"/>
      <c r="D411" s="147" t="s">
        <v>156</v>
      </c>
      <c r="E411" s="148" t="s">
        <v>19</v>
      </c>
      <c r="F411" s="149" t="s">
        <v>667</v>
      </c>
      <c r="H411" s="150">
        <v>1</v>
      </c>
      <c r="I411" s="151"/>
      <c r="L411" s="146"/>
      <c r="M411" s="152"/>
      <c r="T411" s="153"/>
      <c r="AT411" s="148" t="s">
        <v>156</v>
      </c>
      <c r="AU411" s="148" t="s">
        <v>82</v>
      </c>
      <c r="AV411" s="12" t="s">
        <v>82</v>
      </c>
      <c r="AW411" s="12" t="s">
        <v>33</v>
      </c>
      <c r="AX411" s="12" t="s">
        <v>73</v>
      </c>
      <c r="AY411" s="148" t="s">
        <v>146</v>
      </c>
    </row>
    <row r="412" spans="2:65" s="13" customFormat="1">
      <c r="B412" s="154"/>
      <c r="D412" s="147" t="s">
        <v>156</v>
      </c>
      <c r="E412" s="155" t="s">
        <v>19</v>
      </c>
      <c r="F412" s="156" t="s">
        <v>158</v>
      </c>
      <c r="H412" s="157">
        <v>1</v>
      </c>
      <c r="I412" s="158"/>
      <c r="L412" s="154"/>
      <c r="M412" s="159"/>
      <c r="T412" s="160"/>
      <c r="AT412" s="155" t="s">
        <v>156</v>
      </c>
      <c r="AU412" s="155" t="s">
        <v>82</v>
      </c>
      <c r="AV412" s="13" t="s">
        <v>152</v>
      </c>
      <c r="AW412" s="13" t="s">
        <v>33</v>
      </c>
      <c r="AX412" s="13" t="s">
        <v>34</v>
      </c>
      <c r="AY412" s="155" t="s">
        <v>146</v>
      </c>
    </row>
    <row r="413" spans="2:65" s="1" customFormat="1" ht="24.2" customHeight="1">
      <c r="B413" s="31"/>
      <c r="C413" s="128" t="s">
        <v>668</v>
      </c>
      <c r="D413" s="128" t="s">
        <v>148</v>
      </c>
      <c r="E413" s="129" t="s">
        <v>669</v>
      </c>
      <c r="F413" s="130" t="s">
        <v>670</v>
      </c>
      <c r="G413" s="131" t="s">
        <v>171</v>
      </c>
      <c r="H413" s="132">
        <v>8</v>
      </c>
      <c r="I413" s="133"/>
      <c r="J413" s="134">
        <f>ROUND(I413*H413,2)</f>
        <v>0</v>
      </c>
      <c r="K413" s="135"/>
      <c r="L413" s="31"/>
      <c r="M413" s="136" t="s">
        <v>19</v>
      </c>
      <c r="N413" s="137" t="s">
        <v>44</v>
      </c>
      <c r="P413" s="138">
        <f>O413*H413</f>
        <v>0</v>
      </c>
      <c r="Q413" s="138">
        <v>0</v>
      </c>
      <c r="R413" s="138">
        <f>Q413*H413</f>
        <v>0</v>
      </c>
      <c r="S413" s="138">
        <v>0</v>
      </c>
      <c r="T413" s="139">
        <f>S413*H413</f>
        <v>0</v>
      </c>
      <c r="AR413" s="140" t="s">
        <v>262</v>
      </c>
      <c r="AT413" s="140" t="s">
        <v>148</v>
      </c>
      <c r="AU413" s="140" t="s">
        <v>82</v>
      </c>
      <c r="AY413" s="16" t="s">
        <v>146</v>
      </c>
      <c r="BE413" s="141">
        <f>IF(N413="základní",J413,0)</f>
        <v>0</v>
      </c>
      <c r="BF413" s="141">
        <f>IF(N413="snížená",J413,0)</f>
        <v>0</v>
      </c>
      <c r="BG413" s="141">
        <f>IF(N413="zákl. přenesená",J413,0)</f>
        <v>0</v>
      </c>
      <c r="BH413" s="141">
        <f>IF(N413="sníž. přenesená",J413,0)</f>
        <v>0</v>
      </c>
      <c r="BI413" s="141">
        <f>IF(N413="nulová",J413,0)</f>
        <v>0</v>
      </c>
      <c r="BJ413" s="16" t="s">
        <v>34</v>
      </c>
      <c r="BK413" s="141">
        <f>ROUND(I413*H413,2)</f>
        <v>0</v>
      </c>
      <c r="BL413" s="16" t="s">
        <v>262</v>
      </c>
      <c r="BM413" s="140" t="s">
        <v>671</v>
      </c>
    </row>
    <row r="414" spans="2:65" s="1" customFormat="1">
      <c r="B414" s="31"/>
      <c r="D414" s="142" t="s">
        <v>154</v>
      </c>
      <c r="F414" s="143" t="s">
        <v>672</v>
      </c>
      <c r="I414" s="144"/>
      <c r="L414" s="31"/>
      <c r="M414" s="145"/>
      <c r="T414" s="52"/>
      <c r="AT414" s="16" t="s">
        <v>154</v>
      </c>
      <c r="AU414" s="16" t="s">
        <v>82</v>
      </c>
    </row>
    <row r="415" spans="2:65" s="1" customFormat="1" ht="37.9" customHeight="1">
      <c r="B415" s="31"/>
      <c r="C415" s="128" t="s">
        <v>673</v>
      </c>
      <c r="D415" s="128" t="s">
        <v>148</v>
      </c>
      <c r="E415" s="129" t="s">
        <v>674</v>
      </c>
      <c r="F415" s="130" t="s">
        <v>675</v>
      </c>
      <c r="G415" s="131" t="s">
        <v>171</v>
      </c>
      <c r="H415" s="132">
        <v>5</v>
      </c>
      <c r="I415" s="133"/>
      <c r="J415" s="134">
        <f>ROUND(I415*H415,2)</f>
        <v>0</v>
      </c>
      <c r="K415" s="135"/>
      <c r="L415" s="31"/>
      <c r="M415" s="136" t="s">
        <v>19</v>
      </c>
      <c r="N415" s="137" t="s">
        <v>44</v>
      </c>
      <c r="P415" s="138">
        <f>O415*H415</f>
        <v>0</v>
      </c>
      <c r="Q415" s="138">
        <v>1.2E-2</v>
      </c>
      <c r="R415" s="138">
        <f>Q415*H415</f>
        <v>0.06</v>
      </c>
      <c r="S415" s="138">
        <v>0</v>
      </c>
      <c r="T415" s="139">
        <f>S415*H415</f>
        <v>0</v>
      </c>
      <c r="AR415" s="140" t="s">
        <v>262</v>
      </c>
      <c r="AT415" s="140" t="s">
        <v>148</v>
      </c>
      <c r="AU415" s="140" t="s">
        <v>82</v>
      </c>
      <c r="AY415" s="16" t="s">
        <v>146</v>
      </c>
      <c r="BE415" s="141">
        <f>IF(N415="základní",J415,0)</f>
        <v>0</v>
      </c>
      <c r="BF415" s="141">
        <f>IF(N415="snížená",J415,0)</f>
        <v>0</v>
      </c>
      <c r="BG415" s="141">
        <f>IF(N415="zákl. přenesená",J415,0)</f>
        <v>0</v>
      </c>
      <c r="BH415" s="141">
        <f>IF(N415="sníž. přenesená",J415,0)</f>
        <v>0</v>
      </c>
      <c r="BI415" s="141">
        <f>IF(N415="nulová",J415,0)</f>
        <v>0</v>
      </c>
      <c r="BJ415" s="16" t="s">
        <v>34</v>
      </c>
      <c r="BK415" s="141">
        <f>ROUND(I415*H415,2)</f>
        <v>0</v>
      </c>
      <c r="BL415" s="16" t="s">
        <v>262</v>
      </c>
      <c r="BM415" s="140" t="s">
        <v>676</v>
      </c>
    </row>
    <row r="416" spans="2:65" s="1" customFormat="1" ht="19.5">
      <c r="B416" s="31"/>
      <c r="D416" s="147" t="s">
        <v>336</v>
      </c>
      <c r="F416" s="167" t="s">
        <v>677</v>
      </c>
      <c r="I416" s="144"/>
      <c r="L416" s="31"/>
      <c r="M416" s="145"/>
      <c r="T416" s="52"/>
      <c r="AT416" s="16" t="s">
        <v>336</v>
      </c>
      <c r="AU416" s="16" t="s">
        <v>82</v>
      </c>
    </row>
    <row r="417" spans="2:65" s="12" customFormat="1">
      <c r="B417" s="146"/>
      <c r="D417" s="147" t="s">
        <v>156</v>
      </c>
      <c r="E417" s="148" t="s">
        <v>19</v>
      </c>
      <c r="F417" s="149" t="s">
        <v>678</v>
      </c>
      <c r="H417" s="150">
        <v>5</v>
      </c>
      <c r="I417" s="151"/>
      <c r="L417" s="146"/>
      <c r="M417" s="152"/>
      <c r="T417" s="153"/>
      <c r="AT417" s="148" t="s">
        <v>156</v>
      </c>
      <c r="AU417" s="148" t="s">
        <v>82</v>
      </c>
      <c r="AV417" s="12" t="s">
        <v>82</v>
      </c>
      <c r="AW417" s="12" t="s">
        <v>33</v>
      </c>
      <c r="AX417" s="12" t="s">
        <v>34</v>
      </c>
      <c r="AY417" s="148" t="s">
        <v>146</v>
      </c>
    </row>
    <row r="418" spans="2:65" s="1" customFormat="1" ht="24.2" customHeight="1">
      <c r="B418" s="31"/>
      <c r="C418" s="128" t="s">
        <v>679</v>
      </c>
      <c r="D418" s="128" t="s">
        <v>148</v>
      </c>
      <c r="E418" s="129" t="s">
        <v>680</v>
      </c>
      <c r="F418" s="130" t="s">
        <v>681</v>
      </c>
      <c r="G418" s="131" t="s">
        <v>171</v>
      </c>
      <c r="H418" s="132">
        <v>1</v>
      </c>
      <c r="I418" s="133"/>
      <c r="J418" s="134">
        <f>ROUND(I418*H418,2)</f>
        <v>0</v>
      </c>
      <c r="K418" s="135"/>
      <c r="L418" s="31"/>
      <c r="M418" s="136" t="s">
        <v>19</v>
      </c>
      <c r="N418" s="137" t="s">
        <v>44</v>
      </c>
      <c r="P418" s="138">
        <f>O418*H418</f>
        <v>0</v>
      </c>
      <c r="Q418" s="138">
        <v>0</v>
      </c>
      <c r="R418" s="138">
        <f>Q418*H418</f>
        <v>0</v>
      </c>
      <c r="S418" s="138">
        <v>0</v>
      </c>
      <c r="T418" s="139">
        <f>S418*H418</f>
        <v>0</v>
      </c>
      <c r="AR418" s="140" t="s">
        <v>262</v>
      </c>
      <c r="AT418" s="140" t="s">
        <v>148</v>
      </c>
      <c r="AU418" s="140" t="s">
        <v>82</v>
      </c>
      <c r="AY418" s="16" t="s">
        <v>146</v>
      </c>
      <c r="BE418" s="141">
        <f>IF(N418="základní",J418,0)</f>
        <v>0</v>
      </c>
      <c r="BF418" s="141">
        <f>IF(N418="snížená",J418,0)</f>
        <v>0</v>
      </c>
      <c r="BG418" s="141">
        <f>IF(N418="zákl. přenesená",J418,0)</f>
        <v>0</v>
      </c>
      <c r="BH418" s="141">
        <f>IF(N418="sníž. přenesená",J418,0)</f>
        <v>0</v>
      </c>
      <c r="BI418" s="141">
        <f>IF(N418="nulová",J418,0)</f>
        <v>0</v>
      </c>
      <c r="BJ418" s="16" t="s">
        <v>34</v>
      </c>
      <c r="BK418" s="141">
        <f>ROUND(I418*H418,2)</f>
        <v>0</v>
      </c>
      <c r="BL418" s="16" t="s">
        <v>262</v>
      </c>
      <c r="BM418" s="140" t="s">
        <v>682</v>
      </c>
    </row>
    <row r="419" spans="2:65" s="1" customFormat="1" ht="24.2" customHeight="1">
      <c r="B419" s="31"/>
      <c r="C419" s="128" t="s">
        <v>683</v>
      </c>
      <c r="D419" s="128" t="s">
        <v>148</v>
      </c>
      <c r="E419" s="129" t="s">
        <v>684</v>
      </c>
      <c r="F419" s="130" t="s">
        <v>685</v>
      </c>
      <c r="G419" s="131" t="s">
        <v>171</v>
      </c>
      <c r="H419" s="132">
        <v>1</v>
      </c>
      <c r="I419" s="133"/>
      <c r="J419" s="134">
        <f>ROUND(I419*H419,2)</f>
        <v>0</v>
      </c>
      <c r="K419" s="135"/>
      <c r="L419" s="31"/>
      <c r="M419" s="136" t="s">
        <v>19</v>
      </c>
      <c r="N419" s="137" t="s">
        <v>44</v>
      </c>
      <c r="P419" s="138">
        <f>O419*H419</f>
        <v>0</v>
      </c>
      <c r="Q419" s="138">
        <v>0.88865000000000005</v>
      </c>
      <c r="R419" s="138">
        <f>Q419*H419</f>
        <v>0.88865000000000005</v>
      </c>
      <c r="S419" s="138">
        <v>0</v>
      </c>
      <c r="T419" s="139">
        <f>S419*H419</f>
        <v>0</v>
      </c>
      <c r="AR419" s="140" t="s">
        <v>262</v>
      </c>
      <c r="AT419" s="140" t="s">
        <v>148</v>
      </c>
      <c r="AU419" s="140" t="s">
        <v>82</v>
      </c>
      <c r="AY419" s="16" t="s">
        <v>146</v>
      </c>
      <c r="BE419" s="141">
        <f>IF(N419="základní",J419,0)</f>
        <v>0</v>
      </c>
      <c r="BF419" s="141">
        <f>IF(N419="snížená",J419,0)</f>
        <v>0</v>
      </c>
      <c r="BG419" s="141">
        <f>IF(N419="zákl. přenesená",J419,0)</f>
        <v>0</v>
      </c>
      <c r="BH419" s="141">
        <f>IF(N419="sníž. přenesená",J419,0)</f>
        <v>0</v>
      </c>
      <c r="BI419" s="141">
        <f>IF(N419="nulová",J419,0)</f>
        <v>0</v>
      </c>
      <c r="BJ419" s="16" t="s">
        <v>34</v>
      </c>
      <c r="BK419" s="141">
        <f>ROUND(I419*H419,2)</f>
        <v>0</v>
      </c>
      <c r="BL419" s="16" t="s">
        <v>262</v>
      </c>
      <c r="BM419" s="140" t="s">
        <v>686</v>
      </c>
    </row>
    <row r="420" spans="2:65" s="1" customFormat="1" ht="19.5">
      <c r="B420" s="31"/>
      <c r="D420" s="147" t="s">
        <v>336</v>
      </c>
      <c r="F420" s="167" t="s">
        <v>687</v>
      </c>
      <c r="I420" s="144"/>
      <c r="L420" s="31"/>
      <c r="M420" s="145"/>
      <c r="T420" s="52"/>
      <c r="AT420" s="16" t="s">
        <v>336</v>
      </c>
      <c r="AU420" s="16" t="s">
        <v>82</v>
      </c>
    </row>
    <row r="421" spans="2:65" s="1" customFormat="1" ht="24.2" customHeight="1">
      <c r="B421" s="31"/>
      <c r="C421" s="128" t="s">
        <v>688</v>
      </c>
      <c r="D421" s="128" t="s">
        <v>148</v>
      </c>
      <c r="E421" s="129" t="s">
        <v>689</v>
      </c>
      <c r="F421" s="130" t="s">
        <v>690</v>
      </c>
      <c r="G421" s="131" t="s">
        <v>171</v>
      </c>
      <c r="H421" s="132">
        <v>1</v>
      </c>
      <c r="I421" s="133"/>
      <c r="J421" s="134">
        <f>ROUND(I421*H421,2)</f>
        <v>0</v>
      </c>
      <c r="K421" s="135"/>
      <c r="L421" s="31"/>
      <c r="M421" s="136" t="s">
        <v>19</v>
      </c>
      <c r="N421" s="137" t="s">
        <v>44</v>
      </c>
      <c r="P421" s="138">
        <f>O421*H421</f>
        <v>0</v>
      </c>
      <c r="Q421" s="138">
        <v>0.135518</v>
      </c>
      <c r="R421" s="138">
        <f>Q421*H421</f>
        <v>0.135518</v>
      </c>
      <c r="S421" s="138">
        <v>0</v>
      </c>
      <c r="T421" s="139">
        <f>S421*H421</f>
        <v>0</v>
      </c>
      <c r="AR421" s="140" t="s">
        <v>262</v>
      </c>
      <c r="AT421" s="140" t="s">
        <v>148</v>
      </c>
      <c r="AU421" s="140" t="s">
        <v>82</v>
      </c>
      <c r="AY421" s="16" t="s">
        <v>146</v>
      </c>
      <c r="BE421" s="141">
        <f>IF(N421="základní",J421,0)</f>
        <v>0</v>
      </c>
      <c r="BF421" s="141">
        <f>IF(N421="snížená",J421,0)</f>
        <v>0</v>
      </c>
      <c r="BG421" s="141">
        <f>IF(N421="zákl. přenesená",J421,0)</f>
        <v>0</v>
      </c>
      <c r="BH421" s="141">
        <f>IF(N421="sníž. přenesená",J421,0)</f>
        <v>0</v>
      </c>
      <c r="BI421" s="141">
        <f>IF(N421="nulová",J421,0)</f>
        <v>0</v>
      </c>
      <c r="BJ421" s="16" t="s">
        <v>34</v>
      </c>
      <c r="BK421" s="141">
        <f>ROUND(I421*H421,2)</f>
        <v>0</v>
      </c>
      <c r="BL421" s="16" t="s">
        <v>262</v>
      </c>
      <c r="BM421" s="140" t="s">
        <v>691</v>
      </c>
    </row>
    <row r="422" spans="2:65" s="1" customFormat="1" ht="19.5">
      <c r="B422" s="31"/>
      <c r="D422" s="147" t="s">
        <v>336</v>
      </c>
      <c r="F422" s="167" t="s">
        <v>692</v>
      </c>
      <c r="I422" s="144"/>
      <c r="L422" s="31"/>
      <c r="M422" s="145"/>
      <c r="T422" s="52"/>
      <c r="AT422" s="16" t="s">
        <v>336</v>
      </c>
      <c r="AU422" s="16" t="s">
        <v>82</v>
      </c>
    </row>
    <row r="423" spans="2:65" s="1" customFormat="1" ht="24.2" customHeight="1">
      <c r="B423" s="31"/>
      <c r="C423" s="128" t="s">
        <v>693</v>
      </c>
      <c r="D423" s="128" t="s">
        <v>148</v>
      </c>
      <c r="E423" s="129" t="s">
        <v>694</v>
      </c>
      <c r="F423" s="130" t="s">
        <v>695</v>
      </c>
      <c r="G423" s="131" t="s">
        <v>171</v>
      </c>
      <c r="H423" s="132">
        <v>1</v>
      </c>
      <c r="I423" s="133"/>
      <c r="J423" s="134">
        <f>ROUND(I423*H423,2)</f>
        <v>0</v>
      </c>
      <c r="K423" s="135"/>
      <c r="L423" s="31"/>
      <c r="M423" s="136" t="s">
        <v>19</v>
      </c>
      <c r="N423" s="137" t="s">
        <v>44</v>
      </c>
      <c r="P423" s="138">
        <f>O423*H423</f>
        <v>0</v>
      </c>
      <c r="Q423" s="138">
        <v>0.1</v>
      </c>
      <c r="R423" s="138">
        <f>Q423*H423</f>
        <v>0.1</v>
      </c>
      <c r="S423" s="138">
        <v>0</v>
      </c>
      <c r="T423" s="139">
        <f>S423*H423</f>
        <v>0</v>
      </c>
      <c r="AR423" s="140" t="s">
        <v>262</v>
      </c>
      <c r="AT423" s="140" t="s">
        <v>148</v>
      </c>
      <c r="AU423" s="140" t="s">
        <v>82</v>
      </c>
      <c r="AY423" s="16" t="s">
        <v>146</v>
      </c>
      <c r="BE423" s="141">
        <f>IF(N423="základní",J423,0)</f>
        <v>0</v>
      </c>
      <c r="BF423" s="141">
        <f>IF(N423="snížená",J423,0)</f>
        <v>0</v>
      </c>
      <c r="BG423" s="141">
        <f>IF(N423="zákl. přenesená",J423,0)</f>
        <v>0</v>
      </c>
      <c r="BH423" s="141">
        <f>IF(N423="sníž. přenesená",J423,0)</f>
        <v>0</v>
      </c>
      <c r="BI423" s="141">
        <f>IF(N423="nulová",J423,0)</f>
        <v>0</v>
      </c>
      <c r="BJ423" s="16" t="s">
        <v>34</v>
      </c>
      <c r="BK423" s="141">
        <f>ROUND(I423*H423,2)</f>
        <v>0</v>
      </c>
      <c r="BL423" s="16" t="s">
        <v>262</v>
      </c>
      <c r="BM423" s="140" t="s">
        <v>696</v>
      </c>
    </row>
    <row r="424" spans="2:65" s="1" customFormat="1" ht="49.15" customHeight="1">
      <c r="B424" s="31"/>
      <c r="C424" s="128" t="s">
        <v>697</v>
      </c>
      <c r="D424" s="128" t="s">
        <v>148</v>
      </c>
      <c r="E424" s="129" t="s">
        <v>698</v>
      </c>
      <c r="F424" s="130" t="s">
        <v>699</v>
      </c>
      <c r="G424" s="131" t="s">
        <v>510</v>
      </c>
      <c r="H424" s="132">
        <v>1.347</v>
      </c>
      <c r="I424" s="133"/>
      <c r="J424" s="134">
        <f>ROUND(I424*H424,2)</f>
        <v>0</v>
      </c>
      <c r="K424" s="135"/>
      <c r="L424" s="31"/>
      <c r="M424" s="136" t="s">
        <v>19</v>
      </c>
      <c r="N424" s="137" t="s">
        <v>44</v>
      </c>
      <c r="P424" s="138">
        <f>O424*H424</f>
        <v>0</v>
      </c>
      <c r="Q424" s="138">
        <v>0</v>
      </c>
      <c r="R424" s="138">
        <f>Q424*H424</f>
        <v>0</v>
      </c>
      <c r="S424" s="138">
        <v>0</v>
      </c>
      <c r="T424" s="139">
        <f>S424*H424</f>
        <v>0</v>
      </c>
      <c r="AR424" s="140" t="s">
        <v>262</v>
      </c>
      <c r="AT424" s="140" t="s">
        <v>148</v>
      </c>
      <c r="AU424" s="140" t="s">
        <v>82</v>
      </c>
      <c r="AY424" s="16" t="s">
        <v>146</v>
      </c>
      <c r="BE424" s="141">
        <f>IF(N424="základní",J424,0)</f>
        <v>0</v>
      </c>
      <c r="BF424" s="141">
        <f>IF(N424="snížená",J424,0)</f>
        <v>0</v>
      </c>
      <c r="BG424" s="141">
        <f>IF(N424="zákl. přenesená",J424,0)</f>
        <v>0</v>
      </c>
      <c r="BH424" s="141">
        <f>IF(N424="sníž. přenesená",J424,0)</f>
        <v>0</v>
      </c>
      <c r="BI424" s="141">
        <f>IF(N424="nulová",J424,0)</f>
        <v>0</v>
      </c>
      <c r="BJ424" s="16" t="s">
        <v>34</v>
      </c>
      <c r="BK424" s="141">
        <f>ROUND(I424*H424,2)</f>
        <v>0</v>
      </c>
      <c r="BL424" s="16" t="s">
        <v>262</v>
      </c>
      <c r="BM424" s="140" t="s">
        <v>700</v>
      </c>
    </row>
    <row r="425" spans="2:65" s="1" customFormat="1">
      <c r="B425" s="31"/>
      <c r="D425" s="142" t="s">
        <v>154</v>
      </c>
      <c r="F425" s="143" t="s">
        <v>701</v>
      </c>
      <c r="I425" s="144"/>
      <c r="L425" s="31"/>
      <c r="M425" s="145"/>
      <c r="T425" s="52"/>
      <c r="AT425" s="16" t="s">
        <v>154</v>
      </c>
      <c r="AU425" s="16" t="s">
        <v>82</v>
      </c>
    </row>
    <row r="426" spans="2:65" s="11" customFormat="1" ht="22.9" customHeight="1">
      <c r="B426" s="116"/>
      <c r="D426" s="117" t="s">
        <v>72</v>
      </c>
      <c r="E426" s="126" t="s">
        <v>702</v>
      </c>
      <c r="F426" s="126" t="s">
        <v>703</v>
      </c>
      <c r="I426" s="119"/>
      <c r="J426" s="127">
        <f>BK426</f>
        <v>0</v>
      </c>
      <c r="L426" s="116"/>
      <c r="M426" s="121"/>
      <c r="P426" s="122">
        <f>SUM(P427:P468)</f>
        <v>0</v>
      </c>
      <c r="R426" s="122">
        <f>SUM(R427:R468)</f>
        <v>2.7727360499999998</v>
      </c>
      <c r="T426" s="123">
        <f>SUM(T427:T468)</f>
        <v>0.42389999999999994</v>
      </c>
      <c r="AR426" s="117" t="s">
        <v>82</v>
      </c>
      <c r="AT426" s="124" t="s">
        <v>72</v>
      </c>
      <c r="AU426" s="124" t="s">
        <v>34</v>
      </c>
      <c r="AY426" s="117" t="s">
        <v>146</v>
      </c>
      <c r="BK426" s="125">
        <f>SUM(BK427:BK468)</f>
        <v>0</v>
      </c>
    </row>
    <row r="427" spans="2:65" s="1" customFormat="1" ht="24.2" customHeight="1">
      <c r="B427" s="31"/>
      <c r="C427" s="128" t="s">
        <v>704</v>
      </c>
      <c r="D427" s="128" t="s">
        <v>148</v>
      </c>
      <c r="E427" s="129" t="s">
        <v>705</v>
      </c>
      <c r="F427" s="130" t="s">
        <v>706</v>
      </c>
      <c r="G427" s="131" t="s">
        <v>196</v>
      </c>
      <c r="H427" s="132">
        <v>51.53</v>
      </c>
      <c r="I427" s="133"/>
      <c r="J427" s="134">
        <f>ROUND(I427*H427,2)</f>
        <v>0</v>
      </c>
      <c r="K427" s="135"/>
      <c r="L427" s="31"/>
      <c r="M427" s="136" t="s">
        <v>19</v>
      </c>
      <c r="N427" s="137" t="s">
        <v>44</v>
      </c>
      <c r="P427" s="138">
        <f>O427*H427</f>
        <v>0</v>
      </c>
      <c r="Q427" s="138">
        <v>0</v>
      </c>
      <c r="R427" s="138">
        <f>Q427*H427</f>
        <v>0</v>
      </c>
      <c r="S427" s="138">
        <v>0</v>
      </c>
      <c r="T427" s="139">
        <f>S427*H427</f>
        <v>0</v>
      </c>
      <c r="AR427" s="140" t="s">
        <v>262</v>
      </c>
      <c r="AT427" s="140" t="s">
        <v>148</v>
      </c>
      <c r="AU427" s="140" t="s">
        <v>82</v>
      </c>
      <c r="AY427" s="16" t="s">
        <v>146</v>
      </c>
      <c r="BE427" s="141">
        <f>IF(N427="základní",J427,0)</f>
        <v>0</v>
      </c>
      <c r="BF427" s="141">
        <f>IF(N427="snížená",J427,0)</f>
        <v>0</v>
      </c>
      <c r="BG427" s="141">
        <f>IF(N427="zákl. přenesená",J427,0)</f>
        <v>0</v>
      </c>
      <c r="BH427" s="141">
        <f>IF(N427="sníž. přenesená",J427,0)</f>
        <v>0</v>
      </c>
      <c r="BI427" s="141">
        <f>IF(N427="nulová",J427,0)</f>
        <v>0</v>
      </c>
      <c r="BJ427" s="16" t="s">
        <v>34</v>
      </c>
      <c r="BK427" s="141">
        <f>ROUND(I427*H427,2)</f>
        <v>0</v>
      </c>
      <c r="BL427" s="16" t="s">
        <v>262</v>
      </c>
      <c r="BM427" s="140" t="s">
        <v>707</v>
      </c>
    </row>
    <row r="428" spans="2:65" s="1" customFormat="1">
      <c r="B428" s="31"/>
      <c r="D428" s="142" t="s">
        <v>154</v>
      </c>
      <c r="F428" s="143" t="s">
        <v>708</v>
      </c>
      <c r="I428" s="144"/>
      <c r="L428" s="31"/>
      <c r="M428" s="145"/>
      <c r="T428" s="52"/>
      <c r="AT428" s="16" t="s">
        <v>154</v>
      </c>
      <c r="AU428" s="16" t="s">
        <v>82</v>
      </c>
    </row>
    <row r="429" spans="2:65" s="12" customFormat="1" ht="22.5">
      <c r="B429" s="146"/>
      <c r="D429" s="147" t="s">
        <v>156</v>
      </c>
      <c r="E429" s="148" t="s">
        <v>19</v>
      </c>
      <c r="F429" s="149" t="s">
        <v>709</v>
      </c>
      <c r="H429" s="150">
        <v>51.53</v>
      </c>
      <c r="I429" s="151"/>
      <c r="L429" s="146"/>
      <c r="M429" s="152"/>
      <c r="T429" s="153"/>
      <c r="AT429" s="148" t="s">
        <v>156</v>
      </c>
      <c r="AU429" s="148" t="s">
        <v>82</v>
      </c>
      <c r="AV429" s="12" t="s">
        <v>82</v>
      </c>
      <c r="AW429" s="12" t="s">
        <v>33</v>
      </c>
      <c r="AX429" s="12" t="s">
        <v>73</v>
      </c>
      <c r="AY429" s="148" t="s">
        <v>146</v>
      </c>
    </row>
    <row r="430" spans="2:65" s="13" customFormat="1">
      <c r="B430" s="154"/>
      <c r="D430" s="147" t="s">
        <v>156</v>
      </c>
      <c r="E430" s="155" t="s">
        <v>92</v>
      </c>
      <c r="F430" s="156" t="s">
        <v>158</v>
      </c>
      <c r="H430" s="157">
        <v>51.53</v>
      </c>
      <c r="I430" s="158"/>
      <c r="L430" s="154"/>
      <c r="M430" s="159"/>
      <c r="T430" s="160"/>
      <c r="AT430" s="155" t="s">
        <v>156</v>
      </c>
      <c r="AU430" s="155" t="s">
        <v>82</v>
      </c>
      <c r="AV430" s="13" t="s">
        <v>152</v>
      </c>
      <c r="AW430" s="13" t="s">
        <v>33</v>
      </c>
      <c r="AX430" s="13" t="s">
        <v>34</v>
      </c>
      <c r="AY430" s="155" t="s">
        <v>146</v>
      </c>
    </row>
    <row r="431" spans="2:65" s="1" customFormat="1" ht="24.2" customHeight="1">
      <c r="B431" s="31"/>
      <c r="C431" s="128" t="s">
        <v>710</v>
      </c>
      <c r="D431" s="128" t="s">
        <v>148</v>
      </c>
      <c r="E431" s="129" t="s">
        <v>711</v>
      </c>
      <c r="F431" s="130" t="s">
        <v>712</v>
      </c>
      <c r="G431" s="131" t="s">
        <v>196</v>
      </c>
      <c r="H431" s="132">
        <v>51.53</v>
      </c>
      <c r="I431" s="133"/>
      <c r="J431" s="134">
        <f>ROUND(I431*H431,2)</f>
        <v>0</v>
      </c>
      <c r="K431" s="135"/>
      <c r="L431" s="31"/>
      <c r="M431" s="136" t="s">
        <v>19</v>
      </c>
      <c r="N431" s="137" t="s">
        <v>44</v>
      </c>
      <c r="P431" s="138">
        <f>O431*H431</f>
        <v>0</v>
      </c>
      <c r="Q431" s="138">
        <v>2.9999999999999997E-4</v>
      </c>
      <c r="R431" s="138">
        <f>Q431*H431</f>
        <v>1.5458999999999999E-2</v>
      </c>
      <c r="S431" s="138">
        <v>0</v>
      </c>
      <c r="T431" s="139">
        <f>S431*H431</f>
        <v>0</v>
      </c>
      <c r="AR431" s="140" t="s">
        <v>262</v>
      </c>
      <c r="AT431" s="140" t="s">
        <v>148</v>
      </c>
      <c r="AU431" s="140" t="s">
        <v>82</v>
      </c>
      <c r="AY431" s="16" t="s">
        <v>146</v>
      </c>
      <c r="BE431" s="141">
        <f>IF(N431="základní",J431,0)</f>
        <v>0</v>
      </c>
      <c r="BF431" s="141">
        <f>IF(N431="snížená",J431,0)</f>
        <v>0</v>
      </c>
      <c r="BG431" s="141">
        <f>IF(N431="zákl. přenesená",J431,0)</f>
        <v>0</v>
      </c>
      <c r="BH431" s="141">
        <f>IF(N431="sníž. přenesená",J431,0)</f>
        <v>0</v>
      </c>
      <c r="BI431" s="141">
        <f>IF(N431="nulová",J431,0)</f>
        <v>0</v>
      </c>
      <c r="BJ431" s="16" t="s">
        <v>34</v>
      </c>
      <c r="BK431" s="141">
        <f>ROUND(I431*H431,2)</f>
        <v>0</v>
      </c>
      <c r="BL431" s="16" t="s">
        <v>262</v>
      </c>
      <c r="BM431" s="140" t="s">
        <v>713</v>
      </c>
    </row>
    <row r="432" spans="2:65" s="1" customFormat="1">
      <c r="B432" s="31"/>
      <c r="D432" s="142" t="s">
        <v>154</v>
      </c>
      <c r="F432" s="143" t="s">
        <v>714</v>
      </c>
      <c r="I432" s="144"/>
      <c r="L432" s="31"/>
      <c r="M432" s="145"/>
      <c r="T432" s="52"/>
      <c r="AT432" s="16" t="s">
        <v>154</v>
      </c>
      <c r="AU432" s="16" t="s">
        <v>82</v>
      </c>
    </row>
    <row r="433" spans="2:65" s="12" customFormat="1">
      <c r="B433" s="146"/>
      <c r="D433" s="147" t="s">
        <v>156</v>
      </c>
      <c r="E433" s="148" t="s">
        <v>19</v>
      </c>
      <c r="F433" s="149" t="s">
        <v>92</v>
      </c>
      <c r="H433" s="150">
        <v>51.53</v>
      </c>
      <c r="I433" s="151"/>
      <c r="L433" s="146"/>
      <c r="M433" s="152"/>
      <c r="T433" s="153"/>
      <c r="AT433" s="148" t="s">
        <v>156</v>
      </c>
      <c r="AU433" s="148" t="s">
        <v>82</v>
      </c>
      <c r="AV433" s="12" t="s">
        <v>82</v>
      </c>
      <c r="AW433" s="12" t="s">
        <v>33</v>
      </c>
      <c r="AX433" s="12" t="s">
        <v>34</v>
      </c>
      <c r="AY433" s="148" t="s">
        <v>146</v>
      </c>
    </row>
    <row r="434" spans="2:65" s="1" customFormat="1" ht="37.9" customHeight="1">
      <c r="B434" s="31"/>
      <c r="C434" s="128" t="s">
        <v>715</v>
      </c>
      <c r="D434" s="128" t="s">
        <v>148</v>
      </c>
      <c r="E434" s="129" t="s">
        <v>716</v>
      </c>
      <c r="F434" s="130" t="s">
        <v>717</v>
      </c>
      <c r="G434" s="131" t="s">
        <v>196</v>
      </c>
      <c r="H434" s="132">
        <v>51.53</v>
      </c>
      <c r="I434" s="133"/>
      <c r="J434" s="134">
        <f>ROUND(I434*H434,2)</f>
        <v>0</v>
      </c>
      <c r="K434" s="135"/>
      <c r="L434" s="31"/>
      <c r="M434" s="136" t="s">
        <v>19</v>
      </c>
      <c r="N434" s="137" t="s">
        <v>44</v>
      </c>
      <c r="P434" s="138">
        <f>O434*H434</f>
        <v>0</v>
      </c>
      <c r="Q434" s="138">
        <v>4.4999999999999997E-3</v>
      </c>
      <c r="R434" s="138">
        <f>Q434*H434</f>
        <v>0.23188499999999998</v>
      </c>
      <c r="S434" s="138">
        <v>0</v>
      </c>
      <c r="T434" s="139">
        <f>S434*H434</f>
        <v>0</v>
      </c>
      <c r="AR434" s="140" t="s">
        <v>262</v>
      </c>
      <c r="AT434" s="140" t="s">
        <v>148</v>
      </c>
      <c r="AU434" s="140" t="s">
        <v>82</v>
      </c>
      <c r="AY434" s="16" t="s">
        <v>146</v>
      </c>
      <c r="BE434" s="141">
        <f>IF(N434="základní",J434,0)</f>
        <v>0</v>
      </c>
      <c r="BF434" s="141">
        <f>IF(N434="snížená",J434,0)</f>
        <v>0</v>
      </c>
      <c r="BG434" s="141">
        <f>IF(N434="zákl. přenesená",J434,0)</f>
        <v>0</v>
      </c>
      <c r="BH434" s="141">
        <f>IF(N434="sníž. přenesená",J434,0)</f>
        <v>0</v>
      </c>
      <c r="BI434" s="141">
        <f>IF(N434="nulová",J434,0)</f>
        <v>0</v>
      </c>
      <c r="BJ434" s="16" t="s">
        <v>34</v>
      </c>
      <c r="BK434" s="141">
        <f>ROUND(I434*H434,2)</f>
        <v>0</v>
      </c>
      <c r="BL434" s="16" t="s">
        <v>262</v>
      </c>
      <c r="BM434" s="140" t="s">
        <v>718</v>
      </c>
    </row>
    <row r="435" spans="2:65" s="1" customFormat="1">
      <c r="B435" s="31"/>
      <c r="D435" s="142" t="s">
        <v>154</v>
      </c>
      <c r="F435" s="143" t="s">
        <v>719</v>
      </c>
      <c r="I435" s="144"/>
      <c r="L435" s="31"/>
      <c r="M435" s="145"/>
      <c r="T435" s="52"/>
      <c r="AT435" s="16" t="s">
        <v>154</v>
      </c>
      <c r="AU435" s="16" t="s">
        <v>82</v>
      </c>
    </row>
    <row r="436" spans="2:65" s="12" customFormat="1">
      <c r="B436" s="146"/>
      <c r="D436" s="147" t="s">
        <v>156</v>
      </c>
      <c r="E436" s="148" t="s">
        <v>19</v>
      </c>
      <c r="F436" s="149" t="s">
        <v>92</v>
      </c>
      <c r="H436" s="150">
        <v>51.53</v>
      </c>
      <c r="I436" s="151"/>
      <c r="L436" s="146"/>
      <c r="M436" s="152"/>
      <c r="T436" s="153"/>
      <c r="AT436" s="148" t="s">
        <v>156</v>
      </c>
      <c r="AU436" s="148" t="s">
        <v>82</v>
      </c>
      <c r="AV436" s="12" t="s">
        <v>82</v>
      </c>
      <c r="AW436" s="12" t="s">
        <v>33</v>
      </c>
      <c r="AX436" s="12" t="s">
        <v>34</v>
      </c>
      <c r="AY436" s="148" t="s">
        <v>146</v>
      </c>
    </row>
    <row r="437" spans="2:65" s="1" customFormat="1" ht="37.9" customHeight="1">
      <c r="B437" s="31"/>
      <c r="C437" s="128" t="s">
        <v>720</v>
      </c>
      <c r="D437" s="128" t="s">
        <v>148</v>
      </c>
      <c r="E437" s="129" t="s">
        <v>721</v>
      </c>
      <c r="F437" s="130" t="s">
        <v>722</v>
      </c>
      <c r="G437" s="131" t="s">
        <v>189</v>
      </c>
      <c r="H437" s="132">
        <v>67.344999999999999</v>
      </c>
      <c r="I437" s="133"/>
      <c r="J437" s="134">
        <f>ROUND(I437*H437,2)</f>
        <v>0</v>
      </c>
      <c r="K437" s="135"/>
      <c r="L437" s="31"/>
      <c r="M437" s="136" t="s">
        <v>19</v>
      </c>
      <c r="N437" s="137" t="s">
        <v>44</v>
      </c>
      <c r="P437" s="138">
        <f>O437*H437</f>
        <v>0</v>
      </c>
      <c r="Q437" s="138">
        <v>4.2999999999999999E-4</v>
      </c>
      <c r="R437" s="138">
        <f>Q437*H437</f>
        <v>2.8958349999999997E-2</v>
      </c>
      <c r="S437" s="138">
        <v>0</v>
      </c>
      <c r="T437" s="139">
        <f>S437*H437</f>
        <v>0</v>
      </c>
      <c r="AR437" s="140" t="s">
        <v>262</v>
      </c>
      <c r="AT437" s="140" t="s">
        <v>148</v>
      </c>
      <c r="AU437" s="140" t="s">
        <v>82</v>
      </c>
      <c r="AY437" s="16" t="s">
        <v>146</v>
      </c>
      <c r="BE437" s="141">
        <f>IF(N437="základní",J437,0)</f>
        <v>0</v>
      </c>
      <c r="BF437" s="141">
        <f>IF(N437="snížená",J437,0)</f>
        <v>0</v>
      </c>
      <c r="BG437" s="141">
        <f>IF(N437="zákl. přenesená",J437,0)</f>
        <v>0</v>
      </c>
      <c r="BH437" s="141">
        <f>IF(N437="sníž. přenesená",J437,0)</f>
        <v>0</v>
      </c>
      <c r="BI437" s="141">
        <f>IF(N437="nulová",J437,0)</f>
        <v>0</v>
      </c>
      <c r="BJ437" s="16" t="s">
        <v>34</v>
      </c>
      <c r="BK437" s="141">
        <f>ROUND(I437*H437,2)</f>
        <v>0</v>
      </c>
      <c r="BL437" s="16" t="s">
        <v>262</v>
      </c>
      <c r="BM437" s="140" t="s">
        <v>723</v>
      </c>
    </row>
    <row r="438" spans="2:65" s="1" customFormat="1">
      <c r="B438" s="31"/>
      <c r="D438" s="142" t="s">
        <v>154</v>
      </c>
      <c r="F438" s="143" t="s">
        <v>724</v>
      </c>
      <c r="I438" s="144"/>
      <c r="L438" s="31"/>
      <c r="M438" s="145"/>
      <c r="T438" s="52"/>
      <c r="AT438" s="16" t="s">
        <v>154</v>
      </c>
      <c r="AU438" s="16" t="s">
        <v>82</v>
      </c>
    </row>
    <row r="439" spans="2:65" s="12" customFormat="1">
      <c r="B439" s="146"/>
      <c r="D439" s="147" t="s">
        <v>156</v>
      </c>
      <c r="E439" s="148" t="s">
        <v>19</v>
      </c>
      <c r="F439" s="149" t="s">
        <v>725</v>
      </c>
      <c r="H439" s="150">
        <v>11.3</v>
      </c>
      <c r="I439" s="151"/>
      <c r="L439" s="146"/>
      <c r="M439" s="152"/>
      <c r="T439" s="153"/>
      <c r="AT439" s="148" t="s">
        <v>156</v>
      </c>
      <c r="AU439" s="148" t="s">
        <v>82</v>
      </c>
      <c r="AV439" s="12" t="s">
        <v>82</v>
      </c>
      <c r="AW439" s="12" t="s">
        <v>33</v>
      </c>
      <c r="AX439" s="12" t="s">
        <v>73</v>
      </c>
      <c r="AY439" s="148" t="s">
        <v>146</v>
      </c>
    </row>
    <row r="440" spans="2:65" s="12" customFormat="1">
      <c r="B440" s="146"/>
      <c r="D440" s="147" t="s">
        <v>156</v>
      </c>
      <c r="E440" s="148" t="s">
        <v>19</v>
      </c>
      <c r="F440" s="149" t="s">
        <v>726</v>
      </c>
      <c r="H440" s="150">
        <v>8.17</v>
      </c>
      <c r="I440" s="151"/>
      <c r="L440" s="146"/>
      <c r="M440" s="152"/>
      <c r="T440" s="153"/>
      <c r="AT440" s="148" t="s">
        <v>156</v>
      </c>
      <c r="AU440" s="148" t="s">
        <v>82</v>
      </c>
      <c r="AV440" s="12" t="s">
        <v>82</v>
      </c>
      <c r="AW440" s="12" t="s">
        <v>33</v>
      </c>
      <c r="AX440" s="12" t="s">
        <v>73</v>
      </c>
      <c r="AY440" s="148" t="s">
        <v>146</v>
      </c>
    </row>
    <row r="441" spans="2:65" s="12" customFormat="1">
      <c r="B441" s="146"/>
      <c r="D441" s="147" t="s">
        <v>156</v>
      </c>
      <c r="E441" s="148" t="s">
        <v>19</v>
      </c>
      <c r="F441" s="149" t="s">
        <v>727</v>
      </c>
      <c r="H441" s="150">
        <v>13.93</v>
      </c>
      <c r="I441" s="151"/>
      <c r="L441" s="146"/>
      <c r="M441" s="152"/>
      <c r="T441" s="153"/>
      <c r="AT441" s="148" t="s">
        <v>156</v>
      </c>
      <c r="AU441" s="148" t="s">
        <v>82</v>
      </c>
      <c r="AV441" s="12" t="s">
        <v>82</v>
      </c>
      <c r="AW441" s="12" t="s">
        <v>33</v>
      </c>
      <c r="AX441" s="12" t="s">
        <v>73</v>
      </c>
      <c r="AY441" s="148" t="s">
        <v>146</v>
      </c>
    </row>
    <row r="442" spans="2:65" s="12" customFormat="1">
      <c r="B442" s="146"/>
      <c r="D442" s="147" t="s">
        <v>156</v>
      </c>
      <c r="E442" s="148" t="s">
        <v>19</v>
      </c>
      <c r="F442" s="149" t="s">
        <v>728</v>
      </c>
      <c r="H442" s="150">
        <v>13.27</v>
      </c>
      <c r="I442" s="151"/>
      <c r="L442" s="146"/>
      <c r="M442" s="152"/>
      <c r="T442" s="153"/>
      <c r="AT442" s="148" t="s">
        <v>156</v>
      </c>
      <c r="AU442" s="148" t="s">
        <v>82</v>
      </c>
      <c r="AV442" s="12" t="s">
        <v>82</v>
      </c>
      <c r="AW442" s="12" t="s">
        <v>33</v>
      </c>
      <c r="AX442" s="12" t="s">
        <v>73</v>
      </c>
      <c r="AY442" s="148" t="s">
        <v>146</v>
      </c>
    </row>
    <row r="443" spans="2:65" s="12" customFormat="1">
      <c r="B443" s="146"/>
      <c r="D443" s="147" t="s">
        <v>156</v>
      </c>
      <c r="E443" s="148" t="s">
        <v>19</v>
      </c>
      <c r="F443" s="149" t="s">
        <v>729</v>
      </c>
      <c r="H443" s="150">
        <v>4.1399999999999997</v>
      </c>
      <c r="I443" s="151"/>
      <c r="L443" s="146"/>
      <c r="M443" s="152"/>
      <c r="T443" s="153"/>
      <c r="AT443" s="148" t="s">
        <v>156</v>
      </c>
      <c r="AU443" s="148" t="s">
        <v>82</v>
      </c>
      <c r="AV443" s="12" t="s">
        <v>82</v>
      </c>
      <c r="AW443" s="12" t="s">
        <v>33</v>
      </c>
      <c r="AX443" s="12" t="s">
        <v>73</v>
      </c>
      <c r="AY443" s="148" t="s">
        <v>146</v>
      </c>
    </row>
    <row r="444" spans="2:65" s="12" customFormat="1" ht="22.5">
      <c r="B444" s="146"/>
      <c r="D444" s="147" t="s">
        <v>156</v>
      </c>
      <c r="E444" s="148" t="s">
        <v>19</v>
      </c>
      <c r="F444" s="149" t="s">
        <v>730</v>
      </c>
      <c r="H444" s="150">
        <v>16.535</v>
      </c>
      <c r="I444" s="151"/>
      <c r="L444" s="146"/>
      <c r="M444" s="152"/>
      <c r="T444" s="153"/>
      <c r="AT444" s="148" t="s">
        <v>156</v>
      </c>
      <c r="AU444" s="148" t="s">
        <v>82</v>
      </c>
      <c r="AV444" s="12" t="s">
        <v>82</v>
      </c>
      <c r="AW444" s="12" t="s">
        <v>33</v>
      </c>
      <c r="AX444" s="12" t="s">
        <v>73</v>
      </c>
      <c r="AY444" s="148" t="s">
        <v>146</v>
      </c>
    </row>
    <row r="445" spans="2:65" s="13" customFormat="1">
      <c r="B445" s="154"/>
      <c r="D445" s="147" t="s">
        <v>156</v>
      </c>
      <c r="E445" s="155" t="s">
        <v>108</v>
      </c>
      <c r="F445" s="156" t="s">
        <v>158</v>
      </c>
      <c r="H445" s="157">
        <v>67.344999999999999</v>
      </c>
      <c r="I445" s="158"/>
      <c r="L445" s="154"/>
      <c r="M445" s="159"/>
      <c r="T445" s="160"/>
      <c r="AT445" s="155" t="s">
        <v>156</v>
      </c>
      <c r="AU445" s="155" t="s">
        <v>82</v>
      </c>
      <c r="AV445" s="13" t="s">
        <v>152</v>
      </c>
      <c r="AW445" s="13" t="s">
        <v>33</v>
      </c>
      <c r="AX445" s="13" t="s">
        <v>34</v>
      </c>
      <c r="AY445" s="155" t="s">
        <v>146</v>
      </c>
    </row>
    <row r="446" spans="2:65" s="1" customFormat="1" ht="24.2" customHeight="1">
      <c r="B446" s="31"/>
      <c r="C446" s="128" t="s">
        <v>731</v>
      </c>
      <c r="D446" s="128" t="s">
        <v>148</v>
      </c>
      <c r="E446" s="129" t="s">
        <v>732</v>
      </c>
      <c r="F446" s="130" t="s">
        <v>733</v>
      </c>
      <c r="G446" s="131" t="s">
        <v>171</v>
      </c>
      <c r="H446" s="132">
        <v>54</v>
      </c>
      <c r="I446" s="133"/>
      <c r="J446" s="134">
        <f>ROUND(I446*H446,2)</f>
        <v>0</v>
      </c>
      <c r="K446" s="135"/>
      <c r="L446" s="31"/>
      <c r="M446" s="136" t="s">
        <v>19</v>
      </c>
      <c r="N446" s="137" t="s">
        <v>44</v>
      </c>
      <c r="P446" s="138">
        <f>O446*H446</f>
        <v>0</v>
      </c>
      <c r="Q446" s="138">
        <v>2.3E-3</v>
      </c>
      <c r="R446" s="138">
        <f>Q446*H446</f>
        <v>0.1242</v>
      </c>
      <c r="S446" s="138">
        <v>7.8499999999999993E-3</v>
      </c>
      <c r="T446" s="139">
        <f>S446*H446</f>
        <v>0.42389999999999994</v>
      </c>
      <c r="AR446" s="140" t="s">
        <v>262</v>
      </c>
      <c r="AT446" s="140" t="s">
        <v>148</v>
      </c>
      <c r="AU446" s="140" t="s">
        <v>82</v>
      </c>
      <c r="AY446" s="16" t="s">
        <v>146</v>
      </c>
      <c r="BE446" s="141">
        <f>IF(N446="základní",J446,0)</f>
        <v>0</v>
      </c>
      <c r="BF446" s="141">
        <f>IF(N446="snížená",J446,0)</f>
        <v>0</v>
      </c>
      <c r="BG446" s="141">
        <f>IF(N446="zákl. přenesená",J446,0)</f>
        <v>0</v>
      </c>
      <c r="BH446" s="141">
        <f>IF(N446="sníž. přenesená",J446,0)</f>
        <v>0</v>
      </c>
      <c r="BI446" s="141">
        <f>IF(N446="nulová",J446,0)</f>
        <v>0</v>
      </c>
      <c r="BJ446" s="16" t="s">
        <v>34</v>
      </c>
      <c r="BK446" s="141">
        <f>ROUND(I446*H446,2)</f>
        <v>0</v>
      </c>
      <c r="BL446" s="16" t="s">
        <v>262</v>
      </c>
      <c r="BM446" s="140" t="s">
        <v>734</v>
      </c>
    </row>
    <row r="447" spans="2:65" s="12" customFormat="1">
      <c r="B447" s="146"/>
      <c r="D447" s="147" t="s">
        <v>156</v>
      </c>
      <c r="E447" s="148" t="s">
        <v>19</v>
      </c>
      <c r="F447" s="149" t="s">
        <v>735</v>
      </c>
      <c r="H447" s="150">
        <v>1</v>
      </c>
      <c r="I447" s="151"/>
      <c r="L447" s="146"/>
      <c r="M447" s="152"/>
      <c r="T447" s="153"/>
      <c r="AT447" s="148" t="s">
        <v>156</v>
      </c>
      <c r="AU447" s="148" t="s">
        <v>82</v>
      </c>
      <c r="AV447" s="12" t="s">
        <v>82</v>
      </c>
      <c r="AW447" s="12" t="s">
        <v>33</v>
      </c>
      <c r="AX447" s="12" t="s">
        <v>73</v>
      </c>
      <c r="AY447" s="148" t="s">
        <v>146</v>
      </c>
    </row>
    <row r="448" spans="2:65" s="12" customFormat="1" ht="22.5">
      <c r="B448" s="146"/>
      <c r="D448" s="147" t="s">
        <v>156</v>
      </c>
      <c r="E448" s="148" t="s">
        <v>19</v>
      </c>
      <c r="F448" s="149" t="s">
        <v>736</v>
      </c>
      <c r="H448" s="150">
        <v>53</v>
      </c>
      <c r="I448" s="151"/>
      <c r="L448" s="146"/>
      <c r="M448" s="152"/>
      <c r="T448" s="153"/>
      <c r="AT448" s="148" t="s">
        <v>156</v>
      </c>
      <c r="AU448" s="148" t="s">
        <v>82</v>
      </c>
      <c r="AV448" s="12" t="s">
        <v>82</v>
      </c>
      <c r="AW448" s="12" t="s">
        <v>33</v>
      </c>
      <c r="AX448" s="12" t="s">
        <v>73</v>
      </c>
      <c r="AY448" s="148" t="s">
        <v>146</v>
      </c>
    </row>
    <row r="449" spans="2:65" s="13" customFormat="1">
      <c r="B449" s="154"/>
      <c r="D449" s="147" t="s">
        <v>156</v>
      </c>
      <c r="E449" s="155" t="s">
        <v>19</v>
      </c>
      <c r="F449" s="156" t="s">
        <v>158</v>
      </c>
      <c r="H449" s="157">
        <v>54</v>
      </c>
      <c r="I449" s="158"/>
      <c r="L449" s="154"/>
      <c r="M449" s="159"/>
      <c r="T449" s="160"/>
      <c r="AT449" s="155" t="s">
        <v>156</v>
      </c>
      <c r="AU449" s="155" t="s">
        <v>82</v>
      </c>
      <c r="AV449" s="13" t="s">
        <v>152</v>
      </c>
      <c r="AW449" s="13" t="s">
        <v>33</v>
      </c>
      <c r="AX449" s="13" t="s">
        <v>34</v>
      </c>
      <c r="AY449" s="155" t="s">
        <v>146</v>
      </c>
    </row>
    <row r="450" spans="2:65" s="1" customFormat="1" ht="44.25" customHeight="1">
      <c r="B450" s="31"/>
      <c r="C450" s="128" t="s">
        <v>737</v>
      </c>
      <c r="D450" s="128" t="s">
        <v>148</v>
      </c>
      <c r="E450" s="129" t="s">
        <v>738</v>
      </c>
      <c r="F450" s="130" t="s">
        <v>739</v>
      </c>
      <c r="G450" s="131" t="s">
        <v>196</v>
      </c>
      <c r="H450" s="132">
        <v>51.53</v>
      </c>
      <c r="I450" s="133"/>
      <c r="J450" s="134">
        <f>ROUND(I450*H450,2)</f>
        <v>0</v>
      </c>
      <c r="K450" s="135"/>
      <c r="L450" s="31"/>
      <c r="M450" s="136" t="s">
        <v>19</v>
      </c>
      <c r="N450" s="137" t="s">
        <v>44</v>
      </c>
      <c r="P450" s="138">
        <f>O450*H450</f>
        <v>0</v>
      </c>
      <c r="Q450" s="138">
        <v>9.0299999999999998E-3</v>
      </c>
      <c r="R450" s="138">
        <f>Q450*H450</f>
        <v>0.4653159</v>
      </c>
      <c r="S450" s="138">
        <v>0</v>
      </c>
      <c r="T450" s="139">
        <f>S450*H450</f>
        <v>0</v>
      </c>
      <c r="AR450" s="140" t="s">
        <v>262</v>
      </c>
      <c r="AT450" s="140" t="s">
        <v>148</v>
      </c>
      <c r="AU450" s="140" t="s">
        <v>82</v>
      </c>
      <c r="AY450" s="16" t="s">
        <v>146</v>
      </c>
      <c r="BE450" s="141">
        <f>IF(N450="základní",J450,0)</f>
        <v>0</v>
      </c>
      <c r="BF450" s="141">
        <f>IF(N450="snížená",J450,0)</f>
        <v>0</v>
      </c>
      <c r="BG450" s="141">
        <f>IF(N450="zákl. přenesená",J450,0)</f>
        <v>0</v>
      </c>
      <c r="BH450" s="141">
        <f>IF(N450="sníž. přenesená",J450,0)</f>
        <v>0</v>
      </c>
      <c r="BI450" s="141">
        <f>IF(N450="nulová",J450,0)</f>
        <v>0</v>
      </c>
      <c r="BJ450" s="16" t="s">
        <v>34</v>
      </c>
      <c r="BK450" s="141">
        <f>ROUND(I450*H450,2)</f>
        <v>0</v>
      </c>
      <c r="BL450" s="16" t="s">
        <v>262</v>
      </c>
      <c r="BM450" s="140" t="s">
        <v>740</v>
      </c>
    </row>
    <row r="451" spans="2:65" s="1" customFormat="1">
      <c r="B451" s="31"/>
      <c r="D451" s="142" t="s">
        <v>154</v>
      </c>
      <c r="F451" s="143" t="s">
        <v>741</v>
      </c>
      <c r="I451" s="144"/>
      <c r="L451" s="31"/>
      <c r="M451" s="145"/>
      <c r="T451" s="52"/>
      <c r="AT451" s="16" t="s">
        <v>154</v>
      </c>
      <c r="AU451" s="16" t="s">
        <v>82</v>
      </c>
    </row>
    <row r="452" spans="2:65" s="12" customFormat="1">
      <c r="B452" s="146"/>
      <c r="D452" s="147" t="s">
        <v>156</v>
      </c>
      <c r="E452" s="148" t="s">
        <v>19</v>
      </c>
      <c r="F452" s="149" t="s">
        <v>92</v>
      </c>
      <c r="H452" s="150">
        <v>51.53</v>
      </c>
      <c r="I452" s="151"/>
      <c r="L452" s="146"/>
      <c r="M452" s="152"/>
      <c r="T452" s="153"/>
      <c r="AT452" s="148" t="s">
        <v>156</v>
      </c>
      <c r="AU452" s="148" t="s">
        <v>82</v>
      </c>
      <c r="AV452" s="12" t="s">
        <v>82</v>
      </c>
      <c r="AW452" s="12" t="s">
        <v>33</v>
      </c>
      <c r="AX452" s="12" t="s">
        <v>34</v>
      </c>
      <c r="AY452" s="148" t="s">
        <v>146</v>
      </c>
    </row>
    <row r="453" spans="2:65" s="1" customFormat="1" ht="33" customHeight="1">
      <c r="B453" s="31"/>
      <c r="C453" s="168" t="s">
        <v>742</v>
      </c>
      <c r="D453" s="168" t="s">
        <v>369</v>
      </c>
      <c r="E453" s="169" t="s">
        <v>743</v>
      </c>
      <c r="F453" s="170" t="s">
        <v>744</v>
      </c>
      <c r="G453" s="171" t="s">
        <v>196</v>
      </c>
      <c r="H453" s="172">
        <v>85.475999999999999</v>
      </c>
      <c r="I453" s="173"/>
      <c r="J453" s="174">
        <f>ROUND(I453*H453,2)</f>
        <v>0</v>
      </c>
      <c r="K453" s="175"/>
      <c r="L453" s="176"/>
      <c r="M453" s="177" t="s">
        <v>19</v>
      </c>
      <c r="N453" s="178" t="s">
        <v>44</v>
      </c>
      <c r="P453" s="138">
        <f>O453*H453</f>
        <v>0</v>
      </c>
      <c r="Q453" s="138">
        <v>2.1999999999999999E-2</v>
      </c>
      <c r="R453" s="138">
        <f>Q453*H453</f>
        <v>1.8804719999999999</v>
      </c>
      <c r="S453" s="138">
        <v>0</v>
      </c>
      <c r="T453" s="139">
        <f>S453*H453</f>
        <v>0</v>
      </c>
      <c r="AR453" s="140" t="s">
        <v>356</v>
      </c>
      <c r="AT453" s="140" t="s">
        <v>369</v>
      </c>
      <c r="AU453" s="140" t="s">
        <v>82</v>
      </c>
      <c r="AY453" s="16" t="s">
        <v>146</v>
      </c>
      <c r="BE453" s="141">
        <f>IF(N453="základní",J453,0)</f>
        <v>0</v>
      </c>
      <c r="BF453" s="141">
        <f>IF(N453="snížená",J453,0)</f>
        <v>0</v>
      </c>
      <c r="BG453" s="141">
        <f>IF(N453="zákl. přenesená",J453,0)</f>
        <v>0</v>
      </c>
      <c r="BH453" s="141">
        <f>IF(N453="sníž. přenesená",J453,0)</f>
        <v>0</v>
      </c>
      <c r="BI453" s="141">
        <f>IF(N453="nulová",J453,0)</f>
        <v>0</v>
      </c>
      <c r="BJ453" s="16" t="s">
        <v>34</v>
      </c>
      <c r="BK453" s="141">
        <f>ROUND(I453*H453,2)</f>
        <v>0</v>
      </c>
      <c r="BL453" s="16" t="s">
        <v>262</v>
      </c>
      <c r="BM453" s="140" t="s">
        <v>745</v>
      </c>
    </row>
    <row r="454" spans="2:65" s="12" customFormat="1">
      <c r="B454" s="146"/>
      <c r="D454" s="147" t="s">
        <v>156</v>
      </c>
      <c r="E454" s="148" t="s">
        <v>19</v>
      </c>
      <c r="F454" s="149" t="s">
        <v>746</v>
      </c>
      <c r="H454" s="150">
        <v>77.704999999999998</v>
      </c>
      <c r="I454" s="151"/>
      <c r="L454" s="146"/>
      <c r="M454" s="152"/>
      <c r="T454" s="153"/>
      <c r="AT454" s="148" t="s">
        <v>156</v>
      </c>
      <c r="AU454" s="148" t="s">
        <v>82</v>
      </c>
      <c r="AV454" s="12" t="s">
        <v>82</v>
      </c>
      <c r="AW454" s="12" t="s">
        <v>33</v>
      </c>
      <c r="AX454" s="12" t="s">
        <v>34</v>
      </c>
      <c r="AY454" s="148" t="s">
        <v>146</v>
      </c>
    </row>
    <row r="455" spans="2:65" s="12" customFormat="1">
      <c r="B455" s="146"/>
      <c r="D455" s="147" t="s">
        <v>156</v>
      </c>
      <c r="F455" s="149" t="s">
        <v>747</v>
      </c>
      <c r="H455" s="150">
        <v>85.475999999999999</v>
      </c>
      <c r="I455" s="151"/>
      <c r="L455" s="146"/>
      <c r="M455" s="152"/>
      <c r="T455" s="153"/>
      <c r="AT455" s="148" t="s">
        <v>156</v>
      </c>
      <c r="AU455" s="148" t="s">
        <v>82</v>
      </c>
      <c r="AV455" s="12" t="s">
        <v>82</v>
      </c>
      <c r="AW455" s="12" t="s">
        <v>4</v>
      </c>
      <c r="AX455" s="12" t="s">
        <v>34</v>
      </c>
      <c r="AY455" s="148" t="s">
        <v>146</v>
      </c>
    </row>
    <row r="456" spans="2:65" s="1" customFormat="1" ht="16.5" customHeight="1">
      <c r="B456" s="31"/>
      <c r="C456" s="128" t="s">
        <v>748</v>
      </c>
      <c r="D456" s="128" t="s">
        <v>148</v>
      </c>
      <c r="E456" s="129" t="s">
        <v>749</v>
      </c>
      <c r="F456" s="130" t="s">
        <v>750</v>
      </c>
      <c r="G456" s="131" t="s">
        <v>189</v>
      </c>
      <c r="H456" s="132">
        <v>67.344999999999999</v>
      </c>
      <c r="I456" s="133"/>
      <c r="J456" s="134">
        <f>ROUND(I456*H456,2)</f>
        <v>0</v>
      </c>
      <c r="K456" s="135"/>
      <c r="L456" s="31"/>
      <c r="M456" s="136" t="s">
        <v>19</v>
      </c>
      <c r="N456" s="137" t="s">
        <v>44</v>
      </c>
      <c r="P456" s="138">
        <f>O456*H456</f>
        <v>0</v>
      </c>
      <c r="Q456" s="138">
        <v>9.0000000000000006E-5</v>
      </c>
      <c r="R456" s="138">
        <f>Q456*H456</f>
        <v>6.0610500000000001E-3</v>
      </c>
      <c r="S456" s="138">
        <v>0</v>
      </c>
      <c r="T456" s="139">
        <f>S456*H456</f>
        <v>0</v>
      </c>
      <c r="AR456" s="140" t="s">
        <v>262</v>
      </c>
      <c r="AT456" s="140" t="s">
        <v>148</v>
      </c>
      <c r="AU456" s="140" t="s">
        <v>82</v>
      </c>
      <c r="AY456" s="16" t="s">
        <v>146</v>
      </c>
      <c r="BE456" s="141">
        <f>IF(N456="základní",J456,0)</f>
        <v>0</v>
      </c>
      <c r="BF456" s="141">
        <f>IF(N456="snížená",J456,0)</f>
        <v>0</v>
      </c>
      <c r="BG456" s="141">
        <f>IF(N456="zákl. přenesená",J456,0)</f>
        <v>0</v>
      </c>
      <c r="BH456" s="141">
        <f>IF(N456="sníž. přenesená",J456,0)</f>
        <v>0</v>
      </c>
      <c r="BI456" s="141">
        <f>IF(N456="nulová",J456,0)</f>
        <v>0</v>
      </c>
      <c r="BJ456" s="16" t="s">
        <v>34</v>
      </c>
      <c r="BK456" s="141">
        <f>ROUND(I456*H456,2)</f>
        <v>0</v>
      </c>
      <c r="BL456" s="16" t="s">
        <v>262</v>
      </c>
      <c r="BM456" s="140" t="s">
        <v>751</v>
      </c>
    </row>
    <row r="457" spans="2:65" s="1" customFormat="1">
      <c r="B457" s="31"/>
      <c r="D457" s="142" t="s">
        <v>154</v>
      </c>
      <c r="F457" s="143" t="s">
        <v>752</v>
      </c>
      <c r="I457" s="144"/>
      <c r="L457" s="31"/>
      <c r="M457" s="145"/>
      <c r="T457" s="52"/>
      <c r="AT457" s="16" t="s">
        <v>154</v>
      </c>
      <c r="AU457" s="16" t="s">
        <v>82</v>
      </c>
    </row>
    <row r="458" spans="2:65" s="12" customFormat="1">
      <c r="B458" s="146"/>
      <c r="D458" s="147" t="s">
        <v>156</v>
      </c>
      <c r="E458" s="148" t="s">
        <v>19</v>
      </c>
      <c r="F458" s="149" t="s">
        <v>753</v>
      </c>
      <c r="H458" s="150">
        <v>67.344999999999999</v>
      </c>
      <c r="I458" s="151"/>
      <c r="L458" s="146"/>
      <c r="M458" s="152"/>
      <c r="T458" s="153"/>
      <c r="AT458" s="148" t="s">
        <v>156</v>
      </c>
      <c r="AU458" s="148" t="s">
        <v>82</v>
      </c>
      <c r="AV458" s="12" t="s">
        <v>82</v>
      </c>
      <c r="AW458" s="12" t="s">
        <v>33</v>
      </c>
      <c r="AX458" s="12" t="s">
        <v>34</v>
      </c>
      <c r="AY458" s="148" t="s">
        <v>146</v>
      </c>
    </row>
    <row r="459" spans="2:65" s="1" customFormat="1" ht="16.5" customHeight="1">
      <c r="B459" s="31"/>
      <c r="C459" s="128" t="s">
        <v>754</v>
      </c>
      <c r="D459" s="128" t="s">
        <v>148</v>
      </c>
      <c r="E459" s="129" t="s">
        <v>755</v>
      </c>
      <c r="F459" s="130" t="s">
        <v>756</v>
      </c>
      <c r="G459" s="131" t="s">
        <v>189</v>
      </c>
      <c r="H459" s="132">
        <v>67.344999999999999</v>
      </c>
      <c r="I459" s="133"/>
      <c r="J459" s="134">
        <f>ROUND(I459*H459,2)</f>
        <v>0</v>
      </c>
      <c r="K459" s="135"/>
      <c r="L459" s="31"/>
      <c r="M459" s="136" t="s">
        <v>19</v>
      </c>
      <c r="N459" s="137" t="s">
        <v>44</v>
      </c>
      <c r="P459" s="138">
        <f>O459*H459</f>
        <v>0</v>
      </c>
      <c r="Q459" s="138">
        <v>2.5000000000000001E-4</v>
      </c>
      <c r="R459" s="138">
        <f>Q459*H459</f>
        <v>1.6836250000000001E-2</v>
      </c>
      <c r="S459" s="138">
        <v>0</v>
      </c>
      <c r="T459" s="139">
        <f>S459*H459</f>
        <v>0</v>
      </c>
      <c r="AR459" s="140" t="s">
        <v>262</v>
      </c>
      <c r="AT459" s="140" t="s">
        <v>148</v>
      </c>
      <c r="AU459" s="140" t="s">
        <v>82</v>
      </c>
      <c r="AY459" s="16" t="s">
        <v>146</v>
      </c>
      <c r="BE459" s="141">
        <f>IF(N459="základní",J459,0)</f>
        <v>0</v>
      </c>
      <c r="BF459" s="141">
        <f>IF(N459="snížená",J459,0)</f>
        <v>0</v>
      </c>
      <c r="BG459" s="141">
        <f>IF(N459="zákl. přenesená",J459,0)</f>
        <v>0</v>
      </c>
      <c r="BH459" s="141">
        <f>IF(N459="sníž. přenesená",J459,0)</f>
        <v>0</v>
      </c>
      <c r="BI459" s="141">
        <f>IF(N459="nulová",J459,0)</f>
        <v>0</v>
      </c>
      <c r="BJ459" s="16" t="s">
        <v>34</v>
      </c>
      <c r="BK459" s="141">
        <f>ROUND(I459*H459,2)</f>
        <v>0</v>
      </c>
      <c r="BL459" s="16" t="s">
        <v>262</v>
      </c>
      <c r="BM459" s="140" t="s">
        <v>757</v>
      </c>
    </row>
    <row r="460" spans="2:65" s="1" customFormat="1">
      <c r="B460" s="31"/>
      <c r="D460" s="142" t="s">
        <v>154</v>
      </c>
      <c r="F460" s="143" t="s">
        <v>758</v>
      </c>
      <c r="I460" s="144"/>
      <c r="L460" s="31"/>
      <c r="M460" s="145"/>
      <c r="T460" s="52"/>
      <c r="AT460" s="16" t="s">
        <v>154</v>
      </c>
      <c r="AU460" s="16" t="s">
        <v>82</v>
      </c>
    </row>
    <row r="461" spans="2:65" s="12" customFormat="1">
      <c r="B461" s="146"/>
      <c r="D461" s="147" t="s">
        <v>156</v>
      </c>
      <c r="E461" s="148" t="s">
        <v>19</v>
      </c>
      <c r="F461" s="149" t="s">
        <v>759</v>
      </c>
      <c r="H461" s="150">
        <v>67.344999999999999</v>
      </c>
      <c r="I461" s="151"/>
      <c r="L461" s="146"/>
      <c r="M461" s="152"/>
      <c r="T461" s="153"/>
      <c r="AT461" s="148" t="s">
        <v>156</v>
      </c>
      <c r="AU461" s="148" t="s">
        <v>82</v>
      </c>
      <c r="AV461" s="12" t="s">
        <v>82</v>
      </c>
      <c r="AW461" s="12" t="s">
        <v>33</v>
      </c>
      <c r="AX461" s="12" t="s">
        <v>34</v>
      </c>
      <c r="AY461" s="148" t="s">
        <v>146</v>
      </c>
    </row>
    <row r="462" spans="2:65" s="1" customFormat="1" ht="24.2" customHeight="1">
      <c r="B462" s="31"/>
      <c r="C462" s="128" t="s">
        <v>760</v>
      </c>
      <c r="D462" s="128" t="s">
        <v>148</v>
      </c>
      <c r="E462" s="129" t="s">
        <v>761</v>
      </c>
      <c r="F462" s="130" t="s">
        <v>762</v>
      </c>
      <c r="G462" s="131" t="s">
        <v>189</v>
      </c>
      <c r="H462" s="132">
        <v>120</v>
      </c>
      <c r="I462" s="133"/>
      <c r="J462" s="134">
        <f>ROUND(I462*H462,2)</f>
        <v>0</v>
      </c>
      <c r="K462" s="135"/>
      <c r="L462" s="31"/>
      <c r="M462" s="136" t="s">
        <v>19</v>
      </c>
      <c r="N462" s="137" t="s">
        <v>44</v>
      </c>
      <c r="P462" s="138">
        <f>O462*H462</f>
        <v>0</v>
      </c>
      <c r="Q462" s="138">
        <v>0</v>
      </c>
      <c r="R462" s="138">
        <f>Q462*H462</f>
        <v>0</v>
      </c>
      <c r="S462" s="138">
        <v>0</v>
      </c>
      <c r="T462" s="139">
        <f>S462*H462</f>
        <v>0</v>
      </c>
      <c r="AR462" s="140" t="s">
        <v>262</v>
      </c>
      <c r="AT462" s="140" t="s">
        <v>148</v>
      </c>
      <c r="AU462" s="140" t="s">
        <v>82</v>
      </c>
      <c r="AY462" s="16" t="s">
        <v>146</v>
      </c>
      <c r="BE462" s="141">
        <f>IF(N462="základní",J462,0)</f>
        <v>0</v>
      </c>
      <c r="BF462" s="141">
        <f>IF(N462="snížená",J462,0)</f>
        <v>0</v>
      </c>
      <c r="BG462" s="141">
        <f>IF(N462="zákl. přenesená",J462,0)</f>
        <v>0</v>
      </c>
      <c r="BH462" s="141">
        <f>IF(N462="sníž. přenesená",J462,0)</f>
        <v>0</v>
      </c>
      <c r="BI462" s="141">
        <f>IF(N462="nulová",J462,0)</f>
        <v>0</v>
      </c>
      <c r="BJ462" s="16" t="s">
        <v>34</v>
      </c>
      <c r="BK462" s="141">
        <f>ROUND(I462*H462,2)</f>
        <v>0</v>
      </c>
      <c r="BL462" s="16" t="s">
        <v>262</v>
      </c>
      <c r="BM462" s="140" t="s">
        <v>763</v>
      </c>
    </row>
    <row r="463" spans="2:65" s="1" customFormat="1">
      <c r="B463" s="31"/>
      <c r="D463" s="142" t="s">
        <v>154</v>
      </c>
      <c r="F463" s="143" t="s">
        <v>764</v>
      </c>
      <c r="I463" s="144"/>
      <c r="L463" s="31"/>
      <c r="M463" s="145"/>
      <c r="T463" s="52"/>
      <c r="AT463" s="16" t="s">
        <v>154</v>
      </c>
      <c r="AU463" s="16" t="s">
        <v>82</v>
      </c>
    </row>
    <row r="464" spans="2:65" s="1" customFormat="1" ht="24.2" customHeight="1">
      <c r="B464" s="31"/>
      <c r="C464" s="128" t="s">
        <v>765</v>
      </c>
      <c r="D464" s="128" t="s">
        <v>148</v>
      </c>
      <c r="E464" s="129" t="s">
        <v>766</v>
      </c>
      <c r="F464" s="130" t="s">
        <v>767</v>
      </c>
      <c r="G464" s="131" t="s">
        <v>196</v>
      </c>
      <c r="H464" s="132">
        <v>70.97</v>
      </c>
      <c r="I464" s="133"/>
      <c r="J464" s="134">
        <f>ROUND(I464*H464,2)</f>
        <v>0</v>
      </c>
      <c r="K464" s="135"/>
      <c r="L464" s="31"/>
      <c r="M464" s="136" t="s">
        <v>19</v>
      </c>
      <c r="N464" s="137" t="s">
        <v>44</v>
      </c>
      <c r="P464" s="138">
        <f>O464*H464</f>
        <v>0</v>
      </c>
      <c r="Q464" s="138">
        <v>5.0000000000000002E-5</v>
      </c>
      <c r="R464" s="138">
        <f>Q464*H464</f>
        <v>3.5485E-3</v>
      </c>
      <c r="S464" s="138">
        <v>0</v>
      </c>
      <c r="T464" s="139">
        <f>S464*H464</f>
        <v>0</v>
      </c>
      <c r="AR464" s="140" t="s">
        <v>262</v>
      </c>
      <c r="AT464" s="140" t="s">
        <v>148</v>
      </c>
      <c r="AU464" s="140" t="s">
        <v>82</v>
      </c>
      <c r="AY464" s="16" t="s">
        <v>146</v>
      </c>
      <c r="BE464" s="141">
        <f>IF(N464="základní",J464,0)</f>
        <v>0</v>
      </c>
      <c r="BF464" s="141">
        <f>IF(N464="snížená",J464,0)</f>
        <v>0</v>
      </c>
      <c r="BG464" s="141">
        <f>IF(N464="zákl. přenesená",J464,0)</f>
        <v>0</v>
      </c>
      <c r="BH464" s="141">
        <f>IF(N464="sníž. přenesená",J464,0)</f>
        <v>0</v>
      </c>
      <c r="BI464" s="141">
        <f>IF(N464="nulová",J464,0)</f>
        <v>0</v>
      </c>
      <c r="BJ464" s="16" t="s">
        <v>34</v>
      </c>
      <c r="BK464" s="141">
        <f>ROUND(I464*H464,2)</f>
        <v>0</v>
      </c>
      <c r="BL464" s="16" t="s">
        <v>262</v>
      </c>
      <c r="BM464" s="140" t="s">
        <v>768</v>
      </c>
    </row>
    <row r="465" spans="2:65" s="1" customFormat="1">
      <c r="B465" s="31"/>
      <c r="D465" s="142" t="s">
        <v>154</v>
      </c>
      <c r="F465" s="143" t="s">
        <v>769</v>
      </c>
      <c r="I465" s="144"/>
      <c r="L465" s="31"/>
      <c r="M465" s="145"/>
      <c r="T465" s="52"/>
      <c r="AT465" s="16" t="s">
        <v>154</v>
      </c>
      <c r="AU465" s="16" t="s">
        <v>82</v>
      </c>
    </row>
    <row r="466" spans="2:65" s="12" customFormat="1">
      <c r="B466" s="146"/>
      <c r="D466" s="147" t="s">
        <v>156</v>
      </c>
      <c r="E466" s="148" t="s">
        <v>19</v>
      </c>
      <c r="F466" s="149" t="s">
        <v>770</v>
      </c>
      <c r="H466" s="150">
        <v>70.97</v>
      </c>
      <c r="I466" s="151"/>
      <c r="L466" s="146"/>
      <c r="M466" s="152"/>
      <c r="T466" s="153"/>
      <c r="AT466" s="148" t="s">
        <v>156</v>
      </c>
      <c r="AU466" s="148" t="s">
        <v>82</v>
      </c>
      <c r="AV466" s="12" t="s">
        <v>82</v>
      </c>
      <c r="AW466" s="12" t="s">
        <v>33</v>
      </c>
      <c r="AX466" s="12" t="s">
        <v>34</v>
      </c>
      <c r="AY466" s="148" t="s">
        <v>146</v>
      </c>
    </row>
    <row r="467" spans="2:65" s="1" customFormat="1" ht="49.15" customHeight="1">
      <c r="B467" s="31"/>
      <c r="C467" s="128" t="s">
        <v>771</v>
      </c>
      <c r="D467" s="128" t="s">
        <v>148</v>
      </c>
      <c r="E467" s="129" t="s">
        <v>772</v>
      </c>
      <c r="F467" s="130" t="s">
        <v>773</v>
      </c>
      <c r="G467" s="131" t="s">
        <v>510</v>
      </c>
      <c r="H467" s="132">
        <v>2.7730000000000001</v>
      </c>
      <c r="I467" s="133"/>
      <c r="J467" s="134">
        <f>ROUND(I467*H467,2)</f>
        <v>0</v>
      </c>
      <c r="K467" s="135"/>
      <c r="L467" s="31"/>
      <c r="M467" s="136" t="s">
        <v>19</v>
      </c>
      <c r="N467" s="137" t="s">
        <v>44</v>
      </c>
      <c r="P467" s="138">
        <f>O467*H467</f>
        <v>0</v>
      </c>
      <c r="Q467" s="138">
        <v>0</v>
      </c>
      <c r="R467" s="138">
        <f>Q467*H467</f>
        <v>0</v>
      </c>
      <c r="S467" s="138">
        <v>0</v>
      </c>
      <c r="T467" s="139">
        <f>S467*H467</f>
        <v>0</v>
      </c>
      <c r="AR467" s="140" t="s">
        <v>262</v>
      </c>
      <c r="AT467" s="140" t="s">
        <v>148</v>
      </c>
      <c r="AU467" s="140" t="s">
        <v>82</v>
      </c>
      <c r="AY467" s="16" t="s">
        <v>146</v>
      </c>
      <c r="BE467" s="141">
        <f>IF(N467="základní",J467,0)</f>
        <v>0</v>
      </c>
      <c r="BF467" s="141">
        <f>IF(N467="snížená",J467,0)</f>
        <v>0</v>
      </c>
      <c r="BG467" s="141">
        <f>IF(N467="zákl. přenesená",J467,0)</f>
        <v>0</v>
      </c>
      <c r="BH467" s="141">
        <f>IF(N467="sníž. přenesená",J467,0)</f>
        <v>0</v>
      </c>
      <c r="BI467" s="141">
        <f>IF(N467="nulová",J467,0)</f>
        <v>0</v>
      </c>
      <c r="BJ467" s="16" t="s">
        <v>34</v>
      </c>
      <c r="BK467" s="141">
        <f>ROUND(I467*H467,2)</f>
        <v>0</v>
      </c>
      <c r="BL467" s="16" t="s">
        <v>262</v>
      </c>
      <c r="BM467" s="140" t="s">
        <v>774</v>
      </c>
    </row>
    <row r="468" spans="2:65" s="1" customFormat="1">
      <c r="B468" s="31"/>
      <c r="D468" s="142" t="s">
        <v>154</v>
      </c>
      <c r="F468" s="143" t="s">
        <v>775</v>
      </c>
      <c r="I468" s="144"/>
      <c r="L468" s="31"/>
      <c r="M468" s="145"/>
      <c r="T468" s="52"/>
      <c r="AT468" s="16" t="s">
        <v>154</v>
      </c>
      <c r="AU468" s="16" t="s">
        <v>82</v>
      </c>
    </row>
    <row r="469" spans="2:65" s="11" customFormat="1" ht="22.9" customHeight="1">
      <c r="B469" s="116"/>
      <c r="D469" s="117" t="s">
        <v>72</v>
      </c>
      <c r="E469" s="126" t="s">
        <v>776</v>
      </c>
      <c r="F469" s="126" t="s">
        <v>777</v>
      </c>
      <c r="I469" s="119"/>
      <c r="J469" s="127">
        <f>BK469</f>
        <v>0</v>
      </c>
      <c r="L469" s="116"/>
      <c r="M469" s="121"/>
      <c r="P469" s="122">
        <f>SUM(P470:P506)</f>
        <v>0</v>
      </c>
      <c r="R469" s="122">
        <f>SUM(R470:R506)</f>
        <v>1.5956428039999999</v>
      </c>
      <c r="T469" s="123">
        <f>SUM(T470:T506)</f>
        <v>0</v>
      </c>
      <c r="AR469" s="117" t="s">
        <v>82</v>
      </c>
      <c r="AT469" s="124" t="s">
        <v>72</v>
      </c>
      <c r="AU469" s="124" t="s">
        <v>34</v>
      </c>
      <c r="AY469" s="117" t="s">
        <v>146</v>
      </c>
      <c r="BK469" s="125">
        <f>SUM(BK470:BK506)</f>
        <v>0</v>
      </c>
    </row>
    <row r="470" spans="2:65" s="1" customFormat="1" ht="24.2" customHeight="1">
      <c r="B470" s="31"/>
      <c r="C470" s="128" t="s">
        <v>778</v>
      </c>
      <c r="D470" s="128" t="s">
        <v>148</v>
      </c>
      <c r="E470" s="129" t="s">
        <v>779</v>
      </c>
      <c r="F470" s="130" t="s">
        <v>780</v>
      </c>
      <c r="G470" s="131" t="s">
        <v>196</v>
      </c>
      <c r="H470" s="132">
        <v>77.882000000000005</v>
      </c>
      <c r="I470" s="133"/>
      <c r="J470" s="134">
        <f>ROUND(I470*H470,2)</f>
        <v>0</v>
      </c>
      <c r="K470" s="135"/>
      <c r="L470" s="31"/>
      <c r="M470" s="136" t="s">
        <v>19</v>
      </c>
      <c r="N470" s="137" t="s">
        <v>44</v>
      </c>
      <c r="P470" s="138">
        <f>O470*H470</f>
        <v>0</v>
      </c>
      <c r="Q470" s="138">
        <v>0</v>
      </c>
      <c r="R470" s="138">
        <f>Q470*H470</f>
        <v>0</v>
      </c>
      <c r="S470" s="138">
        <v>0</v>
      </c>
      <c r="T470" s="139">
        <f>S470*H470</f>
        <v>0</v>
      </c>
      <c r="AR470" s="140" t="s">
        <v>262</v>
      </c>
      <c r="AT470" s="140" t="s">
        <v>148</v>
      </c>
      <c r="AU470" s="140" t="s">
        <v>82</v>
      </c>
      <c r="AY470" s="16" t="s">
        <v>146</v>
      </c>
      <c r="BE470" s="141">
        <f>IF(N470="základní",J470,0)</f>
        <v>0</v>
      </c>
      <c r="BF470" s="141">
        <f>IF(N470="snížená",J470,0)</f>
        <v>0</v>
      </c>
      <c r="BG470" s="141">
        <f>IF(N470="zákl. přenesená",J470,0)</f>
        <v>0</v>
      </c>
      <c r="BH470" s="141">
        <f>IF(N470="sníž. přenesená",J470,0)</f>
        <v>0</v>
      </c>
      <c r="BI470" s="141">
        <f>IF(N470="nulová",J470,0)</f>
        <v>0</v>
      </c>
      <c r="BJ470" s="16" t="s">
        <v>34</v>
      </c>
      <c r="BK470" s="141">
        <f>ROUND(I470*H470,2)</f>
        <v>0</v>
      </c>
      <c r="BL470" s="16" t="s">
        <v>262</v>
      </c>
      <c r="BM470" s="140" t="s">
        <v>781</v>
      </c>
    </row>
    <row r="471" spans="2:65" s="1" customFormat="1">
      <c r="B471" s="31"/>
      <c r="D471" s="142" t="s">
        <v>154</v>
      </c>
      <c r="F471" s="143" t="s">
        <v>782</v>
      </c>
      <c r="I471" s="144"/>
      <c r="L471" s="31"/>
      <c r="M471" s="145"/>
      <c r="T471" s="52"/>
      <c r="AT471" s="16" t="s">
        <v>154</v>
      </c>
      <c r="AU471" s="16" t="s">
        <v>82</v>
      </c>
    </row>
    <row r="472" spans="2:65" s="1" customFormat="1" ht="19.5">
      <c r="B472" s="31"/>
      <c r="D472" s="147" t="s">
        <v>336</v>
      </c>
      <c r="F472" s="167" t="s">
        <v>783</v>
      </c>
      <c r="I472" s="144"/>
      <c r="L472" s="31"/>
      <c r="M472" s="145"/>
      <c r="T472" s="52"/>
      <c r="AT472" s="16" t="s">
        <v>336</v>
      </c>
      <c r="AU472" s="16" t="s">
        <v>82</v>
      </c>
    </row>
    <row r="473" spans="2:65" s="14" customFormat="1">
      <c r="B473" s="161"/>
      <c r="D473" s="147" t="s">
        <v>156</v>
      </c>
      <c r="E473" s="162" t="s">
        <v>19</v>
      </c>
      <c r="F473" s="163" t="s">
        <v>784</v>
      </c>
      <c r="H473" s="162" t="s">
        <v>19</v>
      </c>
      <c r="I473" s="164"/>
      <c r="L473" s="161"/>
      <c r="M473" s="165"/>
      <c r="T473" s="166"/>
      <c r="AT473" s="162" t="s">
        <v>156</v>
      </c>
      <c r="AU473" s="162" t="s">
        <v>82</v>
      </c>
      <c r="AV473" s="14" t="s">
        <v>34</v>
      </c>
      <c r="AW473" s="14" t="s">
        <v>33</v>
      </c>
      <c r="AX473" s="14" t="s">
        <v>73</v>
      </c>
      <c r="AY473" s="162" t="s">
        <v>146</v>
      </c>
    </row>
    <row r="474" spans="2:65" s="12" customFormat="1" ht="22.5">
      <c r="B474" s="146"/>
      <c r="D474" s="147" t="s">
        <v>156</v>
      </c>
      <c r="E474" s="148" t="s">
        <v>19</v>
      </c>
      <c r="F474" s="149" t="s">
        <v>785</v>
      </c>
      <c r="H474" s="150">
        <v>33.146999999999998</v>
      </c>
      <c r="I474" s="151"/>
      <c r="L474" s="146"/>
      <c r="M474" s="152"/>
      <c r="T474" s="153"/>
      <c r="AT474" s="148" t="s">
        <v>156</v>
      </c>
      <c r="AU474" s="148" t="s">
        <v>82</v>
      </c>
      <c r="AV474" s="12" t="s">
        <v>82</v>
      </c>
      <c r="AW474" s="12" t="s">
        <v>33</v>
      </c>
      <c r="AX474" s="12" t="s">
        <v>73</v>
      </c>
      <c r="AY474" s="148" t="s">
        <v>146</v>
      </c>
    </row>
    <row r="475" spans="2:65" s="12" customFormat="1" ht="22.5">
      <c r="B475" s="146"/>
      <c r="D475" s="147" t="s">
        <v>156</v>
      </c>
      <c r="E475" s="148" t="s">
        <v>19</v>
      </c>
      <c r="F475" s="149" t="s">
        <v>260</v>
      </c>
      <c r="H475" s="150">
        <v>32.277000000000001</v>
      </c>
      <c r="I475" s="151"/>
      <c r="L475" s="146"/>
      <c r="M475" s="152"/>
      <c r="T475" s="153"/>
      <c r="AT475" s="148" t="s">
        <v>156</v>
      </c>
      <c r="AU475" s="148" t="s">
        <v>82</v>
      </c>
      <c r="AV475" s="12" t="s">
        <v>82</v>
      </c>
      <c r="AW475" s="12" t="s">
        <v>33</v>
      </c>
      <c r="AX475" s="12" t="s">
        <v>73</v>
      </c>
      <c r="AY475" s="148" t="s">
        <v>146</v>
      </c>
    </row>
    <row r="476" spans="2:65" s="12" customFormat="1" ht="22.5">
      <c r="B476" s="146"/>
      <c r="D476" s="147" t="s">
        <v>156</v>
      </c>
      <c r="E476" s="148" t="s">
        <v>19</v>
      </c>
      <c r="F476" s="149" t="s">
        <v>261</v>
      </c>
      <c r="H476" s="150">
        <v>12.458</v>
      </c>
      <c r="I476" s="151"/>
      <c r="L476" s="146"/>
      <c r="M476" s="152"/>
      <c r="T476" s="153"/>
      <c r="AT476" s="148" t="s">
        <v>156</v>
      </c>
      <c r="AU476" s="148" t="s">
        <v>82</v>
      </c>
      <c r="AV476" s="12" t="s">
        <v>82</v>
      </c>
      <c r="AW476" s="12" t="s">
        <v>33</v>
      </c>
      <c r="AX476" s="12" t="s">
        <v>73</v>
      </c>
      <c r="AY476" s="148" t="s">
        <v>146</v>
      </c>
    </row>
    <row r="477" spans="2:65" s="13" customFormat="1">
      <c r="B477" s="154"/>
      <c r="D477" s="147" t="s">
        <v>156</v>
      </c>
      <c r="E477" s="155" t="s">
        <v>94</v>
      </c>
      <c r="F477" s="156" t="s">
        <v>158</v>
      </c>
      <c r="H477" s="157">
        <v>77.882000000000005</v>
      </c>
      <c r="I477" s="158"/>
      <c r="L477" s="154"/>
      <c r="M477" s="159"/>
      <c r="T477" s="160"/>
      <c r="AT477" s="155" t="s">
        <v>156</v>
      </c>
      <c r="AU477" s="155" t="s">
        <v>82</v>
      </c>
      <c r="AV477" s="13" t="s">
        <v>152</v>
      </c>
      <c r="AW477" s="13" t="s">
        <v>33</v>
      </c>
      <c r="AX477" s="13" t="s">
        <v>34</v>
      </c>
      <c r="AY477" s="155" t="s">
        <v>146</v>
      </c>
    </row>
    <row r="478" spans="2:65" s="1" customFormat="1" ht="24.2" customHeight="1">
      <c r="B478" s="31"/>
      <c r="C478" s="128" t="s">
        <v>786</v>
      </c>
      <c r="D478" s="128" t="s">
        <v>148</v>
      </c>
      <c r="E478" s="129" t="s">
        <v>787</v>
      </c>
      <c r="F478" s="130" t="s">
        <v>788</v>
      </c>
      <c r="G478" s="131" t="s">
        <v>196</v>
      </c>
      <c r="H478" s="132">
        <v>77.882000000000005</v>
      </c>
      <c r="I478" s="133"/>
      <c r="J478" s="134">
        <f>ROUND(I478*H478,2)</f>
        <v>0</v>
      </c>
      <c r="K478" s="135"/>
      <c r="L478" s="31"/>
      <c r="M478" s="136" t="s">
        <v>19</v>
      </c>
      <c r="N478" s="137" t="s">
        <v>44</v>
      </c>
      <c r="P478" s="138">
        <f>O478*H478</f>
        <v>0</v>
      </c>
      <c r="Q478" s="138">
        <v>2.9999999999999997E-4</v>
      </c>
      <c r="R478" s="138">
        <f>Q478*H478</f>
        <v>2.3364599999999999E-2</v>
      </c>
      <c r="S478" s="138">
        <v>0</v>
      </c>
      <c r="T478" s="139">
        <f>S478*H478</f>
        <v>0</v>
      </c>
      <c r="AR478" s="140" t="s">
        <v>262</v>
      </c>
      <c r="AT478" s="140" t="s">
        <v>148</v>
      </c>
      <c r="AU478" s="140" t="s">
        <v>82</v>
      </c>
      <c r="AY478" s="16" t="s">
        <v>146</v>
      </c>
      <c r="BE478" s="141">
        <f>IF(N478="základní",J478,0)</f>
        <v>0</v>
      </c>
      <c r="BF478" s="141">
        <f>IF(N478="snížená",J478,0)</f>
        <v>0</v>
      </c>
      <c r="BG478" s="141">
        <f>IF(N478="zákl. přenesená",J478,0)</f>
        <v>0</v>
      </c>
      <c r="BH478" s="141">
        <f>IF(N478="sníž. přenesená",J478,0)</f>
        <v>0</v>
      </c>
      <c r="BI478" s="141">
        <f>IF(N478="nulová",J478,0)</f>
        <v>0</v>
      </c>
      <c r="BJ478" s="16" t="s">
        <v>34</v>
      </c>
      <c r="BK478" s="141">
        <f>ROUND(I478*H478,2)</f>
        <v>0</v>
      </c>
      <c r="BL478" s="16" t="s">
        <v>262</v>
      </c>
      <c r="BM478" s="140" t="s">
        <v>789</v>
      </c>
    </row>
    <row r="479" spans="2:65" s="1" customFormat="1">
      <c r="B479" s="31"/>
      <c r="D479" s="142" t="s">
        <v>154</v>
      </c>
      <c r="F479" s="143" t="s">
        <v>790</v>
      </c>
      <c r="I479" s="144"/>
      <c r="L479" s="31"/>
      <c r="M479" s="145"/>
      <c r="T479" s="52"/>
      <c r="AT479" s="16" t="s">
        <v>154</v>
      </c>
      <c r="AU479" s="16" t="s">
        <v>82</v>
      </c>
    </row>
    <row r="480" spans="2:65" s="12" customFormat="1">
      <c r="B480" s="146"/>
      <c r="D480" s="147" t="s">
        <v>156</v>
      </c>
      <c r="E480" s="148" t="s">
        <v>19</v>
      </c>
      <c r="F480" s="149" t="s">
        <v>94</v>
      </c>
      <c r="H480" s="150">
        <v>77.882000000000005</v>
      </c>
      <c r="I480" s="151"/>
      <c r="L480" s="146"/>
      <c r="M480" s="152"/>
      <c r="T480" s="153"/>
      <c r="AT480" s="148" t="s">
        <v>156</v>
      </c>
      <c r="AU480" s="148" t="s">
        <v>82</v>
      </c>
      <c r="AV480" s="12" t="s">
        <v>82</v>
      </c>
      <c r="AW480" s="12" t="s">
        <v>33</v>
      </c>
      <c r="AX480" s="12" t="s">
        <v>34</v>
      </c>
      <c r="AY480" s="148" t="s">
        <v>146</v>
      </c>
    </row>
    <row r="481" spans="2:65" s="1" customFormat="1" ht="44.25" customHeight="1">
      <c r="B481" s="31"/>
      <c r="C481" s="128" t="s">
        <v>791</v>
      </c>
      <c r="D481" s="128" t="s">
        <v>148</v>
      </c>
      <c r="E481" s="129" t="s">
        <v>792</v>
      </c>
      <c r="F481" s="130" t="s">
        <v>793</v>
      </c>
      <c r="G481" s="131" t="s">
        <v>196</v>
      </c>
      <c r="H481" s="132">
        <v>77.882000000000005</v>
      </c>
      <c r="I481" s="133"/>
      <c r="J481" s="134">
        <f>ROUND(I481*H481,2)</f>
        <v>0</v>
      </c>
      <c r="K481" s="135"/>
      <c r="L481" s="31"/>
      <c r="M481" s="136" t="s">
        <v>19</v>
      </c>
      <c r="N481" s="137" t="s">
        <v>44</v>
      </c>
      <c r="P481" s="138">
        <f>O481*H481</f>
        <v>0</v>
      </c>
      <c r="Q481" s="138">
        <v>5.7600000000000004E-3</v>
      </c>
      <c r="R481" s="138">
        <f>Q481*H481</f>
        <v>0.44860032000000005</v>
      </c>
      <c r="S481" s="138">
        <v>0</v>
      </c>
      <c r="T481" s="139">
        <f>S481*H481</f>
        <v>0</v>
      </c>
      <c r="AR481" s="140" t="s">
        <v>262</v>
      </c>
      <c r="AT481" s="140" t="s">
        <v>148</v>
      </c>
      <c r="AU481" s="140" t="s">
        <v>82</v>
      </c>
      <c r="AY481" s="16" t="s">
        <v>146</v>
      </c>
      <c r="BE481" s="141">
        <f>IF(N481="základní",J481,0)</f>
        <v>0</v>
      </c>
      <c r="BF481" s="141">
        <f>IF(N481="snížená",J481,0)</f>
        <v>0</v>
      </c>
      <c r="BG481" s="141">
        <f>IF(N481="zákl. přenesená",J481,0)</f>
        <v>0</v>
      </c>
      <c r="BH481" s="141">
        <f>IF(N481="sníž. přenesená",J481,0)</f>
        <v>0</v>
      </c>
      <c r="BI481" s="141">
        <f>IF(N481="nulová",J481,0)</f>
        <v>0</v>
      </c>
      <c r="BJ481" s="16" t="s">
        <v>34</v>
      </c>
      <c r="BK481" s="141">
        <f>ROUND(I481*H481,2)</f>
        <v>0</v>
      </c>
      <c r="BL481" s="16" t="s">
        <v>262</v>
      </c>
      <c r="BM481" s="140" t="s">
        <v>794</v>
      </c>
    </row>
    <row r="482" spans="2:65" s="1" customFormat="1">
      <c r="B482" s="31"/>
      <c r="D482" s="142" t="s">
        <v>154</v>
      </c>
      <c r="F482" s="143" t="s">
        <v>795</v>
      </c>
      <c r="I482" s="144"/>
      <c r="L482" s="31"/>
      <c r="M482" s="145"/>
      <c r="T482" s="52"/>
      <c r="AT482" s="16" t="s">
        <v>154</v>
      </c>
      <c r="AU482" s="16" t="s">
        <v>82</v>
      </c>
    </row>
    <row r="483" spans="2:65" s="12" customFormat="1">
      <c r="B483" s="146"/>
      <c r="D483" s="147" t="s">
        <v>156</v>
      </c>
      <c r="E483" s="148" t="s">
        <v>19</v>
      </c>
      <c r="F483" s="149" t="s">
        <v>94</v>
      </c>
      <c r="H483" s="150">
        <v>77.882000000000005</v>
      </c>
      <c r="I483" s="151"/>
      <c r="L483" s="146"/>
      <c r="M483" s="152"/>
      <c r="T483" s="153"/>
      <c r="AT483" s="148" t="s">
        <v>156</v>
      </c>
      <c r="AU483" s="148" t="s">
        <v>82</v>
      </c>
      <c r="AV483" s="12" t="s">
        <v>82</v>
      </c>
      <c r="AW483" s="12" t="s">
        <v>33</v>
      </c>
      <c r="AX483" s="12" t="s">
        <v>34</v>
      </c>
      <c r="AY483" s="148" t="s">
        <v>146</v>
      </c>
    </row>
    <row r="484" spans="2:65" s="1" customFormat="1" ht="37.9" customHeight="1">
      <c r="B484" s="31"/>
      <c r="C484" s="168" t="s">
        <v>796</v>
      </c>
      <c r="D484" s="168" t="s">
        <v>369</v>
      </c>
      <c r="E484" s="169" t="s">
        <v>797</v>
      </c>
      <c r="F484" s="170" t="s">
        <v>798</v>
      </c>
      <c r="G484" s="171" t="s">
        <v>196</v>
      </c>
      <c r="H484" s="172">
        <v>85.67</v>
      </c>
      <c r="I484" s="173"/>
      <c r="J484" s="174">
        <f>ROUND(I484*H484,2)</f>
        <v>0</v>
      </c>
      <c r="K484" s="175"/>
      <c r="L484" s="176"/>
      <c r="M484" s="177" t="s">
        <v>19</v>
      </c>
      <c r="N484" s="178" t="s">
        <v>44</v>
      </c>
      <c r="P484" s="138">
        <f>O484*H484</f>
        <v>0</v>
      </c>
      <c r="Q484" s="138">
        <v>1.29E-2</v>
      </c>
      <c r="R484" s="138">
        <f>Q484*H484</f>
        <v>1.105143</v>
      </c>
      <c r="S484" s="138">
        <v>0</v>
      </c>
      <c r="T484" s="139">
        <f>S484*H484</f>
        <v>0</v>
      </c>
      <c r="AR484" s="140" t="s">
        <v>356</v>
      </c>
      <c r="AT484" s="140" t="s">
        <v>369</v>
      </c>
      <c r="AU484" s="140" t="s">
        <v>82</v>
      </c>
      <c r="AY484" s="16" t="s">
        <v>146</v>
      </c>
      <c r="BE484" s="141">
        <f>IF(N484="základní",J484,0)</f>
        <v>0</v>
      </c>
      <c r="BF484" s="141">
        <f>IF(N484="snížená",J484,0)</f>
        <v>0</v>
      </c>
      <c r="BG484" s="141">
        <f>IF(N484="zákl. přenesená",J484,0)</f>
        <v>0</v>
      </c>
      <c r="BH484" s="141">
        <f>IF(N484="sníž. přenesená",J484,0)</f>
        <v>0</v>
      </c>
      <c r="BI484" s="141">
        <f>IF(N484="nulová",J484,0)</f>
        <v>0</v>
      </c>
      <c r="BJ484" s="16" t="s">
        <v>34</v>
      </c>
      <c r="BK484" s="141">
        <f>ROUND(I484*H484,2)</f>
        <v>0</v>
      </c>
      <c r="BL484" s="16" t="s">
        <v>262</v>
      </c>
      <c r="BM484" s="140" t="s">
        <v>799</v>
      </c>
    </row>
    <row r="485" spans="2:65" s="12" customFormat="1">
      <c r="B485" s="146"/>
      <c r="D485" s="147" t="s">
        <v>156</v>
      </c>
      <c r="F485" s="149" t="s">
        <v>800</v>
      </c>
      <c r="H485" s="150">
        <v>85.67</v>
      </c>
      <c r="I485" s="151"/>
      <c r="L485" s="146"/>
      <c r="M485" s="152"/>
      <c r="T485" s="153"/>
      <c r="AT485" s="148" t="s">
        <v>156</v>
      </c>
      <c r="AU485" s="148" t="s">
        <v>82</v>
      </c>
      <c r="AV485" s="12" t="s">
        <v>82</v>
      </c>
      <c r="AW485" s="12" t="s">
        <v>4</v>
      </c>
      <c r="AX485" s="12" t="s">
        <v>34</v>
      </c>
      <c r="AY485" s="148" t="s">
        <v>146</v>
      </c>
    </row>
    <row r="486" spans="2:65" s="1" customFormat="1" ht="33" customHeight="1">
      <c r="B486" s="31"/>
      <c r="C486" s="128" t="s">
        <v>801</v>
      </c>
      <c r="D486" s="128" t="s">
        <v>148</v>
      </c>
      <c r="E486" s="129" t="s">
        <v>802</v>
      </c>
      <c r="F486" s="130" t="s">
        <v>803</v>
      </c>
      <c r="G486" s="131" t="s">
        <v>189</v>
      </c>
      <c r="H486" s="132">
        <v>17</v>
      </c>
      <c r="I486" s="133"/>
      <c r="J486" s="134">
        <f>ROUND(I486*H486,2)</f>
        <v>0</v>
      </c>
      <c r="K486" s="135"/>
      <c r="L486" s="31"/>
      <c r="M486" s="136" t="s">
        <v>19</v>
      </c>
      <c r="N486" s="137" t="s">
        <v>44</v>
      </c>
      <c r="P486" s="138">
        <f>O486*H486</f>
        <v>0</v>
      </c>
      <c r="Q486" s="138">
        <v>3.3255200000000001E-4</v>
      </c>
      <c r="R486" s="138">
        <f>Q486*H486</f>
        <v>5.653384E-3</v>
      </c>
      <c r="S486" s="138">
        <v>0</v>
      </c>
      <c r="T486" s="139">
        <f>S486*H486</f>
        <v>0</v>
      </c>
      <c r="AR486" s="140" t="s">
        <v>262</v>
      </c>
      <c r="AT486" s="140" t="s">
        <v>148</v>
      </c>
      <c r="AU486" s="140" t="s">
        <v>82</v>
      </c>
      <c r="AY486" s="16" t="s">
        <v>146</v>
      </c>
      <c r="BE486" s="141">
        <f>IF(N486="základní",J486,0)</f>
        <v>0</v>
      </c>
      <c r="BF486" s="141">
        <f>IF(N486="snížená",J486,0)</f>
        <v>0</v>
      </c>
      <c r="BG486" s="141">
        <f>IF(N486="zákl. přenesená",J486,0)</f>
        <v>0</v>
      </c>
      <c r="BH486" s="141">
        <f>IF(N486="sníž. přenesená",J486,0)</f>
        <v>0</v>
      </c>
      <c r="BI486" s="141">
        <f>IF(N486="nulová",J486,0)</f>
        <v>0</v>
      </c>
      <c r="BJ486" s="16" t="s">
        <v>34</v>
      </c>
      <c r="BK486" s="141">
        <f>ROUND(I486*H486,2)</f>
        <v>0</v>
      </c>
      <c r="BL486" s="16" t="s">
        <v>262</v>
      </c>
      <c r="BM486" s="140" t="s">
        <v>804</v>
      </c>
    </row>
    <row r="487" spans="2:65" s="12" customFormat="1">
      <c r="B487" s="146"/>
      <c r="D487" s="147" t="s">
        <v>156</v>
      </c>
      <c r="E487" s="148" t="s">
        <v>19</v>
      </c>
      <c r="F487" s="149" t="s">
        <v>805</v>
      </c>
      <c r="H487" s="150">
        <v>17</v>
      </c>
      <c r="I487" s="151"/>
      <c r="L487" s="146"/>
      <c r="M487" s="152"/>
      <c r="T487" s="153"/>
      <c r="AT487" s="148" t="s">
        <v>156</v>
      </c>
      <c r="AU487" s="148" t="s">
        <v>82</v>
      </c>
      <c r="AV487" s="12" t="s">
        <v>82</v>
      </c>
      <c r="AW487" s="12" t="s">
        <v>33</v>
      </c>
      <c r="AX487" s="12" t="s">
        <v>73</v>
      </c>
      <c r="AY487" s="148" t="s">
        <v>146</v>
      </c>
    </row>
    <row r="488" spans="2:65" s="13" customFormat="1">
      <c r="B488" s="154"/>
      <c r="D488" s="147" t="s">
        <v>156</v>
      </c>
      <c r="E488" s="155" t="s">
        <v>19</v>
      </c>
      <c r="F488" s="156" t="s">
        <v>158</v>
      </c>
      <c r="H488" s="157">
        <v>17</v>
      </c>
      <c r="I488" s="158"/>
      <c r="L488" s="154"/>
      <c r="M488" s="159"/>
      <c r="T488" s="160"/>
      <c r="AT488" s="155" t="s">
        <v>156</v>
      </c>
      <c r="AU488" s="155" t="s">
        <v>82</v>
      </c>
      <c r="AV488" s="13" t="s">
        <v>152</v>
      </c>
      <c r="AW488" s="13" t="s">
        <v>33</v>
      </c>
      <c r="AX488" s="13" t="s">
        <v>34</v>
      </c>
      <c r="AY488" s="155" t="s">
        <v>146</v>
      </c>
    </row>
    <row r="489" spans="2:65" s="1" customFormat="1" ht="24.2" customHeight="1">
      <c r="B489" s="31"/>
      <c r="C489" s="128" t="s">
        <v>806</v>
      </c>
      <c r="D489" s="128" t="s">
        <v>148</v>
      </c>
      <c r="E489" s="129" t="s">
        <v>807</v>
      </c>
      <c r="F489" s="130" t="s">
        <v>808</v>
      </c>
      <c r="G489" s="131" t="s">
        <v>189</v>
      </c>
      <c r="H489" s="132">
        <v>99.86</v>
      </c>
      <c r="I489" s="133"/>
      <c r="J489" s="134">
        <f>ROUND(I489*H489,2)</f>
        <v>0</v>
      </c>
      <c r="K489" s="135"/>
      <c r="L489" s="31"/>
      <c r="M489" s="136" t="s">
        <v>19</v>
      </c>
      <c r="N489" s="137" t="s">
        <v>44</v>
      </c>
      <c r="P489" s="138">
        <f>O489*H489</f>
        <v>0</v>
      </c>
      <c r="Q489" s="138">
        <v>9.0000000000000006E-5</v>
      </c>
      <c r="R489" s="138">
        <f>Q489*H489</f>
        <v>8.9874000000000013E-3</v>
      </c>
      <c r="S489" s="138">
        <v>0</v>
      </c>
      <c r="T489" s="139">
        <f>S489*H489</f>
        <v>0</v>
      </c>
      <c r="AR489" s="140" t="s">
        <v>262</v>
      </c>
      <c r="AT489" s="140" t="s">
        <v>148</v>
      </c>
      <c r="AU489" s="140" t="s">
        <v>82</v>
      </c>
      <c r="AY489" s="16" t="s">
        <v>146</v>
      </c>
      <c r="BE489" s="141">
        <f>IF(N489="základní",J489,0)</f>
        <v>0</v>
      </c>
      <c r="BF489" s="141">
        <f>IF(N489="snížená",J489,0)</f>
        <v>0</v>
      </c>
      <c r="BG489" s="141">
        <f>IF(N489="zákl. přenesená",J489,0)</f>
        <v>0</v>
      </c>
      <c r="BH489" s="141">
        <f>IF(N489="sníž. přenesená",J489,0)</f>
        <v>0</v>
      </c>
      <c r="BI489" s="141">
        <f>IF(N489="nulová",J489,0)</f>
        <v>0</v>
      </c>
      <c r="BJ489" s="16" t="s">
        <v>34</v>
      </c>
      <c r="BK489" s="141">
        <f>ROUND(I489*H489,2)</f>
        <v>0</v>
      </c>
      <c r="BL489" s="16" t="s">
        <v>262</v>
      </c>
      <c r="BM489" s="140" t="s">
        <v>809</v>
      </c>
    </row>
    <row r="490" spans="2:65" s="1" customFormat="1">
      <c r="B490" s="31"/>
      <c r="D490" s="142" t="s">
        <v>154</v>
      </c>
      <c r="F490" s="143" t="s">
        <v>810</v>
      </c>
      <c r="I490" s="144"/>
      <c r="L490" s="31"/>
      <c r="M490" s="145"/>
      <c r="T490" s="52"/>
      <c r="AT490" s="16" t="s">
        <v>154</v>
      </c>
      <c r="AU490" s="16" t="s">
        <v>82</v>
      </c>
    </row>
    <row r="491" spans="2:65" s="14" customFormat="1">
      <c r="B491" s="161"/>
      <c r="D491" s="147" t="s">
        <v>156</v>
      </c>
      <c r="E491" s="162" t="s">
        <v>19</v>
      </c>
      <c r="F491" s="163" t="s">
        <v>811</v>
      </c>
      <c r="H491" s="162" t="s">
        <v>19</v>
      </c>
      <c r="I491" s="164"/>
      <c r="L491" s="161"/>
      <c r="M491" s="165"/>
      <c r="T491" s="166"/>
      <c r="AT491" s="162" t="s">
        <v>156</v>
      </c>
      <c r="AU491" s="162" t="s">
        <v>82</v>
      </c>
      <c r="AV491" s="14" t="s">
        <v>34</v>
      </c>
      <c r="AW491" s="14" t="s">
        <v>33</v>
      </c>
      <c r="AX491" s="14" t="s">
        <v>73</v>
      </c>
      <c r="AY491" s="162" t="s">
        <v>146</v>
      </c>
    </row>
    <row r="492" spans="2:65" s="12" customFormat="1" ht="33.75">
      <c r="B492" s="146"/>
      <c r="D492" s="147" t="s">
        <v>156</v>
      </c>
      <c r="E492" s="148" t="s">
        <v>19</v>
      </c>
      <c r="F492" s="149" t="s">
        <v>812</v>
      </c>
      <c r="H492" s="150">
        <v>41.79</v>
      </c>
      <c r="I492" s="151"/>
      <c r="L492" s="146"/>
      <c r="M492" s="152"/>
      <c r="T492" s="153"/>
      <c r="AT492" s="148" t="s">
        <v>156</v>
      </c>
      <c r="AU492" s="148" t="s">
        <v>82</v>
      </c>
      <c r="AV492" s="12" t="s">
        <v>82</v>
      </c>
      <c r="AW492" s="12" t="s">
        <v>33</v>
      </c>
      <c r="AX492" s="12" t="s">
        <v>73</v>
      </c>
      <c r="AY492" s="148" t="s">
        <v>146</v>
      </c>
    </row>
    <row r="493" spans="2:65" s="12" customFormat="1">
      <c r="B493" s="146"/>
      <c r="D493" s="147" t="s">
        <v>156</v>
      </c>
      <c r="E493" s="148" t="s">
        <v>19</v>
      </c>
      <c r="F493" s="149" t="s">
        <v>813</v>
      </c>
      <c r="H493" s="150">
        <v>36.74</v>
      </c>
      <c r="I493" s="151"/>
      <c r="L493" s="146"/>
      <c r="M493" s="152"/>
      <c r="T493" s="153"/>
      <c r="AT493" s="148" t="s">
        <v>156</v>
      </c>
      <c r="AU493" s="148" t="s">
        <v>82</v>
      </c>
      <c r="AV493" s="12" t="s">
        <v>82</v>
      </c>
      <c r="AW493" s="12" t="s">
        <v>33</v>
      </c>
      <c r="AX493" s="12" t="s">
        <v>73</v>
      </c>
      <c r="AY493" s="148" t="s">
        <v>146</v>
      </c>
    </row>
    <row r="494" spans="2:65" s="12" customFormat="1">
      <c r="B494" s="146"/>
      <c r="D494" s="147" t="s">
        <v>156</v>
      </c>
      <c r="E494" s="148" t="s">
        <v>19</v>
      </c>
      <c r="F494" s="149" t="s">
        <v>814</v>
      </c>
      <c r="H494" s="150">
        <v>21.33</v>
      </c>
      <c r="I494" s="151"/>
      <c r="L494" s="146"/>
      <c r="M494" s="152"/>
      <c r="T494" s="153"/>
      <c r="AT494" s="148" t="s">
        <v>156</v>
      </c>
      <c r="AU494" s="148" t="s">
        <v>82</v>
      </c>
      <c r="AV494" s="12" t="s">
        <v>82</v>
      </c>
      <c r="AW494" s="12" t="s">
        <v>33</v>
      </c>
      <c r="AX494" s="12" t="s">
        <v>73</v>
      </c>
      <c r="AY494" s="148" t="s">
        <v>146</v>
      </c>
    </row>
    <row r="495" spans="2:65" s="13" customFormat="1">
      <c r="B495" s="154"/>
      <c r="D495" s="147" t="s">
        <v>156</v>
      </c>
      <c r="E495" s="155" t="s">
        <v>19</v>
      </c>
      <c r="F495" s="156" t="s">
        <v>158</v>
      </c>
      <c r="H495" s="157">
        <v>99.86</v>
      </c>
      <c r="I495" s="158"/>
      <c r="L495" s="154"/>
      <c r="M495" s="159"/>
      <c r="T495" s="160"/>
      <c r="AT495" s="155" t="s">
        <v>156</v>
      </c>
      <c r="AU495" s="155" t="s">
        <v>82</v>
      </c>
      <c r="AV495" s="13" t="s">
        <v>152</v>
      </c>
      <c r="AW495" s="13" t="s">
        <v>33</v>
      </c>
      <c r="AX495" s="13" t="s">
        <v>34</v>
      </c>
      <c r="AY495" s="155" t="s">
        <v>146</v>
      </c>
    </row>
    <row r="496" spans="2:65" s="1" customFormat="1" ht="24.2" customHeight="1">
      <c r="B496" s="31"/>
      <c r="C496" s="128" t="s">
        <v>815</v>
      </c>
      <c r="D496" s="128" t="s">
        <v>148</v>
      </c>
      <c r="E496" s="129" t="s">
        <v>816</v>
      </c>
      <c r="F496" s="130" t="s">
        <v>817</v>
      </c>
      <c r="G496" s="131" t="s">
        <v>171</v>
      </c>
      <c r="H496" s="132">
        <v>30</v>
      </c>
      <c r="I496" s="133"/>
      <c r="J496" s="134">
        <f>ROUND(I496*H496,2)</f>
        <v>0</v>
      </c>
      <c r="K496" s="135"/>
      <c r="L496" s="31"/>
      <c r="M496" s="136" t="s">
        <v>19</v>
      </c>
      <c r="N496" s="137" t="s">
        <v>44</v>
      </c>
      <c r="P496" s="138">
        <f>O496*H496</f>
        <v>0</v>
      </c>
      <c r="Q496" s="138">
        <v>0</v>
      </c>
      <c r="R496" s="138">
        <f>Q496*H496</f>
        <v>0</v>
      </c>
      <c r="S496" s="138">
        <v>0</v>
      </c>
      <c r="T496" s="139">
        <f>S496*H496</f>
        <v>0</v>
      </c>
      <c r="AR496" s="140" t="s">
        <v>262</v>
      </c>
      <c r="AT496" s="140" t="s">
        <v>148</v>
      </c>
      <c r="AU496" s="140" t="s">
        <v>82</v>
      </c>
      <c r="AY496" s="16" t="s">
        <v>146</v>
      </c>
      <c r="BE496" s="141">
        <f>IF(N496="základní",J496,0)</f>
        <v>0</v>
      </c>
      <c r="BF496" s="141">
        <f>IF(N496="snížená",J496,0)</f>
        <v>0</v>
      </c>
      <c r="BG496" s="141">
        <f>IF(N496="zákl. přenesená",J496,0)</f>
        <v>0</v>
      </c>
      <c r="BH496" s="141">
        <f>IF(N496="sníž. přenesená",J496,0)</f>
        <v>0</v>
      </c>
      <c r="BI496" s="141">
        <f>IF(N496="nulová",J496,0)</f>
        <v>0</v>
      </c>
      <c r="BJ496" s="16" t="s">
        <v>34</v>
      </c>
      <c r="BK496" s="141">
        <f>ROUND(I496*H496,2)</f>
        <v>0</v>
      </c>
      <c r="BL496" s="16" t="s">
        <v>262</v>
      </c>
      <c r="BM496" s="140" t="s">
        <v>818</v>
      </c>
    </row>
    <row r="497" spans="2:65" s="1" customFormat="1">
      <c r="B497" s="31"/>
      <c r="D497" s="142" t="s">
        <v>154</v>
      </c>
      <c r="F497" s="143" t="s">
        <v>819</v>
      </c>
      <c r="I497" s="144"/>
      <c r="L497" s="31"/>
      <c r="M497" s="145"/>
      <c r="T497" s="52"/>
      <c r="AT497" s="16" t="s">
        <v>154</v>
      </c>
      <c r="AU497" s="16" t="s">
        <v>82</v>
      </c>
    </row>
    <row r="498" spans="2:65" s="1" customFormat="1" ht="24.2" customHeight="1">
      <c r="B498" s="31"/>
      <c r="C498" s="128" t="s">
        <v>820</v>
      </c>
      <c r="D498" s="128" t="s">
        <v>148</v>
      </c>
      <c r="E498" s="129" t="s">
        <v>821</v>
      </c>
      <c r="F498" s="130" t="s">
        <v>822</v>
      </c>
      <c r="G498" s="131" t="s">
        <v>171</v>
      </c>
      <c r="H498" s="132">
        <v>20</v>
      </c>
      <c r="I498" s="133"/>
      <c r="J498" s="134">
        <f>ROUND(I498*H498,2)</f>
        <v>0</v>
      </c>
      <c r="K498" s="135"/>
      <c r="L498" s="31"/>
      <c r="M498" s="136" t="s">
        <v>19</v>
      </c>
      <c r="N498" s="137" t="s">
        <v>44</v>
      </c>
      <c r="P498" s="138">
        <f>O498*H498</f>
        <v>0</v>
      </c>
      <c r="Q498" s="138">
        <v>0</v>
      </c>
      <c r="R498" s="138">
        <f>Q498*H498</f>
        <v>0</v>
      </c>
      <c r="S498" s="138">
        <v>0</v>
      </c>
      <c r="T498" s="139">
        <f>S498*H498</f>
        <v>0</v>
      </c>
      <c r="AR498" s="140" t="s">
        <v>262</v>
      </c>
      <c r="AT498" s="140" t="s">
        <v>148</v>
      </c>
      <c r="AU498" s="140" t="s">
        <v>82</v>
      </c>
      <c r="AY498" s="16" t="s">
        <v>146</v>
      </c>
      <c r="BE498" s="141">
        <f>IF(N498="základní",J498,0)</f>
        <v>0</v>
      </c>
      <c r="BF498" s="141">
        <f>IF(N498="snížená",J498,0)</f>
        <v>0</v>
      </c>
      <c r="BG498" s="141">
        <f>IF(N498="zákl. přenesená",J498,0)</f>
        <v>0</v>
      </c>
      <c r="BH498" s="141">
        <f>IF(N498="sníž. přenesená",J498,0)</f>
        <v>0</v>
      </c>
      <c r="BI498" s="141">
        <f>IF(N498="nulová",J498,0)</f>
        <v>0</v>
      </c>
      <c r="BJ498" s="16" t="s">
        <v>34</v>
      </c>
      <c r="BK498" s="141">
        <f>ROUND(I498*H498,2)</f>
        <v>0</v>
      </c>
      <c r="BL498" s="16" t="s">
        <v>262</v>
      </c>
      <c r="BM498" s="140" t="s">
        <v>823</v>
      </c>
    </row>
    <row r="499" spans="2:65" s="1" customFormat="1">
      <c r="B499" s="31"/>
      <c r="D499" s="142" t="s">
        <v>154</v>
      </c>
      <c r="F499" s="143" t="s">
        <v>824</v>
      </c>
      <c r="I499" s="144"/>
      <c r="L499" s="31"/>
      <c r="M499" s="145"/>
      <c r="T499" s="52"/>
      <c r="AT499" s="16" t="s">
        <v>154</v>
      </c>
      <c r="AU499" s="16" t="s">
        <v>82</v>
      </c>
    </row>
    <row r="500" spans="2:65" s="1" customFormat="1" ht="24.2" customHeight="1">
      <c r="B500" s="31"/>
      <c r="C500" s="128" t="s">
        <v>825</v>
      </c>
      <c r="D500" s="128" t="s">
        <v>148</v>
      </c>
      <c r="E500" s="129" t="s">
        <v>826</v>
      </c>
      <c r="F500" s="130" t="s">
        <v>827</v>
      </c>
      <c r="G500" s="131" t="s">
        <v>189</v>
      </c>
      <c r="H500" s="132">
        <v>150</v>
      </c>
      <c r="I500" s="133"/>
      <c r="J500" s="134">
        <f>ROUND(I500*H500,2)</f>
        <v>0</v>
      </c>
      <c r="K500" s="135"/>
      <c r="L500" s="31"/>
      <c r="M500" s="136" t="s">
        <v>19</v>
      </c>
      <c r="N500" s="137" t="s">
        <v>44</v>
      </c>
      <c r="P500" s="138">
        <f>O500*H500</f>
        <v>0</v>
      </c>
      <c r="Q500" s="138">
        <v>0</v>
      </c>
      <c r="R500" s="138">
        <f>Q500*H500</f>
        <v>0</v>
      </c>
      <c r="S500" s="138">
        <v>0</v>
      </c>
      <c r="T500" s="139">
        <f>S500*H500</f>
        <v>0</v>
      </c>
      <c r="AR500" s="140" t="s">
        <v>262</v>
      </c>
      <c r="AT500" s="140" t="s">
        <v>148</v>
      </c>
      <c r="AU500" s="140" t="s">
        <v>82</v>
      </c>
      <c r="AY500" s="16" t="s">
        <v>146</v>
      </c>
      <c r="BE500" s="141">
        <f>IF(N500="základní",J500,0)</f>
        <v>0</v>
      </c>
      <c r="BF500" s="141">
        <f>IF(N500="snížená",J500,0)</f>
        <v>0</v>
      </c>
      <c r="BG500" s="141">
        <f>IF(N500="zákl. přenesená",J500,0)</f>
        <v>0</v>
      </c>
      <c r="BH500" s="141">
        <f>IF(N500="sníž. přenesená",J500,0)</f>
        <v>0</v>
      </c>
      <c r="BI500" s="141">
        <f>IF(N500="nulová",J500,0)</f>
        <v>0</v>
      </c>
      <c r="BJ500" s="16" t="s">
        <v>34</v>
      </c>
      <c r="BK500" s="141">
        <f>ROUND(I500*H500,2)</f>
        <v>0</v>
      </c>
      <c r="BL500" s="16" t="s">
        <v>262</v>
      </c>
      <c r="BM500" s="140" t="s">
        <v>828</v>
      </c>
    </row>
    <row r="501" spans="2:65" s="1" customFormat="1">
      <c r="B501" s="31"/>
      <c r="D501" s="142" t="s">
        <v>154</v>
      </c>
      <c r="F501" s="143" t="s">
        <v>829</v>
      </c>
      <c r="I501" s="144"/>
      <c r="L501" s="31"/>
      <c r="M501" s="145"/>
      <c r="T501" s="52"/>
      <c r="AT501" s="16" t="s">
        <v>154</v>
      </c>
      <c r="AU501" s="16" t="s">
        <v>82</v>
      </c>
    </row>
    <row r="502" spans="2:65" s="1" customFormat="1" ht="24.2" customHeight="1">
      <c r="B502" s="31"/>
      <c r="C502" s="128" t="s">
        <v>830</v>
      </c>
      <c r="D502" s="128" t="s">
        <v>148</v>
      </c>
      <c r="E502" s="129" t="s">
        <v>831</v>
      </c>
      <c r="F502" s="130" t="s">
        <v>832</v>
      </c>
      <c r="G502" s="131" t="s">
        <v>196</v>
      </c>
      <c r="H502" s="132">
        <v>77.882000000000005</v>
      </c>
      <c r="I502" s="133"/>
      <c r="J502" s="134">
        <f>ROUND(I502*H502,2)</f>
        <v>0</v>
      </c>
      <c r="K502" s="135"/>
      <c r="L502" s="31"/>
      <c r="M502" s="136" t="s">
        <v>19</v>
      </c>
      <c r="N502" s="137" t="s">
        <v>44</v>
      </c>
      <c r="P502" s="138">
        <f>O502*H502</f>
        <v>0</v>
      </c>
      <c r="Q502" s="138">
        <v>5.0000000000000002E-5</v>
      </c>
      <c r="R502" s="138">
        <f>Q502*H502</f>
        <v>3.8941000000000006E-3</v>
      </c>
      <c r="S502" s="138">
        <v>0</v>
      </c>
      <c r="T502" s="139">
        <f>S502*H502</f>
        <v>0</v>
      </c>
      <c r="AR502" s="140" t="s">
        <v>262</v>
      </c>
      <c r="AT502" s="140" t="s">
        <v>148</v>
      </c>
      <c r="AU502" s="140" t="s">
        <v>82</v>
      </c>
      <c r="AY502" s="16" t="s">
        <v>146</v>
      </c>
      <c r="BE502" s="141">
        <f>IF(N502="základní",J502,0)</f>
        <v>0</v>
      </c>
      <c r="BF502" s="141">
        <f>IF(N502="snížená",J502,0)</f>
        <v>0</v>
      </c>
      <c r="BG502" s="141">
        <f>IF(N502="zákl. přenesená",J502,0)</f>
        <v>0</v>
      </c>
      <c r="BH502" s="141">
        <f>IF(N502="sníž. přenesená",J502,0)</f>
        <v>0</v>
      </c>
      <c r="BI502" s="141">
        <f>IF(N502="nulová",J502,0)</f>
        <v>0</v>
      </c>
      <c r="BJ502" s="16" t="s">
        <v>34</v>
      </c>
      <c r="BK502" s="141">
        <f>ROUND(I502*H502,2)</f>
        <v>0</v>
      </c>
      <c r="BL502" s="16" t="s">
        <v>262</v>
      </c>
      <c r="BM502" s="140" t="s">
        <v>833</v>
      </c>
    </row>
    <row r="503" spans="2:65" s="1" customFormat="1">
      <c r="B503" s="31"/>
      <c r="D503" s="142" t="s">
        <v>154</v>
      </c>
      <c r="F503" s="143" t="s">
        <v>834</v>
      </c>
      <c r="I503" s="144"/>
      <c r="L503" s="31"/>
      <c r="M503" s="145"/>
      <c r="T503" s="52"/>
      <c r="AT503" s="16" t="s">
        <v>154</v>
      </c>
      <c r="AU503" s="16" t="s">
        <v>82</v>
      </c>
    </row>
    <row r="504" spans="2:65" s="12" customFormat="1">
      <c r="B504" s="146"/>
      <c r="D504" s="147" t="s">
        <v>156</v>
      </c>
      <c r="E504" s="148" t="s">
        <v>19</v>
      </c>
      <c r="F504" s="149" t="s">
        <v>94</v>
      </c>
      <c r="H504" s="150">
        <v>77.882000000000005</v>
      </c>
      <c r="I504" s="151"/>
      <c r="L504" s="146"/>
      <c r="M504" s="152"/>
      <c r="T504" s="153"/>
      <c r="AT504" s="148" t="s">
        <v>156</v>
      </c>
      <c r="AU504" s="148" t="s">
        <v>82</v>
      </c>
      <c r="AV504" s="12" t="s">
        <v>82</v>
      </c>
      <c r="AW504" s="12" t="s">
        <v>33</v>
      </c>
      <c r="AX504" s="12" t="s">
        <v>34</v>
      </c>
      <c r="AY504" s="148" t="s">
        <v>146</v>
      </c>
    </row>
    <row r="505" spans="2:65" s="1" customFormat="1" ht="49.15" customHeight="1">
      <c r="B505" s="31"/>
      <c r="C505" s="128" t="s">
        <v>835</v>
      </c>
      <c r="D505" s="128" t="s">
        <v>148</v>
      </c>
      <c r="E505" s="129" t="s">
        <v>836</v>
      </c>
      <c r="F505" s="130" t="s">
        <v>837</v>
      </c>
      <c r="G505" s="131" t="s">
        <v>510</v>
      </c>
      <c r="H505" s="132">
        <v>1.5960000000000001</v>
      </c>
      <c r="I505" s="133"/>
      <c r="J505" s="134">
        <f>ROUND(I505*H505,2)</f>
        <v>0</v>
      </c>
      <c r="K505" s="135"/>
      <c r="L505" s="31"/>
      <c r="M505" s="136" t="s">
        <v>19</v>
      </c>
      <c r="N505" s="137" t="s">
        <v>44</v>
      </c>
      <c r="P505" s="138">
        <f>O505*H505</f>
        <v>0</v>
      </c>
      <c r="Q505" s="138">
        <v>0</v>
      </c>
      <c r="R505" s="138">
        <f>Q505*H505</f>
        <v>0</v>
      </c>
      <c r="S505" s="138">
        <v>0</v>
      </c>
      <c r="T505" s="139">
        <f>S505*H505</f>
        <v>0</v>
      </c>
      <c r="AR505" s="140" t="s">
        <v>262</v>
      </c>
      <c r="AT505" s="140" t="s">
        <v>148</v>
      </c>
      <c r="AU505" s="140" t="s">
        <v>82</v>
      </c>
      <c r="AY505" s="16" t="s">
        <v>146</v>
      </c>
      <c r="BE505" s="141">
        <f>IF(N505="základní",J505,0)</f>
        <v>0</v>
      </c>
      <c r="BF505" s="141">
        <f>IF(N505="snížená",J505,0)</f>
        <v>0</v>
      </c>
      <c r="BG505" s="141">
        <f>IF(N505="zákl. přenesená",J505,0)</f>
        <v>0</v>
      </c>
      <c r="BH505" s="141">
        <f>IF(N505="sníž. přenesená",J505,0)</f>
        <v>0</v>
      </c>
      <c r="BI505" s="141">
        <f>IF(N505="nulová",J505,0)</f>
        <v>0</v>
      </c>
      <c r="BJ505" s="16" t="s">
        <v>34</v>
      </c>
      <c r="BK505" s="141">
        <f>ROUND(I505*H505,2)</f>
        <v>0</v>
      </c>
      <c r="BL505" s="16" t="s">
        <v>262</v>
      </c>
      <c r="BM505" s="140" t="s">
        <v>838</v>
      </c>
    </row>
    <row r="506" spans="2:65" s="1" customFormat="1">
      <c r="B506" s="31"/>
      <c r="D506" s="142" t="s">
        <v>154</v>
      </c>
      <c r="F506" s="143" t="s">
        <v>839</v>
      </c>
      <c r="I506" s="144"/>
      <c r="L506" s="31"/>
      <c r="M506" s="145"/>
      <c r="T506" s="52"/>
      <c r="AT506" s="16" t="s">
        <v>154</v>
      </c>
      <c r="AU506" s="16" t="s">
        <v>82</v>
      </c>
    </row>
    <row r="507" spans="2:65" s="11" customFormat="1" ht="22.9" customHeight="1">
      <c r="B507" s="116"/>
      <c r="D507" s="117" t="s">
        <v>72</v>
      </c>
      <c r="E507" s="126" t="s">
        <v>840</v>
      </c>
      <c r="F507" s="126" t="s">
        <v>841</v>
      </c>
      <c r="I507" s="119"/>
      <c r="J507" s="127">
        <f>BK507</f>
        <v>0</v>
      </c>
      <c r="L507" s="116"/>
      <c r="M507" s="121"/>
      <c r="P507" s="122">
        <f>SUM(P508:P522)</f>
        <v>0</v>
      </c>
      <c r="R507" s="122">
        <f>SUM(R508:R522)</f>
        <v>9.6201999999999989E-3</v>
      </c>
      <c r="T507" s="123">
        <f>SUM(T508:T522)</f>
        <v>5.9790000000000006E-4</v>
      </c>
      <c r="AR507" s="117" t="s">
        <v>82</v>
      </c>
      <c r="AT507" s="124" t="s">
        <v>72</v>
      </c>
      <c r="AU507" s="124" t="s">
        <v>34</v>
      </c>
      <c r="AY507" s="117" t="s">
        <v>146</v>
      </c>
      <c r="BK507" s="125">
        <f>SUM(BK508:BK522)</f>
        <v>0</v>
      </c>
    </row>
    <row r="508" spans="2:65" s="1" customFormat="1" ht="33" customHeight="1">
      <c r="B508" s="31"/>
      <c r="C508" s="128" t="s">
        <v>842</v>
      </c>
      <c r="D508" s="128" t="s">
        <v>148</v>
      </c>
      <c r="E508" s="129" t="s">
        <v>843</v>
      </c>
      <c r="F508" s="130" t="s">
        <v>844</v>
      </c>
      <c r="G508" s="131" t="s">
        <v>189</v>
      </c>
      <c r="H508" s="132">
        <v>19.93</v>
      </c>
      <c r="I508" s="133"/>
      <c r="J508" s="134">
        <f>ROUND(I508*H508,2)</f>
        <v>0</v>
      </c>
      <c r="K508" s="135"/>
      <c r="L508" s="31"/>
      <c r="M508" s="136" t="s">
        <v>19</v>
      </c>
      <c r="N508" s="137" t="s">
        <v>44</v>
      </c>
      <c r="P508" s="138">
        <f>O508*H508</f>
        <v>0</v>
      </c>
      <c r="Q508" s="138">
        <v>0</v>
      </c>
      <c r="R508" s="138">
        <f>Q508*H508</f>
        <v>0</v>
      </c>
      <c r="S508" s="138">
        <v>3.0000000000000001E-5</v>
      </c>
      <c r="T508" s="139">
        <f>S508*H508</f>
        <v>5.9790000000000006E-4</v>
      </c>
      <c r="AR508" s="140" t="s">
        <v>262</v>
      </c>
      <c r="AT508" s="140" t="s">
        <v>148</v>
      </c>
      <c r="AU508" s="140" t="s">
        <v>82</v>
      </c>
      <c r="AY508" s="16" t="s">
        <v>146</v>
      </c>
      <c r="BE508" s="141">
        <f>IF(N508="základní",J508,0)</f>
        <v>0</v>
      </c>
      <c r="BF508" s="141">
        <f>IF(N508="snížená",J508,0)</f>
        <v>0</v>
      </c>
      <c r="BG508" s="141">
        <f>IF(N508="zákl. přenesená",J508,0)</f>
        <v>0</v>
      </c>
      <c r="BH508" s="141">
        <f>IF(N508="sníž. přenesená",J508,0)</f>
        <v>0</v>
      </c>
      <c r="BI508" s="141">
        <f>IF(N508="nulová",J508,0)</f>
        <v>0</v>
      </c>
      <c r="BJ508" s="16" t="s">
        <v>34</v>
      </c>
      <c r="BK508" s="141">
        <f>ROUND(I508*H508,2)</f>
        <v>0</v>
      </c>
      <c r="BL508" s="16" t="s">
        <v>262</v>
      </c>
      <c r="BM508" s="140" t="s">
        <v>845</v>
      </c>
    </row>
    <row r="509" spans="2:65" s="1" customFormat="1">
      <c r="B509" s="31"/>
      <c r="D509" s="142" t="s">
        <v>154</v>
      </c>
      <c r="F509" s="143" t="s">
        <v>846</v>
      </c>
      <c r="I509" s="144"/>
      <c r="L509" s="31"/>
      <c r="M509" s="145"/>
      <c r="T509" s="52"/>
      <c r="AT509" s="16" t="s">
        <v>154</v>
      </c>
      <c r="AU509" s="16" t="s">
        <v>82</v>
      </c>
    </row>
    <row r="510" spans="2:65" s="12" customFormat="1" ht="22.5">
      <c r="B510" s="146"/>
      <c r="D510" s="147" t="s">
        <v>156</v>
      </c>
      <c r="E510" s="148" t="s">
        <v>19</v>
      </c>
      <c r="F510" s="149" t="s">
        <v>847</v>
      </c>
      <c r="H510" s="150">
        <v>19.93</v>
      </c>
      <c r="I510" s="151"/>
      <c r="L510" s="146"/>
      <c r="M510" s="152"/>
      <c r="T510" s="153"/>
      <c r="AT510" s="148" t="s">
        <v>156</v>
      </c>
      <c r="AU510" s="148" t="s">
        <v>82</v>
      </c>
      <c r="AV510" s="12" t="s">
        <v>82</v>
      </c>
      <c r="AW510" s="12" t="s">
        <v>33</v>
      </c>
      <c r="AX510" s="12" t="s">
        <v>34</v>
      </c>
      <c r="AY510" s="148" t="s">
        <v>146</v>
      </c>
    </row>
    <row r="511" spans="2:65" s="1" customFormat="1" ht="21.75" customHeight="1">
      <c r="B511" s="31"/>
      <c r="C511" s="168" t="s">
        <v>848</v>
      </c>
      <c r="D511" s="168" t="s">
        <v>369</v>
      </c>
      <c r="E511" s="169" t="s">
        <v>849</v>
      </c>
      <c r="F511" s="170" t="s">
        <v>850</v>
      </c>
      <c r="G511" s="171" t="s">
        <v>189</v>
      </c>
      <c r="H511" s="172">
        <v>20.927</v>
      </c>
      <c r="I511" s="173"/>
      <c r="J511" s="174">
        <f>ROUND(I511*H511,2)</f>
        <v>0</v>
      </c>
      <c r="K511" s="175"/>
      <c r="L511" s="176"/>
      <c r="M511" s="177" t="s">
        <v>19</v>
      </c>
      <c r="N511" s="178" t="s">
        <v>44</v>
      </c>
      <c r="P511" s="138">
        <f>O511*H511</f>
        <v>0</v>
      </c>
      <c r="Q511" s="138">
        <v>0</v>
      </c>
      <c r="R511" s="138">
        <f>Q511*H511</f>
        <v>0</v>
      </c>
      <c r="S511" s="138">
        <v>0</v>
      </c>
      <c r="T511" s="139">
        <f>S511*H511</f>
        <v>0</v>
      </c>
      <c r="AR511" s="140" t="s">
        <v>356</v>
      </c>
      <c r="AT511" s="140" t="s">
        <v>369</v>
      </c>
      <c r="AU511" s="140" t="s">
        <v>82</v>
      </c>
      <c r="AY511" s="16" t="s">
        <v>146</v>
      </c>
      <c r="BE511" s="141">
        <f>IF(N511="základní",J511,0)</f>
        <v>0</v>
      </c>
      <c r="BF511" s="141">
        <f>IF(N511="snížená",J511,0)</f>
        <v>0</v>
      </c>
      <c r="BG511" s="141">
        <f>IF(N511="zákl. přenesená",J511,0)</f>
        <v>0</v>
      </c>
      <c r="BH511" s="141">
        <f>IF(N511="sníž. přenesená",J511,0)</f>
        <v>0</v>
      </c>
      <c r="BI511" s="141">
        <f>IF(N511="nulová",J511,0)</f>
        <v>0</v>
      </c>
      <c r="BJ511" s="16" t="s">
        <v>34</v>
      </c>
      <c r="BK511" s="141">
        <f>ROUND(I511*H511,2)</f>
        <v>0</v>
      </c>
      <c r="BL511" s="16" t="s">
        <v>262</v>
      </c>
      <c r="BM511" s="140" t="s">
        <v>851</v>
      </c>
    </row>
    <row r="512" spans="2:65" s="12" customFormat="1">
      <c r="B512" s="146"/>
      <c r="D512" s="147" t="s">
        <v>156</v>
      </c>
      <c r="F512" s="149" t="s">
        <v>852</v>
      </c>
      <c r="H512" s="150">
        <v>20.927</v>
      </c>
      <c r="I512" s="151"/>
      <c r="L512" s="146"/>
      <c r="M512" s="152"/>
      <c r="T512" s="153"/>
      <c r="AT512" s="148" t="s">
        <v>156</v>
      </c>
      <c r="AU512" s="148" t="s">
        <v>82</v>
      </c>
      <c r="AV512" s="12" t="s">
        <v>82</v>
      </c>
      <c r="AW512" s="12" t="s">
        <v>4</v>
      </c>
      <c r="AX512" s="12" t="s">
        <v>34</v>
      </c>
      <c r="AY512" s="148" t="s">
        <v>146</v>
      </c>
    </row>
    <row r="513" spans="2:65" s="1" customFormat="1" ht="24.2" customHeight="1">
      <c r="B513" s="31"/>
      <c r="C513" s="128" t="s">
        <v>853</v>
      </c>
      <c r="D513" s="128" t="s">
        <v>148</v>
      </c>
      <c r="E513" s="129" t="s">
        <v>854</v>
      </c>
      <c r="F513" s="130" t="s">
        <v>855</v>
      </c>
      <c r="G513" s="131" t="s">
        <v>196</v>
      </c>
      <c r="H513" s="132">
        <v>9.34</v>
      </c>
      <c r="I513" s="133"/>
      <c r="J513" s="134">
        <f>ROUND(I513*H513,2)</f>
        <v>0</v>
      </c>
      <c r="K513" s="135"/>
      <c r="L513" s="31"/>
      <c r="M513" s="136" t="s">
        <v>19</v>
      </c>
      <c r="N513" s="137" t="s">
        <v>44</v>
      </c>
      <c r="P513" s="138">
        <f>O513*H513</f>
        <v>0</v>
      </c>
      <c r="Q513" s="138">
        <v>0</v>
      </c>
      <c r="R513" s="138">
        <f>Q513*H513</f>
        <v>0</v>
      </c>
      <c r="S513" s="138">
        <v>0</v>
      </c>
      <c r="T513" s="139">
        <f>S513*H513</f>
        <v>0</v>
      </c>
      <c r="AR513" s="140" t="s">
        <v>262</v>
      </c>
      <c r="AT513" s="140" t="s">
        <v>148</v>
      </c>
      <c r="AU513" s="140" t="s">
        <v>82</v>
      </c>
      <c r="AY513" s="16" t="s">
        <v>146</v>
      </c>
      <c r="BE513" s="141">
        <f>IF(N513="základní",J513,0)</f>
        <v>0</v>
      </c>
      <c r="BF513" s="141">
        <f>IF(N513="snížená",J513,0)</f>
        <v>0</v>
      </c>
      <c r="BG513" s="141">
        <f>IF(N513="zákl. přenesená",J513,0)</f>
        <v>0</v>
      </c>
      <c r="BH513" s="141">
        <f>IF(N513="sníž. přenesená",J513,0)</f>
        <v>0</v>
      </c>
      <c r="BI513" s="141">
        <f>IF(N513="nulová",J513,0)</f>
        <v>0</v>
      </c>
      <c r="BJ513" s="16" t="s">
        <v>34</v>
      </c>
      <c r="BK513" s="141">
        <f>ROUND(I513*H513,2)</f>
        <v>0</v>
      </c>
      <c r="BL513" s="16" t="s">
        <v>262</v>
      </c>
      <c r="BM513" s="140" t="s">
        <v>856</v>
      </c>
    </row>
    <row r="514" spans="2:65" s="1" customFormat="1">
      <c r="B514" s="31"/>
      <c r="D514" s="142" t="s">
        <v>154</v>
      </c>
      <c r="F514" s="143" t="s">
        <v>857</v>
      </c>
      <c r="I514" s="144"/>
      <c r="L514" s="31"/>
      <c r="M514" s="145"/>
      <c r="T514" s="52"/>
      <c r="AT514" s="16" t="s">
        <v>154</v>
      </c>
      <c r="AU514" s="16" t="s">
        <v>82</v>
      </c>
    </row>
    <row r="515" spans="2:65" s="12" customFormat="1" ht="22.5">
      <c r="B515" s="146"/>
      <c r="D515" s="147" t="s">
        <v>156</v>
      </c>
      <c r="E515" s="148" t="s">
        <v>19</v>
      </c>
      <c r="F515" s="149" t="s">
        <v>858</v>
      </c>
      <c r="H515" s="150">
        <v>9.34</v>
      </c>
      <c r="I515" s="151"/>
      <c r="L515" s="146"/>
      <c r="M515" s="152"/>
      <c r="T515" s="153"/>
      <c r="AT515" s="148" t="s">
        <v>156</v>
      </c>
      <c r="AU515" s="148" t="s">
        <v>82</v>
      </c>
      <c r="AV515" s="12" t="s">
        <v>82</v>
      </c>
      <c r="AW515" s="12" t="s">
        <v>33</v>
      </c>
      <c r="AX515" s="12" t="s">
        <v>73</v>
      </c>
      <c r="AY515" s="148" t="s">
        <v>146</v>
      </c>
    </row>
    <row r="516" spans="2:65" s="13" customFormat="1">
      <c r="B516" s="154"/>
      <c r="D516" s="147" t="s">
        <v>156</v>
      </c>
      <c r="E516" s="155" t="s">
        <v>19</v>
      </c>
      <c r="F516" s="156" t="s">
        <v>158</v>
      </c>
      <c r="H516" s="157">
        <v>9.34</v>
      </c>
      <c r="I516" s="158"/>
      <c r="L516" s="154"/>
      <c r="M516" s="159"/>
      <c r="T516" s="160"/>
      <c r="AT516" s="155" t="s">
        <v>156</v>
      </c>
      <c r="AU516" s="155" t="s">
        <v>82</v>
      </c>
      <c r="AV516" s="13" t="s">
        <v>152</v>
      </c>
      <c r="AW516" s="13" t="s">
        <v>33</v>
      </c>
      <c r="AX516" s="13" t="s">
        <v>34</v>
      </c>
      <c r="AY516" s="155" t="s">
        <v>146</v>
      </c>
    </row>
    <row r="517" spans="2:65" s="1" customFormat="1" ht="37.9" customHeight="1">
      <c r="B517" s="31"/>
      <c r="C517" s="128" t="s">
        <v>859</v>
      </c>
      <c r="D517" s="128" t="s">
        <v>148</v>
      </c>
      <c r="E517" s="129" t="s">
        <v>860</v>
      </c>
      <c r="F517" s="130" t="s">
        <v>861</v>
      </c>
      <c r="G517" s="131" t="s">
        <v>196</v>
      </c>
      <c r="H517" s="132">
        <v>9.34</v>
      </c>
      <c r="I517" s="133"/>
      <c r="J517" s="134">
        <f>ROUND(I517*H517,2)</f>
        <v>0</v>
      </c>
      <c r="K517" s="135"/>
      <c r="L517" s="31"/>
      <c r="M517" s="136" t="s">
        <v>19</v>
      </c>
      <c r="N517" s="137" t="s">
        <v>44</v>
      </c>
      <c r="P517" s="138">
        <f>O517*H517</f>
        <v>0</v>
      </c>
      <c r="Q517" s="138">
        <v>1.7000000000000001E-4</v>
      </c>
      <c r="R517" s="138">
        <f>Q517*H517</f>
        <v>1.5878000000000001E-3</v>
      </c>
      <c r="S517" s="138">
        <v>0</v>
      </c>
      <c r="T517" s="139">
        <f>S517*H517</f>
        <v>0</v>
      </c>
      <c r="AR517" s="140" t="s">
        <v>262</v>
      </c>
      <c r="AT517" s="140" t="s">
        <v>148</v>
      </c>
      <c r="AU517" s="140" t="s">
        <v>82</v>
      </c>
      <c r="AY517" s="16" t="s">
        <v>146</v>
      </c>
      <c r="BE517" s="141">
        <f>IF(N517="základní",J517,0)</f>
        <v>0</v>
      </c>
      <c r="BF517" s="141">
        <f>IF(N517="snížená",J517,0)</f>
        <v>0</v>
      </c>
      <c r="BG517" s="141">
        <f>IF(N517="zákl. přenesená",J517,0)</f>
        <v>0</v>
      </c>
      <c r="BH517" s="141">
        <f>IF(N517="sníž. přenesená",J517,0)</f>
        <v>0</v>
      </c>
      <c r="BI517" s="141">
        <f>IF(N517="nulová",J517,0)</f>
        <v>0</v>
      </c>
      <c r="BJ517" s="16" t="s">
        <v>34</v>
      </c>
      <c r="BK517" s="141">
        <f>ROUND(I517*H517,2)</f>
        <v>0</v>
      </c>
      <c r="BL517" s="16" t="s">
        <v>262</v>
      </c>
      <c r="BM517" s="140" t="s">
        <v>862</v>
      </c>
    </row>
    <row r="518" spans="2:65" s="1" customFormat="1">
      <c r="B518" s="31"/>
      <c r="D518" s="142" t="s">
        <v>154</v>
      </c>
      <c r="F518" s="143" t="s">
        <v>863</v>
      </c>
      <c r="I518" s="144"/>
      <c r="L518" s="31"/>
      <c r="M518" s="145"/>
      <c r="T518" s="52"/>
      <c r="AT518" s="16" t="s">
        <v>154</v>
      </c>
      <c r="AU518" s="16" t="s">
        <v>82</v>
      </c>
    </row>
    <row r="519" spans="2:65" s="1" customFormat="1" ht="24.2" customHeight="1">
      <c r="B519" s="31"/>
      <c r="C519" s="128" t="s">
        <v>864</v>
      </c>
      <c r="D519" s="128" t="s">
        <v>148</v>
      </c>
      <c r="E519" s="129" t="s">
        <v>865</v>
      </c>
      <c r="F519" s="130" t="s">
        <v>866</v>
      </c>
      <c r="G519" s="131" t="s">
        <v>196</v>
      </c>
      <c r="H519" s="132">
        <v>9.34</v>
      </c>
      <c r="I519" s="133"/>
      <c r="J519" s="134">
        <f>ROUND(I519*H519,2)</f>
        <v>0</v>
      </c>
      <c r="K519" s="135"/>
      <c r="L519" s="31"/>
      <c r="M519" s="136" t="s">
        <v>19</v>
      </c>
      <c r="N519" s="137" t="s">
        <v>44</v>
      </c>
      <c r="P519" s="138">
        <f>O519*H519</f>
        <v>0</v>
      </c>
      <c r="Q519" s="138">
        <v>3.8000000000000002E-4</v>
      </c>
      <c r="R519" s="138">
        <f>Q519*H519</f>
        <v>3.5492000000000002E-3</v>
      </c>
      <c r="S519" s="138">
        <v>0</v>
      </c>
      <c r="T519" s="139">
        <f>S519*H519</f>
        <v>0</v>
      </c>
      <c r="AR519" s="140" t="s">
        <v>262</v>
      </c>
      <c r="AT519" s="140" t="s">
        <v>148</v>
      </c>
      <c r="AU519" s="140" t="s">
        <v>82</v>
      </c>
      <c r="AY519" s="16" t="s">
        <v>146</v>
      </c>
      <c r="BE519" s="141">
        <f>IF(N519="základní",J519,0)</f>
        <v>0</v>
      </c>
      <c r="BF519" s="141">
        <f>IF(N519="snížená",J519,0)</f>
        <v>0</v>
      </c>
      <c r="BG519" s="141">
        <f>IF(N519="zákl. přenesená",J519,0)</f>
        <v>0</v>
      </c>
      <c r="BH519" s="141">
        <f>IF(N519="sníž. přenesená",J519,0)</f>
        <v>0</v>
      </c>
      <c r="BI519" s="141">
        <f>IF(N519="nulová",J519,0)</f>
        <v>0</v>
      </c>
      <c r="BJ519" s="16" t="s">
        <v>34</v>
      </c>
      <c r="BK519" s="141">
        <f>ROUND(I519*H519,2)</f>
        <v>0</v>
      </c>
      <c r="BL519" s="16" t="s">
        <v>262</v>
      </c>
      <c r="BM519" s="140" t="s">
        <v>867</v>
      </c>
    </row>
    <row r="520" spans="2:65" s="1" customFormat="1">
      <c r="B520" s="31"/>
      <c r="D520" s="142" t="s">
        <v>154</v>
      </c>
      <c r="F520" s="143" t="s">
        <v>868</v>
      </c>
      <c r="I520" s="144"/>
      <c r="L520" s="31"/>
      <c r="M520" s="145"/>
      <c r="T520" s="52"/>
      <c r="AT520" s="16" t="s">
        <v>154</v>
      </c>
      <c r="AU520" s="16" t="s">
        <v>82</v>
      </c>
    </row>
    <row r="521" spans="2:65" s="1" customFormat="1" ht="37.9" customHeight="1">
      <c r="B521" s="31"/>
      <c r="C521" s="128" t="s">
        <v>869</v>
      </c>
      <c r="D521" s="128" t="s">
        <v>148</v>
      </c>
      <c r="E521" s="129" t="s">
        <v>870</v>
      </c>
      <c r="F521" s="130" t="s">
        <v>871</v>
      </c>
      <c r="G521" s="131" t="s">
        <v>196</v>
      </c>
      <c r="H521" s="132">
        <v>9.34</v>
      </c>
      <c r="I521" s="133"/>
      <c r="J521" s="134">
        <f>ROUND(I521*H521,2)</f>
        <v>0</v>
      </c>
      <c r="K521" s="135"/>
      <c r="L521" s="31"/>
      <c r="M521" s="136" t="s">
        <v>19</v>
      </c>
      <c r="N521" s="137" t="s">
        <v>44</v>
      </c>
      <c r="P521" s="138">
        <f>O521*H521</f>
        <v>0</v>
      </c>
      <c r="Q521" s="138">
        <v>4.8000000000000001E-4</v>
      </c>
      <c r="R521" s="138">
        <f>Q521*H521</f>
        <v>4.4831999999999997E-3</v>
      </c>
      <c r="S521" s="138">
        <v>0</v>
      </c>
      <c r="T521" s="139">
        <f>S521*H521</f>
        <v>0</v>
      </c>
      <c r="AR521" s="140" t="s">
        <v>262</v>
      </c>
      <c r="AT521" s="140" t="s">
        <v>148</v>
      </c>
      <c r="AU521" s="140" t="s">
        <v>82</v>
      </c>
      <c r="AY521" s="16" t="s">
        <v>146</v>
      </c>
      <c r="BE521" s="141">
        <f>IF(N521="základní",J521,0)</f>
        <v>0</v>
      </c>
      <c r="BF521" s="141">
        <f>IF(N521="snížená",J521,0)</f>
        <v>0</v>
      </c>
      <c r="BG521" s="141">
        <f>IF(N521="zákl. přenesená",J521,0)</f>
        <v>0</v>
      </c>
      <c r="BH521" s="141">
        <f>IF(N521="sníž. přenesená",J521,0)</f>
        <v>0</v>
      </c>
      <c r="BI521" s="141">
        <f>IF(N521="nulová",J521,0)</f>
        <v>0</v>
      </c>
      <c r="BJ521" s="16" t="s">
        <v>34</v>
      </c>
      <c r="BK521" s="141">
        <f>ROUND(I521*H521,2)</f>
        <v>0</v>
      </c>
      <c r="BL521" s="16" t="s">
        <v>262</v>
      </c>
      <c r="BM521" s="140" t="s">
        <v>872</v>
      </c>
    </row>
    <row r="522" spans="2:65" s="1" customFormat="1">
      <c r="B522" s="31"/>
      <c r="D522" s="142" t="s">
        <v>154</v>
      </c>
      <c r="F522" s="143" t="s">
        <v>873</v>
      </c>
      <c r="I522" s="144"/>
      <c r="L522" s="31"/>
      <c r="M522" s="145"/>
      <c r="T522" s="52"/>
      <c r="AT522" s="16" t="s">
        <v>154</v>
      </c>
      <c r="AU522" s="16" t="s">
        <v>82</v>
      </c>
    </row>
    <row r="523" spans="2:65" s="11" customFormat="1" ht="22.9" customHeight="1">
      <c r="B523" s="116"/>
      <c r="D523" s="117" t="s">
        <v>72</v>
      </c>
      <c r="E523" s="126" t="s">
        <v>874</v>
      </c>
      <c r="F523" s="126" t="s">
        <v>875</v>
      </c>
      <c r="I523" s="119"/>
      <c r="J523" s="127">
        <f>BK523</f>
        <v>0</v>
      </c>
      <c r="L523" s="116"/>
      <c r="M523" s="121"/>
      <c r="P523" s="122">
        <f>SUM(P524:P545)</f>
        <v>0</v>
      </c>
      <c r="R523" s="122">
        <f>SUM(R524:R545)</f>
        <v>0.16723199999999999</v>
      </c>
      <c r="T523" s="123">
        <f>SUM(T524:T545)</f>
        <v>0</v>
      </c>
      <c r="AR523" s="117" t="s">
        <v>82</v>
      </c>
      <c r="AT523" s="124" t="s">
        <v>72</v>
      </c>
      <c r="AU523" s="124" t="s">
        <v>34</v>
      </c>
      <c r="AY523" s="117" t="s">
        <v>146</v>
      </c>
      <c r="BK523" s="125">
        <f>SUM(BK524:BK545)</f>
        <v>0</v>
      </c>
    </row>
    <row r="524" spans="2:65" s="1" customFormat="1" ht="24.2" customHeight="1">
      <c r="B524" s="31"/>
      <c r="C524" s="128" t="s">
        <v>876</v>
      </c>
      <c r="D524" s="128" t="s">
        <v>148</v>
      </c>
      <c r="E524" s="129" t="s">
        <v>877</v>
      </c>
      <c r="F524" s="130" t="s">
        <v>878</v>
      </c>
      <c r="G524" s="131" t="s">
        <v>196</v>
      </c>
      <c r="H524" s="132">
        <v>334.464</v>
      </c>
      <c r="I524" s="133"/>
      <c r="J524" s="134">
        <f>ROUND(I524*H524,2)</f>
        <v>0</v>
      </c>
      <c r="K524" s="135"/>
      <c r="L524" s="31"/>
      <c r="M524" s="136" t="s">
        <v>19</v>
      </c>
      <c r="N524" s="137" t="s">
        <v>44</v>
      </c>
      <c r="P524" s="138">
        <f>O524*H524</f>
        <v>0</v>
      </c>
      <c r="Q524" s="138">
        <v>0</v>
      </c>
      <c r="R524" s="138">
        <f>Q524*H524</f>
        <v>0</v>
      </c>
      <c r="S524" s="138">
        <v>0</v>
      </c>
      <c r="T524" s="139">
        <f>S524*H524</f>
        <v>0</v>
      </c>
      <c r="AR524" s="140" t="s">
        <v>262</v>
      </c>
      <c r="AT524" s="140" t="s">
        <v>148</v>
      </c>
      <c r="AU524" s="140" t="s">
        <v>82</v>
      </c>
      <c r="AY524" s="16" t="s">
        <v>146</v>
      </c>
      <c r="BE524" s="141">
        <f>IF(N524="základní",J524,0)</f>
        <v>0</v>
      </c>
      <c r="BF524" s="141">
        <f>IF(N524="snížená",J524,0)</f>
        <v>0</v>
      </c>
      <c r="BG524" s="141">
        <f>IF(N524="zákl. přenesená",J524,0)</f>
        <v>0</v>
      </c>
      <c r="BH524" s="141">
        <f>IF(N524="sníž. přenesená",J524,0)</f>
        <v>0</v>
      </c>
      <c r="BI524" s="141">
        <f>IF(N524="nulová",J524,0)</f>
        <v>0</v>
      </c>
      <c r="BJ524" s="16" t="s">
        <v>34</v>
      </c>
      <c r="BK524" s="141">
        <f>ROUND(I524*H524,2)</f>
        <v>0</v>
      </c>
      <c r="BL524" s="16" t="s">
        <v>262</v>
      </c>
      <c r="BM524" s="140" t="s">
        <v>879</v>
      </c>
    </row>
    <row r="525" spans="2:65" s="1" customFormat="1">
      <c r="B525" s="31"/>
      <c r="D525" s="142" t="s">
        <v>154</v>
      </c>
      <c r="F525" s="143" t="s">
        <v>880</v>
      </c>
      <c r="I525" s="144"/>
      <c r="L525" s="31"/>
      <c r="M525" s="145"/>
      <c r="T525" s="52"/>
      <c r="AT525" s="16" t="s">
        <v>154</v>
      </c>
      <c r="AU525" s="16" t="s">
        <v>82</v>
      </c>
    </row>
    <row r="526" spans="2:65" s="14" customFormat="1">
      <c r="B526" s="161"/>
      <c r="D526" s="147" t="s">
        <v>156</v>
      </c>
      <c r="E526" s="162" t="s">
        <v>19</v>
      </c>
      <c r="F526" s="163" t="s">
        <v>240</v>
      </c>
      <c r="H526" s="162" t="s">
        <v>19</v>
      </c>
      <c r="I526" s="164"/>
      <c r="L526" s="161"/>
      <c r="M526" s="165"/>
      <c r="T526" s="166"/>
      <c r="AT526" s="162" t="s">
        <v>156</v>
      </c>
      <c r="AU526" s="162" t="s">
        <v>82</v>
      </c>
      <c r="AV526" s="14" t="s">
        <v>34</v>
      </c>
      <c r="AW526" s="14" t="s">
        <v>33</v>
      </c>
      <c r="AX526" s="14" t="s">
        <v>73</v>
      </c>
      <c r="AY526" s="162" t="s">
        <v>146</v>
      </c>
    </row>
    <row r="527" spans="2:65" s="12" customFormat="1">
      <c r="B527" s="146"/>
      <c r="D527" s="147" t="s">
        <v>156</v>
      </c>
      <c r="E527" s="148" t="s">
        <v>19</v>
      </c>
      <c r="F527" s="149" t="s">
        <v>881</v>
      </c>
      <c r="H527" s="150">
        <v>44.997</v>
      </c>
      <c r="I527" s="151"/>
      <c r="L527" s="146"/>
      <c r="M527" s="152"/>
      <c r="T527" s="153"/>
      <c r="AT527" s="148" t="s">
        <v>156</v>
      </c>
      <c r="AU527" s="148" t="s">
        <v>82</v>
      </c>
      <c r="AV527" s="12" t="s">
        <v>82</v>
      </c>
      <c r="AW527" s="12" t="s">
        <v>33</v>
      </c>
      <c r="AX527" s="12" t="s">
        <v>73</v>
      </c>
      <c r="AY527" s="148" t="s">
        <v>146</v>
      </c>
    </row>
    <row r="528" spans="2:65" s="12" customFormat="1" ht="22.5">
      <c r="B528" s="146"/>
      <c r="D528" s="147" t="s">
        <v>156</v>
      </c>
      <c r="E528" s="148" t="s">
        <v>19</v>
      </c>
      <c r="F528" s="149" t="s">
        <v>882</v>
      </c>
      <c r="H528" s="150">
        <v>12.914</v>
      </c>
      <c r="I528" s="151"/>
      <c r="L528" s="146"/>
      <c r="M528" s="152"/>
      <c r="T528" s="153"/>
      <c r="AT528" s="148" t="s">
        <v>156</v>
      </c>
      <c r="AU528" s="148" t="s">
        <v>82</v>
      </c>
      <c r="AV528" s="12" t="s">
        <v>82</v>
      </c>
      <c r="AW528" s="12" t="s">
        <v>33</v>
      </c>
      <c r="AX528" s="12" t="s">
        <v>73</v>
      </c>
      <c r="AY528" s="148" t="s">
        <v>146</v>
      </c>
    </row>
    <row r="529" spans="2:65" s="12" customFormat="1">
      <c r="B529" s="146"/>
      <c r="D529" s="147" t="s">
        <v>156</v>
      </c>
      <c r="E529" s="148" t="s">
        <v>19</v>
      </c>
      <c r="F529" s="149" t="s">
        <v>883</v>
      </c>
      <c r="H529" s="150">
        <v>25.102</v>
      </c>
      <c r="I529" s="151"/>
      <c r="L529" s="146"/>
      <c r="M529" s="152"/>
      <c r="T529" s="153"/>
      <c r="AT529" s="148" t="s">
        <v>156</v>
      </c>
      <c r="AU529" s="148" t="s">
        <v>82</v>
      </c>
      <c r="AV529" s="12" t="s">
        <v>82</v>
      </c>
      <c r="AW529" s="12" t="s">
        <v>33</v>
      </c>
      <c r="AX529" s="12" t="s">
        <v>73</v>
      </c>
      <c r="AY529" s="148" t="s">
        <v>146</v>
      </c>
    </row>
    <row r="530" spans="2:65" s="12" customFormat="1" ht="22.5">
      <c r="B530" s="146"/>
      <c r="D530" s="147" t="s">
        <v>156</v>
      </c>
      <c r="E530" s="148" t="s">
        <v>19</v>
      </c>
      <c r="F530" s="149" t="s">
        <v>884</v>
      </c>
      <c r="H530" s="150">
        <v>12.657999999999999</v>
      </c>
      <c r="I530" s="151"/>
      <c r="L530" s="146"/>
      <c r="M530" s="152"/>
      <c r="T530" s="153"/>
      <c r="AT530" s="148" t="s">
        <v>156</v>
      </c>
      <c r="AU530" s="148" t="s">
        <v>82</v>
      </c>
      <c r="AV530" s="12" t="s">
        <v>82</v>
      </c>
      <c r="AW530" s="12" t="s">
        <v>33</v>
      </c>
      <c r="AX530" s="12" t="s">
        <v>73</v>
      </c>
      <c r="AY530" s="148" t="s">
        <v>146</v>
      </c>
    </row>
    <row r="531" spans="2:65" s="12" customFormat="1">
      <c r="B531" s="146"/>
      <c r="D531" s="147" t="s">
        <v>156</v>
      </c>
      <c r="E531" s="148" t="s">
        <v>19</v>
      </c>
      <c r="F531" s="149" t="s">
        <v>885</v>
      </c>
      <c r="H531" s="150">
        <v>41.244</v>
      </c>
      <c r="I531" s="151"/>
      <c r="L531" s="146"/>
      <c r="M531" s="152"/>
      <c r="T531" s="153"/>
      <c r="AT531" s="148" t="s">
        <v>156</v>
      </c>
      <c r="AU531" s="148" t="s">
        <v>82</v>
      </c>
      <c r="AV531" s="12" t="s">
        <v>82</v>
      </c>
      <c r="AW531" s="12" t="s">
        <v>33</v>
      </c>
      <c r="AX531" s="12" t="s">
        <v>73</v>
      </c>
      <c r="AY531" s="148" t="s">
        <v>146</v>
      </c>
    </row>
    <row r="532" spans="2:65" s="12" customFormat="1" ht="22.5">
      <c r="B532" s="146"/>
      <c r="D532" s="147" t="s">
        <v>156</v>
      </c>
      <c r="E532" s="148" t="s">
        <v>19</v>
      </c>
      <c r="F532" s="149" t="s">
        <v>886</v>
      </c>
      <c r="H532" s="150">
        <v>46.08</v>
      </c>
      <c r="I532" s="151"/>
      <c r="L532" s="146"/>
      <c r="M532" s="152"/>
      <c r="T532" s="153"/>
      <c r="AT532" s="148" t="s">
        <v>156</v>
      </c>
      <c r="AU532" s="148" t="s">
        <v>82</v>
      </c>
      <c r="AV532" s="12" t="s">
        <v>82</v>
      </c>
      <c r="AW532" s="12" t="s">
        <v>33</v>
      </c>
      <c r="AX532" s="12" t="s">
        <v>73</v>
      </c>
      <c r="AY532" s="148" t="s">
        <v>146</v>
      </c>
    </row>
    <row r="533" spans="2:65" s="12" customFormat="1">
      <c r="B533" s="146"/>
      <c r="D533" s="147" t="s">
        <v>156</v>
      </c>
      <c r="E533" s="148" t="s">
        <v>19</v>
      </c>
      <c r="F533" s="149" t="s">
        <v>887</v>
      </c>
      <c r="H533" s="150">
        <v>15.656000000000001</v>
      </c>
      <c r="I533" s="151"/>
      <c r="L533" s="146"/>
      <c r="M533" s="152"/>
      <c r="T533" s="153"/>
      <c r="AT533" s="148" t="s">
        <v>156</v>
      </c>
      <c r="AU533" s="148" t="s">
        <v>82</v>
      </c>
      <c r="AV533" s="12" t="s">
        <v>82</v>
      </c>
      <c r="AW533" s="12" t="s">
        <v>33</v>
      </c>
      <c r="AX533" s="12" t="s">
        <v>73</v>
      </c>
      <c r="AY533" s="148" t="s">
        <v>146</v>
      </c>
    </row>
    <row r="534" spans="2:65" s="12" customFormat="1" ht="22.5">
      <c r="B534" s="146"/>
      <c r="D534" s="147" t="s">
        <v>156</v>
      </c>
      <c r="E534" s="148" t="s">
        <v>19</v>
      </c>
      <c r="F534" s="149" t="s">
        <v>888</v>
      </c>
      <c r="H534" s="150">
        <v>3.6309999999999998</v>
      </c>
      <c r="I534" s="151"/>
      <c r="L534" s="146"/>
      <c r="M534" s="152"/>
      <c r="T534" s="153"/>
      <c r="AT534" s="148" t="s">
        <v>156</v>
      </c>
      <c r="AU534" s="148" t="s">
        <v>82</v>
      </c>
      <c r="AV534" s="12" t="s">
        <v>82</v>
      </c>
      <c r="AW534" s="12" t="s">
        <v>33</v>
      </c>
      <c r="AX534" s="12" t="s">
        <v>73</v>
      </c>
      <c r="AY534" s="148" t="s">
        <v>146</v>
      </c>
    </row>
    <row r="535" spans="2:65" s="12" customFormat="1">
      <c r="B535" s="146"/>
      <c r="D535" s="147" t="s">
        <v>156</v>
      </c>
      <c r="E535" s="148" t="s">
        <v>19</v>
      </c>
      <c r="F535" s="149" t="s">
        <v>250</v>
      </c>
      <c r="H535" s="150">
        <v>23.594000000000001</v>
      </c>
      <c r="I535" s="151"/>
      <c r="L535" s="146"/>
      <c r="M535" s="152"/>
      <c r="T535" s="153"/>
      <c r="AT535" s="148" t="s">
        <v>156</v>
      </c>
      <c r="AU535" s="148" t="s">
        <v>82</v>
      </c>
      <c r="AV535" s="12" t="s">
        <v>82</v>
      </c>
      <c r="AW535" s="12" t="s">
        <v>33</v>
      </c>
      <c r="AX535" s="12" t="s">
        <v>73</v>
      </c>
      <c r="AY535" s="148" t="s">
        <v>146</v>
      </c>
    </row>
    <row r="536" spans="2:65" s="12" customFormat="1">
      <c r="B536" s="146"/>
      <c r="D536" s="147" t="s">
        <v>156</v>
      </c>
      <c r="E536" s="148" t="s">
        <v>19</v>
      </c>
      <c r="F536" s="149" t="s">
        <v>889</v>
      </c>
      <c r="H536" s="150">
        <v>42.378</v>
      </c>
      <c r="I536" s="151"/>
      <c r="L536" s="146"/>
      <c r="M536" s="152"/>
      <c r="T536" s="153"/>
      <c r="AT536" s="148" t="s">
        <v>156</v>
      </c>
      <c r="AU536" s="148" t="s">
        <v>82</v>
      </c>
      <c r="AV536" s="12" t="s">
        <v>82</v>
      </c>
      <c r="AW536" s="12" t="s">
        <v>33</v>
      </c>
      <c r="AX536" s="12" t="s">
        <v>73</v>
      </c>
      <c r="AY536" s="148" t="s">
        <v>146</v>
      </c>
    </row>
    <row r="537" spans="2:65" s="12" customFormat="1">
      <c r="B537" s="146"/>
      <c r="D537" s="147" t="s">
        <v>156</v>
      </c>
      <c r="E537" s="148" t="s">
        <v>19</v>
      </c>
      <c r="F537" s="149" t="s">
        <v>99</v>
      </c>
      <c r="H537" s="150">
        <v>66.209999999999994</v>
      </c>
      <c r="I537" s="151"/>
      <c r="L537" s="146"/>
      <c r="M537" s="152"/>
      <c r="T537" s="153"/>
      <c r="AT537" s="148" t="s">
        <v>156</v>
      </c>
      <c r="AU537" s="148" t="s">
        <v>82</v>
      </c>
      <c r="AV537" s="12" t="s">
        <v>82</v>
      </c>
      <c r="AW537" s="12" t="s">
        <v>33</v>
      </c>
      <c r="AX537" s="12" t="s">
        <v>73</v>
      </c>
      <c r="AY537" s="148" t="s">
        <v>146</v>
      </c>
    </row>
    <row r="538" spans="2:65" s="13" customFormat="1">
      <c r="B538" s="154"/>
      <c r="D538" s="147" t="s">
        <v>156</v>
      </c>
      <c r="E538" s="155" t="s">
        <v>97</v>
      </c>
      <c r="F538" s="156" t="s">
        <v>158</v>
      </c>
      <c r="H538" s="157">
        <v>334.464</v>
      </c>
      <c r="I538" s="158"/>
      <c r="L538" s="154"/>
      <c r="M538" s="159"/>
      <c r="T538" s="160"/>
      <c r="AT538" s="155" t="s">
        <v>156</v>
      </c>
      <c r="AU538" s="155" t="s">
        <v>82</v>
      </c>
      <c r="AV538" s="13" t="s">
        <v>152</v>
      </c>
      <c r="AW538" s="13" t="s">
        <v>33</v>
      </c>
      <c r="AX538" s="13" t="s">
        <v>34</v>
      </c>
      <c r="AY538" s="155" t="s">
        <v>146</v>
      </c>
    </row>
    <row r="539" spans="2:65" s="1" customFormat="1" ht="37.9" customHeight="1">
      <c r="B539" s="31"/>
      <c r="C539" s="128" t="s">
        <v>890</v>
      </c>
      <c r="D539" s="128" t="s">
        <v>148</v>
      </c>
      <c r="E539" s="129" t="s">
        <v>891</v>
      </c>
      <c r="F539" s="130" t="s">
        <v>892</v>
      </c>
      <c r="G539" s="131" t="s">
        <v>372</v>
      </c>
      <c r="H539" s="132">
        <v>1</v>
      </c>
      <c r="I539" s="133"/>
      <c r="J539" s="134">
        <f>ROUND(I539*H539,2)</f>
        <v>0</v>
      </c>
      <c r="K539" s="135"/>
      <c r="L539" s="31"/>
      <c r="M539" s="136" t="s">
        <v>19</v>
      </c>
      <c r="N539" s="137" t="s">
        <v>44</v>
      </c>
      <c r="P539" s="138">
        <f>O539*H539</f>
        <v>0</v>
      </c>
      <c r="Q539" s="138">
        <v>0</v>
      </c>
      <c r="R539" s="138">
        <f>Q539*H539</f>
        <v>0</v>
      </c>
      <c r="S539" s="138">
        <v>0</v>
      </c>
      <c r="T539" s="139">
        <f>S539*H539</f>
        <v>0</v>
      </c>
      <c r="AR539" s="140" t="s">
        <v>262</v>
      </c>
      <c r="AT539" s="140" t="s">
        <v>148</v>
      </c>
      <c r="AU539" s="140" t="s">
        <v>82</v>
      </c>
      <c r="AY539" s="16" t="s">
        <v>146</v>
      </c>
      <c r="BE539" s="141">
        <f>IF(N539="základní",J539,0)</f>
        <v>0</v>
      </c>
      <c r="BF539" s="141">
        <f>IF(N539="snížená",J539,0)</f>
        <v>0</v>
      </c>
      <c r="BG539" s="141">
        <f>IF(N539="zákl. přenesená",J539,0)</f>
        <v>0</v>
      </c>
      <c r="BH539" s="141">
        <f>IF(N539="sníž. přenesená",J539,0)</f>
        <v>0</v>
      </c>
      <c r="BI539" s="141">
        <f>IF(N539="nulová",J539,0)</f>
        <v>0</v>
      </c>
      <c r="BJ539" s="16" t="s">
        <v>34</v>
      </c>
      <c r="BK539" s="141">
        <f>ROUND(I539*H539,2)</f>
        <v>0</v>
      </c>
      <c r="BL539" s="16" t="s">
        <v>262</v>
      </c>
      <c r="BM539" s="140" t="s">
        <v>893</v>
      </c>
    </row>
    <row r="540" spans="2:65" s="1" customFormat="1" ht="33" customHeight="1">
      <c r="B540" s="31"/>
      <c r="C540" s="128" t="s">
        <v>894</v>
      </c>
      <c r="D540" s="128" t="s">
        <v>148</v>
      </c>
      <c r="E540" s="129" t="s">
        <v>895</v>
      </c>
      <c r="F540" s="130" t="s">
        <v>896</v>
      </c>
      <c r="G540" s="131" t="s">
        <v>196</v>
      </c>
      <c r="H540" s="132">
        <v>334.464</v>
      </c>
      <c r="I540" s="133"/>
      <c r="J540" s="134">
        <f>ROUND(I540*H540,2)</f>
        <v>0</v>
      </c>
      <c r="K540" s="135"/>
      <c r="L540" s="31"/>
      <c r="M540" s="136" t="s">
        <v>19</v>
      </c>
      <c r="N540" s="137" t="s">
        <v>44</v>
      </c>
      <c r="P540" s="138">
        <f>O540*H540</f>
        <v>0</v>
      </c>
      <c r="Q540" s="138">
        <v>2.0000000000000001E-4</v>
      </c>
      <c r="R540" s="138">
        <f>Q540*H540</f>
        <v>6.6892800000000002E-2</v>
      </c>
      <c r="S540" s="138">
        <v>0</v>
      </c>
      <c r="T540" s="139">
        <f>S540*H540</f>
        <v>0</v>
      </c>
      <c r="AR540" s="140" t="s">
        <v>262</v>
      </c>
      <c r="AT540" s="140" t="s">
        <v>148</v>
      </c>
      <c r="AU540" s="140" t="s">
        <v>82</v>
      </c>
      <c r="AY540" s="16" t="s">
        <v>146</v>
      </c>
      <c r="BE540" s="141">
        <f>IF(N540="základní",J540,0)</f>
        <v>0</v>
      </c>
      <c r="BF540" s="141">
        <f>IF(N540="snížená",J540,0)</f>
        <v>0</v>
      </c>
      <c r="BG540" s="141">
        <f>IF(N540="zákl. přenesená",J540,0)</f>
        <v>0</v>
      </c>
      <c r="BH540" s="141">
        <f>IF(N540="sníž. přenesená",J540,0)</f>
        <v>0</v>
      </c>
      <c r="BI540" s="141">
        <f>IF(N540="nulová",J540,0)</f>
        <v>0</v>
      </c>
      <c r="BJ540" s="16" t="s">
        <v>34</v>
      </c>
      <c r="BK540" s="141">
        <f>ROUND(I540*H540,2)</f>
        <v>0</v>
      </c>
      <c r="BL540" s="16" t="s">
        <v>262</v>
      </c>
      <c r="BM540" s="140" t="s">
        <v>897</v>
      </c>
    </row>
    <row r="541" spans="2:65" s="1" customFormat="1">
      <c r="B541" s="31"/>
      <c r="D541" s="142" t="s">
        <v>154</v>
      </c>
      <c r="F541" s="143" t="s">
        <v>898</v>
      </c>
      <c r="I541" s="144"/>
      <c r="L541" s="31"/>
      <c r="M541" s="145"/>
      <c r="T541" s="52"/>
      <c r="AT541" s="16" t="s">
        <v>154</v>
      </c>
      <c r="AU541" s="16" t="s">
        <v>82</v>
      </c>
    </row>
    <row r="542" spans="2:65" s="12" customFormat="1">
      <c r="B542" s="146"/>
      <c r="D542" s="147" t="s">
        <v>156</v>
      </c>
      <c r="E542" s="148" t="s">
        <v>19</v>
      </c>
      <c r="F542" s="149" t="s">
        <v>97</v>
      </c>
      <c r="H542" s="150">
        <v>334.464</v>
      </c>
      <c r="I542" s="151"/>
      <c r="L542" s="146"/>
      <c r="M542" s="152"/>
      <c r="T542" s="153"/>
      <c r="AT542" s="148" t="s">
        <v>156</v>
      </c>
      <c r="AU542" s="148" t="s">
        <v>82</v>
      </c>
      <c r="AV542" s="12" t="s">
        <v>82</v>
      </c>
      <c r="AW542" s="12" t="s">
        <v>33</v>
      </c>
      <c r="AX542" s="12" t="s">
        <v>34</v>
      </c>
      <c r="AY542" s="148" t="s">
        <v>146</v>
      </c>
    </row>
    <row r="543" spans="2:65" s="1" customFormat="1" ht="37.9" customHeight="1">
      <c r="B543" s="31"/>
      <c r="C543" s="128" t="s">
        <v>899</v>
      </c>
      <c r="D543" s="128" t="s">
        <v>148</v>
      </c>
      <c r="E543" s="129" t="s">
        <v>900</v>
      </c>
      <c r="F543" s="130" t="s">
        <v>901</v>
      </c>
      <c r="G543" s="131" t="s">
        <v>196</v>
      </c>
      <c r="H543" s="132">
        <v>334.464</v>
      </c>
      <c r="I543" s="133"/>
      <c r="J543" s="134">
        <f>ROUND(I543*H543,2)</f>
        <v>0</v>
      </c>
      <c r="K543" s="135"/>
      <c r="L543" s="31"/>
      <c r="M543" s="136" t="s">
        <v>19</v>
      </c>
      <c r="N543" s="137" t="s">
        <v>44</v>
      </c>
      <c r="P543" s="138">
        <f>O543*H543</f>
        <v>0</v>
      </c>
      <c r="Q543" s="138">
        <v>2.9999999999999997E-4</v>
      </c>
      <c r="R543" s="138">
        <f>Q543*H543</f>
        <v>0.10033919999999999</v>
      </c>
      <c r="S543" s="138">
        <v>0</v>
      </c>
      <c r="T543" s="139">
        <f>S543*H543</f>
        <v>0</v>
      </c>
      <c r="AR543" s="140" t="s">
        <v>262</v>
      </c>
      <c r="AT543" s="140" t="s">
        <v>148</v>
      </c>
      <c r="AU543" s="140" t="s">
        <v>82</v>
      </c>
      <c r="AY543" s="16" t="s">
        <v>146</v>
      </c>
      <c r="BE543" s="141">
        <f>IF(N543="základní",J543,0)</f>
        <v>0</v>
      </c>
      <c r="BF543" s="141">
        <f>IF(N543="snížená",J543,0)</f>
        <v>0</v>
      </c>
      <c r="BG543" s="141">
        <f>IF(N543="zákl. přenesená",J543,0)</f>
        <v>0</v>
      </c>
      <c r="BH543" s="141">
        <f>IF(N543="sníž. přenesená",J543,0)</f>
        <v>0</v>
      </c>
      <c r="BI543" s="141">
        <f>IF(N543="nulová",J543,0)</f>
        <v>0</v>
      </c>
      <c r="BJ543" s="16" t="s">
        <v>34</v>
      </c>
      <c r="BK543" s="141">
        <f>ROUND(I543*H543,2)</f>
        <v>0</v>
      </c>
      <c r="BL543" s="16" t="s">
        <v>262</v>
      </c>
      <c r="BM543" s="140" t="s">
        <v>902</v>
      </c>
    </row>
    <row r="544" spans="2:65" s="1" customFormat="1">
      <c r="B544" s="31"/>
      <c r="D544" s="142" t="s">
        <v>154</v>
      </c>
      <c r="F544" s="143" t="s">
        <v>903</v>
      </c>
      <c r="I544" s="144"/>
      <c r="L544" s="31"/>
      <c r="M544" s="145"/>
      <c r="T544" s="52"/>
      <c r="AT544" s="16" t="s">
        <v>154</v>
      </c>
      <c r="AU544" s="16" t="s">
        <v>82</v>
      </c>
    </row>
    <row r="545" spans="2:51" s="12" customFormat="1">
      <c r="B545" s="146"/>
      <c r="D545" s="147" t="s">
        <v>156</v>
      </c>
      <c r="E545" s="148" t="s">
        <v>19</v>
      </c>
      <c r="F545" s="149" t="s">
        <v>97</v>
      </c>
      <c r="H545" s="150">
        <v>334.464</v>
      </c>
      <c r="I545" s="151"/>
      <c r="L545" s="146"/>
      <c r="M545" s="179"/>
      <c r="N545" s="180"/>
      <c r="O545" s="180"/>
      <c r="P545" s="180"/>
      <c r="Q545" s="180"/>
      <c r="R545" s="180"/>
      <c r="S545" s="180"/>
      <c r="T545" s="181"/>
      <c r="AT545" s="148" t="s">
        <v>156</v>
      </c>
      <c r="AU545" s="148" t="s">
        <v>82</v>
      </c>
      <c r="AV545" s="12" t="s">
        <v>82</v>
      </c>
      <c r="AW545" s="12" t="s">
        <v>33</v>
      </c>
      <c r="AX545" s="12" t="s">
        <v>34</v>
      </c>
      <c r="AY545" s="148" t="s">
        <v>146</v>
      </c>
    </row>
    <row r="546" spans="2:51" s="1" customFormat="1" ht="6.95" customHeight="1">
      <c r="B546" s="40"/>
      <c r="C546" s="41"/>
      <c r="D546" s="41"/>
      <c r="E546" s="41"/>
      <c r="F546" s="41"/>
      <c r="G546" s="41"/>
      <c r="H546" s="41"/>
      <c r="I546" s="41"/>
      <c r="J546" s="41"/>
      <c r="K546" s="41"/>
      <c r="L546" s="31"/>
    </row>
  </sheetData>
  <sheetProtection algorithmName="SHA-512" hashValue="9FSNdXfspl933AEje64bR7ivVB3mAVPnOiJfwJjS2KZ+nO1CAqKisl8dDbnJHTrtS4BuLu0RF2XhpaAWxNzJUQ==" saltValue="cIhCc3CIVOozLOT/nMObyiGJsRDN3kmDMvBrTmyKe1mFZJbCnbY3P7Tn2gLIazeIZJKwqLyPKCJOW8BiCo34iQ==" spinCount="100000" sheet="1" objects="1" scenarios="1" formatColumns="0" formatRows="0" autoFilter="0"/>
  <autoFilter ref="C94:K545"/>
  <mergeCells count="9">
    <mergeCell ref="E50:H50"/>
    <mergeCell ref="E85:H85"/>
    <mergeCell ref="E87:H87"/>
    <mergeCell ref="L2:V2"/>
    <mergeCell ref="E7:H7"/>
    <mergeCell ref="E9:H9"/>
    <mergeCell ref="E18:H18"/>
    <mergeCell ref="E27:H27"/>
    <mergeCell ref="E48:H48"/>
  </mergeCells>
  <hyperlinks>
    <hyperlink ref="F99" r:id="rId1"/>
    <hyperlink ref="F104" r:id="rId2"/>
    <hyperlink ref="F111" r:id="rId3"/>
    <hyperlink ref="F115" r:id="rId4"/>
    <hyperlink ref="F119" r:id="rId5"/>
    <hyperlink ref="F123" r:id="rId6"/>
    <hyperlink ref="F127" r:id="rId7"/>
    <hyperlink ref="F131" r:id="rId8"/>
    <hyperlink ref="F136" r:id="rId9"/>
    <hyperlink ref="F140" r:id="rId10"/>
    <hyperlink ref="F143" r:id="rId11"/>
    <hyperlink ref="F146" r:id="rId12"/>
    <hyperlink ref="F150" r:id="rId13"/>
    <hyperlink ref="F153" r:id="rId14"/>
    <hyperlink ref="F169" r:id="rId15"/>
    <hyperlink ref="F176" r:id="rId16"/>
    <hyperlink ref="F179" r:id="rId17"/>
    <hyperlink ref="F182" r:id="rId18"/>
    <hyperlink ref="F185" r:id="rId19"/>
    <hyperlink ref="F188" r:id="rId20"/>
    <hyperlink ref="F191" r:id="rId21"/>
    <hyperlink ref="F194" r:id="rId22"/>
    <hyperlink ref="F197" r:id="rId23"/>
    <hyperlink ref="F201" r:id="rId24"/>
    <hyperlink ref="F204" r:id="rId25"/>
    <hyperlink ref="F208" r:id="rId26"/>
    <hyperlink ref="F212" r:id="rId27"/>
    <hyperlink ref="F215" r:id="rId28"/>
    <hyperlink ref="F220" r:id="rId29"/>
    <hyperlink ref="F222" r:id="rId30"/>
    <hyperlink ref="F226" r:id="rId31"/>
    <hyperlink ref="F230" r:id="rId32"/>
    <hyperlink ref="F234" r:id="rId33"/>
    <hyperlink ref="F239" r:id="rId34"/>
    <hyperlink ref="F243" r:id="rId35"/>
    <hyperlink ref="F248" r:id="rId36"/>
    <hyperlink ref="F252" r:id="rId37"/>
    <hyperlink ref="F256" r:id="rId38"/>
    <hyperlink ref="F264" r:id="rId39"/>
    <hyperlink ref="F267" r:id="rId40"/>
    <hyperlink ref="F273" r:id="rId41"/>
    <hyperlink ref="F277" r:id="rId42"/>
    <hyperlink ref="F281" r:id="rId43"/>
    <hyperlink ref="F285" r:id="rId44"/>
    <hyperlink ref="F290" r:id="rId45"/>
    <hyperlink ref="F297" r:id="rId46"/>
    <hyperlink ref="F301" r:id="rId47"/>
    <hyperlink ref="F305" r:id="rId48"/>
    <hyperlink ref="F309" r:id="rId49"/>
    <hyperlink ref="F322" r:id="rId50"/>
    <hyperlink ref="F336" r:id="rId51"/>
    <hyperlink ref="F338" r:id="rId52"/>
    <hyperlink ref="F340" r:id="rId53"/>
    <hyperlink ref="F343" r:id="rId54"/>
    <hyperlink ref="F346" r:id="rId55"/>
    <hyperlink ref="F350" r:id="rId56"/>
    <hyperlink ref="F357" r:id="rId57"/>
    <hyperlink ref="F361" r:id="rId58"/>
    <hyperlink ref="F366" r:id="rId59"/>
    <hyperlink ref="F370" r:id="rId60"/>
    <hyperlink ref="F386" r:id="rId61"/>
    <hyperlink ref="F389" r:id="rId62"/>
    <hyperlink ref="F394" r:id="rId63"/>
    <hyperlink ref="F398" r:id="rId64"/>
    <hyperlink ref="F410" r:id="rId65"/>
    <hyperlink ref="F414" r:id="rId66"/>
    <hyperlink ref="F425" r:id="rId67"/>
    <hyperlink ref="F428" r:id="rId68"/>
    <hyperlink ref="F432" r:id="rId69"/>
    <hyperlink ref="F435" r:id="rId70"/>
    <hyperlink ref="F438" r:id="rId71"/>
    <hyperlink ref="F451" r:id="rId72"/>
    <hyperlink ref="F457" r:id="rId73"/>
    <hyperlink ref="F460" r:id="rId74"/>
    <hyperlink ref="F463" r:id="rId75"/>
    <hyperlink ref="F465" r:id="rId76"/>
    <hyperlink ref="F468" r:id="rId77"/>
    <hyperlink ref="F471" r:id="rId78"/>
    <hyperlink ref="F479" r:id="rId79"/>
    <hyperlink ref="F482" r:id="rId80"/>
    <hyperlink ref="F490" r:id="rId81"/>
    <hyperlink ref="F497" r:id="rId82"/>
    <hyperlink ref="F499" r:id="rId83"/>
    <hyperlink ref="F501" r:id="rId84"/>
    <hyperlink ref="F503" r:id="rId85"/>
    <hyperlink ref="F506" r:id="rId86"/>
    <hyperlink ref="F509" r:id="rId87"/>
    <hyperlink ref="F514" r:id="rId88"/>
    <hyperlink ref="F518" r:id="rId89"/>
    <hyperlink ref="F520" r:id="rId90"/>
    <hyperlink ref="F522" r:id="rId91"/>
    <hyperlink ref="F525" r:id="rId92"/>
    <hyperlink ref="F541" r:id="rId93"/>
    <hyperlink ref="F544" r:id="rId94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32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AT2" s="16" t="s">
        <v>85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96</v>
      </c>
      <c r="L4" s="19"/>
      <c r="M4" s="85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23" t="str">
        <f>'Rekapitulace stavby'!K6</f>
        <v>MUZEUM FOJTSTVÍ,  KOPŘIVNICE Č.P.1 - Oprava sociálního zázemí v 1.PP</v>
      </c>
      <c r="F7" s="224"/>
      <c r="G7" s="224"/>
      <c r="H7" s="224"/>
      <c r="L7" s="19"/>
    </row>
    <row r="8" spans="2:46" s="1" customFormat="1" ht="12" customHeight="1">
      <c r="B8" s="31"/>
      <c r="D8" s="26" t="s">
        <v>107</v>
      </c>
      <c r="L8" s="31"/>
    </row>
    <row r="9" spans="2:46" s="1" customFormat="1" ht="16.5" customHeight="1">
      <c r="B9" s="31"/>
      <c r="E9" s="213" t="s">
        <v>904</v>
      </c>
      <c r="F9" s="222"/>
      <c r="G9" s="222"/>
      <c r="H9" s="222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19</v>
      </c>
      <c r="I11" s="26" t="s">
        <v>20</v>
      </c>
      <c r="J11" s="24" t="s">
        <v>19</v>
      </c>
      <c r="L11" s="31"/>
    </row>
    <row r="12" spans="2:46" s="1" customFormat="1" ht="12" customHeight="1">
      <c r="B12" s="31"/>
      <c r="D12" s="26" t="s">
        <v>21</v>
      </c>
      <c r="F12" s="24" t="s">
        <v>22</v>
      </c>
      <c r="I12" s="26" t="s">
        <v>23</v>
      </c>
      <c r="J12" s="48" t="str">
        <f>'Rekapitulace stavby'!AN8</f>
        <v>1. 7. 2024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25</v>
      </c>
      <c r="I14" s="26" t="s">
        <v>26</v>
      </c>
      <c r="J14" s="24" t="s">
        <v>19</v>
      </c>
      <c r="L14" s="31"/>
    </row>
    <row r="15" spans="2:46" s="1" customFormat="1" ht="18" customHeight="1">
      <c r="B15" s="31"/>
      <c r="E15" s="24" t="s">
        <v>27</v>
      </c>
      <c r="I15" s="26" t="s">
        <v>28</v>
      </c>
      <c r="J15" s="24" t="s">
        <v>19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29</v>
      </c>
      <c r="I17" s="26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5" t="str">
        <f>'Rekapitulace stavby'!E14</f>
        <v>Vyplň údaj</v>
      </c>
      <c r="F18" s="196"/>
      <c r="G18" s="196"/>
      <c r="H18" s="196"/>
      <c r="I18" s="26" t="s">
        <v>28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31</v>
      </c>
      <c r="I20" s="26" t="s">
        <v>26</v>
      </c>
      <c r="J20" s="24" t="s">
        <v>19</v>
      </c>
      <c r="L20" s="31"/>
    </row>
    <row r="21" spans="2:12" s="1" customFormat="1" ht="18" customHeight="1">
      <c r="B21" s="31"/>
      <c r="E21" s="24" t="s">
        <v>32</v>
      </c>
      <c r="I21" s="26" t="s">
        <v>28</v>
      </c>
      <c r="J21" s="24" t="s">
        <v>19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35</v>
      </c>
      <c r="I23" s="26" t="s">
        <v>26</v>
      </c>
      <c r="J23" s="24" t="s">
        <v>19</v>
      </c>
      <c r="L23" s="31"/>
    </row>
    <row r="24" spans="2:12" s="1" customFormat="1" ht="18" customHeight="1">
      <c r="B24" s="31"/>
      <c r="E24" s="24" t="s">
        <v>36</v>
      </c>
      <c r="I24" s="26" t="s">
        <v>28</v>
      </c>
      <c r="J24" s="24" t="s">
        <v>19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37</v>
      </c>
      <c r="L26" s="31"/>
    </row>
    <row r="27" spans="2:12" s="7" customFormat="1" ht="16.5" customHeight="1">
      <c r="B27" s="86"/>
      <c r="E27" s="200" t="s">
        <v>19</v>
      </c>
      <c r="F27" s="200"/>
      <c r="G27" s="200"/>
      <c r="H27" s="200"/>
      <c r="L27" s="86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customHeight="1">
      <c r="B30" s="31"/>
      <c r="D30" s="87" t="s">
        <v>39</v>
      </c>
      <c r="J30" s="62">
        <f>ROUND(J91, 0)</f>
        <v>0</v>
      </c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5" customHeight="1">
      <c r="B32" s="31"/>
      <c r="F32" s="34" t="s">
        <v>41</v>
      </c>
      <c r="I32" s="34" t="s">
        <v>40</v>
      </c>
      <c r="J32" s="34" t="s">
        <v>42</v>
      </c>
      <c r="L32" s="31"/>
    </row>
    <row r="33" spans="2:12" s="1" customFormat="1" ht="14.45" customHeight="1">
      <c r="B33" s="31"/>
      <c r="D33" s="51" t="s">
        <v>43</v>
      </c>
      <c r="E33" s="26" t="s">
        <v>44</v>
      </c>
      <c r="F33" s="88">
        <f>ROUND((SUM(BE91:BE324)),  0)</f>
        <v>0</v>
      </c>
      <c r="I33" s="89">
        <v>0.21</v>
      </c>
      <c r="J33" s="88">
        <f>ROUND(((SUM(BE91:BE324))*I33),  0)</f>
        <v>0</v>
      </c>
      <c r="L33" s="31"/>
    </row>
    <row r="34" spans="2:12" s="1" customFormat="1" ht="14.45" customHeight="1">
      <c r="B34" s="31"/>
      <c r="E34" s="26" t="s">
        <v>45</v>
      </c>
      <c r="F34" s="88">
        <f>ROUND((SUM(BF91:BF324)),  0)</f>
        <v>0</v>
      </c>
      <c r="I34" s="89">
        <v>0.12</v>
      </c>
      <c r="J34" s="88">
        <f>ROUND(((SUM(BF91:BF324))*I34),  0)</f>
        <v>0</v>
      </c>
      <c r="L34" s="31"/>
    </row>
    <row r="35" spans="2:12" s="1" customFormat="1" ht="14.45" hidden="1" customHeight="1">
      <c r="B35" s="31"/>
      <c r="E35" s="26" t="s">
        <v>46</v>
      </c>
      <c r="F35" s="88">
        <f>ROUND((SUM(BG91:BG324)),  0)</f>
        <v>0</v>
      </c>
      <c r="I35" s="89">
        <v>0.21</v>
      </c>
      <c r="J35" s="88">
        <f>0</f>
        <v>0</v>
      </c>
      <c r="L35" s="31"/>
    </row>
    <row r="36" spans="2:12" s="1" customFormat="1" ht="14.45" hidden="1" customHeight="1">
      <c r="B36" s="31"/>
      <c r="E36" s="26" t="s">
        <v>47</v>
      </c>
      <c r="F36" s="88">
        <f>ROUND((SUM(BH91:BH324)),  0)</f>
        <v>0</v>
      </c>
      <c r="I36" s="89">
        <v>0.12</v>
      </c>
      <c r="J36" s="88">
        <f>0</f>
        <v>0</v>
      </c>
      <c r="L36" s="31"/>
    </row>
    <row r="37" spans="2:12" s="1" customFormat="1" ht="14.45" hidden="1" customHeight="1">
      <c r="B37" s="31"/>
      <c r="E37" s="26" t="s">
        <v>48</v>
      </c>
      <c r="F37" s="88">
        <f>ROUND((SUM(BI91:BI324)),  0)</f>
        <v>0</v>
      </c>
      <c r="I37" s="89">
        <v>0</v>
      </c>
      <c r="J37" s="88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0"/>
      <c r="D39" s="91" t="s">
        <v>49</v>
      </c>
      <c r="E39" s="53"/>
      <c r="F39" s="53"/>
      <c r="G39" s="92" t="s">
        <v>50</v>
      </c>
      <c r="H39" s="93" t="s">
        <v>51</v>
      </c>
      <c r="I39" s="53"/>
      <c r="J39" s="94">
        <f>SUM(J30:J37)</f>
        <v>0</v>
      </c>
      <c r="K39" s="95"/>
      <c r="L39" s="31"/>
    </row>
    <row r="40" spans="2:12" s="1" customFormat="1" ht="14.45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6.95" hidden="1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4.95" hidden="1" customHeight="1">
      <c r="B45" s="31"/>
      <c r="C45" s="20" t="s">
        <v>111</v>
      </c>
      <c r="L45" s="31"/>
    </row>
    <row r="46" spans="2:12" s="1" customFormat="1" ht="6.95" hidden="1" customHeight="1">
      <c r="B46" s="31"/>
      <c r="L46" s="31"/>
    </row>
    <row r="47" spans="2:12" s="1" customFormat="1" ht="12" hidden="1" customHeight="1">
      <c r="B47" s="31"/>
      <c r="C47" s="26" t="s">
        <v>16</v>
      </c>
      <c r="L47" s="31"/>
    </row>
    <row r="48" spans="2:12" s="1" customFormat="1" ht="26.25" hidden="1" customHeight="1">
      <c r="B48" s="31"/>
      <c r="E48" s="223" t="str">
        <f>E7</f>
        <v>MUZEUM FOJTSTVÍ,  KOPŘIVNICE Č.P.1 - Oprava sociálního zázemí v 1.PP</v>
      </c>
      <c r="F48" s="224"/>
      <c r="G48" s="224"/>
      <c r="H48" s="224"/>
      <c r="L48" s="31"/>
    </row>
    <row r="49" spans="2:47" s="1" customFormat="1" ht="12" hidden="1" customHeight="1">
      <c r="B49" s="31"/>
      <c r="C49" s="26" t="s">
        <v>107</v>
      </c>
      <c r="L49" s="31"/>
    </row>
    <row r="50" spans="2:47" s="1" customFormat="1" ht="16.5" hidden="1" customHeight="1">
      <c r="B50" s="31"/>
      <c r="E50" s="213" t="str">
        <f>E9</f>
        <v>02 - Kanalizace, vodovod, plynoinstalace, vytápění, VZT</v>
      </c>
      <c r="F50" s="222"/>
      <c r="G50" s="222"/>
      <c r="H50" s="222"/>
      <c r="L50" s="31"/>
    </row>
    <row r="51" spans="2:47" s="1" customFormat="1" ht="6.95" hidden="1" customHeight="1">
      <c r="B51" s="31"/>
      <c r="L51" s="31"/>
    </row>
    <row r="52" spans="2:47" s="1" customFormat="1" ht="12" hidden="1" customHeight="1">
      <c r="B52" s="31"/>
      <c r="C52" s="26" t="s">
        <v>21</v>
      </c>
      <c r="F52" s="24" t="str">
        <f>F12</f>
        <v>945 v k.ú.Kopřivnice</v>
      </c>
      <c r="I52" s="26" t="s">
        <v>23</v>
      </c>
      <c r="J52" s="48" t="str">
        <f>IF(J12="","",J12)</f>
        <v>1. 7. 2024</v>
      </c>
      <c r="L52" s="31"/>
    </row>
    <row r="53" spans="2:47" s="1" customFormat="1" ht="6.95" hidden="1" customHeight="1">
      <c r="B53" s="31"/>
      <c r="L53" s="31"/>
    </row>
    <row r="54" spans="2:47" s="1" customFormat="1" ht="15.2" hidden="1" customHeight="1">
      <c r="B54" s="31"/>
      <c r="C54" s="26" t="s">
        <v>25</v>
      </c>
      <c r="F54" s="24" t="str">
        <f>E15</f>
        <v>Město Kopřivnice</v>
      </c>
      <c r="I54" s="26" t="s">
        <v>31</v>
      </c>
      <c r="J54" s="29" t="str">
        <f>E21</f>
        <v>Ing. arch. Jiří Huške</v>
      </c>
      <c r="L54" s="31"/>
    </row>
    <row r="55" spans="2:47" s="1" customFormat="1" ht="15.2" hidden="1" customHeight="1">
      <c r="B55" s="31"/>
      <c r="C55" s="26" t="s">
        <v>29</v>
      </c>
      <c r="F55" s="24" t="str">
        <f>IF(E18="","",E18)</f>
        <v>Vyplň údaj</v>
      </c>
      <c r="I55" s="26" t="s">
        <v>35</v>
      </c>
      <c r="J55" s="29" t="str">
        <f>E24</f>
        <v>Ing. Martina Cabáková</v>
      </c>
      <c r="L55" s="31"/>
    </row>
    <row r="56" spans="2:47" s="1" customFormat="1" ht="10.35" hidden="1" customHeight="1">
      <c r="B56" s="31"/>
      <c r="L56" s="31"/>
    </row>
    <row r="57" spans="2:47" s="1" customFormat="1" ht="29.25" hidden="1" customHeight="1">
      <c r="B57" s="31"/>
      <c r="C57" s="96" t="s">
        <v>112</v>
      </c>
      <c r="D57" s="90"/>
      <c r="E57" s="90"/>
      <c r="F57" s="90"/>
      <c r="G57" s="90"/>
      <c r="H57" s="90"/>
      <c r="I57" s="90"/>
      <c r="J57" s="97" t="s">
        <v>113</v>
      </c>
      <c r="K57" s="90"/>
      <c r="L57" s="31"/>
    </row>
    <row r="58" spans="2:47" s="1" customFormat="1" ht="10.35" hidden="1" customHeight="1">
      <c r="B58" s="31"/>
      <c r="L58" s="31"/>
    </row>
    <row r="59" spans="2:47" s="1" customFormat="1" ht="22.9" hidden="1" customHeight="1">
      <c r="B59" s="31"/>
      <c r="C59" s="98" t="s">
        <v>71</v>
      </c>
      <c r="J59" s="62">
        <f>J91</f>
        <v>0</v>
      </c>
      <c r="L59" s="31"/>
      <c r="AU59" s="16" t="s">
        <v>114</v>
      </c>
    </row>
    <row r="60" spans="2:47" s="8" customFormat="1" ht="24.95" hidden="1" customHeight="1">
      <c r="B60" s="99"/>
      <c r="D60" s="100" t="s">
        <v>122</v>
      </c>
      <c r="E60" s="101"/>
      <c r="F60" s="101"/>
      <c r="G60" s="101"/>
      <c r="H60" s="101"/>
      <c r="I60" s="101"/>
      <c r="J60" s="102">
        <f>J92</f>
        <v>0</v>
      </c>
      <c r="L60" s="99"/>
    </row>
    <row r="61" spans="2:47" s="9" customFormat="1" ht="19.899999999999999" hidden="1" customHeight="1">
      <c r="B61" s="103"/>
      <c r="D61" s="104" t="s">
        <v>905</v>
      </c>
      <c r="E61" s="105"/>
      <c r="F61" s="105"/>
      <c r="G61" s="105"/>
      <c r="H61" s="105"/>
      <c r="I61" s="105"/>
      <c r="J61" s="106">
        <f>J93</f>
        <v>0</v>
      </c>
      <c r="L61" s="103"/>
    </row>
    <row r="62" spans="2:47" s="9" customFormat="1" ht="19.899999999999999" hidden="1" customHeight="1">
      <c r="B62" s="103"/>
      <c r="D62" s="104" t="s">
        <v>906</v>
      </c>
      <c r="E62" s="105"/>
      <c r="F62" s="105"/>
      <c r="G62" s="105"/>
      <c r="H62" s="105"/>
      <c r="I62" s="105"/>
      <c r="J62" s="106">
        <f>J154</f>
        <v>0</v>
      </c>
      <c r="L62" s="103"/>
    </row>
    <row r="63" spans="2:47" s="9" customFormat="1" ht="19.899999999999999" hidden="1" customHeight="1">
      <c r="B63" s="103"/>
      <c r="D63" s="104" t="s">
        <v>907</v>
      </c>
      <c r="E63" s="105"/>
      <c r="F63" s="105"/>
      <c r="G63" s="105"/>
      <c r="H63" s="105"/>
      <c r="I63" s="105"/>
      <c r="J63" s="106">
        <f>J196</f>
        <v>0</v>
      </c>
      <c r="L63" s="103"/>
    </row>
    <row r="64" spans="2:47" s="9" customFormat="1" ht="19.899999999999999" hidden="1" customHeight="1">
      <c r="B64" s="103"/>
      <c r="D64" s="104" t="s">
        <v>124</v>
      </c>
      <c r="E64" s="105"/>
      <c r="F64" s="105"/>
      <c r="G64" s="105"/>
      <c r="H64" s="105"/>
      <c r="I64" s="105"/>
      <c r="J64" s="106">
        <f>J219</f>
        <v>0</v>
      </c>
      <c r="L64" s="103"/>
    </row>
    <row r="65" spans="2:12" s="9" customFormat="1" ht="19.899999999999999" hidden="1" customHeight="1">
      <c r="B65" s="103"/>
      <c r="D65" s="104" t="s">
        <v>908</v>
      </c>
      <c r="E65" s="105"/>
      <c r="F65" s="105"/>
      <c r="G65" s="105"/>
      <c r="H65" s="105"/>
      <c r="I65" s="105"/>
      <c r="J65" s="106">
        <f>J247</f>
        <v>0</v>
      </c>
      <c r="L65" s="103"/>
    </row>
    <row r="66" spans="2:12" s="9" customFormat="1" ht="19.899999999999999" hidden="1" customHeight="1">
      <c r="B66" s="103"/>
      <c r="D66" s="104" t="s">
        <v>909</v>
      </c>
      <c r="E66" s="105"/>
      <c r="F66" s="105"/>
      <c r="G66" s="105"/>
      <c r="H66" s="105"/>
      <c r="I66" s="105"/>
      <c r="J66" s="106">
        <f>J254</f>
        <v>0</v>
      </c>
      <c r="L66" s="103"/>
    </row>
    <row r="67" spans="2:12" s="9" customFormat="1" ht="19.899999999999999" hidden="1" customHeight="1">
      <c r="B67" s="103"/>
      <c r="D67" s="104" t="s">
        <v>910</v>
      </c>
      <c r="E67" s="105"/>
      <c r="F67" s="105"/>
      <c r="G67" s="105"/>
      <c r="H67" s="105"/>
      <c r="I67" s="105"/>
      <c r="J67" s="106">
        <f>J266</f>
        <v>0</v>
      </c>
      <c r="L67" s="103"/>
    </row>
    <row r="68" spans="2:12" s="9" customFormat="1" ht="19.899999999999999" hidden="1" customHeight="1">
      <c r="B68" s="103"/>
      <c r="D68" s="104" t="s">
        <v>911</v>
      </c>
      <c r="E68" s="105"/>
      <c r="F68" s="105"/>
      <c r="G68" s="105"/>
      <c r="H68" s="105"/>
      <c r="I68" s="105"/>
      <c r="J68" s="106">
        <f>J281</f>
        <v>0</v>
      </c>
      <c r="L68" s="103"/>
    </row>
    <row r="69" spans="2:12" s="9" customFormat="1" ht="19.899999999999999" hidden="1" customHeight="1">
      <c r="B69" s="103"/>
      <c r="D69" s="104" t="s">
        <v>912</v>
      </c>
      <c r="E69" s="105"/>
      <c r="F69" s="105"/>
      <c r="G69" s="105"/>
      <c r="H69" s="105"/>
      <c r="I69" s="105"/>
      <c r="J69" s="106">
        <f>J289</f>
        <v>0</v>
      </c>
      <c r="L69" s="103"/>
    </row>
    <row r="70" spans="2:12" s="9" customFormat="1" ht="19.899999999999999" hidden="1" customHeight="1">
      <c r="B70" s="103"/>
      <c r="D70" s="104" t="s">
        <v>129</v>
      </c>
      <c r="E70" s="105"/>
      <c r="F70" s="105"/>
      <c r="G70" s="105"/>
      <c r="H70" s="105"/>
      <c r="I70" s="105"/>
      <c r="J70" s="106">
        <f>J305</f>
        <v>0</v>
      </c>
      <c r="L70" s="103"/>
    </row>
    <row r="71" spans="2:12" s="8" customFormat="1" ht="24.95" hidden="1" customHeight="1">
      <c r="B71" s="99"/>
      <c r="D71" s="100" t="s">
        <v>913</v>
      </c>
      <c r="E71" s="101"/>
      <c r="F71" s="101"/>
      <c r="G71" s="101"/>
      <c r="H71" s="101"/>
      <c r="I71" s="101"/>
      <c r="J71" s="102">
        <f>J312</f>
        <v>0</v>
      </c>
      <c r="L71" s="99"/>
    </row>
    <row r="72" spans="2:12" s="1" customFormat="1" ht="21.75" hidden="1" customHeight="1">
      <c r="B72" s="31"/>
      <c r="L72" s="31"/>
    </row>
    <row r="73" spans="2:12" s="1" customFormat="1" ht="6.95" hidden="1" customHeight="1"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31"/>
    </row>
    <row r="74" spans="2:12" hidden="1"/>
    <row r="75" spans="2:12" hidden="1"/>
    <row r="76" spans="2:12" hidden="1"/>
    <row r="77" spans="2:12" s="1" customFormat="1" ht="6.9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1"/>
    </row>
    <row r="78" spans="2:12" s="1" customFormat="1" ht="24.95" customHeight="1">
      <c r="B78" s="31"/>
      <c r="C78" s="20" t="s">
        <v>131</v>
      </c>
      <c r="L78" s="31"/>
    </row>
    <row r="79" spans="2:12" s="1" customFormat="1" ht="6.95" customHeight="1">
      <c r="B79" s="31"/>
      <c r="L79" s="31"/>
    </row>
    <row r="80" spans="2:12" s="1" customFormat="1" ht="12" customHeight="1">
      <c r="B80" s="31"/>
      <c r="C80" s="26" t="s">
        <v>16</v>
      </c>
      <c r="L80" s="31"/>
    </row>
    <row r="81" spans="2:65" s="1" customFormat="1" ht="26.25" customHeight="1">
      <c r="B81" s="31"/>
      <c r="E81" s="223" t="str">
        <f>E7</f>
        <v>MUZEUM FOJTSTVÍ,  KOPŘIVNICE Č.P.1 - Oprava sociálního zázemí v 1.PP</v>
      </c>
      <c r="F81" s="224"/>
      <c r="G81" s="224"/>
      <c r="H81" s="224"/>
      <c r="L81" s="31"/>
    </row>
    <row r="82" spans="2:65" s="1" customFormat="1" ht="12" customHeight="1">
      <c r="B82" s="31"/>
      <c r="C82" s="26" t="s">
        <v>107</v>
      </c>
      <c r="L82" s="31"/>
    </row>
    <row r="83" spans="2:65" s="1" customFormat="1" ht="16.5" customHeight="1">
      <c r="B83" s="31"/>
      <c r="E83" s="213" t="str">
        <f>E9</f>
        <v>02 - Kanalizace, vodovod, plynoinstalace, vytápění, VZT</v>
      </c>
      <c r="F83" s="222"/>
      <c r="G83" s="222"/>
      <c r="H83" s="222"/>
      <c r="L83" s="31"/>
    </row>
    <row r="84" spans="2:65" s="1" customFormat="1" ht="6.95" customHeight="1">
      <c r="B84" s="31"/>
      <c r="L84" s="31"/>
    </row>
    <row r="85" spans="2:65" s="1" customFormat="1" ht="12" customHeight="1">
      <c r="B85" s="31"/>
      <c r="C85" s="26" t="s">
        <v>21</v>
      </c>
      <c r="F85" s="24" t="str">
        <f>F12</f>
        <v>945 v k.ú.Kopřivnice</v>
      </c>
      <c r="I85" s="26" t="s">
        <v>23</v>
      </c>
      <c r="J85" s="48" t="str">
        <f>IF(J12="","",J12)</f>
        <v>1. 7. 2024</v>
      </c>
      <c r="L85" s="31"/>
    </row>
    <row r="86" spans="2:65" s="1" customFormat="1" ht="6.95" customHeight="1">
      <c r="B86" s="31"/>
      <c r="L86" s="31"/>
    </row>
    <row r="87" spans="2:65" s="1" customFormat="1" ht="15.2" customHeight="1">
      <c r="B87" s="31"/>
      <c r="C87" s="26" t="s">
        <v>25</v>
      </c>
      <c r="F87" s="24" t="str">
        <f>E15</f>
        <v>Město Kopřivnice</v>
      </c>
      <c r="I87" s="26" t="s">
        <v>31</v>
      </c>
      <c r="J87" s="29" t="str">
        <f>E21</f>
        <v>Ing. arch. Jiří Huške</v>
      </c>
      <c r="L87" s="31"/>
    </row>
    <row r="88" spans="2:65" s="1" customFormat="1" ht="15.2" customHeight="1">
      <c r="B88" s="31"/>
      <c r="C88" s="26" t="s">
        <v>29</v>
      </c>
      <c r="F88" s="24" t="str">
        <f>IF(E18="","",E18)</f>
        <v>Vyplň údaj</v>
      </c>
      <c r="I88" s="26" t="s">
        <v>35</v>
      </c>
      <c r="J88" s="29" t="str">
        <f>E24</f>
        <v>Ing. Martina Cabáková</v>
      </c>
      <c r="L88" s="31"/>
    </row>
    <row r="89" spans="2:65" s="1" customFormat="1" ht="10.35" customHeight="1">
      <c r="B89" s="31"/>
      <c r="L89" s="31"/>
    </row>
    <row r="90" spans="2:65" s="10" customFormat="1" ht="29.25" customHeight="1">
      <c r="B90" s="107"/>
      <c r="C90" s="108" t="s">
        <v>132</v>
      </c>
      <c r="D90" s="109" t="s">
        <v>58</v>
      </c>
      <c r="E90" s="109" t="s">
        <v>54</v>
      </c>
      <c r="F90" s="109" t="s">
        <v>55</v>
      </c>
      <c r="G90" s="109" t="s">
        <v>133</v>
      </c>
      <c r="H90" s="109" t="s">
        <v>134</v>
      </c>
      <c r="I90" s="109" t="s">
        <v>135</v>
      </c>
      <c r="J90" s="110" t="s">
        <v>113</v>
      </c>
      <c r="K90" s="111" t="s">
        <v>136</v>
      </c>
      <c r="L90" s="107"/>
      <c r="M90" s="55" t="s">
        <v>19</v>
      </c>
      <c r="N90" s="56" t="s">
        <v>43</v>
      </c>
      <c r="O90" s="56" t="s">
        <v>137</v>
      </c>
      <c r="P90" s="56" t="s">
        <v>138</v>
      </c>
      <c r="Q90" s="56" t="s">
        <v>139</v>
      </c>
      <c r="R90" s="56" t="s">
        <v>140</v>
      </c>
      <c r="S90" s="56" t="s">
        <v>141</v>
      </c>
      <c r="T90" s="57" t="s">
        <v>142</v>
      </c>
    </row>
    <row r="91" spans="2:65" s="1" customFormat="1" ht="22.9" customHeight="1">
      <c r="B91" s="31"/>
      <c r="C91" s="60" t="s">
        <v>143</v>
      </c>
      <c r="J91" s="112">
        <f>BK91</f>
        <v>0</v>
      </c>
      <c r="L91" s="31"/>
      <c r="M91" s="58"/>
      <c r="N91" s="49"/>
      <c r="O91" s="49"/>
      <c r="P91" s="113">
        <f>P92+P312</f>
        <v>0</v>
      </c>
      <c r="Q91" s="49"/>
      <c r="R91" s="113">
        <f>R92+R312</f>
        <v>0.73748040000000004</v>
      </c>
      <c r="S91" s="49"/>
      <c r="T91" s="114">
        <f>T92+T312</f>
        <v>0</v>
      </c>
      <c r="AT91" s="16" t="s">
        <v>72</v>
      </c>
      <c r="AU91" s="16" t="s">
        <v>114</v>
      </c>
      <c r="BK91" s="115">
        <f>BK92+BK312</f>
        <v>0</v>
      </c>
    </row>
    <row r="92" spans="2:65" s="11" customFormat="1" ht="25.9" customHeight="1">
      <c r="B92" s="116"/>
      <c r="D92" s="117" t="s">
        <v>72</v>
      </c>
      <c r="E92" s="118" t="s">
        <v>536</v>
      </c>
      <c r="F92" s="118" t="s">
        <v>537</v>
      </c>
      <c r="I92" s="119"/>
      <c r="J92" s="120">
        <f>BK92</f>
        <v>0</v>
      </c>
      <c r="L92" s="116"/>
      <c r="M92" s="121"/>
      <c r="P92" s="122">
        <f>P93+P154+P196+P219+P247+P254+P266+P281+P289+P305</f>
        <v>0</v>
      </c>
      <c r="R92" s="122">
        <f>R93+R154+R196+R219+R247+R254+R266+R281+R289+R305</f>
        <v>0.73748040000000004</v>
      </c>
      <c r="T92" s="123">
        <f>T93+T154+T196+T219+T247+T254+T266+T281+T289+T305</f>
        <v>0</v>
      </c>
      <c r="AR92" s="117" t="s">
        <v>82</v>
      </c>
      <c r="AT92" s="124" t="s">
        <v>72</v>
      </c>
      <c r="AU92" s="124" t="s">
        <v>73</v>
      </c>
      <c r="AY92" s="117" t="s">
        <v>146</v>
      </c>
      <c r="BK92" s="125">
        <f>BK93+BK154+BK196+BK219+BK247+BK254+BK266+BK281+BK289+BK305</f>
        <v>0</v>
      </c>
    </row>
    <row r="93" spans="2:65" s="11" customFormat="1" ht="22.9" customHeight="1">
      <c r="B93" s="116"/>
      <c r="D93" s="117" t="s">
        <v>72</v>
      </c>
      <c r="E93" s="126" t="s">
        <v>914</v>
      </c>
      <c r="F93" s="126" t="s">
        <v>915</v>
      </c>
      <c r="I93" s="119"/>
      <c r="J93" s="127">
        <f>BK93</f>
        <v>0</v>
      </c>
      <c r="L93" s="116"/>
      <c r="M93" s="121"/>
      <c r="P93" s="122">
        <f>SUM(P94:P153)</f>
        <v>0</v>
      </c>
      <c r="R93" s="122">
        <f>SUM(R94:R153)</f>
        <v>4.0881000000000001E-2</v>
      </c>
      <c r="T93" s="123">
        <f>SUM(T94:T153)</f>
        <v>0</v>
      </c>
      <c r="AR93" s="117" t="s">
        <v>82</v>
      </c>
      <c r="AT93" s="124" t="s">
        <v>72</v>
      </c>
      <c r="AU93" s="124" t="s">
        <v>34</v>
      </c>
      <c r="AY93" s="117" t="s">
        <v>146</v>
      </c>
      <c r="BK93" s="125">
        <f>SUM(BK94:BK153)</f>
        <v>0</v>
      </c>
    </row>
    <row r="94" spans="2:65" s="1" customFormat="1" ht="37.9" customHeight="1">
      <c r="B94" s="31"/>
      <c r="C94" s="128" t="s">
        <v>34</v>
      </c>
      <c r="D94" s="128" t="s">
        <v>148</v>
      </c>
      <c r="E94" s="129" t="s">
        <v>916</v>
      </c>
      <c r="F94" s="130" t="s">
        <v>917</v>
      </c>
      <c r="G94" s="131" t="s">
        <v>372</v>
      </c>
      <c r="H94" s="132">
        <v>1</v>
      </c>
      <c r="I94" s="133"/>
      <c r="J94" s="134">
        <f>ROUND(I94*H94,2)</f>
        <v>0</v>
      </c>
      <c r="K94" s="135"/>
      <c r="L94" s="31"/>
      <c r="M94" s="136" t="s">
        <v>19</v>
      </c>
      <c r="N94" s="137" t="s">
        <v>44</v>
      </c>
      <c r="P94" s="138">
        <f>O94*H94</f>
        <v>0</v>
      </c>
      <c r="Q94" s="138">
        <v>0</v>
      </c>
      <c r="R94" s="138">
        <f>Q94*H94</f>
        <v>0</v>
      </c>
      <c r="S94" s="138">
        <v>0</v>
      </c>
      <c r="T94" s="139">
        <f>S94*H94</f>
        <v>0</v>
      </c>
      <c r="AR94" s="140" t="s">
        <v>262</v>
      </c>
      <c r="AT94" s="140" t="s">
        <v>148</v>
      </c>
      <c r="AU94" s="140" t="s">
        <v>82</v>
      </c>
      <c r="AY94" s="16" t="s">
        <v>146</v>
      </c>
      <c r="BE94" s="141">
        <f>IF(N94="základní",J94,0)</f>
        <v>0</v>
      </c>
      <c r="BF94" s="141">
        <f>IF(N94="snížená",J94,0)</f>
        <v>0</v>
      </c>
      <c r="BG94" s="141">
        <f>IF(N94="zákl. přenesená",J94,0)</f>
        <v>0</v>
      </c>
      <c r="BH94" s="141">
        <f>IF(N94="sníž. přenesená",J94,0)</f>
        <v>0</v>
      </c>
      <c r="BI94" s="141">
        <f>IF(N94="nulová",J94,0)</f>
        <v>0</v>
      </c>
      <c r="BJ94" s="16" t="s">
        <v>34</v>
      </c>
      <c r="BK94" s="141">
        <f>ROUND(I94*H94,2)</f>
        <v>0</v>
      </c>
      <c r="BL94" s="16" t="s">
        <v>262</v>
      </c>
      <c r="BM94" s="140" t="s">
        <v>918</v>
      </c>
    </row>
    <row r="95" spans="2:65" s="1" customFormat="1" ht="16.5" customHeight="1">
      <c r="B95" s="31"/>
      <c r="C95" s="128" t="s">
        <v>82</v>
      </c>
      <c r="D95" s="128" t="s">
        <v>148</v>
      </c>
      <c r="E95" s="129" t="s">
        <v>919</v>
      </c>
      <c r="F95" s="130" t="s">
        <v>920</v>
      </c>
      <c r="G95" s="131" t="s">
        <v>171</v>
      </c>
      <c r="H95" s="132">
        <v>1</v>
      </c>
      <c r="I95" s="133"/>
      <c r="J95" s="134">
        <f>ROUND(I95*H95,2)</f>
        <v>0</v>
      </c>
      <c r="K95" s="135"/>
      <c r="L95" s="31"/>
      <c r="M95" s="136" t="s">
        <v>19</v>
      </c>
      <c r="N95" s="137" t="s">
        <v>44</v>
      </c>
      <c r="P95" s="138">
        <f>O95*H95</f>
        <v>0</v>
      </c>
      <c r="Q95" s="138">
        <v>1.354E-2</v>
      </c>
      <c r="R95" s="138">
        <f>Q95*H95</f>
        <v>1.354E-2</v>
      </c>
      <c r="S95" s="138">
        <v>0</v>
      </c>
      <c r="T95" s="139">
        <f>S95*H95</f>
        <v>0</v>
      </c>
      <c r="AR95" s="140" t="s">
        <v>262</v>
      </c>
      <c r="AT95" s="140" t="s">
        <v>148</v>
      </c>
      <c r="AU95" s="140" t="s">
        <v>82</v>
      </c>
      <c r="AY95" s="16" t="s">
        <v>146</v>
      </c>
      <c r="BE95" s="141">
        <f>IF(N95="základní",J95,0)</f>
        <v>0</v>
      </c>
      <c r="BF95" s="141">
        <f>IF(N95="snížená",J95,0)</f>
        <v>0</v>
      </c>
      <c r="BG95" s="141">
        <f>IF(N95="zákl. přenesená",J95,0)</f>
        <v>0</v>
      </c>
      <c r="BH95" s="141">
        <f>IF(N95="sníž. přenesená",J95,0)</f>
        <v>0</v>
      </c>
      <c r="BI95" s="141">
        <f>IF(N95="nulová",J95,0)</f>
        <v>0</v>
      </c>
      <c r="BJ95" s="16" t="s">
        <v>34</v>
      </c>
      <c r="BK95" s="141">
        <f>ROUND(I95*H95,2)</f>
        <v>0</v>
      </c>
      <c r="BL95" s="16" t="s">
        <v>262</v>
      </c>
      <c r="BM95" s="140" t="s">
        <v>921</v>
      </c>
    </row>
    <row r="96" spans="2:65" s="1" customFormat="1" ht="21.75" customHeight="1">
      <c r="B96" s="31"/>
      <c r="C96" s="128" t="s">
        <v>159</v>
      </c>
      <c r="D96" s="128" t="s">
        <v>148</v>
      </c>
      <c r="E96" s="129" t="s">
        <v>922</v>
      </c>
      <c r="F96" s="130" t="s">
        <v>923</v>
      </c>
      <c r="G96" s="131" t="s">
        <v>189</v>
      </c>
      <c r="H96" s="132">
        <v>1.5</v>
      </c>
      <c r="I96" s="133"/>
      <c r="J96" s="134">
        <f>ROUND(I96*H96,2)</f>
        <v>0</v>
      </c>
      <c r="K96" s="135"/>
      <c r="L96" s="31"/>
      <c r="M96" s="136" t="s">
        <v>19</v>
      </c>
      <c r="N96" s="137" t="s">
        <v>44</v>
      </c>
      <c r="P96" s="138">
        <f>O96*H96</f>
        <v>0</v>
      </c>
      <c r="Q96" s="138">
        <v>1.42E-3</v>
      </c>
      <c r="R96" s="138">
        <f>Q96*H96</f>
        <v>2.1299999999999999E-3</v>
      </c>
      <c r="S96" s="138">
        <v>0</v>
      </c>
      <c r="T96" s="139">
        <f>S96*H96</f>
        <v>0</v>
      </c>
      <c r="AR96" s="140" t="s">
        <v>262</v>
      </c>
      <c r="AT96" s="140" t="s">
        <v>148</v>
      </c>
      <c r="AU96" s="140" t="s">
        <v>82</v>
      </c>
      <c r="AY96" s="16" t="s">
        <v>146</v>
      </c>
      <c r="BE96" s="141">
        <f>IF(N96="základní",J96,0)</f>
        <v>0</v>
      </c>
      <c r="BF96" s="141">
        <f>IF(N96="snížená",J96,0)</f>
        <v>0</v>
      </c>
      <c r="BG96" s="141">
        <f>IF(N96="zákl. přenesená",J96,0)</f>
        <v>0</v>
      </c>
      <c r="BH96" s="141">
        <f>IF(N96="sníž. přenesená",J96,0)</f>
        <v>0</v>
      </c>
      <c r="BI96" s="141">
        <f>IF(N96="nulová",J96,0)</f>
        <v>0</v>
      </c>
      <c r="BJ96" s="16" t="s">
        <v>34</v>
      </c>
      <c r="BK96" s="141">
        <f>ROUND(I96*H96,2)</f>
        <v>0</v>
      </c>
      <c r="BL96" s="16" t="s">
        <v>262</v>
      </c>
      <c r="BM96" s="140" t="s">
        <v>924</v>
      </c>
    </row>
    <row r="97" spans="2:65" s="1" customFormat="1">
      <c r="B97" s="31"/>
      <c r="D97" s="142" t="s">
        <v>154</v>
      </c>
      <c r="F97" s="143" t="s">
        <v>925</v>
      </c>
      <c r="I97" s="144"/>
      <c r="L97" s="31"/>
      <c r="M97" s="145"/>
      <c r="T97" s="52"/>
      <c r="AT97" s="16" t="s">
        <v>154</v>
      </c>
      <c r="AU97" s="16" t="s">
        <v>82</v>
      </c>
    </row>
    <row r="98" spans="2:65" s="1" customFormat="1" ht="21.75" customHeight="1">
      <c r="B98" s="31"/>
      <c r="C98" s="128" t="s">
        <v>152</v>
      </c>
      <c r="D98" s="128" t="s">
        <v>148</v>
      </c>
      <c r="E98" s="129" t="s">
        <v>926</v>
      </c>
      <c r="F98" s="130" t="s">
        <v>927</v>
      </c>
      <c r="G98" s="131" t="s">
        <v>189</v>
      </c>
      <c r="H98" s="132">
        <v>2</v>
      </c>
      <c r="I98" s="133"/>
      <c r="J98" s="134">
        <f>ROUND(I98*H98,2)</f>
        <v>0</v>
      </c>
      <c r="K98" s="135"/>
      <c r="L98" s="31"/>
      <c r="M98" s="136" t="s">
        <v>19</v>
      </c>
      <c r="N98" s="137" t="s">
        <v>44</v>
      </c>
      <c r="P98" s="138">
        <f>O98*H98</f>
        <v>0</v>
      </c>
      <c r="Q98" s="138">
        <v>1.97E-3</v>
      </c>
      <c r="R98" s="138">
        <f>Q98*H98</f>
        <v>3.9399999999999999E-3</v>
      </c>
      <c r="S98" s="138">
        <v>0</v>
      </c>
      <c r="T98" s="139">
        <f>S98*H98</f>
        <v>0</v>
      </c>
      <c r="AR98" s="140" t="s">
        <v>262</v>
      </c>
      <c r="AT98" s="140" t="s">
        <v>148</v>
      </c>
      <c r="AU98" s="140" t="s">
        <v>82</v>
      </c>
      <c r="AY98" s="16" t="s">
        <v>146</v>
      </c>
      <c r="BE98" s="141">
        <f>IF(N98="základní",J98,0)</f>
        <v>0</v>
      </c>
      <c r="BF98" s="141">
        <f>IF(N98="snížená",J98,0)</f>
        <v>0</v>
      </c>
      <c r="BG98" s="141">
        <f>IF(N98="zákl. přenesená",J98,0)</f>
        <v>0</v>
      </c>
      <c r="BH98" s="141">
        <f>IF(N98="sníž. přenesená",J98,0)</f>
        <v>0</v>
      </c>
      <c r="BI98" s="141">
        <f>IF(N98="nulová",J98,0)</f>
        <v>0</v>
      </c>
      <c r="BJ98" s="16" t="s">
        <v>34</v>
      </c>
      <c r="BK98" s="141">
        <f>ROUND(I98*H98,2)</f>
        <v>0</v>
      </c>
      <c r="BL98" s="16" t="s">
        <v>262</v>
      </c>
      <c r="BM98" s="140" t="s">
        <v>928</v>
      </c>
    </row>
    <row r="99" spans="2:65" s="1" customFormat="1">
      <c r="B99" s="31"/>
      <c r="D99" s="142" t="s">
        <v>154</v>
      </c>
      <c r="F99" s="143" t="s">
        <v>929</v>
      </c>
      <c r="I99" s="144"/>
      <c r="L99" s="31"/>
      <c r="M99" s="145"/>
      <c r="T99" s="52"/>
      <c r="AT99" s="16" t="s">
        <v>154</v>
      </c>
      <c r="AU99" s="16" t="s">
        <v>82</v>
      </c>
    </row>
    <row r="100" spans="2:65" s="1" customFormat="1" ht="21.75" customHeight="1">
      <c r="B100" s="31"/>
      <c r="C100" s="168" t="s">
        <v>180</v>
      </c>
      <c r="D100" s="168" t="s">
        <v>369</v>
      </c>
      <c r="E100" s="169" t="s">
        <v>930</v>
      </c>
      <c r="F100" s="170" t="s">
        <v>931</v>
      </c>
      <c r="G100" s="171" t="s">
        <v>171</v>
      </c>
      <c r="H100" s="172">
        <v>2</v>
      </c>
      <c r="I100" s="173"/>
      <c r="J100" s="174">
        <f t="shared" ref="J100:J107" si="0">ROUND(I100*H100,2)</f>
        <v>0</v>
      </c>
      <c r="K100" s="175"/>
      <c r="L100" s="176"/>
      <c r="M100" s="177" t="s">
        <v>19</v>
      </c>
      <c r="N100" s="178" t="s">
        <v>44</v>
      </c>
      <c r="P100" s="138">
        <f t="shared" ref="P100:P107" si="1">O100*H100</f>
        <v>0</v>
      </c>
      <c r="Q100" s="138">
        <v>1.3999999999999999E-4</v>
      </c>
      <c r="R100" s="138">
        <f t="shared" ref="R100:R107" si="2">Q100*H100</f>
        <v>2.7999999999999998E-4</v>
      </c>
      <c r="S100" s="138">
        <v>0</v>
      </c>
      <c r="T100" s="139">
        <f t="shared" ref="T100:T107" si="3">S100*H100</f>
        <v>0</v>
      </c>
      <c r="AR100" s="140" t="s">
        <v>356</v>
      </c>
      <c r="AT100" s="140" t="s">
        <v>369</v>
      </c>
      <c r="AU100" s="140" t="s">
        <v>82</v>
      </c>
      <c r="AY100" s="16" t="s">
        <v>146</v>
      </c>
      <c r="BE100" s="141">
        <f t="shared" ref="BE100:BE107" si="4">IF(N100="základní",J100,0)</f>
        <v>0</v>
      </c>
      <c r="BF100" s="141">
        <f t="shared" ref="BF100:BF107" si="5">IF(N100="snížená",J100,0)</f>
        <v>0</v>
      </c>
      <c r="BG100" s="141">
        <f t="shared" ref="BG100:BG107" si="6">IF(N100="zákl. přenesená",J100,0)</f>
        <v>0</v>
      </c>
      <c r="BH100" s="141">
        <f t="shared" ref="BH100:BH107" si="7">IF(N100="sníž. přenesená",J100,0)</f>
        <v>0</v>
      </c>
      <c r="BI100" s="141">
        <f t="shared" ref="BI100:BI107" si="8">IF(N100="nulová",J100,0)</f>
        <v>0</v>
      </c>
      <c r="BJ100" s="16" t="s">
        <v>34</v>
      </c>
      <c r="BK100" s="141">
        <f t="shared" ref="BK100:BK107" si="9">ROUND(I100*H100,2)</f>
        <v>0</v>
      </c>
      <c r="BL100" s="16" t="s">
        <v>262</v>
      </c>
      <c r="BM100" s="140" t="s">
        <v>932</v>
      </c>
    </row>
    <row r="101" spans="2:65" s="1" customFormat="1" ht="21.75" customHeight="1">
      <c r="B101" s="31"/>
      <c r="C101" s="168" t="s">
        <v>186</v>
      </c>
      <c r="D101" s="168" t="s">
        <v>369</v>
      </c>
      <c r="E101" s="169" t="s">
        <v>933</v>
      </c>
      <c r="F101" s="170" t="s">
        <v>934</v>
      </c>
      <c r="G101" s="171" t="s">
        <v>171</v>
      </c>
      <c r="H101" s="172">
        <v>3</v>
      </c>
      <c r="I101" s="173"/>
      <c r="J101" s="174">
        <f t="shared" si="0"/>
        <v>0</v>
      </c>
      <c r="K101" s="175"/>
      <c r="L101" s="176"/>
      <c r="M101" s="177" t="s">
        <v>19</v>
      </c>
      <c r="N101" s="178" t="s">
        <v>44</v>
      </c>
      <c r="P101" s="138">
        <f t="shared" si="1"/>
        <v>0</v>
      </c>
      <c r="Q101" s="138">
        <v>1.6000000000000001E-4</v>
      </c>
      <c r="R101" s="138">
        <f t="shared" si="2"/>
        <v>4.8000000000000007E-4</v>
      </c>
      <c r="S101" s="138">
        <v>0</v>
      </c>
      <c r="T101" s="139">
        <f t="shared" si="3"/>
        <v>0</v>
      </c>
      <c r="AR101" s="140" t="s">
        <v>356</v>
      </c>
      <c r="AT101" s="140" t="s">
        <v>369</v>
      </c>
      <c r="AU101" s="140" t="s">
        <v>82</v>
      </c>
      <c r="AY101" s="16" t="s">
        <v>146</v>
      </c>
      <c r="BE101" s="141">
        <f t="shared" si="4"/>
        <v>0</v>
      </c>
      <c r="BF101" s="141">
        <f t="shared" si="5"/>
        <v>0</v>
      </c>
      <c r="BG101" s="141">
        <f t="shared" si="6"/>
        <v>0</v>
      </c>
      <c r="BH101" s="141">
        <f t="shared" si="7"/>
        <v>0</v>
      </c>
      <c r="BI101" s="141">
        <f t="shared" si="8"/>
        <v>0</v>
      </c>
      <c r="BJ101" s="16" t="s">
        <v>34</v>
      </c>
      <c r="BK101" s="141">
        <f t="shared" si="9"/>
        <v>0</v>
      </c>
      <c r="BL101" s="16" t="s">
        <v>262</v>
      </c>
      <c r="BM101" s="140" t="s">
        <v>935</v>
      </c>
    </row>
    <row r="102" spans="2:65" s="1" customFormat="1" ht="21.75" customHeight="1">
      <c r="B102" s="31"/>
      <c r="C102" s="168" t="s">
        <v>193</v>
      </c>
      <c r="D102" s="168" t="s">
        <v>369</v>
      </c>
      <c r="E102" s="169" t="s">
        <v>936</v>
      </c>
      <c r="F102" s="170" t="s">
        <v>937</v>
      </c>
      <c r="G102" s="171" t="s">
        <v>171</v>
      </c>
      <c r="H102" s="172">
        <v>1</v>
      </c>
      <c r="I102" s="173"/>
      <c r="J102" s="174">
        <f t="shared" si="0"/>
        <v>0</v>
      </c>
      <c r="K102" s="175"/>
      <c r="L102" s="176"/>
      <c r="M102" s="177" t="s">
        <v>19</v>
      </c>
      <c r="N102" s="178" t="s">
        <v>44</v>
      </c>
      <c r="P102" s="138">
        <f t="shared" si="1"/>
        <v>0</v>
      </c>
      <c r="Q102" s="138">
        <v>1.6000000000000001E-4</v>
      </c>
      <c r="R102" s="138">
        <f t="shared" si="2"/>
        <v>1.6000000000000001E-4</v>
      </c>
      <c r="S102" s="138">
        <v>0</v>
      </c>
      <c r="T102" s="139">
        <f t="shared" si="3"/>
        <v>0</v>
      </c>
      <c r="AR102" s="140" t="s">
        <v>356</v>
      </c>
      <c r="AT102" s="140" t="s">
        <v>369</v>
      </c>
      <c r="AU102" s="140" t="s">
        <v>82</v>
      </c>
      <c r="AY102" s="16" t="s">
        <v>146</v>
      </c>
      <c r="BE102" s="141">
        <f t="shared" si="4"/>
        <v>0</v>
      </c>
      <c r="BF102" s="141">
        <f t="shared" si="5"/>
        <v>0</v>
      </c>
      <c r="BG102" s="141">
        <f t="shared" si="6"/>
        <v>0</v>
      </c>
      <c r="BH102" s="141">
        <f t="shared" si="7"/>
        <v>0</v>
      </c>
      <c r="BI102" s="141">
        <f t="shared" si="8"/>
        <v>0</v>
      </c>
      <c r="BJ102" s="16" t="s">
        <v>34</v>
      </c>
      <c r="BK102" s="141">
        <f t="shared" si="9"/>
        <v>0</v>
      </c>
      <c r="BL102" s="16" t="s">
        <v>262</v>
      </c>
      <c r="BM102" s="140" t="s">
        <v>938</v>
      </c>
    </row>
    <row r="103" spans="2:65" s="1" customFormat="1" ht="21.75" customHeight="1">
      <c r="B103" s="31"/>
      <c r="C103" s="168" t="s">
        <v>200</v>
      </c>
      <c r="D103" s="168" t="s">
        <v>369</v>
      </c>
      <c r="E103" s="169" t="s">
        <v>939</v>
      </c>
      <c r="F103" s="170" t="s">
        <v>940</v>
      </c>
      <c r="G103" s="171" t="s">
        <v>171</v>
      </c>
      <c r="H103" s="172">
        <v>7</v>
      </c>
      <c r="I103" s="173"/>
      <c r="J103" s="174">
        <f t="shared" si="0"/>
        <v>0</v>
      </c>
      <c r="K103" s="175"/>
      <c r="L103" s="176"/>
      <c r="M103" s="177" t="s">
        <v>19</v>
      </c>
      <c r="N103" s="178" t="s">
        <v>44</v>
      </c>
      <c r="P103" s="138">
        <f t="shared" si="1"/>
        <v>0</v>
      </c>
      <c r="Q103" s="138">
        <v>2.4000000000000001E-4</v>
      </c>
      <c r="R103" s="138">
        <f t="shared" si="2"/>
        <v>1.6800000000000001E-3</v>
      </c>
      <c r="S103" s="138">
        <v>0</v>
      </c>
      <c r="T103" s="139">
        <f t="shared" si="3"/>
        <v>0</v>
      </c>
      <c r="AR103" s="140" t="s">
        <v>356</v>
      </c>
      <c r="AT103" s="140" t="s">
        <v>369</v>
      </c>
      <c r="AU103" s="140" t="s">
        <v>82</v>
      </c>
      <c r="AY103" s="16" t="s">
        <v>146</v>
      </c>
      <c r="BE103" s="141">
        <f t="shared" si="4"/>
        <v>0</v>
      </c>
      <c r="BF103" s="141">
        <f t="shared" si="5"/>
        <v>0</v>
      </c>
      <c r="BG103" s="141">
        <f t="shared" si="6"/>
        <v>0</v>
      </c>
      <c r="BH103" s="141">
        <f t="shared" si="7"/>
        <v>0</v>
      </c>
      <c r="BI103" s="141">
        <f t="shared" si="8"/>
        <v>0</v>
      </c>
      <c r="BJ103" s="16" t="s">
        <v>34</v>
      </c>
      <c r="BK103" s="141">
        <f t="shared" si="9"/>
        <v>0</v>
      </c>
      <c r="BL103" s="16" t="s">
        <v>262</v>
      </c>
      <c r="BM103" s="140" t="s">
        <v>941</v>
      </c>
    </row>
    <row r="104" spans="2:65" s="1" customFormat="1" ht="24.2" customHeight="1">
      <c r="B104" s="31"/>
      <c r="C104" s="168" t="s">
        <v>207</v>
      </c>
      <c r="D104" s="168" t="s">
        <v>369</v>
      </c>
      <c r="E104" s="169" t="s">
        <v>942</v>
      </c>
      <c r="F104" s="170" t="s">
        <v>943</v>
      </c>
      <c r="G104" s="171" t="s">
        <v>171</v>
      </c>
      <c r="H104" s="172">
        <v>3</v>
      </c>
      <c r="I104" s="173"/>
      <c r="J104" s="174">
        <f t="shared" si="0"/>
        <v>0</v>
      </c>
      <c r="K104" s="175"/>
      <c r="L104" s="176"/>
      <c r="M104" s="177" t="s">
        <v>19</v>
      </c>
      <c r="N104" s="178" t="s">
        <v>44</v>
      </c>
      <c r="P104" s="138">
        <f t="shared" si="1"/>
        <v>0</v>
      </c>
      <c r="Q104" s="138">
        <v>8.8000000000000003E-4</v>
      </c>
      <c r="R104" s="138">
        <f t="shared" si="2"/>
        <v>2.64E-3</v>
      </c>
      <c r="S104" s="138">
        <v>0</v>
      </c>
      <c r="T104" s="139">
        <f t="shared" si="3"/>
        <v>0</v>
      </c>
      <c r="AR104" s="140" t="s">
        <v>356</v>
      </c>
      <c r="AT104" s="140" t="s">
        <v>369</v>
      </c>
      <c r="AU104" s="140" t="s">
        <v>82</v>
      </c>
      <c r="AY104" s="16" t="s">
        <v>146</v>
      </c>
      <c r="BE104" s="141">
        <f t="shared" si="4"/>
        <v>0</v>
      </c>
      <c r="BF104" s="141">
        <f t="shared" si="5"/>
        <v>0</v>
      </c>
      <c r="BG104" s="141">
        <f t="shared" si="6"/>
        <v>0</v>
      </c>
      <c r="BH104" s="141">
        <f t="shared" si="7"/>
        <v>0</v>
      </c>
      <c r="BI104" s="141">
        <f t="shared" si="8"/>
        <v>0</v>
      </c>
      <c r="BJ104" s="16" t="s">
        <v>34</v>
      </c>
      <c r="BK104" s="141">
        <f t="shared" si="9"/>
        <v>0</v>
      </c>
      <c r="BL104" s="16" t="s">
        <v>262</v>
      </c>
      <c r="BM104" s="140" t="s">
        <v>944</v>
      </c>
    </row>
    <row r="105" spans="2:65" s="1" customFormat="1" ht="21.75" customHeight="1">
      <c r="B105" s="31"/>
      <c r="C105" s="168" t="s">
        <v>213</v>
      </c>
      <c r="D105" s="168" t="s">
        <v>369</v>
      </c>
      <c r="E105" s="169" t="s">
        <v>945</v>
      </c>
      <c r="F105" s="170" t="s">
        <v>946</v>
      </c>
      <c r="G105" s="171" t="s">
        <v>171</v>
      </c>
      <c r="H105" s="172">
        <v>3</v>
      </c>
      <c r="I105" s="173"/>
      <c r="J105" s="174">
        <f t="shared" si="0"/>
        <v>0</v>
      </c>
      <c r="K105" s="175"/>
      <c r="L105" s="176"/>
      <c r="M105" s="177" t="s">
        <v>19</v>
      </c>
      <c r="N105" s="178" t="s">
        <v>44</v>
      </c>
      <c r="P105" s="138">
        <f t="shared" si="1"/>
        <v>0</v>
      </c>
      <c r="Q105" s="138">
        <v>2.9999999999999997E-4</v>
      </c>
      <c r="R105" s="138">
        <f t="shared" si="2"/>
        <v>8.9999999999999998E-4</v>
      </c>
      <c r="S105" s="138">
        <v>0</v>
      </c>
      <c r="T105" s="139">
        <f t="shared" si="3"/>
        <v>0</v>
      </c>
      <c r="AR105" s="140" t="s">
        <v>356</v>
      </c>
      <c r="AT105" s="140" t="s">
        <v>369</v>
      </c>
      <c r="AU105" s="140" t="s">
        <v>82</v>
      </c>
      <c r="AY105" s="16" t="s">
        <v>146</v>
      </c>
      <c r="BE105" s="141">
        <f t="shared" si="4"/>
        <v>0</v>
      </c>
      <c r="BF105" s="141">
        <f t="shared" si="5"/>
        <v>0</v>
      </c>
      <c r="BG105" s="141">
        <f t="shared" si="6"/>
        <v>0</v>
      </c>
      <c r="BH105" s="141">
        <f t="shared" si="7"/>
        <v>0</v>
      </c>
      <c r="BI105" s="141">
        <f t="shared" si="8"/>
        <v>0</v>
      </c>
      <c r="BJ105" s="16" t="s">
        <v>34</v>
      </c>
      <c r="BK105" s="141">
        <f t="shared" si="9"/>
        <v>0</v>
      </c>
      <c r="BL105" s="16" t="s">
        <v>262</v>
      </c>
      <c r="BM105" s="140" t="s">
        <v>947</v>
      </c>
    </row>
    <row r="106" spans="2:65" s="1" customFormat="1" ht="16.5" customHeight="1">
      <c r="B106" s="31"/>
      <c r="C106" s="168" t="s">
        <v>218</v>
      </c>
      <c r="D106" s="168" t="s">
        <v>369</v>
      </c>
      <c r="E106" s="169" t="s">
        <v>948</v>
      </c>
      <c r="F106" s="170" t="s">
        <v>949</v>
      </c>
      <c r="G106" s="171" t="s">
        <v>171</v>
      </c>
      <c r="H106" s="172">
        <v>2</v>
      </c>
      <c r="I106" s="173"/>
      <c r="J106" s="174">
        <f t="shared" si="0"/>
        <v>0</v>
      </c>
      <c r="K106" s="175"/>
      <c r="L106" s="176"/>
      <c r="M106" s="177" t="s">
        <v>19</v>
      </c>
      <c r="N106" s="178" t="s">
        <v>44</v>
      </c>
      <c r="P106" s="138">
        <f t="shared" si="1"/>
        <v>0</v>
      </c>
      <c r="Q106" s="138">
        <v>4.0000000000000002E-4</v>
      </c>
      <c r="R106" s="138">
        <f t="shared" si="2"/>
        <v>8.0000000000000004E-4</v>
      </c>
      <c r="S106" s="138">
        <v>0</v>
      </c>
      <c r="T106" s="139">
        <f t="shared" si="3"/>
        <v>0</v>
      </c>
      <c r="AR106" s="140" t="s">
        <v>356</v>
      </c>
      <c r="AT106" s="140" t="s">
        <v>369</v>
      </c>
      <c r="AU106" s="140" t="s">
        <v>82</v>
      </c>
      <c r="AY106" s="16" t="s">
        <v>146</v>
      </c>
      <c r="BE106" s="141">
        <f t="shared" si="4"/>
        <v>0</v>
      </c>
      <c r="BF106" s="141">
        <f t="shared" si="5"/>
        <v>0</v>
      </c>
      <c r="BG106" s="141">
        <f t="shared" si="6"/>
        <v>0</v>
      </c>
      <c r="BH106" s="141">
        <f t="shared" si="7"/>
        <v>0</v>
      </c>
      <c r="BI106" s="141">
        <f t="shared" si="8"/>
        <v>0</v>
      </c>
      <c r="BJ106" s="16" t="s">
        <v>34</v>
      </c>
      <c r="BK106" s="141">
        <f t="shared" si="9"/>
        <v>0</v>
      </c>
      <c r="BL106" s="16" t="s">
        <v>262</v>
      </c>
      <c r="BM106" s="140" t="s">
        <v>950</v>
      </c>
    </row>
    <row r="107" spans="2:65" s="1" customFormat="1" ht="21.75" customHeight="1">
      <c r="B107" s="31"/>
      <c r="C107" s="128" t="s">
        <v>8</v>
      </c>
      <c r="D107" s="128" t="s">
        <v>148</v>
      </c>
      <c r="E107" s="129" t="s">
        <v>951</v>
      </c>
      <c r="F107" s="130" t="s">
        <v>952</v>
      </c>
      <c r="G107" s="131" t="s">
        <v>189</v>
      </c>
      <c r="H107" s="132">
        <v>1.7</v>
      </c>
      <c r="I107" s="133"/>
      <c r="J107" s="134">
        <f t="shared" si="0"/>
        <v>0</v>
      </c>
      <c r="K107" s="135"/>
      <c r="L107" s="31"/>
      <c r="M107" s="136" t="s">
        <v>19</v>
      </c>
      <c r="N107" s="137" t="s">
        <v>44</v>
      </c>
      <c r="P107" s="138">
        <f t="shared" si="1"/>
        <v>0</v>
      </c>
      <c r="Q107" s="138">
        <v>4.2999999999999999E-4</v>
      </c>
      <c r="R107" s="138">
        <f t="shared" si="2"/>
        <v>7.3099999999999999E-4</v>
      </c>
      <c r="S107" s="138">
        <v>0</v>
      </c>
      <c r="T107" s="139">
        <f t="shared" si="3"/>
        <v>0</v>
      </c>
      <c r="AR107" s="140" t="s">
        <v>262</v>
      </c>
      <c r="AT107" s="140" t="s">
        <v>148</v>
      </c>
      <c r="AU107" s="140" t="s">
        <v>82</v>
      </c>
      <c r="AY107" s="16" t="s">
        <v>146</v>
      </c>
      <c r="BE107" s="141">
        <f t="shared" si="4"/>
        <v>0</v>
      </c>
      <c r="BF107" s="141">
        <f t="shared" si="5"/>
        <v>0</v>
      </c>
      <c r="BG107" s="141">
        <f t="shared" si="6"/>
        <v>0</v>
      </c>
      <c r="BH107" s="141">
        <f t="shared" si="7"/>
        <v>0</v>
      </c>
      <c r="BI107" s="141">
        <f t="shared" si="8"/>
        <v>0</v>
      </c>
      <c r="BJ107" s="16" t="s">
        <v>34</v>
      </c>
      <c r="BK107" s="141">
        <f t="shared" si="9"/>
        <v>0</v>
      </c>
      <c r="BL107" s="16" t="s">
        <v>262</v>
      </c>
      <c r="BM107" s="140" t="s">
        <v>953</v>
      </c>
    </row>
    <row r="108" spans="2:65" s="1" customFormat="1">
      <c r="B108" s="31"/>
      <c r="D108" s="142" t="s">
        <v>154</v>
      </c>
      <c r="F108" s="143" t="s">
        <v>954</v>
      </c>
      <c r="I108" s="144"/>
      <c r="L108" s="31"/>
      <c r="M108" s="145"/>
      <c r="T108" s="52"/>
      <c r="AT108" s="16" t="s">
        <v>154</v>
      </c>
      <c r="AU108" s="16" t="s">
        <v>82</v>
      </c>
    </row>
    <row r="109" spans="2:65" s="12" customFormat="1">
      <c r="B109" s="146"/>
      <c r="D109" s="147" t="s">
        <v>156</v>
      </c>
      <c r="E109" s="148" t="s">
        <v>19</v>
      </c>
      <c r="F109" s="149" t="s">
        <v>955</v>
      </c>
      <c r="H109" s="150">
        <v>1.7</v>
      </c>
      <c r="I109" s="151"/>
      <c r="L109" s="146"/>
      <c r="M109" s="152"/>
      <c r="T109" s="153"/>
      <c r="AT109" s="148" t="s">
        <v>156</v>
      </c>
      <c r="AU109" s="148" t="s">
        <v>82</v>
      </c>
      <c r="AV109" s="12" t="s">
        <v>82</v>
      </c>
      <c r="AW109" s="12" t="s">
        <v>33</v>
      </c>
      <c r="AX109" s="12" t="s">
        <v>73</v>
      </c>
      <c r="AY109" s="148" t="s">
        <v>146</v>
      </c>
    </row>
    <row r="110" spans="2:65" s="13" customFormat="1">
      <c r="B110" s="154"/>
      <c r="D110" s="147" t="s">
        <v>156</v>
      </c>
      <c r="E110" s="155" t="s">
        <v>19</v>
      </c>
      <c r="F110" s="156" t="s">
        <v>158</v>
      </c>
      <c r="H110" s="157">
        <v>1.7</v>
      </c>
      <c r="I110" s="158"/>
      <c r="L110" s="154"/>
      <c r="M110" s="159"/>
      <c r="T110" s="160"/>
      <c r="AT110" s="155" t="s">
        <v>156</v>
      </c>
      <c r="AU110" s="155" t="s">
        <v>82</v>
      </c>
      <c r="AV110" s="13" t="s">
        <v>152</v>
      </c>
      <c r="AW110" s="13" t="s">
        <v>33</v>
      </c>
      <c r="AX110" s="13" t="s">
        <v>34</v>
      </c>
      <c r="AY110" s="155" t="s">
        <v>146</v>
      </c>
    </row>
    <row r="111" spans="2:65" s="1" customFormat="1" ht="21.75" customHeight="1">
      <c r="B111" s="31"/>
      <c r="C111" s="128" t="s">
        <v>229</v>
      </c>
      <c r="D111" s="128" t="s">
        <v>148</v>
      </c>
      <c r="E111" s="129" t="s">
        <v>956</v>
      </c>
      <c r="F111" s="130" t="s">
        <v>957</v>
      </c>
      <c r="G111" s="131" t="s">
        <v>189</v>
      </c>
      <c r="H111" s="132">
        <v>2.85</v>
      </c>
      <c r="I111" s="133"/>
      <c r="J111" s="134">
        <f>ROUND(I111*H111,2)</f>
        <v>0</v>
      </c>
      <c r="K111" s="135"/>
      <c r="L111" s="31"/>
      <c r="M111" s="136" t="s">
        <v>19</v>
      </c>
      <c r="N111" s="137" t="s">
        <v>44</v>
      </c>
      <c r="P111" s="138">
        <f>O111*H111</f>
        <v>0</v>
      </c>
      <c r="Q111" s="138">
        <v>5.0000000000000001E-4</v>
      </c>
      <c r="R111" s="138">
        <f>Q111*H111</f>
        <v>1.4250000000000001E-3</v>
      </c>
      <c r="S111" s="138">
        <v>0</v>
      </c>
      <c r="T111" s="139">
        <f>S111*H111</f>
        <v>0</v>
      </c>
      <c r="AR111" s="140" t="s">
        <v>262</v>
      </c>
      <c r="AT111" s="140" t="s">
        <v>148</v>
      </c>
      <c r="AU111" s="140" t="s">
        <v>82</v>
      </c>
      <c r="AY111" s="16" t="s">
        <v>146</v>
      </c>
      <c r="BE111" s="141">
        <f>IF(N111="základní",J111,0)</f>
        <v>0</v>
      </c>
      <c r="BF111" s="141">
        <f>IF(N111="snížená",J111,0)</f>
        <v>0</v>
      </c>
      <c r="BG111" s="141">
        <f>IF(N111="zákl. přenesená",J111,0)</f>
        <v>0</v>
      </c>
      <c r="BH111" s="141">
        <f>IF(N111="sníž. přenesená",J111,0)</f>
        <v>0</v>
      </c>
      <c r="BI111" s="141">
        <f>IF(N111="nulová",J111,0)</f>
        <v>0</v>
      </c>
      <c r="BJ111" s="16" t="s">
        <v>34</v>
      </c>
      <c r="BK111" s="141">
        <f>ROUND(I111*H111,2)</f>
        <v>0</v>
      </c>
      <c r="BL111" s="16" t="s">
        <v>262</v>
      </c>
      <c r="BM111" s="140" t="s">
        <v>958</v>
      </c>
    </row>
    <row r="112" spans="2:65" s="1" customFormat="1">
      <c r="B112" s="31"/>
      <c r="D112" s="142" t="s">
        <v>154</v>
      </c>
      <c r="F112" s="143" t="s">
        <v>959</v>
      </c>
      <c r="I112" s="144"/>
      <c r="L112" s="31"/>
      <c r="M112" s="145"/>
      <c r="T112" s="52"/>
      <c r="AT112" s="16" t="s">
        <v>154</v>
      </c>
      <c r="AU112" s="16" t="s">
        <v>82</v>
      </c>
    </row>
    <row r="113" spans="2:65" s="12" customFormat="1">
      <c r="B113" s="146"/>
      <c r="D113" s="147" t="s">
        <v>156</v>
      </c>
      <c r="E113" s="148" t="s">
        <v>19</v>
      </c>
      <c r="F113" s="149" t="s">
        <v>960</v>
      </c>
      <c r="H113" s="150">
        <v>2.85</v>
      </c>
      <c r="I113" s="151"/>
      <c r="L113" s="146"/>
      <c r="M113" s="152"/>
      <c r="T113" s="153"/>
      <c r="AT113" s="148" t="s">
        <v>156</v>
      </c>
      <c r="AU113" s="148" t="s">
        <v>82</v>
      </c>
      <c r="AV113" s="12" t="s">
        <v>82</v>
      </c>
      <c r="AW113" s="12" t="s">
        <v>33</v>
      </c>
      <c r="AX113" s="12" t="s">
        <v>73</v>
      </c>
      <c r="AY113" s="148" t="s">
        <v>146</v>
      </c>
    </row>
    <row r="114" spans="2:65" s="13" customFormat="1">
      <c r="B114" s="154"/>
      <c r="D114" s="147" t="s">
        <v>156</v>
      </c>
      <c r="E114" s="155" t="s">
        <v>19</v>
      </c>
      <c r="F114" s="156" t="s">
        <v>158</v>
      </c>
      <c r="H114" s="157">
        <v>2.85</v>
      </c>
      <c r="I114" s="158"/>
      <c r="L114" s="154"/>
      <c r="M114" s="159"/>
      <c r="T114" s="160"/>
      <c r="AT114" s="155" t="s">
        <v>156</v>
      </c>
      <c r="AU114" s="155" t="s">
        <v>82</v>
      </c>
      <c r="AV114" s="13" t="s">
        <v>152</v>
      </c>
      <c r="AW114" s="13" t="s">
        <v>33</v>
      </c>
      <c r="AX114" s="13" t="s">
        <v>34</v>
      </c>
      <c r="AY114" s="155" t="s">
        <v>146</v>
      </c>
    </row>
    <row r="115" spans="2:65" s="1" customFormat="1" ht="21.75" customHeight="1">
      <c r="B115" s="31"/>
      <c r="C115" s="128" t="s">
        <v>235</v>
      </c>
      <c r="D115" s="128" t="s">
        <v>148</v>
      </c>
      <c r="E115" s="129" t="s">
        <v>961</v>
      </c>
      <c r="F115" s="130" t="s">
        <v>962</v>
      </c>
      <c r="G115" s="131" t="s">
        <v>189</v>
      </c>
      <c r="H115" s="132">
        <v>2.4500000000000002</v>
      </c>
      <c r="I115" s="133"/>
      <c r="J115" s="134">
        <f>ROUND(I115*H115,2)</f>
        <v>0</v>
      </c>
      <c r="K115" s="135"/>
      <c r="L115" s="31"/>
      <c r="M115" s="136" t="s">
        <v>19</v>
      </c>
      <c r="N115" s="137" t="s">
        <v>44</v>
      </c>
      <c r="P115" s="138">
        <f>O115*H115</f>
        <v>0</v>
      </c>
      <c r="Q115" s="138">
        <v>7.6000000000000004E-4</v>
      </c>
      <c r="R115" s="138">
        <f>Q115*H115</f>
        <v>1.8620000000000002E-3</v>
      </c>
      <c r="S115" s="138">
        <v>0</v>
      </c>
      <c r="T115" s="139">
        <f>S115*H115</f>
        <v>0</v>
      </c>
      <c r="AR115" s="140" t="s">
        <v>262</v>
      </c>
      <c r="AT115" s="140" t="s">
        <v>148</v>
      </c>
      <c r="AU115" s="140" t="s">
        <v>82</v>
      </c>
      <c r="AY115" s="16" t="s">
        <v>146</v>
      </c>
      <c r="BE115" s="141">
        <f>IF(N115="základní",J115,0)</f>
        <v>0</v>
      </c>
      <c r="BF115" s="141">
        <f>IF(N115="snížená",J115,0)</f>
        <v>0</v>
      </c>
      <c r="BG115" s="141">
        <f>IF(N115="zákl. přenesená",J115,0)</f>
        <v>0</v>
      </c>
      <c r="BH115" s="141">
        <f>IF(N115="sníž. přenesená",J115,0)</f>
        <v>0</v>
      </c>
      <c r="BI115" s="141">
        <f>IF(N115="nulová",J115,0)</f>
        <v>0</v>
      </c>
      <c r="BJ115" s="16" t="s">
        <v>34</v>
      </c>
      <c r="BK115" s="141">
        <f>ROUND(I115*H115,2)</f>
        <v>0</v>
      </c>
      <c r="BL115" s="16" t="s">
        <v>262</v>
      </c>
      <c r="BM115" s="140" t="s">
        <v>963</v>
      </c>
    </row>
    <row r="116" spans="2:65" s="1" customFormat="1">
      <c r="B116" s="31"/>
      <c r="D116" s="142" t="s">
        <v>154</v>
      </c>
      <c r="F116" s="143" t="s">
        <v>964</v>
      </c>
      <c r="I116" s="144"/>
      <c r="L116" s="31"/>
      <c r="M116" s="145"/>
      <c r="T116" s="52"/>
      <c r="AT116" s="16" t="s">
        <v>154</v>
      </c>
      <c r="AU116" s="16" t="s">
        <v>82</v>
      </c>
    </row>
    <row r="117" spans="2:65" s="12" customFormat="1">
      <c r="B117" s="146"/>
      <c r="D117" s="147" t="s">
        <v>156</v>
      </c>
      <c r="E117" s="148" t="s">
        <v>19</v>
      </c>
      <c r="F117" s="149" t="s">
        <v>965</v>
      </c>
      <c r="H117" s="150">
        <v>2.4500000000000002</v>
      </c>
      <c r="I117" s="151"/>
      <c r="L117" s="146"/>
      <c r="M117" s="152"/>
      <c r="T117" s="153"/>
      <c r="AT117" s="148" t="s">
        <v>156</v>
      </c>
      <c r="AU117" s="148" t="s">
        <v>82</v>
      </c>
      <c r="AV117" s="12" t="s">
        <v>82</v>
      </c>
      <c r="AW117" s="12" t="s">
        <v>33</v>
      </c>
      <c r="AX117" s="12" t="s">
        <v>73</v>
      </c>
      <c r="AY117" s="148" t="s">
        <v>146</v>
      </c>
    </row>
    <row r="118" spans="2:65" s="13" customFormat="1">
      <c r="B118" s="154"/>
      <c r="D118" s="147" t="s">
        <v>156</v>
      </c>
      <c r="E118" s="155" t="s">
        <v>19</v>
      </c>
      <c r="F118" s="156" t="s">
        <v>158</v>
      </c>
      <c r="H118" s="157">
        <v>2.4500000000000002</v>
      </c>
      <c r="I118" s="158"/>
      <c r="L118" s="154"/>
      <c r="M118" s="159"/>
      <c r="T118" s="160"/>
      <c r="AT118" s="155" t="s">
        <v>156</v>
      </c>
      <c r="AU118" s="155" t="s">
        <v>82</v>
      </c>
      <c r="AV118" s="13" t="s">
        <v>152</v>
      </c>
      <c r="AW118" s="13" t="s">
        <v>33</v>
      </c>
      <c r="AX118" s="13" t="s">
        <v>34</v>
      </c>
      <c r="AY118" s="155" t="s">
        <v>146</v>
      </c>
    </row>
    <row r="119" spans="2:65" s="1" customFormat="1" ht="21.75" customHeight="1">
      <c r="B119" s="31"/>
      <c r="C119" s="128" t="s">
        <v>253</v>
      </c>
      <c r="D119" s="128" t="s">
        <v>148</v>
      </c>
      <c r="E119" s="129" t="s">
        <v>966</v>
      </c>
      <c r="F119" s="130" t="s">
        <v>967</v>
      </c>
      <c r="G119" s="131" t="s">
        <v>189</v>
      </c>
      <c r="H119" s="132">
        <v>3.1</v>
      </c>
      <c r="I119" s="133"/>
      <c r="J119" s="134">
        <f>ROUND(I119*H119,2)</f>
        <v>0</v>
      </c>
      <c r="K119" s="135"/>
      <c r="L119" s="31"/>
      <c r="M119" s="136" t="s">
        <v>19</v>
      </c>
      <c r="N119" s="137" t="s">
        <v>44</v>
      </c>
      <c r="P119" s="138">
        <f>O119*H119</f>
        <v>0</v>
      </c>
      <c r="Q119" s="138">
        <v>1.5299999999999999E-3</v>
      </c>
      <c r="R119" s="138">
        <f>Q119*H119</f>
        <v>4.7429999999999998E-3</v>
      </c>
      <c r="S119" s="138">
        <v>0</v>
      </c>
      <c r="T119" s="139">
        <f>S119*H119</f>
        <v>0</v>
      </c>
      <c r="AR119" s="140" t="s">
        <v>262</v>
      </c>
      <c r="AT119" s="140" t="s">
        <v>148</v>
      </c>
      <c r="AU119" s="140" t="s">
        <v>82</v>
      </c>
      <c r="AY119" s="16" t="s">
        <v>146</v>
      </c>
      <c r="BE119" s="141">
        <f>IF(N119="základní",J119,0)</f>
        <v>0</v>
      </c>
      <c r="BF119" s="141">
        <f>IF(N119="snížená",J119,0)</f>
        <v>0</v>
      </c>
      <c r="BG119" s="141">
        <f>IF(N119="zákl. přenesená",J119,0)</f>
        <v>0</v>
      </c>
      <c r="BH119" s="141">
        <f>IF(N119="sníž. přenesená",J119,0)</f>
        <v>0</v>
      </c>
      <c r="BI119" s="141">
        <f>IF(N119="nulová",J119,0)</f>
        <v>0</v>
      </c>
      <c r="BJ119" s="16" t="s">
        <v>34</v>
      </c>
      <c r="BK119" s="141">
        <f>ROUND(I119*H119,2)</f>
        <v>0</v>
      </c>
      <c r="BL119" s="16" t="s">
        <v>262</v>
      </c>
      <c r="BM119" s="140" t="s">
        <v>968</v>
      </c>
    </row>
    <row r="120" spans="2:65" s="1" customFormat="1">
      <c r="B120" s="31"/>
      <c r="D120" s="142" t="s">
        <v>154</v>
      </c>
      <c r="F120" s="143" t="s">
        <v>969</v>
      </c>
      <c r="I120" s="144"/>
      <c r="L120" s="31"/>
      <c r="M120" s="145"/>
      <c r="T120" s="52"/>
      <c r="AT120" s="16" t="s">
        <v>154</v>
      </c>
      <c r="AU120" s="16" t="s">
        <v>82</v>
      </c>
    </row>
    <row r="121" spans="2:65" s="12" customFormat="1">
      <c r="B121" s="146"/>
      <c r="D121" s="147" t="s">
        <v>156</v>
      </c>
      <c r="E121" s="148" t="s">
        <v>19</v>
      </c>
      <c r="F121" s="149" t="s">
        <v>970</v>
      </c>
      <c r="H121" s="150">
        <v>3.1</v>
      </c>
      <c r="I121" s="151"/>
      <c r="L121" s="146"/>
      <c r="M121" s="152"/>
      <c r="T121" s="153"/>
      <c r="AT121" s="148" t="s">
        <v>156</v>
      </c>
      <c r="AU121" s="148" t="s">
        <v>82</v>
      </c>
      <c r="AV121" s="12" t="s">
        <v>82</v>
      </c>
      <c r="AW121" s="12" t="s">
        <v>33</v>
      </c>
      <c r="AX121" s="12" t="s">
        <v>73</v>
      </c>
      <c r="AY121" s="148" t="s">
        <v>146</v>
      </c>
    </row>
    <row r="122" spans="2:65" s="13" customFormat="1">
      <c r="B122" s="154"/>
      <c r="D122" s="147" t="s">
        <v>156</v>
      </c>
      <c r="E122" s="155" t="s">
        <v>19</v>
      </c>
      <c r="F122" s="156" t="s">
        <v>158</v>
      </c>
      <c r="H122" s="157">
        <v>3.1</v>
      </c>
      <c r="I122" s="158"/>
      <c r="L122" s="154"/>
      <c r="M122" s="159"/>
      <c r="T122" s="160"/>
      <c r="AT122" s="155" t="s">
        <v>156</v>
      </c>
      <c r="AU122" s="155" t="s">
        <v>82</v>
      </c>
      <c r="AV122" s="13" t="s">
        <v>152</v>
      </c>
      <c r="AW122" s="13" t="s">
        <v>33</v>
      </c>
      <c r="AX122" s="13" t="s">
        <v>34</v>
      </c>
      <c r="AY122" s="155" t="s">
        <v>146</v>
      </c>
    </row>
    <row r="123" spans="2:65" s="1" customFormat="1" ht="21.75" customHeight="1">
      <c r="B123" s="31"/>
      <c r="C123" s="168" t="s">
        <v>262</v>
      </c>
      <c r="D123" s="168" t="s">
        <v>369</v>
      </c>
      <c r="E123" s="169" t="s">
        <v>971</v>
      </c>
      <c r="F123" s="170" t="s">
        <v>972</v>
      </c>
      <c r="G123" s="171" t="s">
        <v>171</v>
      </c>
      <c r="H123" s="172">
        <v>2</v>
      </c>
      <c r="I123" s="173"/>
      <c r="J123" s="174">
        <f t="shared" ref="J123:J144" si="10">ROUND(I123*H123,2)</f>
        <v>0</v>
      </c>
      <c r="K123" s="175"/>
      <c r="L123" s="176"/>
      <c r="M123" s="177" t="s">
        <v>19</v>
      </c>
      <c r="N123" s="178" t="s">
        <v>44</v>
      </c>
      <c r="P123" s="138">
        <f t="shared" ref="P123:P144" si="11">O123*H123</f>
        <v>0</v>
      </c>
      <c r="Q123" s="138">
        <v>3.0000000000000001E-5</v>
      </c>
      <c r="R123" s="138">
        <f t="shared" ref="R123:R144" si="12">Q123*H123</f>
        <v>6.0000000000000002E-5</v>
      </c>
      <c r="S123" s="138">
        <v>0</v>
      </c>
      <c r="T123" s="139">
        <f t="shared" ref="T123:T144" si="13">S123*H123</f>
        <v>0</v>
      </c>
      <c r="AR123" s="140" t="s">
        <v>356</v>
      </c>
      <c r="AT123" s="140" t="s">
        <v>369</v>
      </c>
      <c r="AU123" s="140" t="s">
        <v>82</v>
      </c>
      <c r="AY123" s="16" t="s">
        <v>146</v>
      </c>
      <c r="BE123" s="141">
        <f t="shared" ref="BE123:BE144" si="14">IF(N123="základní",J123,0)</f>
        <v>0</v>
      </c>
      <c r="BF123" s="141">
        <f t="shared" ref="BF123:BF144" si="15">IF(N123="snížená",J123,0)</f>
        <v>0</v>
      </c>
      <c r="BG123" s="141">
        <f t="shared" ref="BG123:BG144" si="16">IF(N123="zákl. přenesená",J123,0)</f>
        <v>0</v>
      </c>
      <c r="BH123" s="141">
        <f t="shared" ref="BH123:BH144" si="17">IF(N123="sníž. přenesená",J123,0)</f>
        <v>0</v>
      </c>
      <c r="BI123" s="141">
        <f t="shared" ref="BI123:BI144" si="18">IF(N123="nulová",J123,0)</f>
        <v>0</v>
      </c>
      <c r="BJ123" s="16" t="s">
        <v>34</v>
      </c>
      <c r="BK123" s="141">
        <f t="shared" ref="BK123:BK144" si="19">ROUND(I123*H123,2)</f>
        <v>0</v>
      </c>
      <c r="BL123" s="16" t="s">
        <v>262</v>
      </c>
      <c r="BM123" s="140" t="s">
        <v>973</v>
      </c>
    </row>
    <row r="124" spans="2:65" s="1" customFormat="1" ht="21.75" customHeight="1">
      <c r="B124" s="31"/>
      <c r="C124" s="168" t="s">
        <v>268</v>
      </c>
      <c r="D124" s="168" t="s">
        <v>369</v>
      </c>
      <c r="E124" s="169" t="s">
        <v>974</v>
      </c>
      <c r="F124" s="170" t="s">
        <v>975</v>
      </c>
      <c r="G124" s="171" t="s">
        <v>171</v>
      </c>
      <c r="H124" s="172">
        <v>1</v>
      </c>
      <c r="I124" s="173"/>
      <c r="J124" s="174">
        <f t="shared" si="10"/>
        <v>0</v>
      </c>
      <c r="K124" s="175"/>
      <c r="L124" s="176"/>
      <c r="M124" s="177" t="s">
        <v>19</v>
      </c>
      <c r="N124" s="178" t="s">
        <v>44</v>
      </c>
      <c r="P124" s="138">
        <f t="shared" si="11"/>
        <v>0</v>
      </c>
      <c r="Q124" s="138">
        <v>4.0000000000000003E-5</v>
      </c>
      <c r="R124" s="138">
        <f t="shared" si="12"/>
        <v>4.0000000000000003E-5</v>
      </c>
      <c r="S124" s="138">
        <v>0</v>
      </c>
      <c r="T124" s="139">
        <f t="shared" si="13"/>
        <v>0</v>
      </c>
      <c r="AR124" s="140" t="s">
        <v>356</v>
      </c>
      <c r="AT124" s="140" t="s">
        <v>369</v>
      </c>
      <c r="AU124" s="140" t="s">
        <v>82</v>
      </c>
      <c r="AY124" s="16" t="s">
        <v>146</v>
      </c>
      <c r="BE124" s="141">
        <f t="shared" si="14"/>
        <v>0</v>
      </c>
      <c r="BF124" s="141">
        <f t="shared" si="15"/>
        <v>0</v>
      </c>
      <c r="BG124" s="141">
        <f t="shared" si="16"/>
        <v>0</v>
      </c>
      <c r="BH124" s="141">
        <f t="shared" si="17"/>
        <v>0</v>
      </c>
      <c r="BI124" s="141">
        <f t="shared" si="18"/>
        <v>0</v>
      </c>
      <c r="BJ124" s="16" t="s">
        <v>34</v>
      </c>
      <c r="BK124" s="141">
        <f t="shared" si="19"/>
        <v>0</v>
      </c>
      <c r="BL124" s="16" t="s">
        <v>262</v>
      </c>
      <c r="BM124" s="140" t="s">
        <v>976</v>
      </c>
    </row>
    <row r="125" spans="2:65" s="1" customFormat="1" ht="21.75" customHeight="1">
      <c r="B125" s="31"/>
      <c r="C125" s="168" t="s">
        <v>274</v>
      </c>
      <c r="D125" s="168" t="s">
        <v>369</v>
      </c>
      <c r="E125" s="169" t="s">
        <v>977</v>
      </c>
      <c r="F125" s="170" t="s">
        <v>978</v>
      </c>
      <c r="G125" s="171" t="s">
        <v>171</v>
      </c>
      <c r="H125" s="172">
        <v>3</v>
      </c>
      <c r="I125" s="173"/>
      <c r="J125" s="174">
        <f t="shared" si="10"/>
        <v>0</v>
      </c>
      <c r="K125" s="175"/>
      <c r="L125" s="176"/>
      <c r="M125" s="177" t="s">
        <v>19</v>
      </c>
      <c r="N125" s="178" t="s">
        <v>44</v>
      </c>
      <c r="P125" s="138">
        <f t="shared" si="11"/>
        <v>0</v>
      </c>
      <c r="Q125" s="138">
        <v>4.0000000000000003E-5</v>
      </c>
      <c r="R125" s="138">
        <f t="shared" si="12"/>
        <v>1.2000000000000002E-4</v>
      </c>
      <c r="S125" s="138">
        <v>0</v>
      </c>
      <c r="T125" s="139">
        <f t="shared" si="13"/>
        <v>0</v>
      </c>
      <c r="AR125" s="140" t="s">
        <v>356</v>
      </c>
      <c r="AT125" s="140" t="s">
        <v>369</v>
      </c>
      <c r="AU125" s="140" t="s">
        <v>82</v>
      </c>
      <c r="AY125" s="16" t="s">
        <v>146</v>
      </c>
      <c r="BE125" s="141">
        <f t="shared" si="14"/>
        <v>0</v>
      </c>
      <c r="BF125" s="141">
        <f t="shared" si="15"/>
        <v>0</v>
      </c>
      <c r="BG125" s="141">
        <f t="shared" si="16"/>
        <v>0</v>
      </c>
      <c r="BH125" s="141">
        <f t="shared" si="17"/>
        <v>0</v>
      </c>
      <c r="BI125" s="141">
        <f t="shared" si="18"/>
        <v>0</v>
      </c>
      <c r="BJ125" s="16" t="s">
        <v>34</v>
      </c>
      <c r="BK125" s="141">
        <f t="shared" si="19"/>
        <v>0</v>
      </c>
      <c r="BL125" s="16" t="s">
        <v>262</v>
      </c>
      <c r="BM125" s="140" t="s">
        <v>979</v>
      </c>
    </row>
    <row r="126" spans="2:65" s="1" customFormat="1" ht="21.75" customHeight="1">
      <c r="B126" s="31"/>
      <c r="C126" s="168" t="s">
        <v>279</v>
      </c>
      <c r="D126" s="168" t="s">
        <v>369</v>
      </c>
      <c r="E126" s="169" t="s">
        <v>980</v>
      </c>
      <c r="F126" s="170" t="s">
        <v>981</v>
      </c>
      <c r="G126" s="171" t="s">
        <v>171</v>
      </c>
      <c r="H126" s="172">
        <v>2</v>
      </c>
      <c r="I126" s="173"/>
      <c r="J126" s="174">
        <f t="shared" si="10"/>
        <v>0</v>
      </c>
      <c r="K126" s="175"/>
      <c r="L126" s="176"/>
      <c r="M126" s="177" t="s">
        <v>19</v>
      </c>
      <c r="N126" s="178" t="s">
        <v>44</v>
      </c>
      <c r="P126" s="138">
        <f t="shared" si="11"/>
        <v>0</v>
      </c>
      <c r="Q126" s="138">
        <v>5.0000000000000002E-5</v>
      </c>
      <c r="R126" s="138">
        <f t="shared" si="12"/>
        <v>1E-4</v>
      </c>
      <c r="S126" s="138">
        <v>0</v>
      </c>
      <c r="T126" s="139">
        <f t="shared" si="13"/>
        <v>0</v>
      </c>
      <c r="AR126" s="140" t="s">
        <v>356</v>
      </c>
      <c r="AT126" s="140" t="s">
        <v>369</v>
      </c>
      <c r="AU126" s="140" t="s">
        <v>82</v>
      </c>
      <c r="AY126" s="16" t="s">
        <v>146</v>
      </c>
      <c r="BE126" s="141">
        <f t="shared" si="14"/>
        <v>0</v>
      </c>
      <c r="BF126" s="141">
        <f t="shared" si="15"/>
        <v>0</v>
      </c>
      <c r="BG126" s="141">
        <f t="shared" si="16"/>
        <v>0</v>
      </c>
      <c r="BH126" s="141">
        <f t="shared" si="17"/>
        <v>0</v>
      </c>
      <c r="BI126" s="141">
        <f t="shared" si="18"/>
        <v>0</v>
      </c>
      <c r="BJ126" s="16" t="s">
        <v>34</v>
      </c>
      <c r="BK126" s="141">
        <f t="shared" si="19"/>
        <v>0</v>
      </c>
      <c r="BL126" s="16" t="s">
        <v>262</v>
      </c>
      <c r="BM126" s="140" t="s">
        <v>982</v>
      </c>
    </row>
    <row r="127" spans="2:65" s="1" customFormat="1" ht="21.75" customHeight="1">
      <c r="B127" s="31"/>
      <c r="C127" s="168" t="s">
        <v>285</v>
      </c>
      <c r="D127" s="168" t="s">
        <v>369</v>
      </c>
      <c r="E127" s="169" t="s">
        <v>983</v>
      </c>
      <c r="F127" s="170" t="s">
        <v>984</v>
      </c>
      <c r="G127" s="171" t="s">
        <v>171</v>
      </c>
      <c r="H127" s="172">
        <v>2</v>
      </c>
      <c r="I127" s="173"/>
      <c r="J127" s="174">
        <f t="shared" si="10"/>
        <v>0</v>
      </c>
      <c r="K127" s="175"/>
      <c r="L127" s="176"/>
      <c r="M127" s="177" t="s">
        <v>19</v>
      </c>
      <c r="N127" s="178" t="s">
        <v>44</v>
      </c>
      <c r="P127" s="138">
        <f t="shared" si="11"/>
        <v>0</v>
      </c>
      <c r="Q127" s="138">
        <v>5.0000000000000002E-5</v>
      </c>
      <c r="R127" s="138">
        <f t="shared" si="12"/>
        <v>1E-4</v>
      </c>
      <c r="S127" s="138">
        <v>0</v>
      </c>
      <c r="T127" s="139">
        <f t="shared" si="13"/>
        <v>0</v>
      </c>
      <c r="AR127" s="140" t="s">
        <v>356</v>
      </c>
      <c r="AT127" s="140" t="s">
        <v>369</v>
      </c>
      <c r="AU127" s="140" t="s">
        <v>82</v>
      </c>
      <c r="AY127" s="16" t="s">
        <v>146</v>
      </c>
      <c r="BE127" s="141">
        <f t="shared" si="14"/>
        <v>0</v>
      </c>
      <c r="BF127" s="141">
        <f t="shared" si="15"/>
        <v>0</v>
      </c>
      <c r="BG127" s="141">
        <f t="shared" si="16"/>
        <v>0</v>
      </c>
      <c r="BH127" s="141">
        <f t="shared" si="17"/>
        <v>0</v>
      </c>
      <c r="BI127" s="141">
        <f t="shared" si="18"/>
        <v>0</v>
      </c>
      <c r="BJ127" s="16" t="s">
        <v>34</v>
      </c>
      <c r="BK127" s="141">
        <f t="shared" si="19"/>
        <v>0</v>
      </c>
      <c r="BL127" s="16" t="s">
        <v>262</v>
      </c>
      <c r="BM127" s="140" t="s">
        <v>985</v>
      </c>
    </row>
    <row r="128" spans="2:65" s="1" customFormat="1" ht="21.75" customHeight="1">
      <c r="B128" s="31"/>
      <c r="C128" s="168" t="s">
        <v>7</v>
      </c>
      <c r="D128" s="168" t="s">
        <v>369</v>
      </c>
      <c r="E128" s="169" t="s">
        <v>986</v>
      </c>
      <c r="F128" s="170" t="s">
        <v>987</v>
      </c>
      <c r="G128" s="171" t="s">
        <v>171</v>
      </c>
      <c r="H128" s="172">
        <v>3</v>
      </c>
      <c r="I128" s="173"/>
      <c r="J128" s="174">
        <f t="shared" si="10"/>
        <v>0</v>
      </c>
      <c r="K128" s="175"/>
      <c r="L128" s="176"/>
      <c r="M128" s="177" t="s">
        <v>19</v>
      </c>
      <c r="N128" s="178" t="s">
        <v>44</v>
      </c>
      <c r="P128" s="138">
        <f t="shared" si="11"/>
        <v>0</v>
      </c>
      <c r="Q128" s="138">
        <v>5.0000000000000002E-5</v>
      </c>
      <c r="R128" s="138">
        <f t="shared" si="12"/>
        <v>1.5000000000000001E-4</v>
      </c>
      <c r="S128" s="138">
        <v>0</v>
      </c>
      <c r="T128" s="139">
        <f t="shared" si="13"/>
        <v>0</v>
      </c>
      <c r="AR128" s="140" t="s">
        <v>356</v>
      </c>
      <c r="AT128" s="140" t="s">
        <v>369</v>
      </c>
      <c r="AU128" s="140" t="s">
        <v>82</v>
      </c>
      <c r="AY128" s="16" t="s">
        <v>146</v>
      </c>
      <c r="BE128" s="141">
        <f t="shared" si="14"/>
        <v>0</v>
      </c>
      <c r="BF128" s="141">
        <f t="shared" si="15"/>
        <v>0</v>
      </c>
      <c r="BG128" s="141">
        <f t="shared" si="16"/>
        <v>0</v>
      </c>
      <c r="BH128" s="141">
        <f t="shared" si="17"/>
        <v>0</v>
      </c>
      <c r="BI128" s="141">
        <f t="shared" si="18"/>
        <v>0</v>
      </c>
      <c r="BJ128" s="16" t="s">
        <v>34</v>
      </c>
      <c r="BK128" s="141">
        <f t="shared" si="19"/>
        <v>0</v>
      </c>
      <c r="BL128" s="16" t="s">
        <v>262</v>
      </c>
      <c r="BM128" s="140" t="s">
        <v>988</v>
      </c>
    </row>
    <row r="129" spans="2:65" s="1" customFormat="1" ht="21.75" customHeight="1">
      <c r="B129" s="31"/>
      <c r="C129" s="168" t="s">
        <v>295</v>
      </c>
      <c r="D129" s="168" t="s">
        <v>369</v>
      </c>
      <c r="E129" s="169" t="s">
        <v>989</v>
      </c>
      <c r="F129" s="170" t="s">
        <v>990</v>
      </c>
      <c r="G129" s="171" t="s">
        <v>171</v>
      </c>
      <c r="H129" s="172">
        <v>1</v>
      </c>
      <c r="I129" s="173"/>
      <c r="J129" s="174">
        <f t="shared" si="10"/>
        <v>0</v>
      </c>
      <c r="K129" s="175"/>
      <c r="L129" s="176"/>
      <c r="M129" s="177" t="s">
        <v>19</v>
      </c>
      <c r="N129" s="178" t="s">
        <v>44</v>
      </c>
      <c r="P129" s="138">
        <f t="shared" si="11"/>
        <v>0</v>
      </c>
      <c r="Q129" s="138">
        <v>8.0000000000000007E-5</v>
      </c>
      <c r="R129" s="138">
        <f t="shared" si="12"/>
        <v>8.0000000000000007E-5</v>
      </c>
      <c r="S129" s="138">
        <v>0</v>
      </c>
      <c r="T129" s="139">
        <f t="shared" si="13"/>
        <v>0</v>
      </c>
      <c r="AR129" s="140" t="s">
        <v>356</v>
      </c>
      <c r="AT129" s="140" t="s">
        <v>369</v>
      </c>
      <c r="AU129" s="140" t="s">
        <v>82</v>
      </c>
      <c r="AY129" s="16" t="s">
        <v>146</v>
      </c>
      <c r="BE129" s="141">
        <f t="shared" si="14"/>
        <v>0</v>
      </c>
      <c r="BF129" s="141">
        <f t="shared" si="15"/>
        <v>0</v>
      </c>
      <c r="BG129" s="141">
        <f t="shared" si="16"/>
        <v>0</v>
      </c>
      <c r="BH129" s="141">
        <f t="shared" si="17"/>
        <v>0</v>
      </c>
      <c r="BI129" s="141">
        <f t="shared" si="18"/>
        <v>0</v>
      </c>
      <c r="BJ129" s="16" t="s">
        <v>34</v>
      </c>
      <c r="BK129" s="141">
        <f t="shared" si="19"/>
        <v>0</v>
      </c>
      <c r="BL129" s="16" t="s">
        <v>262</v>
      </c>
      <c r="BM129" s="140" t="s">
        <v>991</v>
      </c>
    </row>
    <row r="130" spans="2:65" s="1" customFormat="1" ht="21.75" customHeight="1">
      <c r="B130" s="31"/>
      <c r="C130" s="168" t="s">
        <v>301</v>
      </c>
      <c r="D130" s="168" t="s">
        <v>369</v>
      </c>
      <c r="E130" s="169" t="s">
        <v>992</v>
      </c>
      <c r="F130" s="170" t="s">
        <v>993</v>
      </c>
      <c r="G130" s="171" t="s">
        <v>171</v>
      </c>
      <c r="H130" s="172">
        <v>1</v>
      </c>
      <c r="I130" s="173"/>
      <c r="J130" s="174">
        <f t="shared" si="10"/>
        <v>0</v>
      </c>
      <c r="K130" s="175"/>
      <c r="L130" s="176"/>
      <c r="M130" s="177" t="s">
        <v>19</v>
      </c>
      <c r="N130" s="178" t="s">
        <v>44</v>
      </c>
      <c r="P130" s="138">
        <f t="shared" si="11"/>
        <v>0</v>
      </c>
      <c r="Q130" s="138">
        <v>9.0000000000000006E-5</v>
      </c>
      <c r="R130" s="138">
        <f t="shared" si="12"/>
        <v>9.0000000000000006E-5</v>
      </c>
      <c r="S130" s="138">
        <v>0</v>
      </c>
      <c r="T130" s="139">
        <f t="shared" si="13"/>
        <v>0</v>
      </c>
      <c r="AR130" s="140" t="s">
        <v>356</v>
      </c>
      <c r="AT130" s="140" t="s">
        <v>369</v>
      </c>
      <c r="AU130" s="140" t="s">
        <v>82</v>
      </c>
      <c r="AY130" s="16" t="s">
        <v>146</v>
      </c>
      <c r="BE130" s="141">
        <f t="shared" si="14"/>
        <v>0</v>
      </c>
      <c r="BF130" s="141">
        <f t="shared" si="15"/>
        <v>0</v>
      </c>
      <c r="BG130" s="141">
        <f t="shared" si="16"/>
        <v>0</v>
      </c>
      <c r="BH130" s="141">
        <f t="shared" si="17"/>
        <v>0</v>
      </c>
      <c r="BI130" s="141">
        <f t="shared" si="18"/>
        <v>0</v>
      </c>
      <c r="BJ130" s="16" t="s">
        <v>34</v>
      </c>
      <c r="BK130" s="141">
        <f t="shared" si="19"/>
        <v>0</v>
      </c>
      <c r="BL130" s="16" t="s">
        <v>262</v>
      </c>
      <c r="BM130" s="140" t="s">
        <v>994</v>
      </c>
    </row>
    <row r="131" spans="2:65" s="1" customFormat="1" ht="21.75" customHeight="1">
      <c r="B131" s="31"/>
      <c r="C131" s="168" t="s">
        <v>307</v>
      </c>
      <c r="D131" s="168" t="s">
        <v>369</v>
      </c>
      <c r="E131" s="169" t="s">
        <v>930</v>
      </c>
      <c r="F131" s="170" t="s">
        <v>931</v>
      </c>
      <c r="G131" s="171" t="s">
        <v>171</v>
      </c>
      <c r="H131" s="172">
        <v>2</v>
      </c>
      <c r="I131" s="173"/>
      <c r="J131" s="174">
        <f t="shared" si="10"/>
        <v>0</v>
      </c>
      <c r="K131" s="175"/>
      <c r="L131" s="176"/>
      <c r="M131" s="177" t="s">
        <v>19</v>
      </c>
      <c r="N131" s="178" t="s">
        <v>44</v>
      </c>
      <c r="P131" s="138">
        <f t="shared" si="11"/>
        <v>0</v>
      </c>
      <c r="Q131" s="138">
        <v>1.3999999999999999E-4</v>
      </c>
      <c r="R131" s="138">
        <f t="shared" si="12"/>
        <v>2.7999999999999998E-4</v>
      </c>
      <c r="S131" s="138">
        <v>0</v>
      </c>
      <c r="T131" s="139">
        <f t="shared" si="13"/>
        <v>0</v>
      </c>
      <c r="AR131" s="140" t="s">
        <v>356</v>
      </c>
      <c r="AT131" s="140" t="s">
        <v>369</v>
      </c>
      <c r="AU131" s="140" t="s">
        <v>82</v>
      </c>
      <c r="AY131" s="16" t="s">
        <v>146</v>
      </c>
      <c r="BE131" s="141">
        <f t="shared" si="14"/>
        <v>0</v>
      </c>
      <c r="BF131" s="141">
        <f t="shared" si="15"/>
        <v>0</v>
      </c>
      <c r="BG131" s="141">
        <f t="shared" si="16"/>
        <v>0</v>
      </c>
      <c r="BH131" s="141">
        <f t="shared" si="17"/>
        <v>0</v>
      </c>
      <c r="BI131" s="141">
        <f t="shared" si="18"/>
        <v>0</v>
      </c>
      <c r="BJ131" s="16" t="s">
        <v>34</v>
      </c>
      <c r="BK131" s="141">
        <f t="shared" si="19"/>
        <v>0</v>
      </c>
      <c r="BL131" s="16" t="s">
        <v>262</v>
      </c>
      <c r="BM131" s="140" t="s">
        <v>995</v>
      </c>
    </row>
    <row r="132" spans="2:65" s="1" customFormat="1" ht="21.75" customHeight="1">
      <c r="B132" s="31"/>
      <c r="C132" s="168" t="s">
        <v>313</v>
      </c>
      <c r="D132" s="168" t="s">
        <v>369</v>
      </c>
      <c r="E132" s="169" t="s">
        <v>996</v>
      </c>
      <c r="F132" s="170" t="s">
        <v>997</v>
      </c>
      <c r="G132" s="171" t="s">
        <v>171</v>
      </c>
      <c r="H132" s="172">
        <v>4</v>
      </c>
      <c r="I132" s="173"/>
      <c r="J132" s="174">
        <f t="shared" si="10"/>
        <v>0</v>
      </c>
      <c r="K132" s="175"/>
      <c r="L132" s="176"/>
      <c r="M132" s="177" t="s">
        <v>19</v>
      </c>
      <c r="N132" s="178" t="s">
        <v>44</v>
      </c>
      <c r="P132" s="138">
        <f t="shared" si="11"/>
        <v>0</v>
      </c>
      <c r="Q132" s="138">
        <v>2.4000000000000001E-4</v>
      </c>
      <c r="R132" s="138">
        <f t="shared" si="12"/>
        <v>9.6000000000000002E-4</v>
      </c>
      <c r="S132" s="138">
        <v>0</v>
      </c>
      <c r="T132" s="139">
        <f t="shared" si="13"/>
        <v>0</v>
      </c>
      <c r="AR132" s="140" t="s">
        <v>356</v>
      </c>
      <c r="AT132" s="140" t="s">
        <v>369</v>
      </c>
      <c r="AU132" s="140" t="s">
        <v>82</v>
      </c>
      <c r="AY132" s="16" t="s">
        <v>146</v>
      </c>
      <c r="BE132" s="141">
        <f t="shared" si="14"/>
        <v>0</v>
      </c>
      <c r="BF132" s="141">
        <f t="shared" si="15"/>
        <v>0</v>
      </c>
      <c r="BG132" s="141">
        <f t="shared" si="16"/>
        <v>0</v>
      </c>
      <c r="BH132" s="141">
        <f t="shared" si="17"/>
        <v>0</v>
      </c>
      <c r="BI132" s="141">
        <f t="shared" si="18"/>
        <v>0</v>
      </c>
      <c r="BJ132" s="16" t="s">
        <v>34</v>
      </c>
      <c r="BK132" s="141">
        <f t="shared" si="19"/>
        <v>0</v>
      </c>
      <c r="BL132" s="16" t="s">
        <v>262</v>
      </c>
      <c r="BM132" s="140" t="s">
        <v>998</v>
      </c>
    </row>
    <row r="133" spans="2:65" s="1" customFormat="1" ht="16.5" customHeight="1">
      <c r="B133" s="31"/>
      <c r="C133" s="168" t="s">
        <v>319</v>
      </c>
      <c r="D133" s="168" t="s">
        <v>369</v>
      </c>
      <c r="E133" s="169" t="s">
        <v>999</v>
      </c>
      <c r="F133" s="170" t="s">
        <v>1000</v>
      </c>
      <c r="G133" s="171" t="s">
        <v>171</v>
      </c>
      <c r="H133" s="172">
        <v>1</v>
      </c>
      <c r="I133" s="173"/>
      <c r="J133" s="174">
        <f t="shared" si="10"/>
        <v>0</v>
      </c>
      <c r="K133" s="175"/>
      <c r="L133" s="176"/>
      <c r="M133" s="177" t="s">
        <v>19</v>
      </c>
      <c r="N133" s="178" t="s">
        <v>44</v>
      </c>
      <c r="P133" s="138">
        <f t="shared" si="11"/>
        <v>0</v>
      </c>
      <c r="Q133" s="138">
        <v>8.0000000000000007E-5</v>
      </c>
      <c r="R133" s="138">
        <f t="shared" si="12"/>
        <v>8.0000000000000007E-5</v>
      </c>
      <c r="S133" s="138">
        <v>0</v>
      </c>
      <c r="T133" s="139">
        <f t="shared" si="13"/>
        <v>0</v>
      </c>
      <c r="AR133" s="140" t="s">
        <v>356</v>
      </c>
      <c r="AT133" s="140" t="s">
        <v>369</v>
      </c>
      <c r="AU133" s="140" t="s">
        <v>82</v>
      </c>
      <c r="AY133" s="16" t="s">
        <v>146</v>
      </c>
      <c r="BE133" s="141">
        <f t="shared" si="14"/>
        <v>0</v>
      </c>
      <c r="BF133" s="141">
        <f t="shared" si="15"/>
        <v>0</v>
      </c>
      <c r="BG133" s="141">
        <f t="shared" si="16"/>
        <v>0</v>
      </c>
      <c r="BH133" s="141">
        <f t="shared" si="17"/>
        <v>0</v>
      </c>
      <c r="BI133" s="141">
        <f t="shared" si="18"/>
        <v>0</v>
      </c>
      <c r="BJ133" s="16" t="s">
        <v>34</v>
      </c>
      <c r="BK133" s="141">
        <f t="shared" si="19"/>
        <v>0</v>
      </c>
      <c r="BL133" s="16" t="s">
        <v>262</v>
      </c>
      <c r="BM133" s="140" t="s">
        <v>1001</v>
      </c>
    </row>
    <row r="134" spans="2:65" s="1" customFormat="1" ht="16.5" customHeight="1">
      <c r="B134" s="31"/>
      <c r="C134" s="168" t="s">
        <v>325</v>
      </c>
      <c r="D134" s="168" t="s">
        <v>369</v>
      </c>
      <c r="E134" s="169" t="s">
        <v>1002</v>
      </c>
      <c r="F134" s="170" t="s">
        <v>1003</v>
      </c>
      <c r="G134" s="171" t="s">
        <v>171</v>
      </c>
      <c r="H134" s="172">
        <v>1</v>
      </c>
      <c r="I134" s="173"/>
      <c r="J134" s="174">
        <f t="shared" si="10"/>
        <v>0</v>
      </c>
      <c r="K134" s="175"/>
      <c r="L134" s="176"/>
      <c r="M134" s="177" t="s">
        <v>19</v>
      </c>
      <c r="N134" s="178" t="s">
        <v>44</v>
      </c>
      <c r="P134" s="138">
        <f t="shared" si="11"/>
        <v>0</v>
      </c>
      <c r="Q134" s="138">
        <v>1.2E-4</v>
      </c>
      <c r="R134" s="138">
        <f t="shared" si="12"/>
        <v>1.2E-4</v>
      </c>
      <c r="S134" s="138">
        <v>0</v>
      </c>
      <c r="T134" s="139">
        <f t="shared" si="13"/>
        <v>0</v>
      </c>
      <c r="AR134" s="140" t="s">
        <v>356</v>
      </c>
      <c r="AT134" s="140" t="s">
        <v>369</v>
      </c>
      <c r="AU134" s="140" t="s">
        <v>82</v>
      </c>
      <c r="AY134" s="16" t="s">
        <v>146</v>
      </c>
      <c r="BE134" s="141">
        <f t="shared" si="14"/>
        <v>0</v>
      </c>
      <c r="BF134" s="141">
        <f t="shared" si="15"/>
        <v>0</v>
      </c>
      <c r="BG134" s="141">
        <f t="shared" si="16"/>
        <v>0</v>
      </c>
      <c r="BH134" s="141">
        <f t="shared" si="17"/>
        <v>0</v>
      </c>
      <c r="BI134" s="141">
        <f t="shared" si="18"/>
        <v>0</v>
      </c>
      <c r="BJ134" s="16" t="s">
        <v>34</v>
      </c>
      <c r="BK134" s="141">
        <f t="shared" si="19"/>
        <v>0</v>
      </c>
      <c r="BL134" s="16" t="s">
        <v>262</v>
      </c>
      <c r="BM134" s="140" t="s">
        <v>1004</v>
      </c>
    </row>
    <row r="135" spans="2:65" s="1" customFormat="1" ht="16.5" customHeight="1">
      <c r="B135" s="31"/>
      <c r="C135" s="168" t="s">
        <v>331</v>
      </c>
      <c r="D135" s="168" t="s">
        <v>369</v>
      </c>
      <c r="E135" s="169" t="s">
        <v>1005</v>
      </c>
      <c r="F135" s="170" t="s">
        <v>1006</v>
      </c>
      <c r="G135" s="171" t="s">
        <v>171</v>
      </c>
      <c r="H135" s="172">
        <v>1</v>
      </c>
      <c r="I135" s="173"/>
      <c r="J135" s="174">
        <f t="shared" si="10"/>
        <v>0</v>
      </c>
      <c r="K135" s="175"/>
      <c r="L135" s="176"/>
      <c r="M135" s="177" t="s">
        <v>19</v>
      </c>
      <c r="N135" s="178" t="s">
        <v>44</v>
      </c>
      <c r="P135" s="138">
        <f t="shared" si="11"/>
        <v>0</v>
      </c>
      <c r="Q135" s="138">
        <v>6.0000000000000002E-5</v>
      </c>
      <c r="R135" s="138">
        <f t="shared" si="12"/>
        <v>6.0000000000000002E-5</v>
      </c>
      <c r="S135" s="138">
        <v>0</v>
      </c>
      <c r="T135" s="139">
        <f t="shared" si="13"/>
        <v>0</v>
      </c>
      <c r="AR135" s="140" t="s">
        <v>356</v>
      </c>
      <c r="AT135" s="140" t="s">
        <v>369</v>
      </c>
      <c r="AU135" s="140" t="s">
        <v>82</v>
      </c>
      <c r="AY135" s="16" t="s">
        <v>146</v>
      </c>
      <c r="BE135" s="141">
        <f t="shared" si="14"/>
        <v>0</v>
      </c>
      <c r="BF135" s="141">
        <f t="shared" si="15"/>
        <v>0</v>
      </c>
      <c r="BG135" s="141">
        <f t="shared" si="16"/>
        <v>0</v>
      </c>
      <c r="BH135" s="141">
        <f t="shared" si="17"/>
        <v>0</v>
      </c>
      <c r="BI135" s="141">
        <f t="shared" si="18"/>
        <v>0</v>
      </c>
      <c r="BJ135" s="16" t="s">
        <v>34</v>
      </c>
      <c r="BK135" s="141">
        <f t="shared" si="19"/>
        <v>0</v>
      </c>
      <c r="BL135" s="16" t="s">
        <v>262</v>
      </c>
      <c r="BM135" s="140" t="s">
        <v>1007</v>
      </c>
    </row>
    <row r="136" spans="2:65" s="1" customFormat="1" ht="16.5" customHeight="1">
      <c r="B136" s="31"/>
      <c r="C136" s="168" t="s">
        <v>339</v>
      </c>
      <c r="D136" s="168" t="s">
        <v>369</v>
      </c>
      <c r="E136" s="169" t="s">
        <v>1008</v>
      </c>
      <c r="F136" s="170" t="s">
        <v>1009</v>
      </c>
      <c r="G136" s="171" t="s">
        <v>171</v>
      </c>
      <c r="H136" s="172">
        <v>1</v>
      </c>
      <c r="I136" s="173"/>
      <c r="J136" s="174">
        <f t="shared" si="10"/>
        <v>0</v>
      </c>
      <c r="K136" s="175"/>
      <c r="L136" s="176"/>
      <c r="M136" s="177" t="s">
        <v>19</v>
      </c>
      <c r="N136" s="178" t="s">
        <v>44</v>
      </c>
      <c r="P136" s="138">
        <f t="shared" si="11"/>
        <v>0</v>
      </c>
      <c r="Q136" s="138">
        <v>1.0000000000000001E-5</v>
      </c>
      <c r="R136" s="138">
        <f t="shared" si="12"/>
        <v>1.0000000000000001E-5</v>
      </c>
      <c r="S136" s="138">
        <v>0</v>
      </c>
      <c r="T136" s="139">
        <f t="shared" si="13"/>
        <v>0</v>
      </c>
      <c r="AR136" s="140" t="s">
        <v>356</v>
      </c>
      <c r="AT136" s="140" t="s">
        <v>369</v>
      </c>
      <c r="AU136" s="140" t="s">
        <v>82</v>
      </c>
      <c r="AY136" s="16" t="s">
        <v>146</v>
      </c>
      <c r="BE136" s="141">
        <f t="shared" si="14"/>
        <v>0</v>
      </c>
      <c r="BF136" s="141">
        <f t="shared" si="15"/>
        <v>0</v>
      </c>
      <c r="BG136" s="141">
        <f t="shared" si="16"/>
        <v>0</v>
      </c>
      <c r="BH136" s="141">
        <f t="shared" si="17"/>
        <v>0</v>
      </c>
      <c r="BI136" s="141">
        <f t="shared" si="18"/>
        <v>0</v>
      </c>
      <c r="BJ136" s="16" t="s">
        <v>34</v>
      </c>
      <c r="BK136" s="141">
        <f t="shared" si="19"/>
        <v>0</v>
      </c>
      <c r="BL136" s="16" t="s">
        <v>262</v>
      </c>
      <c r="BM136" s="140" t="s">
        <v>1010</v>
      </c>
    </row>
    <row r="137" spans="2:65" s="1" customFormat="1" ht="16.5" customHeight="1">
      <c r="B137" s="31"/>
      <c r="C137" s="168" t="s">
        <v>344</v>
      </c>
      <c r="D137" s="168" t="s">
        <v>369</v>
      </c>
      <c r="E137" s="169" t="s">
        <v>1011</v>
      </c>
      <c r="F137" s="170" t="s">
        <v>1012</v>
      </c>
      <c r="G137" s="171" t="s">
        <v>171</v>
      </c>
      <c r="H137" s="172">
        <v>1</v>
      </c>
      <c r="I137" s="173"/>
      <c r="J137" s="174">
        <f t="shared" si="10"/>
        <v>0</v>
      </c>
      <c r="K137" s="175"/>
      <c r="L137" s="176"/>
      <c r="M137" s="177" t="s">
        <v>19</v>
      </c>
      <c r="N137" s="178" t="s">
        <v>44</v>
      </c>
      <c r="P137" s="138">
        <f t="shared" si="11"/>
        <v>0</v>
      </c>
      <c r="Q137" s="138">
        <v>3.0000000000000001E-5</v>
      </c>
      <c r="R137" s="138">
        <f t="shared" si="12"/>
        <v>3.0000000000000001E-5</v>
      </c>
      <c r="S137" s="138">
        <v>0</v>
      </c>
      <c r="T137" s="139">
        <f t="shared" si="13"/>
        <v>0</v>
      </c>
      <c r="AR137" s="140" t="s">
        <v>356</v>
      </c>
      <c r="AT137" s="140" t="s">
        <v>369</v>
      </c>
      <c r="AU137" s="140" t="s">
        <v>82</v>
      </c>
      <c r="AY137" s="16" t="s">
        <v>146</v>
      </c>
      <c r="BE137" s="141">
        <f t="shared" si="14"/>
        <v>0</v>
      </c>
      <c r="BF137" s="141">
        <f t="shared" si="15"/>
        <v>0</v>
      </c>
      <c r="BG137" s="141">
        <f t="shared" si="16"/>
        <v>0</v>
      </c>
      <c r="BH137" s="141">
        <f t="shared" si="17"/>
        <v>0</v>
      </c>
      <c r="BI137" s="141">
        <f t="shared" si="18"/>
        <v>0</v>
      </c>
      <c r="BJ137" s="16" t="s">
        <v>34</v>
      </c>
      <c r="BK137" s="141">
        <f t="shared" si="19"/>
        <v>0</v>
      </c>
      <c r="BL137" s="16" t="s">
        <v>262</v>
      </c>
      <c r="BM137" s="140" t="s">
        <v>1013</v>
      </c>
    </row>
    <row r="138" spans="2:65" s="1" customFormat="1" ht="16.5" customHeight="1">
      <c r="B138" s="31"/>
      <c r="C138" s="168" t="s">
        <v>350</v>
      </c>
      <c r="D138" s="168" t="s">
        <v>369</v>
      </c>
      <c r="E138" s="169" t="s">
        <v>1014</v>
      </c>
      <c r="F138" s="170" t="s">
        <v>1015</v>
      </c>
      <c r="G138" s="171" t="s">
        <v>171</v>
      </c>
      <c r="H138" s="172">
        <v>1</v>
      </c>
      <c r="I138" s="173"/>
      <c r="J138" s="174">
        <f t="shared" si="10"/>
        <v>0</v>
      </c>
      <c r="K138" s="175"/>
      <c r="L138" s="176"/>
      <c r="M138" s="177" t="s">
        <v>19</v>
      </c>
      <c r="N138" s="178" t="s">
        <v>44</v>
      </c>
      <c r="P138" s="138">
        <f t="shared" si="11"/>
        <v>0</v>
      </c>
      <c r="Q138" s="138">
        <v>5.0000000000000002E-5</v>
      </c>
      <c r="R138" s="138">
        <f t="shared" si="12"/>
        <v>5.0000000000000002E-5</v>
      </c>
      <c r="S138" s="138">
        <v>0</v>
      </c>
      <c r="T138" s="139">
        <f t="shared" si="13"/>
        <v>0</v>
      </c>
      <c r="AR138" s="140" t="s">
        <v>356</v>
      </c>
      <c r="AT138" s="140" t="s">
        <v>369</v>
      </c>
      <c r="AU138" s="140" t="s">
        <v>82</v>
      </c>
      <c r="AY138" s="16" t="s">
        <v>146</v>
      </c>
      <c r="BE138" s="141">
        <f t="shared" si="14"/>
        <v>0</v>
      </c>
      <c r="BF138" s="141">
        <f t="shared" si="15"/>
        <v>0</v>
      </c>
      <c r="BG138" s="141">
        <f t="shared" si="16"/>
        <v>0</v>
      </c>
      <c r="BH138" s="141">
        <f t="shared" si="17"/>
        <v>0</v>
      </c>
      <c r="BI138" s="141">
        <f t="shared" si="18"/>
        <v>0</v>
      </c>
      <c r="BJ138" s="16" t="s">
        <v>34</v>
      </c>
      <c r="BK138" s="141">
        <f t="shared" si="19"/>
        <v>0</v>
      </c>
      <c r="BL138" s="16" t="s">
        <v>262</v>
      </c>
      <c r="BM138" s="140" t="s">
        <v>1016</v>
      </c>
    </row>
    <row r="139" spans="2:65" s="1" customFormat="1" ht="16.5" customHeight="1">
      <c r="B139" s="31"/>
      <c r="C139" s="168" t="s">
        <v>356</v>
      </c>
      <c r="D139" s="168" t="s">
        <v>369</v>
      </c>
      <c r="E139" s="169" t="s">
        <v>1017</v>
      </c>
      <c r="F139" s="170" t="s">
        <v>1018</v>
      </c>
      <c r="G139" s="171" t="s">
        <v>171</v>
      </c>
      <c r="H139" s="172">
        <v>1</v>
      </c>
      <c r="I139" s="173"/>
      <c r="J139" s="174">
        <f t="shared" si="10"/>
        <v>0</v>
      </c>
      <c r="K139" s="175"/>
      <c r="L139" s="176"/>
      <c r="M139" s="177" t="s">
        <v>19</v>
      </c>
      <c r="N139" s="178" t="s">
        <v>44</v>
      </c>
      <c r="P139" s="138">
        <f t="shared" si="11"/>
        <v>0</v>
      </c>
      <c r="Q139" s="138">
        <v>1.2E-4</v>
      </c>
      <c r="R139" s="138">
        <f t="shared" si="12"/>
        <v>1.2E-4</v>
      </c>
      <c r="S139" s="138">
        <v>0</v>
      </c>
      <c r="T139" s="139">
        <f t="shared" si="13"/>
        <v>0</v>
      </c>
      <c r="AR139" s="140" t="s">
        <v>356</v>
      </c>
      <c r="AT139" s="140" t="s">
        <v>369</v>
      </c>
      <c r="AU139" s="140" t="s">
        <v>82</v>
      </c>
      <c r="AY139" s="16" t="s">
        <v>146</v>
      </c>
      <c r="BE139" s="141">
        <f t="shared" si="14"/>
        <v>0</v>
      </c>
      <c r="BF139" s="141">
        <f t="shared" si="15"/>
        <v>0</v>
      </c>
      <c r="BG139" s="141">
        <f t="shared" si="16"/>
        <v>0</v>
      </c>
      <c r="BH139" s="141">
        <f t="shared" si="17"/>
        <v>0</v>
      </c>
      <c r="BI139" s="141">
        <f t="shared" si="18"/>
        <v>0</v>
      </c>
      <c r="BJ139" s="16" t="s">
        <v>34</v>
      </c>
      <c r="BK139" s="141">
        <f t="shared" si="19"/>
        <v>0</v>
      </c>
      <c r="BL139" s="16" t="s">
        <v>262</v>
      </c>
      <c r="BM139" s="140" t="s">
        <v>1019</v>
      </c>
    </row>
    <row r="140" spans="2:65" s="1" customFormat="1" ht="21.75" customHeight="1">
      <c r="B140" s="31"/>
      <c r="C140" s="168" t="s">
        <v>362</v>
      </c>
      <c r="D140" s="168" t="s">
        <v>369</v>
      </c>
      <c r="E140" s="169" t="s">
        <v>1020</v>
      </c>
      <c r="F140" s="170" t="s">
        <v>1021</v>
      </c>
      <c r="G140" s="171" t="s">
        <v>171</v>
      </c>
      <c r="H140" s="172">
        <v>1</v>
      </c>
      <c r="I140" s="173"/>
      <c r="J140" s="174">
        <f t="shared" si="10"/>
        <v>0</v>
      </c>
      <c r="K140" s="175"/>
      <c r="L140" s="176"/>
      <c r="M140" s="177" t="s">
        <v>19</v>
      </c>
      <c r="N140" s="178" t="s">
        <v>44</v>
      </c>
      <c r="P140" s="138">
        <f t="shared" si="11"/>
        <v>0</v>
      </c>
      <c r="Q140" s="138">
        <v>1.3999999999999999E-4</v>
      </c>
      <c r="R140" s="138">
        <f t="shared" si="12"/>
        <v>1.3999999999999999E-4</v>
      </c>
      <c r="S140" s="138">
        <v>0</v>
      </c>
      <c r="T140" s="139">
        <f t="shared" si="13"/>
        <v>0</v>
      </c>
      <c r="AR140" s="140" t="s">
        <v>356</v>
      </c>
      <c r="AT140" s="140" t="s">
        <v>369</v>
      </c>
      <c r="AU140" s="140" t="s">
        <v>82</v>
      </c>
      <c r="AY140" s="16" t="s">
        <v>146</v>
      </c>
      <c r="BE140" s="141">
        <f t="shared" si="14"/>
        <v>0</v>
      </c>
      <c r="BF140" s="141">
        <f t="shared" si="15"/>
        <v>0</v>
      </c>
      <c r="BG140" s="141">
        <f t="shared" si="16"/>
        <v>0</v>
      </c>
      <c r="BH140" s="141">
        <f t="shared" si="17"/>
        <v>0</v>
      </c>
      <c r="BI140" s="141">
        <f t="shared" si="18"/>
        <v>0</v>
      </c>
      <c r="BJ140" s="16" t="s">
        <v>34</v>
      </c>
      <c r="BK140" s="141">
        <f t="shared" si="19"/>
        <v>0</v>
      </c>
      <c r="BL140" s="16" t="s">
        <v>262</v>
      </c>
      <c r="BM140" s="140" t="s">
        <v>1022</v>
      </c>
    </row>
    <row r="141" spans="2:65" s="1" customFormat="1" ht="16.5" customHeight="1">
      <c r="B141" s="31"/>
      <c r="C141" s="168" t="s">
        <v>368</v>
      </c>
      <c r="D141" s="168" t="s">
        <v>369</v>
      </c>
      <c r="E141" s="169" t="s">
        <v>1023</v>
      </c>
      <c r="F141" s="170" t="s">
        <v>1024</v>
      </c>
      <c r="G141" s="171" t="s">
        <v>171</v>
      </c>
      <c r="H141" s="172">
        <v>4</v>
      </c>
      <c r="I141" s="173"/>
      <c r="J141" s="174">
        <f t="shared" si="10"/>
        <v>0</v>
      </c>
      <c r="K141" s="175"/>
      <c r="L141" s="176"/>
      <c r="M141" s="177" t="s">
        <v>19</v>
      </c>
      <c r="N141" s="178" t="s">
        <v>44</v>
      </c>
      <c r="P141" s="138">
        <f t="shared" si="11"/>
        <v>0</v>
      </c>
      <c r="Q141" s="138">
        <v>1.2E-4</v>
      </c>
      <c r="R141" s="138">
        <f t="shared" si="12"/>
        <v>4.8000000000000001E-4</v>
      </c>
      <c r="S141" s="138">
        <v>0</v>
      </c>
      <c r="T141" s="139">
        <f t="shared" si="13"/>
        <v>0</v>
      </c>
      <c r="AR141" s="140" t="s">
        <v>356</v>
      </c>
      <c r="AT141" s="140" t="s">
        <v>369</v>
      </c>
      <c r="AU141" s="140" t="s">
        <v>82</v>
      </c>
      <c r="AY141" s="16" t="s">
        <v>146</v>
      </c>
      <c r="BE141" s="141">
        <f t="shared" si="14"/>
        <v>0</v>
      </c>
      <c r="BF141" s="141">
        <f t="shared" si="15"/>
        <v>0</v>
      </c>
      <c r="BG141" s="141">
        <f t="shared" si="16"/>
        <v>0</v>
      </c>
      <c r="BH141" s="141">
        <f t="shared" si="17"/>
        <v>0</v>
      </c>
      <c r="BI141" s="141">
        <f t="shared" si="18"/>
        <v>0</v>
      </c>
      <c r="BJ141" s="16" t="s">
        <v>34</v>
      </c>
      <c r="BK141" s="141">
        <f t="shared" si="19"/>
        <v>0</v>
      </c>
      <c r="BL141" s="16" t="s">
        <v>262</v>
      </c>
      <c r="BM141" s="140" t="s">
        <v>1025</v>
      </c>
    </row>
    <row r="142" spans="2:65" s="1" customFormat="1" ht="21.75" customHeight="1">
      <c r="B142" s="31"/>
      <c r="C142" s="168" t="s">
        <v>374</v>
      </c>
      <c r="D142" s="168" t="s">
        <v>369</v>
      </c>
      <c r="E142" s="169" t="s">
        <v>1026</v>
      </c>
      <c r="F142" s="170" t="s">
        <v>1027</v>
      </c>
      <c r="G142" s="171" t="s">
        <v>171</v>
      </c>
      <c r="H142" s="172">
        <v>3</v>
      </c>
      <c r="I142" s="173"/>
      <c r="J142" s="174">
        <f t="shared" si="10"/>
        <v>0</v>
      </c>
      <c r="K142" s="175"/>
      <c r="L142" s="176"/>
      <c r="M142" s="177" t="s">
        <v>19</v>
      </c>
      <c r="N142" s="178" t="s">
        <v>44</v>
      </c>
      <c r="P142" s="138">
        <f t="shared" si="11"/>
        <v>0</v>
      </c>
      <c r="Q142" s="138">
        <v>1.2999999999999999E-4</v>
      </c>
      <c r="R142" s="138">
        <f t="shared" si="12"/>
        <v>3.8999999999999994E-4</v>
      </c>
      <c r="S142" s="138">
        <v>0</v>
      </c>
      <c r="T142" s="139">
        <f t="shared" si="13"/>
        <v>0</v>
      </c>
      <c r="AR142" s="140" t="s">
        <v>356</v>
      </c>
      <c r="AT142" s="140" t="s">
        <v>369</v>
      </c>
      <c r="AU142" s="140" t="s">
        <v>82</v>
      </c>
      <c r="AY142" s="16" t="s">
        <v>146</v>
      </c>
      <c r="BE142" s="141">
        <f t="shared" si="14"/>
        <v>0</v>
      </c>
      <c r="BF142" s="141">
        <f t="shared" si="15"/>
        <v>0</v>
      </c>
      <c r="BG142" s="141">
        <f t="shared" si="16"/>
        <v>0</v>
      </c>
      <c r="BH142" s="141">
        <f t="shared" si="17"/>
        <v>0</v>
      </c>
      <c r="BI142" s="141">
        <f t="shared" si="18"/>
        <v>0</v>
      </c>
      <c r="BJ142" s="16" t="s">
        <v>34</v>
      </c>
      <c r="BK142" s="141">
        <f t="shared" si="19"/>
        <v>0</v>
      </c>
      <c r="BL142" s="16" t="s">
        <v>262</v>
      </c>
      <c r="BM142" s="140" t="s">
        <v>1028</v>
      </c>
    </row>
    <row r="143" spans="2:65" s="1" customFormat="1" ht="24.2" customHeight="1">
      <c r="B143" s="31"/>
      <c r="C143" s="168" t="s">
        <v>380</v>
      </c>
      <c r="D143" s="168" t="s">
        <v>369</v>
      </c>
      <c r="E143" s="169" t="s">
        <v>1029</v>
      </c>
      <c r="F143" s="170" t="s">
        <v>1030</v>
      </c>
      <c r="G143" s="171" t="s">
        <v>171</v>
      </c>
      <c r="H143" s="172">
        <v>2</v>
      </c>
      <c r="I143" s="173"/>
      <c r="J143" s="174">
        <f t="shared" si="10"/>
        <v>0</v>
      </c>
      <c r="K143" s="175"/>
      <c r="L143" s="176"/>
      <c r="M143" s="177" t="s">
        <v>19</v>
      </c>
      <c r="N143" s="178" t="s">
        <v>44</v>
      </c>
      <c r="P143" s="138">
        <f t="shared" si="11"/>
        <v>0</v>
      </c>
      <c r="Q143" s="138">
        <v>3.8000000000000002E-4</v>
      </c>
      <c r="R143" s="138">
        <f t="shared" si="12"/>
        <v>7.6000000000000004E-4</v>
      </c>
      <c r="S143" s="138">
        <v>0</v>
      </c>
      <c r="T143" s="139">
        <f t="shared" si="13"/>
        <v>0</v>
      </c>
      <c r="AR143" s="140" t="s">
        <v>356</v>
      </c>
      <c r="AT143" s="140" t="s">
        <v>369</v>
      </c>
      <c r="AU143" s="140" t="s">
        <v>82</v>
      </c>
      <c r="AY143" s="16" t="s">
        <v>146</v>
      </c>
      <c r="BE143" s="141">
        <f t="shared" si="14"/>
        <v>0</v>
      </c>
      <c r="BF143" s="141">
        <f t="shared" si="15"/>
        <v>0</v>
      </c>
      <c r="BG143" s="141">
        <f t="shared" si="16"/>
        <v>0</v>
      </c>
      <c r="BH143" s="141">
        <f t="shared" si="17"/>
        <v>0</v>
      </c>
      <c r="BI143" s="141">
        <f t="shared" si="18"/>
        <v>0</v>
      </c>
      <c r="BJ143" s="16" t="s">
        <v>34</v>
      </c>
      <c r="BK143" s="141">
        <f t="shared" si="19"/>
        <v>0</v>
      </c>
      <c r="BL143" s="16" t="s">
        <v>262</v>
      </c>
      <c r="BM143" s="140" t="s">
        <v>1031</v>
      </c>
    </row>
    <row r="144" spans="2:65" s="1" customFormat="1" ht="24.2" customHeight="1">
      <c r="B144" s="31"/>
      <c r="C144" s="128" t="s">
        <v>386</v>
      </c>
      <c r="D144" s="128" t="s">
        <v>148</v>
      </c>
      <c r="E144" s="129" t="s">
        <v>1032</v>
      </c>
      <c r="F144" s="130" t="s">
        <v>1033</v>
      </c>
      <c r="G144" s="131" t="s">
        <v>171</v>
      </c>
      <c r="H144" s="132">
        <v>1</v>
      </c>
      <c r="I144" s="133"/>
      <c r="J144" s="134">
        <f t="shared" si="10"/>
        <v>0</v>
      </c>
      <c r="K144" s="135"/>
      <c r="L144" s="31"/>
      <c r="M144" s="136" t="s">
        <v>19</v>
      </c>
      <c r="N144" s="137" t="s">
        <v>44</v>
      </c>
      <c r="P144" s="138">
        <f t="shared" si="11"/>
        <v>0</v>
      </c>
      <c r="Q144" s="138">
        <v>1.01E-3</v>
      </c>
      <c r="R144" s="138">
        <f t="shared" si="12"/>
        <v>1.01E-3</v>
      </c>
      <c r="S144" s="138">
        <v>0</v>
      </c>
      <c r="T144" s="139">
        <f t="shared" si="13"/>
        <v>0</v>
      </c>
      <c r="AR144" s="140" t="s">
        <v>262</v>
      </c>
      <c r="AT144" s="140" t="s">
        <v>148</v>
      </c>
      <c r="AU144" s="140" t="s">
        <v>82</v>
      </c>
      <c r="AY144" s="16" t="s">
        <v>146</v>
      </c>
      <c r="BE144" s="141">
        <f t="shared" si="14"/>
        <v>0</v>
      </c>
      <c r="BF144" s="141">
        <f t="shared" si="15"/>
        <v>0</v>
      </c>
      <c r="BG144" s="141">
        <f t="shared" si="16"/>
        <v>0</v>
      </c>
      <c r="BH144" s="141">
        <f t="shared" si="17"/>
        <v>0</v>
      </c>
      <c r="BI144" s="141">
        <f t="shared" si="18"/>
        <v>0</v>
      </c>
      <c r="BJ144" s="16" t="s">
        <v>34</v>
      </c>
      <c r="BK144" s="141">
        <f t="shared" si="19"/>
        <v>0</v>
      </c>
      <c r="BL144" s="16" t="s">
        <v>262</v>
      </c>
      <c r="BM144" s="140" t="s">
        <v>1034</v>
      </c>
    </row>
    <row r="145" spans="2:65" s="1" customFormat="1">
      <c r="B145" s="31"/>
      <c r="D145" s="142" t="s">
        <v>154</v>
      </c>
      <c r="F145" s="143" t="s">
        <v>1035</v>
      </c>
      <c r="I145" s="144"/>
      <c r="L145" s="31"/>
      <c r="M145" s="145"/>
      <c r="T145" s="52"/>
      <c r="AT145" s="16" t="s">
        <v>154</v>
      </c>
      <c r="AU145" s="16" t="s">
        <v>82</v>
      </c>
    </row>
    <row r="146" spans="2:65" s="1" customFormat="1" ht="24.2" customHeight="1">
      <c r="B146" s="31"/>
      <c r="C146" s="128" t="s">
        <v>392</v>
      </c>
      <c r="D146" s="128" t="s">
        <v>148</v>
      </c>
      <c r="E146" s="129" t="s">
        <v>1036</v>
      </c>
      <c r="F146" s="130" t="s">
        <v>1037</v>
      </c>
      <c r="G146" s="131" t="s">
        <v>171</v>
      </c>
      <c r="H146" s="132">
        <v>1</v>
      </c>
      <c r="I146" s="133"/>
      <c r="J146" s="134">
        <f>ROUND(I146*H146,2)</f>
        <v>0</v>
      </c>
      <c r="K146" s="135"/>
      <c r="L146" s="31"/>
      <c r="M146" s="136" t="s">
        <v>19</v>
      </c>
      <c r="N146" s="137" t="s">
        <v>44</v>
      </c>
      <c r="P146" s="138">
        <f>O146*H146</f>
        <v>0</v>
      </c>
      <c r="Q146" s="138">
        <v>3.4000000000000002E-4</v>
      </c>
      <c r="R146" s="138">
        <f>Q146*H146</f>
        <v>3.4000000000000002E-4</v>
      </c>
      <c r="S146" s="138">
        <v>0</v>
      </c>
      <c r="T146" s="139">
        <f>S146*H146</f>
        <v>0</v>
      </c>
      <c r="AR146" s="140" t="s">
        <v>262</v>
      </c>
      <c r="AT146" s="140" t="s">
        <v>148</v>
      </c>
      <c r="AU146" s="140" t="s">
        <v>82</v>
      </c>
      <c r="AY146" s="16" t="s">
        <v>146</v>
      </c>
      <c r="BE146" s="141">
        <f>IF(N146="základní",J146,0)</f>
        <v>0</v>
      </c>
      <c r="BF146" s="141">
        <f>IF(N146="snížená",J146,0)</f>
        <v>0</v>
      </c>
      <c r="BG146" s="141">
        <f>IF(N146="zákl. přenesená",J146,0)</f>
        <v>0</v>
      </c>
      <c r="BH146" s="141">
        <f>IF(N146="sníž. přenesená",J146,0)</f>
        <v>0</v>
      </c>
      <c r="BI146" s="141">
        <f>IF(N146="nulová",J146,0)</f>
        <v>0</v>
      </c>
      <c r="BJ146" s="16" t="s">
        <v>34</v>
      </c>
      <c r="BK146" s="141">
        <f>ROUND(I146*H146,2)</f>
        <v>0</v>
      </c>
      <c r="BL146" s="16" t="s">
        <v>262</v>
      </c>
      <c r="BM146" s="140" t="s">
        <v>1038</v>
      </c>
    </row>
    <row r="147" spans="2:65" s="1" customFormat="1">
      <c r="B147" s="31"/>
      <c r="D147" s="142" t="s">
        <v>154</v>
      </c>
      <c r="F147" s="143" t="s">
        <v>1039</v>
      </c>
      <c r="I147" s="144"/>
      <c r="L147" s="31"/>
      <c r="M147" s="145"/>
      <c r="T147" s="52"/>
      <c r="AT147" s="16" t="s">
        <v>154</v>
      </c>
      <c r="AU147" s="16" t="s">
        <v>82</v>
      </c>
    </row>
    <row r="148" spans="2:65" s="1" customFormat="1" ht="24.2" customHeight="1">
      <c r="B148" s="31"/>
      <c r="C148" s="128" t="s">
        <v>397</v>
      </c>
      <c r="D148" s="128" t="s">
        <v>148</v>
      </c>
      <c r="E148" s="129" t="s">
        <v>1040</v>
      </c>
      <c r="F148" s="130" t="s">
        <v>1041</v>
      </c>
      <c r="G148" s="131" t="s">
        <v>189</v>
      </c>
      <c r="H148" s="132">
        <v>13.6</v>
      </c>
      <c r="I148" s="133"/>
      <c r="J148" s="134">
        <f>ROUND(I148*H148,2)</f>
        <v>0</v>
      </c>
      <c r="K148" s="135"/>
      <c r="L148" s="31"/>
      <c r="M148" s="136" t="s">
        <v>19</v>
      </c>
      <c r="N148" s="137" t="s">
        <v>44</v>
      </c>
      <c r="P148" s="138">
        <f>O148*H148</f>
        <v>0</v>
      </c>
      <c r="Q148" s="138">
        <v>0</v>
      </c>
      <c r="R148" s="138">
        <f>Q148*H148</f>
        <v>0</v>
      </c>
      <c r="S148" s="138">
        <v>0</v>
      </c>
      <c r="T148" s="139">
        <f>S148*H148</f>
        <v>0</v>
      </c>
      <c r="AR148" s="140" t="s">
        <v>262</v>
      </c>
      <c r="AT148" s="140" t="s">
        <v>148</v>
      </c>
      <c r="AU148" s="140" t="s">
        <v>82</v>
      </c>
      <c r="AY148" s="16" t="s">
        <v>146</v>
      </c>
      <c r="BE148" s="141">
        <f>IF(N148="základní",J148,0)</f>
        <v>0</v>
      </c>
      <c r="BF148" s="141">
        <f>IF(N148="snížená",J148,0)</f>
        <v>0</v>
      </c>
      <c r="BG148" s="141">
        <f>IF(N148="zákl. přenesená",J148,0)</f>
        <v>0</v>
      </c>
      <c r="BH148" s="141">
        <f>IF(N148="sníž. přenesená",J148,0)</f>
        <v>0</v>
      </c>
      <c r="BI148" s="141">
        <f>IF(N148="nulová",J148,0)</f>
        <v>0</v>
      </c>
      <c r="BJ148" s="16" t="s">
        <v>34</v>
      </c>
      <c r="BK148" s="141">
        <f>ROUND(I148*H148,2)</f>
        <v>0</v>
      </c>
      <c r="BL148" s="16" t="s">
        <v>262</v>
      </c>
      <c r="BM148" s="140" t="s">
        <v>1042</v>
      </c>
    </row>
    <row r="149" spans="2:65" s="1" customFormat="1">
      <c r="B149" s="31"/>
      <c r="D149" s="142" t="s">
        <v>154</v>
      </c>
      <c r="F149" s="143" t="s">
        <v>1043</v>
      </c>
      <c r="I149" s="144"/>
      <c r="L149" s="31"/>
      <c r="M149" s="145"/>
      <c r="T149" s="52"/>
      <c r="AT149" s="16" t="s">
        <v>154</v>
      </c>
      <c r="AU149" s="16" t="s">
        <v>82</v>
      </c>
    </row>
    <row r="150" spans="2:65" s="12" customFormat="1">
      <c r="B150" s="146"/>
      <c r="D150" s="147" t="s">
        <v>156</v>
      </c>
      <c r="E150" s="148" t="s">
        <v>19</v>
      </c>
      <c r="F150" s="149" t="s">
        <v>1044</v>
      </c>
      <c r="H150" s="150">
        <v>13.6</v>
      </c>
      <c r="I150" s="151"/>
      <c r="L150" s="146"/>
      <c r="M150" s="152"/>
      <c r="T150" s="153"/>
      <c r="AT150" s="148" t="s">
        <v>156</v>
      </c>
      <c r="AU150" s="148" t="s">
        <v>82</v>
      </c>
      <c r="AV150" s="12" t="s">
        <v>82</v>
      </c>
      <c r="AW150" s="12" t="s">
        <v>33</v>
      </c>
      <c r="AX150" s="12" t="s">
        <v>34</v>
      </c>
      <c r="AY150" s="148" t="s">
        <v>146</v>
      </c>
    </row>
    <row r="151" spans="2:65" s="1" customFormat="1" ht="16.5" customHeight="1">
      <c r="B151" s="31"/>
      <c r="C151" s="128" t="s">
        <v>407</v>
      </c>
      <c r="D151" s="128" t="s">
        <v>148</v>
      </c>
      <c r="E151" s="129" t="s">
        <v>1045</v>
      </c>
      <c r="F151" s="130" t="s">
        <v>1046</v>
      </c>
      <c r="G151" s="131" t="s">
        <v>372</v>
      </c>
      <c r="H151" s="132">
        <v>1</v>
      </c>
      <c r="I151" s="133"/>
      <c r="J151" s="134">
        <f>ROUND(I151*H151,2)</f>
        <v>0</v>
      </c>
      <c r="K151" s="135"/>
      <c r="L151" s="31"/>
      <c r="M151" s="136" t="s">
        <v>19</v>
      </c>
      <c r="N151" s="137" t="s">
        <v>44</v>
      </c>
      <c r="P151" s="138">
        <f>O151*H151</f>
        <v>0</v>
      </c>
      <c r="Q151" s="138">
        <v>0</v>
      </c>
      <c r="R151" s="138">
        <f>Q151*H151</f>
        <v>0</v>
      </c>
      <c r="S151" s="138">
        <v>0</v>
      </c>
      <c r="T151" s="139">
        <f>S151*H151</f>
        <v>0</v>
      </c>
      <c r="AR151" s="140" t="s">
        <v>262</v>
      </c>
      <c r="AT151" s="140" t="s">
        <v>148</v>
      </c>
      <c r="AU151" s="140" t="s">
        <v>82</v>
      </c>
      <c r="AY151" s="16" t="s">
        <v>146</v>
      </c>
      <c r="BE151" s="141">
        <f>IF(N151="základní",J151,0)</f>
        <v>0</v>
      </c>
      <c r="BF151" s="141">
        <f>IF(N151="snížená",J151,0)</f>
        <v>0</v>
      </c>
      <c r="BG151" s="141">
        <f>IF(N151="zákl. přenesená",J151,0)</f>
        <v>0</v>
      </c>
      <c r="BH151" s="141">
        <f>IF(N151="sníž. přenesená",J151,0)</f>
        <v>0</v>
      </c>
      <c r="BI151" s="141">
        <f>IF(N151="nulová",J151,0)</f>
        <v>0</v>
      </c>
      <c r="BJ151" s="16" t="s">
        <v>34</v>
      </c>
      <c r="BK151" s="141">
        <f>ROUND(I151*H151,2)</f>
        <v>0</v>
      </c>
      <c r="BL151" s="16" t="s">
        <v>262</v>
      </c>
      <c r="BM151" s="140" t="s">
        <v>1047</v>
      </c>
    </row>
    <row r="152" spans="2:65" s="1" customFormat="1" ht="49.15" customHeight="1">
      <c r="B152" s="31"/>
      <c r="C152" s="128" t="s">
        <v>413</v>
      </c>
      <c r="D152" s="128" t="s">
        <v>148</v>
      </c>
      <c r="E152" s="129" t="s">
        <v>1048</v>
      </c>
      <c r="F152" s="130" t="s">
        <v>1049</v>
      </c>
      <c r="G152" s="131" t="s">
        <v>510</v>
      </c>
      <c r="H152" s="132">
        <v>4.1000000000000002E-2</v>
      </c>
      <c r="I152" s="133"/>
      <c r="J152" s="134">
        <f>ROUND(I152*H152,2)</f>
        <v>0</v>
      </c>
      <c r="K152" s="135"/>
      <c r="L152" s="31"/>
      <c r="M152" s="136" t="s">
        <v>19</v>
      </c>
      <c r="N152" s="137" t="s">
        <v>44</v>
      </c>
      <c r="P152" s="138">
        <f>O152*H152</f>
        <v>0</v>
      </c>
      <c r="Q152" s="138">
        <v>0</v>
      </c>
      <c r="R152" s="138">
        <f>Q152*H152</f>
        <v>0</v>
      </c>
      <c r="S152" s="138">
        <v>0</v>
      </c>
      <c r="T152" s="139">
        <f>S152*H152</f>
        <v>0</v>
      </c>
      <c r="AR152" s="140" t="s">
        <v>262</v>
      </c>
      <c r="AT152" s="140" t="s">
        <v>148</v>
      </c>
      <c r="AU152" s="140" t="s">
        <v>82</v>
      </c>
      <c r="AY152" s="16" t="s">
        <v>146</v>
      </c>
      <c r="BE152" s="141">
        <f>IF(N152="základní",J152,0)</f>
        <v>0</v>
      </c>
      <c r="BF152" s="141">
        <f>IF(N152="snížená",J152,0)</f>
        <v>0</v>
      </c>
      <c r="BG152" s="141">
        <f>IF(N152="zákl. přenesená",J152,0)</f>
        <v>0</v>
      </c>
      <c r="BH152" s="141">
        <f>IF(N152="sníž. přenesená",J152,0)</f>
        <v>0</v>
      </c>
      <c r="BI152" s="141">
        <f>IF(N152="nulová",J152,0)</f>
        <v>0</v>
      </c>
      <c r="BJ152" s="16" t="s">
        <v>34</v>
      </c>
      <c r="BK152" s="141">
        <f>ROUND(I152*H152,2)</f>
        <v>0</v>
      </c>
      <c r="BL152" s="16" t="s">
        <v>262</v>
      </c>
      <c r="BM152" s="140" t="s">
        <v>1050</v>
      </c>
    </row>
    <row r="153" spans="2:65" s="1" customFormat="1">
      <c r="B153" s="31"/>
      <c r="D153" s="142" t="s">
        <v>154</v>
      </c>
      <c r="F153" s="143" t="s">
        <v>1051</v>
      </c>
      <c r="I153" s="144"/>
      <c r="L153" s="31"/>
      <c r="M153" s="145"/>
      <c r="T153" s="52"/>
      <c r="AT153" s="16" t="s">
        <v>154</v>
      </c>
      <c r="AU153" s="16" t="s">
        <v>82</v>
      </c>
    </row>
    <row r="154" spans="2:65" s="11" customFormat="1" ht="22.9" customHeight="1">
      <c r="B154" s="116"/>
      <c r="D154" s="117" t="s">
        <v>72</v>
      </c>
      <c r="E154" s="126" t="s">
        <v>1052</v>
      </c>
      <c r="F154" s="126" t="s">
        <v>1053</v>
      </c>
      <c r="I154" s="119"/>
      <c r="J154" s="127">
        <f>BK154</f>
        <v>0</v>
      </c>
      <c r="L154" s="116"/>
      <c r="M154" s="121"/>
      <c r="P154" s="122">
        <f>SUM(P155:P195)</f>
        <v>0</v>
      </c>
      <c r="R154" s="122">
        <f>SUM(R155:R195)</f>
        <v>9.2600000000000002E-2</v>
      </c>
      <c r="T154" s="123">
        <f>SUM(T155:T195)</f>
        <v>0</v>
      </c>
      <c r="AR154" s="117" t="s">
        <v>82</v>
      </c>
      <c r="AT154" s="124" t="s">
        <v>72</v>
      </c>
      <c r="AU154" s="124" t="s">
        <v>34</v>
      </c>
      <c r="AY154" s="117" t="s">
        <v>146</v>
      </c>
      <c r="BK154" s="125">
        <f>SUM(BK155:BK195)</f>
        <v>0</v>
      </c>
    </row>
    <row r="155" spans="2:65" s="1" customFormat="1" ht="37.9" customHeight="1">
      <c r="B155" s="31"/>
      <c r="C155" s="128" t="s">
        <v>421</v>
      </c>
      <c r="D155" s="128" t="s">
        <v>148</v>
      </c>
      <c r="E155" s="129" t="s">
        <v>1054</v>
      </c>
      <c r="F155" s="130" t="s">
        <v>1055</v>
      </c>
      <c r="G155" s="131" t="s">
        <v>372</v>
      </c>
      <c r="H155" s="132">
        <v>1</v>
      </c>
      <c r="I155" s="133"/>
      <c r="J155" s="134">
        <f>ROUND(I155*H155,2)</f>
        <v>0</v>
      </c>
      <c r="K155" s="135"/>
      <c r="L155" s="31"/>
      <c r="M155" s="136" t="s">
        <v>19</v>
      </c>
      <c r="N155" s="137" t="s">
        <v>44</v>
      </c>
      <c r="P155" s="138">
        <f>O155*H155</f>
        <v>0</v>
      </c>
      <c r="Q155" s="138">
        <v>0</v>
      </c>
      <c r="R155" s="138">
        <f>Q155*H155</f>
        <v>0</v>
      </c>
      <c r="S155" s="138">
        <v>0</v>
      </c>
      <c r="T155" s="139">
        <f>S155*H155</f>
        <v>0</v>
      </c>
      <c r="AR155" s="140" t="s">
        <v>262</v>
      </c>
      <c r="AT155" s="140" t="s">
        <v>148</v>
      </c>
      <c r="AU155" s="140" t="s">
        <v>82</v>
      </c>
      <c r="AY155" s="16" t="s">
        <v>146</v>
      </c>
      <c r="BE155" s="141">
        <f>IF(N155="základní",J155,0)</f>
        <v>0</v>
      </c>
      <c r="BF155" s="141">
        <f>IF(N155="snížená",J155,0)</f>
        <v>0</v>
      </c>
      <c r="BG155" s="141">
        <f>IF(N155="zákl. přenesená",J155,0)</f>
        <v>0</v>
      </c>
      <c r="BH155" s="141">
        <f>IF(N155="sníž. přenesená",J155,0)</f>
        <v>0</v>
      </c>
      <c r="BI155" s="141">
        <f>IF(N155="nulová",J155,0)</f>
        <v>0</v>
      </c>
      <c r="BJ155" s="16" t="s">
        <v>34</v>
      </c>
      <c r="BK155" s="141">
        <f>ROUND(I155*H155,2)</f>
        <v>0</v>
      </c>
      <c r="BL155" s="16" t="s">
        <v>262</v>
      </c>
      <c r="BM155" s="140" t="s">
        <v>1056</v>
      </c>
    </row>
    <row r="156" spans="2:65" s="1" customFormat="1" ht="16.5" customHeight="1">
      <c r="B156" s="31"/>
      <c r="C156" s="128" t="s">
        <v>427</v>
      </c>
      <c r="D156" s="128" t="s">
        <v>148</v>
      </c>
      <c r="E156" s="129" t="s">
        <v>1057</v>
      </c>
      <c r="F156" s="130" t="s">
        <v>1058</v>
      </c>
      <c r="G156" s="131" t="s">
        <v>372</v>
      </c>
      <c r="H156" s="132">
        <v>1</v>
      </c>
      <c r="I156" s="133"/>
      <c r="J156" s="134">
        <f>ROUND(I156*H156,2)</f>
        <v>0</v>
      </c>
      <c r="K156" s="135"/>
      <c r="L156" s="31"/>
      <c r="M156" s="136" t="s">
        <v>19</v>
      </c>
      <c r="N156" s="137" t="s">
        <v>44</v>
      </c>
      <c r="P156" s="138">
        <f>O156*H156</f>
        <v>0</v>
      </c>
      <c r="Q156" s="138">
        <v>0</v>
      </c>
      <c r="R156" s="138">
        <f>Q156*H156</f>
        <v>0</v>
      </c>
      <c r="S156" s="138">
        <v>0</v>
      </c>
      <c r="T156" s="139">
        <f>S156*H156</f>
        <v>0</v>
      </c>
      <c r="AR156" s="140" t="s">
        <v>262</v>
      </c>
      <c r="AT156" s="140" t="s">
        <v>148</v>
      </c>
      <c r="AU156" s="140" t="s">
        <v>82</v>
      </c>
      <c r="AY156" s="16" t="s">
        <v>146</v>
      </c>
      <c r="BE156" s="141">
        <f>IF(N156="základní",J156,0)</f>
        <v>0</v>
      </c>
      <c r="BF156" s="141">
        <f>IF(N156="snížená",J156,0)</f>
        <v>0</v>
      </c>
      <c r="BG156" s="141">
        <f>IF(N156="zákl. přenesená",J156,0)</f>
        <v>0</v>
      </c>
      <c r="BH156" s="141">
        <f>IF(N156="sníž. přenesená",J156,0)</f>
        <v>0</v>
      </c>
      <c r="BI156" s="141">
        <f>IF(N156="nulová",J156,0)</f>
        <v>0</v>
      </c>
      <c r="BJ156" s="16" t="s">
        <v>34</v>
      </c>
      <c r="BK156" s="141">
        <f>ROUND(I156*H156,2)</f>
        <v>0</v>
      </c>
      <c r="BL156" s="16" t="s">
        <v>262</v>
      </c>
      <c r="BM156" s="140" t="s">
        <v>1059</v>
      </c>
    </row>
    <row r="157" spans="2:65" s="1" customFormat="1" ht="24.2" customHeight="1">
      <c r="B157" s="31"/>
      <c r="C157" s="128" t="s">
        <v>433</v>
      </c>
      <c r="D157" s="128" t="s">
        <v>148</v>
      </c>
      <c r="E157" s="129" t="s">
        <v>1060</v>
      </c>
      <c r="F157" s="130" t="s">
        <v>1061</v>
      </c>
      <c r="G157" s="131" t="s">
        <v>189</v>
      </c>
      <c r="H157" s="132">
        <v>30</v>
      </c>
      <c r="I157" s="133"/>
      <c r="J157" s="134">
        <f>ROUND(I157*H157,2)</f>
        <v>0</v>
      </c>
      <c r="K157" s="135"/>
      <c r="L157" s="31"/>
      <c r="M157" s="136" t="s">
        <v>19</v>
      </c>
      <c r="N157" s="137" t="s">
        <v>44</v>
      </c>
      <c r="P157" s="138">
        <f>O157*H157</f>
        <v>0</v>
      </c>
      <c r="Q157" s="138">
        <v>6.4000000000000005E-4</v>
      </c>
      <c r="R157" s="138">
        <f>Q157*H157</f>
        <v>1.9200000000000002E-2</v>
      </c>
      <c r="S157" s="138">
        <v>0</v>
      </c>
      <c r="T157" s="139">
        <f>S157*H157</f>
        <v>0</v>
      </c>
      <c r="AR157" s="140" t="s">
        <v>262</v>
      </c>
      <c r="AT157" s="140" t="s">
        <v>148</v>
      </c>
      <c r="AU157" s="140" t="s">
        <v>82</v>
      </c>
      <c r="AY157" s="16" t="s">
        <v>146</v>
      </c>
      <c r="BE157" s="141">
        <f>IF(N157="základní",J157,0)</f>
        <v>0</v>
      </c>
      <c r="BF157" s="141">
        <f>IF(N157="snížená",J157,0)</f>
        <v>0</v>
      </c>
      <c r="BG157" s="141">
        <f>IF(N157="zákl. přenesená",J157,0)</f>
        <v>0</v>
      </c>
      <c r="BH157" s="141">
        <f>IF(N157="sníž. přenesená",J157,0)</f>
        <v>0</v>
      </c>
      <c r="BI157" s="141">
        <f>IF(N157="nulová",J157,0)</f>
        <v>0</v>
      </c>
      <c r="BJ157" s="16" t="s">
        <v>34</v>
      </c>
      <c r="BK157" s="141">
        <f>ROUND(I157*H157,2)</f>
        <v>0</v>
      </c>
      <c r="BL157" s="16" t="s">
        <v>262</v>
      </c>
      <c r="BM157" s="140" t="s">
        <v>1062</v>
      </c>
    </row>
    <row r="158" spans="2:65" s="1" customFormat="1">
      <c r="B158" s="31"/>
      <c r="D158" s="142" t="s">
        <v>154</v>
      </c>
      <c r="F158" s="143" t="s">
        <v>1063</v>
      </c>
      <c r="I158" s="144"/>
      <c r="L158" s="31"/>
      <c r="M158" s="145"/>
      <c r="T158" s="52"/>
      <c r="AT158" s="16" t="s">
        <v>154</v>
      </c>
      <c r="AU158" s="16" t="s">
        <v>82</v>
      </c>
    </row>
    <row r="159" spans="2:65" s="12" customFormat="1">
      <c r="B159" s="146"/>
      <c r="D159" s="147" t="s">
        <v>156</v>
      </c>
      <c r="E159" s="148" t="s">
        <v>19</v>
      </c>
      <c r="F159" s="149" t="s">
        <v>1064</v>
      </c>
      <c r="H159" s="150">
        <v>30</v>
      </c>
      <c r="I159" s="151"/>
      <c r="L159" s="146"/>
      <c r="M159" s="152"/>
      <c r="T159" s="153"/>
      <c r="AT159" s="148" t="s">
        <v>156</v>
      </c>
      <c r="AU159" s="148" t="s">
        <v>82</v>
      </c>
      <c r="AV159" s="12" t="s">
        <v>82</v>
      </c>
      <c r="AW159" s="12" t="s">
        <v>33</v>
      </c>
      <c r="AX159" s="12" t="s">
        <v>34</v>
      </c>
      <c r="AY159" s="148" t="s">
        <v>146</v>
      </c>
    </row>
    <row r="160" spans="2:65" s="1" customFormat="1" ht="24.2" customHeight="1">
      <c r="B160" s="31"/>
      <c r="C160" s="128" t="s">
        <v>439</v>
      </c>
      <c r="D160" s="128" t="s">
        <v>148</v>
      </c>
      <c r="E160" s="129" t="s">
        <v>1065</v>
      </c>
      <c r="F160" s="130" t="s">
        <v>1066</v>
      </c>
      <c r="G160" s="131" t="s">
        <v>189</v>
      </c>
      <c r="H160" s="132">
        <v>10</v>
      </c>
      <c r="I160" s="133"/>
      <c r="J160" s="134">
        <f>ROUND(I160*H160,2)</f>
        <v>0</v>
      </c>
      <c r="K160" s="135"/>
      <c r="L160" s="31"/>
      <c r="M160" s="136" t="s">
        <v>19</v>
      </c>
      <c r="N160" s="137" t="s">
        <v>44</v>
      </c>
      <c r="P160" s="138">
        <f>O160*H160</f>
        <v>0</v>
      </c>
      <c r="Q160" s="138">
        <v>9.7999999999999997E-4</v>
      </c>
      <c r="R160" s="138">
        <f>Q160*H160</f>
        <v>9.7999999999999997E-3</v>
      </c>
      <c r="S160" s="138">
        <v>0</v>
      </c>
      <c r="T160" s="139">
        <f>S160*H160</f>
        <v>0</v>
      </c>
      <c r="AR160" s="140" t="s">
        <v>262</v>
      </c>
      <c r="AT160" s="140" t="s">
        <v>148</v>
      </c>
      <c r="AU160" s="140" t="s">
        <v>82</v>
      </c>
      <c r="AY160" s="16" t="s">
        <v>146</v>
      </c>
      <c r="BE160" s="141">
        <f>IF(N160="základní",J160,0)</f>
        <v>0</v>
      </c>
      <c r="BF160" s="141">
        <f>IF(N160="snížená",J160,0)</f>
        <v>0</v>
      </c>
      <c r="BG160" s="141">
        <f>IF(N160="zákl. přenesená",J160,0)</f>
        <v>0</v>
      </c>
      <c r="BH160" s="141">
        <f>IF(N160="sníž. přenesená",J160,0)</f>
        <v>0</v>
      </c>
      <c r="BI160" s="141">
        <f>IF(N160="nulová",J160,0)</f>
        <v>0</v>
      </c>
      <c r="BJ160" s="16" t="s">
        <v>34</v>
      </c>
      <c r="BK160" s="141">
        <f>ROUND(I160*H160,2)</f>
        <v>0</v>
      </c>
      <c r="BL160" s="16" t="s">
        <v>262</v>
      </c>
      <c r="BM160" s="140" t="s">
        <v>1067</v>
      </c>
    </row>
    <row r="161" spans="2:65" s="1" customFormat="1">
      <c r="B161" s="31"/>
      <c r="D161" s="142" t="s">
        <v>154</v>
      </c>
      <c r="F161" s="143" t="s">
        <v>1068</v>
      </c>
      <c r="I161" s="144"/>
      <c r="L161" s="31"/>
      <c r="M161" s="145"/>
      <c r="T161" s="52"/>
      <c r="AT161" s="16" t="s">
        <v>154</v>
      </c>
      <c r="AU161" s="16" t="s">
        <v>82</v>
      </c>
    </row>
    <row r="162" spans="2:65" s="12" customFormat="1">
      <c r="B162" s="146"/>
      <c r="D162" s="147" t="s">
        <v>156</v>
      </c>
      <c r="E162" s="148" t="s">
        <v>19</v>
      </c>
      <c r="F162" s="149" t="s">
        <v>1069</v>
      </c>
      <c r="H162" s="150">
        <v>10</v>
      </c>
      <c r="I162" s="151"/>
      <c r="L162" s="146"/>
      <c r="M162" s="152"/>
      <c r="T162" s="153"/>
      <c r="AT162" s="148" t="s">
        <v>156</v>
      </c>
      <c r="AU162" s="148" t="s">
        <v>82</v>
      </c>
      <c r="AV162" s="12" t="s">
        <v>82</v>
      </c>
      <c r="AW162" s="12" t="s">
        <v>33</v>
      </c>
      <c r="AX162" s="12" t="s">
        <v>34</v>
      </c>
      <c r="AY162" s="148" t="s">
        <v>146</v>
      </c>
    </row>
    <row r="163" spans="2:65" s="1" customFormat="1" ht="24.2" customHeight="1">
      <c r="B163" s="31"/>
      <c r="C163" s="128" t="s">
        <v>446</v>
      </c>
      <c r="D163" s="128" t="s">
        <v>148</v>
      </c>
      <c r="E163" s="129" t="s">
        <v>1070</v>
      </c>
      <c r="F163" s="130" t="s">
        <v>1071</v>
      </c>
      <c r="G163" s="131" t="s">
        <v>189</v>
      </c>
      <c r="H163" s="132">
        <v>44</v>
      </c>
      <c r="I163" s="133"/>
      <c r="J163" s="134">
        <f>ROUND(I163*H163,2)</f>
        <v>0</v>
      </c>
      <c r="K163" s="135"/>
      <c r="L163" s="31"/>
      <c r="M163" s="136" t="s">
        <v>19</v>
      </c>
      <c r="N163" s="137" t="s">
        <v>44</v>
      </c>
      <c r="P163" s="138">
        <f>O163*H163</f>
        <v>0</v>
      </c>
      <c r="Q163" s="138">
        <v>1.15E-3</v>
      </c>
      <c r="R163" s="138">
        <f>Q163*H163</f>
        <v>5.0599999999999999E-2</v>
      </c>
      <c r="S163" s="138">
        <v>0</v>
      </c>
      <c r="T163" s="139">
        <f>S163*H163</f>
        <v>0</v>
      </c>
      <c r="AR163" s="140" t="s">
        <v>262</v>
      </c>
      <c r="AT163" s="140" t="s">
        <v>148</v>
      </c>
      <c r="AU163" s="140" t="s">
        <v>82</v>
      </c>
      <c r="AY163" s="16" t="s">
        <v>146</v>
      </c>
      <c r="BE163" s="141">
        <f>IF(N163="základní",J163,0)</f>
        <v>0</v>
      </c>
      <c r="BF163" s="141">
        <f>IF(N163="snížená",J163,0)</f>
        <v>0</v>
      </c>
      <c r="BG163" s="141">
        <f>IF(N163="zákl. přenesená",J163,0)</f>
        <v>0</v>
      </c>
      <c r="BH163" s="141">
        <f>IF(N163="sníž. přenesená",J163,0)</f>
        <v>0</v>
      </c>
      <c r="BI163" s="141">
        <f>IF(N163="nulová",J163,0)</f>
        <v>0</v>
      </c>
      <c r="BJ163" s="16" t="s">
        <v>34</v>
      </c>
      <c r="BK163" s="141">
        <f>ROUND(I163*H163,2)</f>
        <v>0</v>
      </c>
      <c r="BL163" s="16" t="s">
        <v>262</v>
      </c>
      <c r="BM163" s="140" t="s">
        <v>1072</v>
      </c>
    </row>
    <row r="164" spans="2:65" s="1" customFormat="1">
      <c r="B164" s="31"/>
      <c r="D164" s="142" t="s">
        <v>154</v>
      </c>
      <c r="F164" s="143" t="s">
        <v>1073</v>
      </c>
      <c r="I164" s="144"/>
      <c r="L164" s="31"/>
      <c r="M164" s="145"/>
      <c r="T164" s="52"/>
      <c r="AT164" s="16" t="s">
        <v>154</v>
      </c>
      <c r="AU164" s="16" t="s">
        <v>82</v>
      </c>
    </row>
    <row r="165" spans="2:65" s="12" customFormat="1">
      <c r="B165" s="146"/>
      <c r="D165" s="147" t="s">
        <v>156</v>
      </c>
      <c r="E165" s="148" t="s">
        <v>19</v>
      </c>
      <c r="F165" s="149" t="s">
        <v>1074</v>
      </c>
      <c r="H165" s="150">
        <v>44</v>
      </c>
      <c r="I165" s="151"/>
      <c r="L165" s="146"/>
      <c r="M165" s="152"/>
      <c r="T165" s="153"/>
      <c r="AT165" s="148" t="s">
        <v>156</v>
      </c>
      <c r="AU165" s="148" t="s">
        <v>82</v>
      </c>
      <c r="AV165" s="12" t="s">
        <v>82</v>
      </c>
      <c r="AW165" s="12" t="s">
        <v>33</v>
      </c>
      <c r="AX165" s="12" t="s">
        <v>34</v>
      </c>
      <c r="AY165" s="148" t="s">
        <v>146</v>
      </c>
    </row>
    <row r="166" spans="2:65" s="1" customFormat="1" ht="49.15" customHeight="1">
      <c r="B166" s="31"/>
      <c r="C166" s="128" t="s">
        <v>452</v>
      </c>
      <c r="D166" s="128" t="s">
        <v>148</v>
      </c>
      <c r="E166" s="129" t="s">
        <v>1075</v>
      </c>
      <c r="F166" s="130" t="s">
        <v>1076</v>
      </c>
      <c r="G166" s="131" t="s">
        <v>189</v>
      </c>
      <c r="H166" s="132">
        <v>32</v>
      </c>
      <c r="I166" s="133"/>
      <c r="J166" s="134">
        <f>ROUND(I166*H166,2)</f>
        <v>0</v>
      </c>
      <c r="K166" s="135"/>
      <c r="L166" s="31"/>
      <c r="M166" s="136" t="s">
        <v>19</v>
      </c>
      <c r="N166" s="137" t="s">
        <v>44</v>
      </c>
      <c r="P166" s="138">
        <f>O166*H166</f>
        <v>0</v>
      </c>
      <c r="Q166" s="138">
        <v>4.0000000000000003E-5</v>
      </c>
      <c r="R166" s="138">
        <f>Q166*H166</f>
        <v>1.2800000000000001E-3</v>
      </c>
      <c r="S166" s="138">
        <v>0</v>
      </c>
      <c r="T166" s="139">
        <f>S166*H166</f>
        <v>0</v>
      </c>
      <c r="AR166" s="140" t="s">
        <v>262</v>
      </c>
      <c r="AT166" s="140" t="s">
        <v>148</v>
      </c>
      <c r="AU166" s="140" t="s">
        <v>82</v>
      </c>
      <c r="AY166" s="16" t="s">
        <v>146</v>
      </c>
      <c r="BE166" s="141">
        <f>IF(N166="základní",J166,0)</f>
        <v>0</v>
      </c>
      <c r="BF166" s="141">
        <f>IF(N166="snížená",J166,0)</f>
        <v>0</v>
      </c>
      <c r="BG166" s="141">
        <f>IF(N166="zákl. přenesená",J166,0)</f>
        <v>0</v>
      </c>
      <c r="BH166" s="141">
        <f>IF(N166="sníž. přenesená",J166,0)</f>
        <v>0</v>
      </c>
      <c r="BI166" s="141">
        <f>IF(N166="nulová",J166,0)</f>
        <v>0</v>
      </c>
      <c r="BJ166" s="16" t="s">
        <v>34</v>
      </c>
      <c r="BK166" s="141">
        <f>ROUND(I166*H166,2)</f>
        <v>0</v>
      </c>
      <c r="BL166" s="16" t="s">
        <v>262</v>
      </c>
      <c r="BM166" s="140" t="s">
        <v>1077</v>
      </c>
    </row>
    <row r="167" spans="2:65" s="1" customFormat="1">
      <c r="B167" s="31"/>
      <c r="D167" s="142" t="s">
        <v>154</v>
      </c>
      <c r="F167" s="143" t="s">
        <v>1078</v>
      </c>
      <c r="I167" s="144"/>
      <c r="L167" s="31"/>
      <c r="M167" s="145"/>
      <c r="T167" s="52"/>
      <c r="AT167" s="16" t="s">
        <v>154</v>
      </c>
      <c r="AU167" s="16" t="s">
        <v>82</v>
      </c>
    </row>
    <row r="168" spans="2:65" s="1" customFormat="1" ht="55.5" customHeight="1">
      <c r="B168" s="31"/>
      <c r="C168" s="128" t="s">
        <v>456</v>
      </c>
      <c r="D168" s="128" t="s">
        <v>148</v>
      </c>
      <c r="E168" s="129" t="s">
        <v>1079</v>
      </c>
      <c r="F168" s="130" t="s">
        <v>1080</v>
      </c>
      <c r="G168" s="131" t="s">
        <v>189</v>
      </c>
      <c r="H168" s="132">
        <v>44</v>
      </c>
      <c r="I168" s="133"/>
      <c r="J168" s="134">
        <f>ROUND(I168*H168,2)</f>
        <v>0</v>
      </c>
      <c r="K168" s="135"/>
      <c r="L168" s="31"/>
      <c r="M168" s="136" t="s">
        <v>19</v>
      </c>
      <c r="N168" s="137" t="s">
        <v>44</v>
      </c>
      <c r="P168" s="138">
        <f>O168*H168</f>
        <v>0</v>
      </c>
      <c r="Q168" s="138">
        <v>4.0000000000000003E-5</v>
      </c>
      <c r="R168" s="138">
        <f>Q168*H168</f>
        <v>1.7600000000000001E-3</v>
      </c>
      <c r="S168" s="138">
        <v>0</v>
      </c>
      <c r="T168" s="139">
        <f>S168*H168</f>
        <v>0</v>
      </c>
      <c r="AR168" s="140" t="s">
        <v>262</v>
      </c>
      <c r="AT168" s="140" t="s">
        <v>148</v>
      </c>
      <c r="AU168" s="140" t="s">
        <v>82</v>
      </c>
      <c r="AY168" s="16" t="s">
        <v>146</v>
      </c>
      <c r="BE168" s="141">
        <f>IF(N168="základní",J168,0)</f>
        <v>0</v>
      </c>
      <c r="BF168" s="141">
        <f>IF(N168="snížená",J168,0)</f>
        <v>0</v>
      </c>
      <c r="BG168" s="141">
        <f>IF(N168="zákl. přenesená",J168,0)</f>
        <v>0</v>
      </c>
      <c r="BH168" s="141">
        <f>IF(N168="sníž. přenesená",J168,0)</f>
        <v>0</v>
      </c>
      <c r="BI168" s="141">
        <f>IF(N168="nulová",J168,0)</f>
        <v>0</v>
      </c>
      <c r="BJ168" s="16" t="s">
        <v>34</v>
      </c>
      <c r="BK168" s="141">
        <f>ROUND(I168*H168,2)</f>
        <v>0</v>
      </c>
      <c r="BL168" s="16" t="s">
        <v>262</v>
      </c>
      <c r="BM168" s="140" t="s">
        <v>1081</v>
      </c>
    </row>
    <row r="169" spans="2:65" s="1" customFormat="1">
      <c r="B169" s="31"/>
      <c r="D169" s="142" t="s">
        <v>154</v>
      </c>
      <c r="F169" s="143" t="s">
        <v>1082</v>
      </c>
      <c r="I169" s="144"/>
      <c r="L169" s="31"/>
      <c r="M169" s="145"/>
      <c r="T169" s="52"/>
      <c r="AT169" s="16" t="s">
        <v>154</v>
      </c>
      <c r="AU169" s="16" t="s">
        <v>82</v>
      </c>
    </row>
    <row r="170" spans="2:65" s="12" customFormat="1">
      <c r="B170" s="146"/>
      <c r="D170" s="147" t="s">
        <v>156</v>
      </c>
      <c r="E170" s="148" t="s">
        <v>19</v>
      </c>
      <c r="F170" s="149" t="s">
        <v>1083</v>
      </c>
      <c r="H170" s="150">
        <v>44</v>
      </c>
      <c r="I170" s="151"/>
      <c r="L170" s="146"/>
      <c r="M170" s="152"/>
      <c r="T170" s="153"/>
      <c r="AT170" s="148" t="s">
        <v>156</v>
      </c>
      <c r="AU170" s="148" t="s">
        <v>82</v>
      </c>
      <c r="AV170" s="12" t="s">
        <v>82</v>
      </c>
      <c r="AW170" s="12" t="s">
        <v>33</v>
      </c>
      <c r="AX170" s="12" t="s">
        <v>34</v>
      </c>
      <c r="AY170" s="148" t="s">
        <v>146</v>
      </c>
    </row>
    <row r="171" spans="2:65" s="1" customFormat="1" ht="55.5" customHeight="1">
      <c r="B171" s="31"/>
      <c r="C171" s="128" t="s">
        <v>462</v>
      </c>
      <c r="D171" s="128" t="s">
        <v>148</v>
      </c>
      <c r="E171" s="129" t="s">
        <v>1084</v>
      </c>
      <c r="F171" s="130" t="s">
        <v>1085</v>
      </c>
      <c r="G171" s="131" t="s">
        <v>189</v>
      </c>
      <c r="H171" s="132">
        <v>14</v>
      </c>
      <c r="I171" s="133"/>
      <c r="J171" s="134">
        <f>ROUND(I171*H171,2)</f>
        <v>0</v>
      </c>
      <c r="K171" s="135"/>
      <c r="L171" s="31"/>
      <c r="M171" s="136" t="s">
        <v>19</v>
      </c>
      <c r="N171" s="137" t="s">
        <v>44</v>
      </c>
      <c r="P171" s="138">
        <f>O171*H171</f>
        <v>0</v>
      </c>
      <c r="Q171" s="138">
        <v>1E-4</v>
      </c>
      <c r="R171" s="138">
        <f>Q171*H171</f>
        <v>1.4E-3</v>
      </c>
      <c r="S171" s="138">
        <v>0</v>
      </c>
      <c r="T171" s="139">
        <f>S171*H171</f>
        <v>0</v>
      </c>
      <c r="AR171" s="140" t="s">
        <v>262</v>
      </c>
      <c r="AT171" s="140" t="s">
        <v>148</v>
      </c>
      <c r="AU171" s="140" t="s">
        <v>82</v>
      </c>
      <c r="AY171" s="16" t="s">
        <v>146</v>
      </c>
      <c r="BE171" s="141">
        <f>IF(N171="základní",J171,0)</f>
        <v>0</v>
      </c>
      <c r="BF171" s="141">
        <f>IF(N171="snížená",J171,0)</f>
        <v>0</v>
      </c>
      <c r="BG171" s="141">
        <f>IF(N171="zákl. přenesená",J171,0)</f>
        <v>0</v>
      </c>
      <c r="BH171" s="141">
        <f>IF(N171="sníž. přenesená",J171,0)</f>
        <v>0</v>
      </c>
      <c r="BI171" s="141">
        <f>IF(N171="nulová",J171,0)</f>
        <v>0</v>
      </c>
      <c r="BJ171" s="16" t="s">
        <v>34</v>
      </c>
      <c r="BK171" s="141">
        <f>ROUND(I171*H171,2)</f>
        <v>0</v>
      </c>
      <c r="BL171" s="16" t="s">
        <v>262</v>
      </c>
      <c r="BM171" s="140" t="s">
        <v>1086</v>
      </c>
    </row>
    <row r="172" spans="2:65" s="1" customFormat="1">
      <c r="B172" s="31"/>
      <c r="D172" s="142" t="s">
        <v>154</v>
      </c>
      <c r="F172" s="143" t="s">
        <v>1087</v>
      </c>
      <c r="I172" s="144"/>
      <c r="L172" s="31"/>
      <c r="M172" s="145"/>
      <c r="T172" s="52"/>
      <c r="AT172" s="16" t="s">
        <v>154</v>
      </c>
      <c r="AU172" s="16" t="s">
        <v>82</v>
      </c>
    </row>
    <row r="173" spans="2:65" s="1" customFormat="1" ht="24.2" customHeight="1">
      <c r="B173" s="31"/>
      <c r="C173" s="128" t="s">
        <v>468</v>
      </c>
      <c r="D173" s="128" t="s">
        <v>148</v>
      </c>
      <c r="E173" s="129" t="s">
        <v>1088</v>
      </c>
      <c r="F173" s="130" t="s">
        <v>1089</v>
      </c>
      <c r="G173" s="131" t="s">
        <v>171</v>
      </c>
      <c r="H173" s="132">
        <v>5</v>
      </c>
      <c r="I173" s="133"/>
      <c r="J173" s="134">
        <f>ROUND(I173*H173,2)</f>
        <v>0</v>
      </c>
      <c r="K173" s="135"/>
      <c r="L173" s="31"/>
      <c r="M173" s="136" t="s">
        <v>19</v>
      </c>
      <c r="N173" s="137" t="s">
        <v>44</v>
      </c>
      <c r="P173" s="138">
        <f>O173*H173</f>
        <v>0</v>
      </c>
      <c r="Q173" s="138">
        <v>1.2999999999999999E-4</v>
      </c>
      <c r="R173" s="138">
        <f>Q173*H173</f>
        <v>6.4999999999999997E-4</v>
      </c>
      <c r="S173" s="138">
        <v>0</v>
      </c>
      <c r="T173" s="139">
        <f>S173*H173</f>
        <v>0</v>
      </c>
      <c r="AR173" s="140" t="s">
        <v>262</v>
      </c>
      <c r="AT173" s="140" t="s">
        <v>148</v>
      </c>
      <c r="AU173" s="140" t="s">
        <v>82</v>
      </c>
      <c r="AY173" s="16" t="s">
        <v>146</v>
      </c>
      <c r="BE173" s="141">
        <f>IF(N173="základní",J173,0)</f>
        <v>0</v>
      </c>
      <c r="BF173" s="141">
        <f>IF(N173="snížená",J173,0)</f>
        <v>0</v>
      </c>
      <c r="BG173" s="141">
        <f>IF(N173="zákl. přenesená",J173,0)</f>
        <v>0</v>
      </c>
      <c r="BH173" s="141">
        <f>IF(N173="sníž. přenesená",J173,0)</f>
        <v>0</v>
      </c>
      <c r="BI173" s="141">
        <f>IF(N173="nulová",J173,0)</f>
        <v>0</v>
      </c>
      <c r="BJ173" s="16" t="s">
        <v>34</v>
      </c>
      <c r="BK173" s="141">
        <f>ROUND(I173*H173,2)</f>
        <v>0</v>
      </c>
      <c r="BL173" s="16" t="s">
        <v>262</v>
      </c>
      <c r="BM173" s="140" t="s">
        <v>1090</v>
      </c>
    </row>
    <row r="174" spans="2:65" s="1" customFormat="1">
      <c r="B174" s="31"/>
      <c r="D174" s="142" t="s">
        <v>154</v>
      </c>
      <c r="F174" s="143" t="s">
        <v>1091</v>
      </c>
      <c r="I174" s="144"/>
      <c r="L174" s="31"/>
      <c r="M174" s="145"/>
      <c r="T174" s="52"/>
      <c r="AT174" s="16" t="s">
        <v>154</v>
      </c>
      <c r="AU174" s="16" t="s">
        <v>82</v>
      </c>
    </row>
    <row r="175" spans="2:65" s="1" customFormat="1" ht="21.75" customHeight="1">
      <c r="B175" s="31"/>
      <c r="C175" s="128" t="s">
        <v>474</v>
      </c>
      <c r="D175" s="128" t="s">
        <v>148</v>
      </c>
      <c r="E175" s="129" t="s">
        <v>1092</v>
      </c>
      <c r="F175" s="130" t="s">
        <v>1093</v>
      </c>
      <c r="G175" s="131" t="s">
        <v>1094</v>
      </c>
      <c r="H175" s="132">
        <v>5</v>
      </c>
      <c r="I175" s="133"/>
      <c r="J175" s="134">
        <f>ROUND(I175*H175,2)</f>
        <v>0</v>
      </c>
      <c r="K175" s="135"/>
      <c r="L175" s="31"/>
      <c r="M175" s="136" t="s">
        <v>19</v>
      </c>
      <c r="N175" s="137" t="s">
        <v>44</v>
      </c>
      <c r="P175" s="138">
        <f>O175*H175</f>
        <v>0</v>
      </c>
      <c r="Q175" s="138">
        <v>2.5000000000000001E-4</v>
      </c>
      <c r="R175" s="138">
        <f>Q175*H175</f>
        <v>1.25E-3</v>
      </c>
      <c r="S175" s="138">
        <v>0</v>
      </c>
      <c r="T175" s="139">
        <f>S175*H175</f>
        <v>0</v>
      </c>
      <c r="AR175" s="140" t="s">
        <v>262</v>
      </c>
      <c r="AT175" s="140" t="s">
        <v>148</v>
      </c>
      <c r="AU175" s="140" t="s">
        <v>82</v>
      </c>
      <c r="AY175" s="16" t="s">
        <v>146</v>
      </c>
      <c r="BE175" s="141">
        <f>IF(N175="základní",J175,0)</f>
        <v>0</v>
      </c>
      <c r="BF175" s="141">
        <f>IF(N175="snížená",J175,0)</f>
        <v>0</v>
      </c>
      <c r="BG175" s="141">
        <f>IF(N175="zákl. přenesená",J175,0)</f>
        <v>0</v>
      </c>
      <c r="BH175" s="141">
        <f>IF(N175="sníž. přenesená",J175,0)</f>
        <v>0</v>
      </c>
      <c r="BI175" s="141">
        <f>IF(N175="nulová",J175,0)</f>
        <v>0</v>
      </c>
      <c r="BJ175" s="16" t="s">
        <v>34</v>
      </c>
      <c r="BK175" s="141">
        <f>ROUND(I175*H175,2)</f>
        <v>0</v>
      </c>
      <c r="BL175" s="16" t="s">
        <v>262</v>
      </c>
      <c r="BM175" s="140" t="s">
        <v>1095</v>
      </c>
    </row>
    <row r="176" spans="2:65" s="1" customFormat="1">
      <c r="B176" s="31"/>
      <c r="D176" s="142" t="s">
        <v>154</v>
      </c>
      <c r="F176" s="143" t="s">
        <v>1096</v>
      </c>
      <c r="I176" s="144"/>
      <c r="L176" s="31"/>
      <c r="M176" s="145"/>
      <c r="T176" s="52"/>
      <c r="AT176" s="16" t="s">
        <v>154</v>
      </c>
      <c r="AU176" s="16" t="s">
        <v>82</v>
      </c>
    </row>
    <row r="177" spans="2:65" s="1" customFormat="1" ht="24.2" customHeight="1">
      <c r="B177" s="31"/>
      <c r="C177" s="128" t="s">
        <v>489</v>
      </c>
      <c r="D177" s="128" t="s">
        <v>148</v>
      </c>
      <c r="E177" s="129" t="s">
        <v>1097</v>
      </c>
      <c r="F177" s="130" t="s">
        <v>1098</v>
      </c>
      <c r="G177" s="131" t="s">
        <v>171</v>
      </c>
      <c r="H177" s="132">
        <v>1</v>
      </c>
      <c r="I177" s="133"/>
      <c r="J177" s="134">
        <f t="shared" ref="J177:J183" si="20">ROUND(I177*H177,2)</f>
        <v>0</v>
      </c>
      <c r="K177" s="135"/>
      <c r="L177" s="31"/>
      <c r="M177" s="136" t="s">
        <v>19</v>
      </c>
      <c r="N177" s="137" t="s">
        <v>44</v>
      </c>
      <c r="P177" s="138">
        <f t="shared" ref="P177:P183" si="21">O177*H177</f>
        <v>0</v>
      </c>
      <c r="Q177" s="138">
        <v>9.0000000000000006E-5</v>
      </c>
      <c r="R177" s="138">
        <f t="shared" ref="R177:R183" si="22">Q177*H177</f>
        <v>9.0000000000000006E-5</v>
      </c>
      <c r="S177" s="138">
        <v>0</v>
      </c>
      <c r="T177" s="139">
        <f t="shared" ref="T177:T183" si="23">S177*H177</f>
        <v>0</v>
      </c>
      <c r="AR177" s="140" t="s">
        <v>262</v>
      </c>
      <c r="AT177" s="140" t="s">
        <v>148</v>
      </c>
      <c r="AU177" s="140" t="s">
        <v>82</v>
      </c>
      <c r="AY177" s="16" t="s">
        <v>146</v>
      </c>
      <c r="BE177" s="141">
        <f t="shared" ref="BE177:BE183" si="24">IF(N177="základní",J177,0)</f>
        <v>0</v>
      </c>
      <c r="BF177" s="141">
        <f t="shared" ref="BF177:BF183" si="25">IF(N177="snížená",J177,0)</f>
        <v>0</v>
      </c>
      <c r="BG177" s="141">
        <f t="shared" ref="BG177:BG183" si="26">IF(N177="zákl. přenesená",J177,0)</f>
        <v>0</v>
      </c>
      <c r="BH177" s="141">
        <f t="shared" ref="BH177:BH183" si="27">IF(N177="sníž. přenesená",J177,0)</f>
        <v>0</v>
      </c>
      <c r="BI177" s="141">
        <f t="shared" ref="BI177:BI183" si="28">IF(N177="nulová",J177,0)</f>
        <v>0</v>
      </c>
      <c r="BJ177" s="16" t="s">
        <v>34</v>
      </c>
      <c r="BK177" s="141">
        <f t="shared" ref="BK177:BK183" si="29">ROUND(I177*H177,2)</f>
        <v>0</v>
      </c>
      <c r="BL177" s="16" t="s">
        <v>262</v>
      </c>
      <c r="BM177" s="140" t="s">
        <v>1099</v>
      </c>
    </row>
    <row r="178" spans="2:65" s="1" customFormat="1" ht="21.75" customHeight="1">
      <c r="B178" s="31"/>
      <c r="C178" s="128" t="s">
        <v>500</v>
      </c>
      <c r="D178" s="128" t="s">
        <v>148</v>
      </c>
      <c r="E178" s="129" t="s">
        <v>1100</v>
      </c>
      <c r="F178" s="130" t="s">
        <v>1101</v>
      </c>
      <c r="G178" s="131" t="s">
        <v>171</v>
      </c>
      <c r="H178" s="132">
        <v>1</v>
      </c>
      <c r="I178" s="133"/>
      <c r="J178" s="134">
        <f t="shared" si="20"/>
        <v>0</v>
      </c>
      <c r="K178" s="135"/>
      <c r="L178" s="31"/>
      <c r="M178" s="136" t="s">
        <v>19</v>
      </c>
      <c r="N178" s="137" t="s">
        <v>44</v>
      </c>
      <c r="P178" s="138">
        <f t="shared" si="21"/>
        <v>0</v>
      </c>
      <c r="Q178" s="138">
        <v>1.7000000000000001E-4</v>
      </c>
      <c r="R178" s="138">
        <f t="shared" si="22"/>
        <v>1.7000000000000001E-4</v>
      </c>
      <c r="S178" s="138">
        <v>0</v>
      </c>
      <c r="T178" s="139">
        <f t="shared" si="23"/>
        <v>0</v>
      </c>
      <c r="AR178" s="140" t="s">
        <v>262</v>
      </c>
      <c r="AT178" s="140" t="s">
        <v>148</v>
      </c>
      <c r="AU178" s="140" t="s">
        <v>82</v>
      </c>
      <c r="AY178" s="16" t="s">
        <v>146</v>
      </c>
      <c r="BE178" s="141">
        <f t="shared" si="24"/>
        <v>0</v>
      </c>
      <c r="BF178" s="141">
        <f t="shared" si="25"/>
        <v>0</v>
      </c>
      <c r="BG178" s="141">
        <f t="shared" si="26"/>
        <v>0</v>
      </c>
      <c r="BH178" s="141">
        <f t="shared" si="27"/>
        <v>0</v>
      </c>
      <c r="BI178" s="141">
        <f t="shared" si="28"/>
        <v>0</v>
      </c>
      <c r="BJ178" s="16" t="s">
        <v>34</v>
      </c>
      <c r="BK178" s="141">
        <f t="shared" si="29"/>
        <v>0</v>
      </c>
      <c r="BL178" s="16" t="s">
        <v>262</v>
      </c>
      <c r="BM178" s="140" t="s">
        <v>1102</v>
      </c>
    </row>
    <row r="179" spans="2:65" s="1" customFormat="1" ht="21.75" customHeight="1">
      <c r="B179" s="31"/>
      <c r="C179" s="128" t="s">
        <v>507</v>
      </c>
      <c r="D179" s="128" t="s">
        <v>148</v>
      </c>
      <c r="E179" s="129" t="s">
        <v>1103</v>
      </c>
      <c r="F179" s="130" t="s">
        <v>1104</v>
      </c>
      <c r="G179" s="131" t="s">
        <v>171</v>
      </c>
      <c r="H179" s="132">
        <v>2</v>
      </c>
      <c r="I179" s="133"/>
      <c r="J179" s="134">
        <f t="shared" si="20"/>
        <v>0</v>
      </c>
      <c r="K179" s="135"/>
      <c r="L179" s="31"/>
      <c r="M179" s="136" t="s">
        <v>19</v>
      </c>
      <c r="N179" s="137" t="s">
        <v>44</v>
      </c>
      <c r="P179" s="138">
        <f t="shared" si="21"/>
        <v>0</v>
      </c>
      <c r="Q179" s="138">
        <v>6.7000000000000002E-4</v>
      </c>
      <c r="R179" s="138">
        <f t="shared" si="22"/>
        <v>1.34E-3</v>
      </c>
      <c r="S179" s="138">
        <v>0</v>
      </c>
      <c r="T179" s="139">
        <f t="shared" si="23"/>
        <v>0</v>
      </c>
      <c r="AR179" s="140" t="s">
        <v>262</v>
      </c>
      <c r="AT179" s="140" t="s">
        <v>148</v>
      </c>
      <c r="AU179" s="140" t="s">
        <v>82</v>
      </c>
      <c r="AY179" s="16" t="s">
        <v>146</v>
      </c>
      <c r="BE179" s="141">
        <f t="shared" si="24"/>
        <v>0</v>
      </c>
      <c r="BF179" s="141">
        <f t="shared" si="25"/>
        <v>0</v>
      </c>
      <c r="BG179" s="141">
        <f t="shared" si="26"/>
        <v>0</v>
      </c>
      <c r="BH179" s="141">
        <f t="shared" si="27"/>
        <v>0</v>
      </c>
      <c r="BI179" s="141">
        <f t="shared" si="28"/>
        <v>0</v>
      </c>
      <c r="BJ179" s="16" t="s">
        <v>34</v>
      </c>
      <c r="BK179" s="141">
        <f t="shared" si="29"/>
        <v>0</v>
      </c>
      <c r="BL179" s="16" t="s">
        <v>262</v>
      </c>
      <c r="BM179" s="140" t="s">
        <v>1105</v>
      </c>
    </row>
    <row r="180" spans="2:65" s="1" customFormat="1" ht="21.75" customHeight="1">
      <c r="B180" s="31"/>
      <c r="C180" s="128" t="s">
        <v>513</v>
      </c>
      <c r="D180" s="128" t="s">
        <v>148</v>
      </c>
      <c r="E180" s="129" t="s">
        <v>1106</v>
      </c>
      <c r="F180" s="130" t="s">
        <v>1107</v>
      </c>
      <c r="G180" s="131" t="s">
        <v>171</v>
      </c>
      <c r="H180" s="132">
        <v>4</v>
      </c>
      <c r="I180" s="133"/>
      <c r="J180" s="134">
        <f t="shared" si="20"/>
        <v>0</v>
      </c>
      <c r="K180" s="135"/>
      <c r="L180" s="31"/>
      <c r="M180" s="136" t="s">
        <v>19</v>
      </c>
      <c r="N180" s="137" t="s">
        <v>44</v>
      </c>
      <c r="P180" s="138">
        <f t="shared" si="21"/>
        <v>0</v>
      </c>
      <c r="Q180" s="138">
        <v>6.0000000000000002E-5</v>
      </c>
      <c r="R180" s="138">
        <f t="shared" si="22"/>
        <v>2.4000000000000001E-4</v>
      </c>
      <c r="S180" s="138">
        <v>0</v>
      </c>
      <c r="T180" s="139">
        <f t="shared" si="23"/>
        <v>0</v>
      </c>
      <c r="AR180" s="140" t="s">
        <v>262</v>
      </c>
      <c r="AT180" s="140" t="s">
        <v>148</v>
      </c>
      <c r="AU180" s="140" t="s">
        <v>82</v>
      </c>
      <c r="AY180" s="16" t="s">
        <v>146</v>
      </c>
      <c r="BE180" s="141">
        <f t="shared" si="24"/>
        <v>0</v>
      </c>
      <c r="BF180" s="141">
        <f t="shared" si="25"/>
        <v>0</v>
      </c>
      <c r="BG180" s="141">
        <f t="shared" si="26"/>
        <v>0</v>
      </c>
      <c r="BH180" s="141">
        <f t="shared" si="27"/>
        <v>0</v>
      </c>
      <c r="BI180" s="141">
        <f t="shared" si="28"/>
        <v>0</v>
      </c>
      <c r="BJ180" s="16" t="s">
        <v>34</v>
      </c>
      <c r="BK180" s="141">
        <f t="shared" si="29"/>
        <v>0</v>
      </c>
      <c r="BL180" s="16" t="s">
        <v>262</v>
      </c>
      <c r="BM180" s="140" t="s">
        <v>1108</v>
      </c>
    </row>
    <row r="181" spans="2:65" s="1" customFormat="1" ht="21.75" customHeight="1">
      <c r="B181" s="31"/>
      <c r="C181" s="128" t="s">
        <v>518</v>
      </c>
      <c r="D181" s="128" t="s">
        <v>148</v>
      </c>
      <c r="E181" s="129" t="s">
        <v>1109</v>
      </c>
      <c r="F181" s="130" t="s">
        <v>1110</v>
      </c>
      <c r="G181" s="131" t="s">
        <v>171</v>
      </c>
      <c r="H181" s="132">
        <v>4</v>
      </c>
      <c r="I181" s="133"/>
      <c r="J181" s="134">
        <f t="shared" si="20"/>
        <v>0</v>
      </c>
      <c r="K181" s="135"/>
      <c r="L181" s="31"/>
      <c r="M181" s="136" t="s">
        <v>19</v>
      </c>
      <c r="N181" s="137" t="s">
        <v>44</v>
      </c>
      <c r="P181" s="138">
        <f t="shared" si="21"/>
        <v>0</v>
      </c>
      <c r="Q181" s="138">
        <v>1.8000000000000001E-4</v>
      </c>
      <c r="R181" s="138">
        <f t="shared" si="22"/>
        <v>7.2000000000000005E-4</v>
      </c>
      <c r="S181" s="138">
        <v>0</v>
      </c>
      <c r="T181" s="139">
        <f t="shared" si="23"/>
        <v>0</v>
      </c>
      <c r="AR181" s="140" t="s">
        <v>262</v>
      </c>
      <c r="AT181" s="140" t="s">
        <v>148</v>
      </c>
      <c r="AU181" s="140" t="s">
        <v>82</v>
      </c>
      <c r="AY181" s="16" t="s">
        <v>146</v>
      </c>
      <c r="BE181" s="141">
        <f t="shared" si="24"/>
        <v>0</v>
      </c>
      <c r="BF181" s="141">
        <f t="shared" si="25"/>
        <v>0</v>
      </c>
      <c r="BG181" s="141">
        <f t="shared" si="26"/>
        <v>0</v>
      </c>
      <c r="BH181" s="141">
        <f t="shared" si="27"/>
        <v>0</v>
      </c>
      <c r="BI181" s="141">
        <f t="shared" si="28"/>
        <v>0</v>
      </c>
      <c r="BJ181" s="16" t="s">
        <v>34</v>
      </c>
      <c r="BK181" s="141">
        <f t="shared" si="29"/>
        <v>0</v>
      </c>
      <c r="BL181" s="16" t="s">
        <v>262</v>
      </c>
      <c r="BM181" s="140" t="s">
        <v>1111</v>
      </c>
    </row>
    <row r="182" spans="2:65" s="1" customFormat="1" ht="16.5" customHeight="1">
      <c r="B182" s="31"/>
      <c r="C182" s="128" t="s">
        <v>524</v>
      </c>
      <c r="D182" s="128" t="s">
        <v>148</v>
      </c>
      <c r="E182" s="129" t="s">
        <v>1112</v>
      </c>
      <c r="F182" s="130" t="s">
        <v>1113</v>
      </c>
      <c r="G182" s="131" t="s">
        <v>171</v>
      </c>
      <c r="H182" s="132">
        <v>1</v>
      </c>
      <c r="I182" s="133"/>
      <c r="J182" s="134">
        <f t="shared" si="20"/>
        <v>0</v>
      </c>
      <c r="K182" s="135"/>
      <c r="L182" s="31"/>
      <c r="M182" s="136" t="s">
        <v>19</v>
      </c>
      <c r="N182" s="137" t="s">
        <v>44</v>
      </c>
      <c r="P182" s="138">
        <f t="shared" si="21"/>
        <v>0</v>
      </c>
      <c r="Q182" s="138">
        <v>1.8000000000000001E-4</v>
      </c>
      <c r="R182" s="138">
        <f t="shared" si="22"/>
        <v>1.8000000000000001E-4</v>
      </c>
      <c r="S182" s="138">
        <v>0</v>
      </c>
      <c r="T182" s="139">
        <f t="shared" si="23"/>
        <v>0</v>
      </c>
      <c r="AR182" s="140" t="s">
        <v>262</v>
      </c>
      <c r="AT182" s="140" t="s">
        <v>148</v>
      </c>
      <c r="AU182" s="140" t="s">
        <v>82</v>
      </c>
      <c r="AY182" s="16" t="s">
        <v>146</v>
      </c>
      <c r="BE182" s="141">
        <f t="shared" si="24"/>
        <v>0</v>
      </c>
      <c r="BF182" s="141">
        <f t="shared" si="25"/>
        <v>0</v>
      </c>
      <c r="BG182" s="141">
        <f t="shared" si="26"/>
        <v>0</v>
      </c>
      <c r="BH182" s="141">
        <f t="shared" si="27"/>
        <v>0</v>
      </c>
      <c r="BI182" s="141">
        <f t="shared" si="28"/>
        <v>0</v>
      </c>
      <c r="BJ182" s="16" t="s">
        <v>34</v>
      </c>
      <c r="BK182" s="141">
        <f t="shared" si="29"/>
        <v>0</v>
      </c>
      <c r="BL182" s="16" t="s">
        <v>262</v>
      </c>
      <c r="BM182" s="140" t="s">
        <v>1114</v>
      </c>
    </row>
    <row r="183" spans="2:65" s="1" customFormat="1" ht="24.2" customHeight="1">
      <c r="B183" s="31"/>
      <c r="C183" s="128" t="s">
        <v>531</v>
      </c>
      <c r="D183" s="128" t="s">
        <v>148</v>
      </c>
      <c r="E183" s="129" t="s">
        <v>1115</v>
      </c>
      <c r="F183" s="130" t="s">
        <v>1116</v>
      </c>
      <c r="G183" s="131" t="s">
        <v>171</v>
      </c>
      <c r="H183" s="132">
        <v>1</v>
      </c>
      <c r="I183" s="133"/>
      <c r="J183" s="134">
        <f t="shared" si="20"/>
        <v>0</v>
      </c>
      <c r="K183" s="135"/>
      <c r="L183" s="31"/>
      <c r="M183" s="136" t="s">
        <v>19</v>
      </c>
      <c r="N183" s="137" t="s">
        <v>44</v>
      </c>
      <c r="P183" s="138">
        <f t="shared" si="21"/>
        <v>0</v>
      </c>
      <c r="Q183" s="138">
        <v>2.2000000000000001E-4</v>
      </c>
      <c r="R183" s="138">
        <f t="shared" si="22"/>
        <v>2.2000000000000001E-4</v>
      </c>
      <c r="S183" s="138">
        <v>0</v>
      </c>
      <c r="T183" s="139">
        <f t="shared" si="23"/>
        <v>0</v>
      </c>
      <c r="AR183" s="140" t="s">
        <v>262</v>
      </c>
      <c r="AT183" s="140" t="s">
        <v>148</v>
      </c>
      <c r="AU183" s="140" t="s">
        <v>82</v>
      </c>
      <c r="AY183" s="16" t="s">
        <v>146</v>
      </c>
      <c r="BE183" s="141">
        <f t="shared" si="24"/>
        <v>0</v>
      </c>
      <c r="BF183" s="141">
        <f t="shared" si="25"/>
        <v>0</v>
      </c>
      <c r="BG183" s="141">
        <f t="shared" si="26"/>
        <v>0</v>
      </c>
      <c r="BH183" s="141">
        <f t="shared" si="27"/>
        <v>0</v>
      </c>
      <c r="BI183" s="141">
        <f t="shared" si="28"/>
        <v>0</v>
      </c>
      <c r="BJ183" s="16" t="s">
        <v>34</v>
      </c>
      <c r="BK183" s="141">
        <f t="shared" si="29"/>
        <v>0</v>
      </c>
      <c r="BL183" s="16" t="s">
        <v>262</v>
      </c>
      <c r="BM183" s="140" t="s">
        <v>1117</v>
      </c>
    </row>
    <row r="184" spans="2:65" s="1" customFormat="1">
      <c r="B184" s="31"/>
      <c r="D184" s="142" t="s">
        <v>154</v>
      </c>
      <c r="F184" s="143" t="s">
        <v>1118</v>
      </c>
      <c r="I184" s="144"/>
      <c r="L184" s="31"/>
      <c r="M184" s="145"/>
      <c r="T184" s="52"/>
      <c r="AT184" s="16" t="s">
        <v>154</v>
      </c>
      <c r="AU184" s="16" t="s">
        <v>82</v>
      </c>
    </row>
    <row r="185" spans="2:65" s="1" customFormat="1" ht="24.2" customHeight="1">
      <c r="B185" s="31"/>
      <c r="C185" s="128" t="s">
        <v>540</v>
      </c>
      <c r="D185" s="128" t="s">
        <v>148</v>
      </c>
      <c r="E185" s="129" t="s">
        <v>1119</v>
      </c>
      <c r="F185" s="130" t="s">
        <v>1120</v>
      </c>
      <c r="G185" s="131" t="s">
        <v>171</v>
      </c>
      <c r="H185" s="132">
        <v>2</v>
      </c>
      <c r="I185" s="133"/>
      <c r="J185" s="134">
        <f>ROUND(I185*H185,2)</f>
        <v>0</v>
      </c>
      <c r="K185" s="135"/>
      <c r="L185" s="31"/>
      <c r="M185" s="136" t="s">
        <v>19</v>
      </c>
      <c r="N185" s="137" t="s">
        <v>44</v>
      </c>
      <c r="P185" s="138">
        <f>O185*H185</f>
        <v>0</v>
      </c>
      <c r="Q185" s="138">
        <v>3.4000000000000002E-4</v>
      </c>
      <c r="R185" s="138">
        <f>Q185*H185</f>
        <v>6.8000000000000005E-4</v>
      </c>
      <c r="S185" s="138">
        <v>0</v>
      </c>
      <c r="T185" s="139">
        <f>S185*H185</f>
        <v>0</v>
      </c>
      <c r="AR185" s="140" t="s">
        <v>262</v>
      </c>
      <c r="AT185" s="140" t="s">
        <v>148</v>
      </c>
      <c r="AU185" s="140" t="s">
        <v>82</v>
      </c>
      <c r="AY185" s="16" t="s">
        <v>146</v>
      </c>
      <c r="BE185" s="141">
        <f>IF(N185="základní",J185,0)</f>
        <v>0</v>
      </c>
      <c r="BF185" s="141">
        <f>IF(N185="snížená",J185,0)</f>
        <v>0</v>
      </c>
      <c r="BG185" s="141">
        <f>IF(N185="zákl. přenesená",J185,0)</f>
        <v>0</v>
      </c>
      <c r="BH185" s="141">
        <f>IF(N185="sníž. přenesená",J185,0)</f>
        <v>0</v>
      </c>
      <c r="BI185" s="141">
        <f>IF(N185="nulová",J185,0)</f>
        <v>0</v>
      </c>
      <c r="BJ185" s="16" t="s">
        <v>34</v>
      </c>
      <c r="BK185" s="141">
        <f>ROUND(I185*H185,2)</f>
        <v>0</v>
      </c>
      <c r="BL185" s="16" t="s">
        <v>262</v>
      </c>
      <c r="BM185" s="140" t="s">
        <v>1121</v>
      </c>
    </row>
    <row r="186" spans="2:65" s="1" customFormat="1">
      <c r="B186" s="31"/>
      <c r="D186" s="142" t="s">
        <v>154</v>
      </c>
      <c r="F186" s="143" t="s">
        <v>1122</v>
      </c>
      <c r="I186" s="144"/>
      <c r="L186" s="31"/>
      <c r="M186" s="145"/>
      <c r="T186" s="52"/>
      <c r="AT186" s="16" t="s">
        <v>154</v>
      </c>
      <c r="AU186" s="16" t="s">
        <v>82</v>
      </c>
    </row>
    <row r="187" spans="2:65" s="1" customFormat="1" ht="24.2" customHeight="1">
      <c r="B187" s="31"/>
      <c r="C187" s="128" t="s">
        <v>546</v>
      </c>
      <c r="D187" s="128" t="s">
        <v>148</v>
      </c>
      <c r="E187" s="129" t="s">
        <v>1123</v>
      </c>
      <c r="F187" s="130" t="s">
        <v>1124</v>
      </c>
      <c r="G187" s="131" t="s">
        <v>171</v>
      </c>
      <c r="H187" s="132">
        <v>1</v>
      </c>
      <c r="I187" s="133"/>
      <c r="J187" s="134">
        <f>ROUND(I187*H187,2)</f>
        <v>0</v>
      </c>
      <c r="K187" s="135"/>
      <c r="L187" s="31"/>
      <c r="M187" s="136" t="s">
        <v>19</v>
      </c>
      <c r="N187" s="137" t="s">
        <v>44</v>
      </c>
      <c r="P187" s="138">
        <f>O187*H187</f>
        <v>0</v>
      </c>
      <c r="Q187" s="138">
        <v>5.0000000000000001E-4</v>
      </c>
      <c r="R187" s="138">
        <f>Q187*H187</f>
        <v>5.0000000000000001E-4</v>
      </c>
      <c r="S187" s="138">
        <v>0</v>
      </c>
      <c r="T187" s="139">
        <f>S187*H187</f>
        <v>0</v>
      </c>
      <c r="AR187" s="140" t="s">
        <v>262</v>
      </c>
      <c r="AT187" s="140" t="s">
        <v>148</v>
      </c>
      <c r="AU187" s="140" t="s">
        <v>82</v>
      </c>
      <c r="AY187" s="16" t="s">
        <v>146</v>
      </c>
      <c r="BE187" s="141">
        <f>IF(N187="základní",J187,0)</f>
        <v>0</v>
      </c>
      <c r="BF187" s="141">
        <f>IF(N187="snížená",J187,0)</f>
        <v>0</v>
      </c>
      <c r="BG187" s="141">
        <f>IF(N187="zákl. přenesená",J187,0)</f>
        <v>0</v>
      </c>
      <c r="BH187" s="141">
        <f>IF(N187="sníž. přenesená",J187,0)</f>
        <v>0</v>
      </c>
      <c r="BI187" s="141">
        <f>IF(N187="nulová",J187,0)</f>
        <v>0</v>
      </c>
      <c r="BJ187" s="16" t="s">
        <v>34</v>
      </c>
      <c r="BK187" s="141">
        <f>ROUND(I187*H187,2)</f>
        <v>0</v>
      </c>
      <c r="BL187" s="16" t="s">
        <v>262</v>
      </c>
      <c r="BM187" s="140" t="s">
        <v>1125</v>
      </c>
    </row>
    <row r="188" spans="2:65" s="1" customFormat="1">
      <c r="B188" s="31"/>
      <c r="D188" s="142" t="s">
        <v>154</v>
      </c>
      <c r="F188" s="143" t="s">
        <v>1126</v>
      </c>
      <c r="I188" s="144"/>
      <c r="L188" s="31"/>
      <c r="M188" s="145"/>
      <c r="T188" s="52"/>
      <c r="AT188" s="16" t="s">
        <v>154</v>
      </c>
      <c r="AU188" s="16" t="s">
        <v>82</v>
      </c>
    </row>
    <row r="189" spans="2:65" s="1" customFormat="1" ht="33" customHeight="1">
      <c r="B189" s="31"/>
      <c r="C189" s="128" t="s">
        <v>552</v>
      </c>
      <c r="D189" s="128" t="s">
        <v>148</v>
      </c>
      <c r="E189" s="129" t="s">
        <v>1127</v>
      </c>
      <c r="F189" s="130" t="s">
        <v>1128</v>
      </c>
      <c r="G189" s="131" t="s">
        <v>189</v>
      </c>
      <c r="H189" s="132">
        <v>84</v>
      </c>
      <c r="I189" s="133"/>
      <c r="J189" s="134">
        <f>ROUND(I189*H189,2)</f>
        <v>0</v>
      </c>
      <c r="K189" s="135"/>
      <c r="L189" s="31"/>
      <c r="M189" s="136" t="s">
        <v>19</v>
      </c>
      <c r="N189" s="137" t="s">
        <v>44</v>
      </c>
      <c r="P189" s="138">
        <f>O189*H189</f>
        <v>0</v>
      </c>
      <c r="Q189" s="138">
        <v>1.0000000000000001E-5</v>
      </c>
      <c r="R189" s="138">
        <f>Q189*H189</f>
        <v>8.4000000000000003E-4</v>
      </c>
      <c r="S189" s="138">
        <v>0</v>
      </c>
      <c r="T189" s="139">
        <f>S189*H189</f>
        <v>0</v>
      </c>
      <c r="AR189" s="140" t="s">
        <v>262</v>
      </c>
      <c r="AT189" s="140" t="s">
        <v>148</v>
      </c>
      <c r="AU189" s="140" t="s">
        <v>82</v>
      </c>
      <c r="AY189" s="16" t="s">
        <v>146</v>
      </c>
      <c r="BE189" s="141">
        <f>IF(N189="základní",J189,0)</f>
        <v>0</v>
      </c>
      <c r="BF189" s="141">
        <f>IF(N189="snížená",J189,0)</f>
        <v>0</v>
      </c>
      <c r="BG189" s="141">
        <f>IF(N189="zákl. přenesená",J189,0)</f>
        <v>0</v>
      </c>
      <c r="BH189" s="141">
        <f>IF(N189="sníž. přenesená",J189,0)</f>
        <v>0</v>
      </c>
      <c r="BI189" s="141">
        <f>IF(N189="nulová",J189,0)</f>
        <v>0</v>
      </c>
      <c r="BJ189" s="16" t="s">
        <v>34</v>
      </c>
      <c r="BK189" s="141">
        <f>ROUND(I189*H189,2)</f>
        <v>0</v>
      </c>
      <c r="BL189" s="16" t="s">
        <v>262</v>
      </c>
      <c r="BM189" s="140" t="s">
        <v>1129</v>
      </c>
    </row>
    <row r="190" spans="2:65" s="1" customFormat="1">
      <c r="B190" s="31"/>
      <c r="D190" s="142" t="s">
        <v>154</v>
      </c>
      <c r="F190" s="143" t="s">
        <v>1130</v>
      </c>
      <c r="I190" s="144"/>
      <c r="L190" s="31"/>
      <c r="M190" s="145"/>
      <c r="T190" s="52"/>
      <c r="AT190" s="16" t="s">
        <v>154</v>
      </c>
      <c r="AU190" s="16" t="s">
        <v>82</v>
      </c>
    </row>
    <row r="191" spans="2:65" s="1" customFormat="1" ht="37.9" customHeight="1">
      <c r="B191" s="31"/>
      <c r="C191" s="128" t="s">
        <v>557</v>
      </c>
      <c r="D191" s="128" t="s">
        <v>148</v>
      </c>
      <c r="E191" s="129" t="s">
        <v>1131</v>
      </c>
      <c r="F191" s="130" t="s">
        <v>1132</v>
      </c>
      <c r="G191" s="131" t="s">
        <v>189</v>
      </c>
      <c r="H191" s="132">
        <v>84</v>
      </c>
      <c r="I191" s="133"/>
      <c r="J191" s="134">
        <f>ROUND(I191*H191,2)</f>
        <v>0</v>
      </c>
      <c r="K191" s="135"/>
      <c r="L191" s="31"/>
      <c r="M191" s="136" t="s">
        <v>19</v>
      </c>
      <c r="N191" s="137" t="s">
        <v>44</v>
      </c>
      <c r="P191" s="138">
        <f>O191*H191</f>
        <v>0</v>
      </c>
      <c r="Q191" s="138">
        <v>2.0000000000000002E-5</v>
      </c>
      <c r="R191" s="138">
        <f>Q191*H191</f>
        <v>1.6800000000000001E-3</v>
      </c>
      <c r="S191" s="138">
        <v>0</v>
      </c>
      <c r="T191" s="139">
        <f>S191*H191</f>
        <v>0</v>
      </c>
      <c r="AR191" s="140" t="s">
        <v>262</v>
      </c>
      <c r="AT191" s="140" t="s">
        <v>148</v>
      </c>
      <c r="AU191" s="140" t="s">
        <v>82</v>
      </c>
      <c r="AY191" s="16" t="s">
        <v>146</v>
      </c>
      <c r="BE191" s="141">
        <f>IF(N191="základní",J191,0)</f>
        <v>0</v>
      </c>
      <c r="BF191" s="141">
        <f>IF(N191="snížená",J191,0)</f>
        <v>0</v>
      </c>
      <c r="BG191" s="141">
        <f>IF(N191="zákl. přenesená",J191,0)</f>
        <v>0</v>
      </c>
      <c r="BH191" s="141">
        <f>IF(N191="sníž. přenesená",J191,0)</f>
        <v>0</v>
      </c>
      <c r="BI191" s="141">
        <f>IF(N191="nulová",J191,0)</f>
        <v>0</v>
      </c>
      <c r="BJ191" s="16" t="s">
        <v>34</v>
      </c>
      <c r="BK191" s="141">
        <f>ROUND(I191*H191,2)</f>
        <v>0</v>
      </c>
      <c r="BL191" s="16" t="s">
        <v>262</v>
      </c>
      <c r="BM191" s="140" t="s">
        <v>1133</v>
      </c>
    </row>
    <row r="192" spans="2:65" s="1" customFormat="1">
      <c r="B192" s="31"/>
      <c r="D192" s="142" t="s">
        <v>154</v>
      </c>
      <c r="F192" s="143" t="s">
        <v>1134</v>
      </c>
      <c r="I192" s="144"/>
      <c r="L192" s="31"/>
      <c r="M192" s="145"/>
      <c r="T192" s="52"/>
      <c r="AT192" s="16" t="s">
        <v>154</v>
      </c>
      <c r="AU192" s="16" t="s">
        <v>82</v>
      </c>
    </row>
    <row r="193" spans="2:65" s="12" customFormat="1">
      <c r="B193" s="146"/>
      <c r="D193" s="147" t="s">
        <v>156</v>
      </c>
      <c r="E193" s="148" t="s">
        <v>19</v>
      </c>
      <c r="F193" s="149" t="s">
        <v>1135</v>
      </c>
      <c r="H193" s="150">
        <v>84</v>
      </c>
      <c r="I193" s="151"/>
      <c r="L193" s="146"/>
      <c r="M193" s="152"/>
      <c r="T193" s="153"/>
      <c r="AT193" s="148" t="s">
        <v>156</v>
      </c>
      <c r="AU193" s="148" t="s">
        <v>82</v>
      </c>
      <c r="AV193" s="12" t="s">
        <v>82</v>
      </c>
      <c r="AW193" s="12" t="s">
        <v>33</v>
      </c>
      <c r="AX193" s="12" t="s">
        <v>34</v>
      </c>
      <c r="AY193" s="148" t="s">
        <v>146</v>
      </c>
    </row>
    <row r="194" spans="2:65" s="1" customFormat="1" ht="49.15" customHeight="1">
      <c r="B194" s="31"/>
      <c r="C194" s="128" t="s">
        <v>562</v>
      </c>
      <c r="D194" s="128" t="s">
        <v>148</v>
      </c>
      <c r="E194" s="129" t="s">
        <v>1136</v>
      </c>
      <c r="F194" s="130" t="s">
        <v>1137</v>
      </c>
      <c r="G194" s="131" t="s">
        <v>510</v>
      </c>
      <c r="H194" s="132">
        <v>9.2999999999999999E-2</v>
      </c>
      <c r="I194" s="133"/>
      <c r="J194" s="134">
        <f>ROUND(I194*H194,2)</f>
        <v>0</v>
      </c>
      <c r="K194" s="135"/>
      <c r="L194" s="31"/>
      <c r="M194" s="136" t="s">
        <v>19</v>
      </c>
      <c r="N194" s="137" t="s">
        <v>44</v>
      </c>
      <c r="P194" s="138">
        <f>O194*H194</f>
        <v>0</v>
      </c>
      <c r="Q194" s="138">
        <v>0</v>
      </c>
      <c r="R194" s="138">
        <f>Q194*H194</f>
        <v>0</v>
      </c>
      <c r="S194" s="138">
        <v>0</v>
      </c>
      <c r="T194" s="139">
        <f>S194*H194</f>
        <v>0</v>
      </c>
      <c r="AR194" s="140" t="s">
        <v>262</v>
      </c>
      <c r="AT194" s="140" t="s">
        <v>148</v>
      </c>
      <c r="AU194" s="140" t="s">
        <v>82</v>
      </c>
      <c r="AY194" s="16" t="s">
        <v>146</v>
      </c>
      <c r="BE194" s="141">
        <f>IF(N194="základní",J194,0)</f>
        <v>0</v>
      </c>
      <c r="BF194" s="141">
        <f>IF(N194="snížená",J194,0)</f>
        <v>0</v>
      </c>
      <c r="BG194" s="141">
        <f>IF(N194="zákl. přenesená",J194,0)</f>
        <v>0</v>
      </c>
      <c r="BH194" s="141">
        <f>IF(N194="sníž. přenesená",J194,0)</f>
        <v>0</v>
      </c>
      <c r="BI194" s="141">
        <f>IF(N194="nulová",J194,0)</f>
        <v>0</v>
      </c>
      <c r="BJ194" s="16" t="s">
        <v>34</v>
      </c>
      <c r="BK194" s="141">
        <f>ROUND(I194*H194,2)</f>
        <v>0</v>
      </c>
      <c r="BL194" s="16" t="s">
        <v>262</v>
      </c>
      <c r="BM194" s="140" t="s">
        <v>1138</v>
      </c>
    </row>
    <row r="195" spans="2:65" s="1" customFormat="1">
      <c r="B195" s="31"/>
      <c r="D195" s="142" t="s">
        <v>154</v>
      </c>
      <c r="F195" s="143" t="s">
        <v>1139</v>
      </c>
      <c r="I195" s="144"/>
      <c r="L195" s="31"/>
      <c r="M195" s="145"/>
      <c r="T195" s="52"/>
      <c r="AT195" s="16" t="s">
        <v>154</v>
      </c>
      <c r="AU195" s="16" t="s">
        <v>82</v>
      </c>
    </row>
    <row r="196" spans="2:65" s="11" customFormat="1" ht="22.9" customHeight="1">
      <c r="B196" s="116"/>
      <c r="D196" s="117" t="s">
        <v>72</v>
      </c>
      <c r="E196" s="126" t="s">
        <v>1140</v>
      </c>
      <c r="F196" s="126" t="s">
        <v>1141</v>
      </c>
      <c r="I196" s="119"/>
      <c r="J196" s="127">
        <f>BK196</f>
        <v>0</v>
      </c>
      <c r="L196" s="116"/>
      <c r="M196" s="121"/>
      <c r="P196" s="122">
        <f>SUM(P197:P218)</f>
        <v>0</v>
      </c>
      <c r="R196" s="122">
        <f>SUM(R197:R218)</f>
        <v>5.6686000000000007E-2</v>
      </c>
      <c r="T196" s="123">
        <f>SUM(T197:T218)</f>
        <v>0</v>
      </c>
      <c r="AR196" s="117" t="s">
        <v>82</v>
      </c>
      <c r="AT196" s="124" t="s">
        <v>72</v>
      </c>
      <c r="AU196" s="124" t="s">
        <v>34</v>
      </c>
      <c r="AY196" s="117" t="s">
        <v>146</v>
      </c>
      <c r="BK196" s="125">
        <f>SUM(BK197:BK218)</f>
        <v>0</v>
      </c>
    </row>
    <row r="197" spans="2:65" s="1" customFormat="1" ht="37.9" customHeight="1">
      <c r="B197" s="31"/>
      <c r="C197" s="128" t="s">
        <v>569</v>
      </c>
      <c r="D197" s="128" t="s">
        <v>148</v>
      </c>
      <c r="E197" s="129" t="s">
        <v>1142</v>
      </c>
      <c r="F197" s="130" t="s">
        <v>1143</v>
      </c>
      <c r="G197" s="131" t="s">
        <v>372</v>
      </c>
      <c r="H197" s="132">
        <v>1</v>
      </c>
      <c r="I197" s="133"/>
      <c r="J197" s="134">
        <f>ROUND(I197*H197,2)</f>
        <v>0</v>
      </c>
      <c r="K197" s="135"/>
      <c r="L197" s="31"/>
      <c r="M197" s="136" t="s">
        <v>19</v>
      </c>
      <c r="N197" s="137" t="s">
        <v>44</v>
      </c>
      <c r="P197" s="138">
        <f>O197*H197</f>
        <v>0</v>
      </c>
      <c r="Q197" s="138">
        <v>0</v>
      </c>
      <c r="R197" s="138">
        <f>Q197*H197</f>
        <v>0</v>
      </c>
      <c r="S197" s="138">
        <v>0</v>
      </c>
      <c r="T197" s="139">
        <f>S197*H197</f>
        <v>0</v>
      </c>
      <c r="AR197" s="140" t="s">
        <v>262</v>
      </c>
      <c r="AT197" s="140" t="s">
        <v>148</v>
      </c>
      <c r="AU197" s="140" t="s">
        <v>82</v>
      </c>
      <c r="AY197" s="16" t="s">
        <v>146</v>
      </c>
      <c r="BE197" s="141">
        <f>IF(N197="základní",J197,0)</f>
        <v>0</v>
      </c>
      <c r="BF197" s="141">
        <f>IF(N197="snížená",J197,0)</f>
        <v>0</v>
      </c>
      <c r="BG197" s="141">
        <f>IF(N197="zákl. přenesená",J197,0)</f>
        <v>0</v>
      </c>
      <c r="BH197" s="141">
        <f>IF(N197="sníž. přenesená",J197,0)</f>
        <v>0</v>
      </c>
      <c r="BI197" s="141">
        <f>IF(N197="nulová",J197,0)</f>
        <v>0</v>
      </c>
      <c r="BJ197" s="16" t="s">
        <v>34</v>
      </c>
      <c r="BK197" s="141">
        <f>ROUND(I197*H197,2)</f>
        <v>0</v>
      </c>
      <c r="BL197" s="16" t="s">
        <v>262</v>
      </c>
      <c r="BM197" s="140" t="s">
        <v>1144</v>
      </c>
    </row>
    <row r="198" spans="2:65" s="1" customFormat="1" ht="24.2" customHeight="1">
      <c r="B198" s="31"/>
      <c r="C198" s="168" t="s">
        <v>574</v>
      </c>
      <c r="D198" s="168" t="s">
        <v>369</v>
      </c>
      <c r="E198" s="169" t="s">
        <v>1145</v>
      </c>
      <c r="F198" s="170" t="s">
        <v>1146</v>
      </c>
      <c r="G198" s="171" t="s">
        <v>510</v>
      </c>
      <c r="H198" s="172">
        <v>0.02</v>
      </c>
      <c r="I198" s="173"/>
      <c r="J198" s="174">
        <f>ROUND(I198*H198,2)</f>
        <v>0</v>
      </c>
      <c r="K198" s="175"/>
      <c r="L198" s="176"/>
      <c r="M198" s="177" t="s">
        <v>19</v>
      </c>
      <c r="N198" s="178" t="s">
        <v>44</v>
      </c>
      <c r="P198" s="138">
        <f>O198*H198</f>
        <v>0</v>
      </c>
      <c r="Q198" s="138">
        <v>1</v>
      </c>
      <c r="R198" s="138">
        <f>Q198*H198</f>
        <v>0.02</v>
      </c>
      <c r="S198" s="138">
        <v>0</v>
      </c>
      <c r="T198" s="139">
        <f>S198*H198</f>
        <v>0</v>
      </c>
      <c r="AR198" s="140" t="s">
        <v>356</v>
      </c>
      <c r="AT198" s="140" t="s">
        <v>369</v>
      </c>
      <c r="AU198" s="140" t="s">
        <v>82</v>
      </c>
      <c r="AY198" s="16" t="s">
        <v>146</v>
      </c>
      <c r="BE198" s="141">
        <f>IF(N198="základní",J198,0)</f>
        <v>0</v>
      </c>
      <c r="BF198" s="141">
        <f>IF(N198="snížená",J198,0)</f>
        <v>0</v>
      </c>
      <c r="BG198" s="141">
        <f>IF(N198="zákl. přenesená",J198,0)</f>
        <v>0</v>
      </c>
      <c r="BH198" s="141">
        <f>IF(N198="sníž. přenesená",J198,0)</f>
        <v>0</v>
      </c>
      <c r="BI198" s="141">
        <f>IF(N198="nulová",J198,0)</f>
        <v>0</v>
      </c>
      <c r="BJ198" s="16" t="s">
        <v>34</v>
      </c>
      <c r="BK198" s="141">
        <f>ROUND(I198*H198,2)</f>
        <v>0</v>
      </c>
      <c r="BL198" s="16" t="s">
        <v>262</v>
      </c>
      <c r="BM198" s="140" t="s">
        <v>1147</v>
      </c>
    </row>
    <row r="199" spans="2:65" s="12" customFormat="1">
      <c r="B199" s="146"/>
      <c r="D199" s="147" t="s">
        <v>156</v>
      </c>
      <c r="E199" s="148" t="s">
        <v>19</v>
      </c>
      <c r="F199" s="149" t="s">
        <v>1148</v>
      </c>
      <c r="H199" s="150">
        <v>0.02</v>
      </c>
      <c r="I199" s="151"/>
      <c r="L199" s="146"/>
      <c r="M199" s="152"/>
      <c r="T199" s="153"/>
      <c r="AT199" s="148" t="s">
        <v>156</v>
      </c>
      <c r="AU199" s="148" t="s">
        <v>82</v>
      </c>
      <c r="AV199" s="12" t="s">
        <v>82</v>
      </c>
      <c r="AW199" s="12" t="s">
        <v>33</v>
      </c>
      <c r="AX199" s="12" t="s">
        <v>34</v>
      </c>
      <c r="AY199" s="148" t="s">
        <v>146</v>
      </c>
    </row>
    <row r="200" spans="2:65" s="1" customFormat="1" ht="24.2" customHeight="1">
      <c r="B200" s="31"/>
      <c r="C200" s="128" t="s">
        <v>579</v>
      </c>
      <c r="D200" s="128" t="s">
        <v>148</v>
      </c>
      <c r="E200" s="129" t="s">
        <v>1149</v>
      </c>
      <c r="F200" s="130" t="s">
        <v>1150</v>
      </c>
      <c r="G200" s="131" t="s">
        <v>189</v>
      </c>
      <c r="H200" s="132">
        <v>2</v>
      </c>
      <c r="I200" s="133"/>
      <c r="J200" s="134">
        <f>ROUND(I200*H200,2)</f>
        <v>0</v>
      </c>
      <c r="K200" s="135"/>
      <c r="L200" s="31"/>
      <c r="M200" s="136" t="s">
        <v>19</v>
      </c>
      <c r="N200" s="137" t="s">
        <v>44</v>
      </c>
      <c r="P200" s="138">
        <f>O200*H200</f>
        <v>0</v>
      </c>
      <c r="Q200" s="138">
        <v>6.4999999999999997E-4</v>
      </c>
      <c r="R200" s="138">
        <f>Q200*H200</f>
        <v>1.2999999999999999E-3</v>
      </c>
      <c r="S200" s="138">
        <v>0</v>
      </c>
      <c r="T200" s="139">
        <f>S200*H200</f>
        <v>0</v>
      </c>
      <c r="AR200" s="140" t="s">
        <v>262</v>
      </c>
      <c r="AT200" s="140" t="s">
        <v>148</v>
      </c>
      <c r="AU200" s="140" t="s">
        <v>82</v>
      </c>
      <c r="AY200" s="16" t="s">
        <v>146</v>
      </c>
      <c r="BE200" s="141">
        <f>IF(N200="základní",J200,0)</f>
        <v>0</v>
      </c>
      <c r="BF200" s="141">
        <f>IF(N200="snížená",J200,0)</f>
        <v>0</v>
      </c>
      <c r="BG200" s="141">
        <f>IF(N200="zákl. přenesená",J200,0)</f>
        <v>0</v>
      </c>
      <c r="BH200" s="141">
        <f>IF(N200="sníž. přenesená",J200,0)</f>
        <v>0</v>
      </c>
      <c r="BI200" s="141">
        <f>IF(N200="nulová",J200,0)</f>
        <v>0</v>
      </c>
      <c r="BJ200" s="16" t="s">
        <v>34</v>
      </c>
      <c r="BK200" s="141">
        <f>ROUND(I200*H200,2)</f>
        <v>0</v>
      </c>
      <c r="BL200" s="16" t="s">
        <v>262</v>
      </c>
      <c r="BM200" s="140" t="s">
        <v>1151</v>
      </c>
    </row>
    <row r="201" spans="2:65" s="1" customFormat="1">
      <c r="B201" s="31"/>
      <c r="D201" s="142" t="s">
        <v>154</v>
      </c>
      <c r="F201" s="143" t="s">
        <v>1152</v>
      </c>
      <c r="I201" s="144"/>
      <c r="L201" s="31"/>
      <c r="M201" s="145"/>
      <c r="T201" s="52"/>
      <c r="AT201" s="16" t="s">
        <v>154</v>
      </c>
      <c r="AU201" s="16" t="s">
        <v>82</v>
      </c>
    </row>
    <row r="202" spans="2:65" s="1" customFormat="1" ht="33" customHeight="1">
      <c r="B202" s="31"/>
      <c r="C202" s="128" t="s">
        <v>583</v>
      </c>
      <c r="D202" s="128" t="s">
        <v>148</v>
      </c>
      <c r="E202" s="129" t="s">
        <v>1153</v>
      </c>
      <c r="F202" s="130" t="s">
        <v>1154</v>
      </c>
      <c r="G202" s="131" t="s">
        <v>189</v>
      </c>
      <c r="H202" s="132">
        <v>12</v>
      </c>
      <c r="I202" s="133"/>
      <c r="J202" s="134">
        <f>ROUND(I202*H202,2)</f>
        <v>0</v>
      </c>
      <c r="K202" s="135"/>
      <c r="L202" s="31"/>
      <c r="M202" s="136" t="s">
        <v>19</v>
      </c>
      <c r="N202" s="137" t="s">
        <v>44</v>
      </c>
      <c r="P202" s="138">
        <f>O202*H202</f>
        <v>0</v>
      </c>
      <c r="Q202" s="138">
        <v>1.47E-3</v>
      </c>
      <c r="R202" s="138">
        <f>Q202*H202</f>
        <v>1.7639999999999999E-2</v>
      </c>
      <c r="S202" s="138">
        <v>0</v>
      </c>
      <c r="T202" s="139">
        <f>S202*H202</f>
        <v>0</v>
      </c>
      <c r="AR202" s="140" t="s">
        <v>262</v>
      </c>
      <c r="AT202" s="140" t="s">
        <v>148</v>
      </c>
      <c r="AU202" s="140" t="s">
        <v>82</v>
      </c>
      <c r="AY202" s="16" t="s">
        <v>146</v>
      </c>
      <c r="BE202" s="141">
        <f>IF(N202="základní",J202,0)</f>
        <v>0</v>
      </c>
      <c r="BF202" s="141">
        <f>IF(N202="snížená",J202,0)</f>
        <v>0</v>
      </c>
      <c r="BG202" s="141">
        <f>IF(N202="zákl. přenesená",J202,0)</f>
        <v>0</v>
      </c>
      <c r="BH202" s="141">
        <f>IF(N202="sníž. přenesená",J202,0)</f>
        <v>0</v>
      </c>
      <c r="BI202" s="141">
        <f>IF(N202="nulová",J202,0)</f>
        <v>0</v>
      </c>
      <c r="BJ202" s="16" t="s">
        <v>34</v>
      </c>
      <c r="BK202" s="141">
        <f>ROUND(I202*H202,2)</f>
        <v>0</v>
      </c>
      <c r="BL202" s="16" t="s">
        <v>262</v>
      </c>
      <c r="BM202" s="140" t="s">
        <v>1155</v>
      </c>
    </row>
    <row r="203" spans="2:65" s="1" customFormat="1">
      <c r="B203" s="31"/>
      <c r="D203" s="142" t="s">
        <v>154</v>
      </c>
      <c r="F203" s="143" t="s">
        <v>1156</v>
      </c>
      <c r="I203" s="144"/>
      <c r="L203" s="31"/>
      <c r="M203" s="145"/>
      <c r="T203" s="52"/>
      <c r="AT203" s="16" t="s">
        <v>154</v>
      </c>
      <c r="AU203" s="16" t="s">
        <v>82</v>
      </c>
    </row>
    <row r="204" spans="2:65" s="1" customFormat="1" ht="33" customHeight="1">
      <c r="B204" s="31"/>
      <c r="C204" s="128" t="s">
        <v>589</v>
      </c>
      <c r="D204" s="128" t="s">
        <v>148</v>
      </c>
      <c r="E204" s="129" t="s">
        <v>1157</v>
      </c>
      <c r="F204" s="130" t="s">
        <v>1158</v>
      </c>
      <c r="G204" s="131" t="s">
        <v>189</v>
      </c>
      <c r="H204" s="132">
        <v>7</v>
      </c>
      <c r="I204" s="133"/>
      <c r="J204" s="134">
        <f>ROUND(I204*H204,2)</f>
        <v>0</v>
      </c>
      <c r="K204" s="135"/>
      <c r="L204" s="31"/>
      <c r="M204" s="136" t="s">
        <v>19</v>
      </c>
      <c r="N204" s="137" t="s">
        <v>44</v>
      </c>
      <c r="P204" s="138">
        <f>O204*H204</f>
        <v>0</v>
      </c>
      <c r="Q204" s="138">
        <v>1.8500000000000001E-3</v>
      </c>
      <c r="R204" s="138">
        <f>Q204*H204</f>
        <v>1.295E-2</v>
      </c>
      <c r="S204" s="138">
        <v>0</v>
      </c>
      <c r="T204" s="139">
        <f>S204*H204</f>
        <v>0</v>
      </c>
      <c r="AR204" s="140" t="s">
        <v>262</v>
      </c>
      <c r="AT204" s="140" t="s">
        <v>148</v>
      </c>
      <c r="AU204" s="140" t="s">
        <v>82</v>
      </c>
      <c r="AY204" s="16" t="s">
        <v>146</v>
      </c>
      <c r="BE204" s="141">
        <f>IF(N204="základní",J204,0)</f>
        <v>0</v>
      </c>
      <c r="BF204" s="141">
        <f>IF(N204="snížená",J204,0)</f>
        <v>0</v>
      </c>
      <c r="BG204" s="141">
        <f>IF(N204="zákl. přenesená",J204,0)</f>
        <v>0</v>
      </c>
      <c r="BH204" s="141">
        <f>IF(N204="sníž. přenesená",J204,0)</f>
        <v>0</v>
      </c>
      <c r="BI204" s="141">
        <f>IF(N204="nulová",J204,0)</f>
        <v>0</v>
      </c>
      <c r="BJ204" s="16" t="s">
        <v>34</v>
      </c>
      <c r="BK204" s="141">
        <f>ROUND(I204*H204,2)</f>
        <v>0</v>
      </c>
      <c r="BL204" s="16" t="s">
        <v>262</v>
      </c>
      <c r="BM204" s="140" t="s">
        <v>1159</v>
      </c>
    </row>
    <row r="205" spans="2:65" s="1" customFormat="1">
      <c r="B205" s="31"/>
      <c r="D205" s="142" t="s">
        <v>154</v>
      </c>
      <c r="F205" s="143" t="s">
        <v>1160</v>
      </c>
      <c r="I205" s="144"/>
      <c r="L205" s="31"/>
      <c r="M205" s="145"/>
      <c r="T205" s="52"/>
      <c r="AT205" s="16" t="s">
        <v>154</v>
      </c>
      <c r="AU205" s="16" t="s">
        <v>82</v>
      </c>
    </row>
    <row r="206" spans="2:65" s="1" customFormat="1" ht="24.2" customHeight="1">
      <c r="B206" s="31"/>
      <c r="C206" s="128" t="s">
        <v>593</v>
      </c>
      <c r="D206" s="128" t="s">
        <v>148</v>
      </c>
      <c r="E206" s="129" t="s">
        <v>1161</v>
      </c>
      <c r="F206" s="130" t="s">
        <v>1162</v>
      </c>
      <c r="G206" s="131" t="s">
        <v>189</v>
      </c>
      <c r="H206" s="132">
        <v>1.6</v>
      </c>
      <c r="I206" s="133"/>
      <c r="J206" s="134">
        <f>ROUND(I206*H206,2)</f>
        <v>0</v>
      </c>
      <c r="K206" s="135"/>
      <c r="L206" s="31"/>
      <c r="M206" s="136" t="s">
        <v>19</v>
      </c>
      <c r="N206" s="137" t="s">
        <v>44</v>
      </c>
      <c r="P206" s="138">
        <f>O206*H206</f>
        <v>0</v>
      </c>
      <c r="Q206" s="138">
        <v>2.5600000000000002E-3</v>
      </c>
      <c r="R206" s="138">
        <f>Q206*H206</f>
        <v>4.0960000000000007E-3</v>
      </c>
      <c r="S206" s="138">
        <v>0</v>
      </c>
      <c r="T206" s="139">
        <f>S206*H206</f>
        <v>0</v>
      </c>
      <c r="AR206" s="140" t="s">
        <v>262</v>
      </c>
      <c r="AT206" s="140" t="s">
        <v>148</v>
      </c>
      <c r="AU206" s="140" t="s">
        <v>82</v>
      </c>
      <c r="AY206" s="16" t="s">
        <v>146</v>
      </c>
      <c r="BE206" s="141">
        <f>IF(N206="základní",J206,0)</f>
        <v>0</v>
      </c>
      <c r="BF206" s="141">
        <f>IF(N206="snížená",J206,0)</f>
        <v>0</v>
      </c>
      <c r="BG206" s="141">
        <f>IF(N206="zákl. přenesená",J206,0)</f>
        <v>0</v>
      </c>
      <c r="BH206" s="141">
        <f>IF(N206="sníž. přenesená",J206,0)</f>
        <v>0</v>
      </c>
      <c r="BI206" s="141">
        <f>IF(N206="nulová",J206,0)</f>
        <v>0</v>
      </c>
      <c r="BJ206" s="16" t="s">
        <v>34</v>
      </c>
      <c r="BK206" s="141">
        <f>ROUND(I206*H206,2)</f>
        <v>0</v>
      </c>
      <c r="BL206" s="16" t="s">
        <v>262</v>
      </c>
      <c r="BM206" s="140" t="s">
        <v>1163</v>
      </c>
    </row>
    <row r="207" spans="2:65" s="1" customFormat="1">
      <c r="B207" s="31"/>
      <c r="D207" s="142" t="s">
        <v>154</v>
      </c>
      <c r="F207" s="143" t="s">
        <v>1164</v>
      </c>
      <c r="I207" s="144"/>
      <c r="L207" s="31"/>
      <c r="M207" s="145"/>
      <c r="T207" s="52"/>
      <c r="AT207" s="16" t="s">
        <v>154</v>
      </c>
      <c r="AU207" s="16" t="s">
        <v>82</v>
      </c>
    </row>
    <row r="208" spans="2:65" s="1" customFormat="1" ht="24.2" customHeight="1">
      <c r="B208" s="31"/>
      <c r="C208" s="128" t="s">
        <v>597</v>
      </c>
      <c r="D208" s="128" t="s">
        <v>148</v>
      </c>
      <c r="E208" s="129" t="s">
        <v>1165</v>
      </c>
      <c r="F208" s="130" t="s">
        <v>1166</v>
      </c>
      <c r="G208" s="131" t="s">
        <v>171</v>
      </c>
      <c r="H208" s="132">
        <v>1</v>
      </c>
      <c r="I208" s="133"/>
      <c r="J208" s="134">
        <f>ROUND(I208*H208,2)</f>
        <v>0</v>
      </c>
      <c r="K208" s="135"/>
      <c r="L208" s="31"/>
      <c r="M208" s="136" t="s">
        <v>19</v>
      </c>
      <c r="N208" s="137" t="s">
        <v>44</v>
      </c>
      <c r="P208" s="138">
        <f>O208*H208</f>
        <v>0</v>
      </c>
      <c r="Q208" s="138">
        <v>0</v>
      </c>
      <c r="R208" s="138">
        <f>Q208*H208</f>
        <v>0</v>
      </c>
      <c r="S208" s="138">
        <v>0</v>
      </c>
      <c r="T208" s="139">
        <f>S208*H208</f>
        <v>0</v>
      </c>
      <c r="AR208" s="140" t="s">
        <v>262</v>
      </c>
      <c r="AT208" s="140" t="s">
        <v>148</v>
      </c>
      <c r="AU208" s="140" t="s">
        <v>82</v>
      </c>
      <c r="AY208" s="16" t="s">
        <v>146</v>
      </c>
      <c r="BE208" s="141">
        <f>IF(N208="základní",J208,0)</f>
        <v>0</v>
      </c>
      <c r="BF208" s="141">
        <f>IF(N208="snížená",J208,0)</f>
        <v>0</v>
      </c>
      <c r="BG208" s="141">
        <f>IF(N208="zákl. přenesená",J208,0)</f>
        <v>0</v>
      </c>
      <c r="BH208" s="141">
        <f>IF(N208="sníž. přenesená",J208,0)</f>
        <v>0</v>
      </c>
      <c r="BI208" s="141">
        <f>IF(N208="nulová",J208,0)</f>
        <v>0</v>
      </c>
      <c r="BJ208" s="16" t="s">
        <v>34</v>
      </c>
      <c r="BK208" s="141">
        <f>ROUND(I208*H208,2)</f>
        <v>0</v>
      </c>
      <c r="BL208" s="16" t="s">
        <v>262</v>
      </c>
      <c r="BM208" s="140" t="s">
        <v>1167</v>
      </c>
    </row>
    <row r="209" spans="2:65" s="1" customFormat="1">
      <c r="B209" s="31"/>
      <c r="D209" s="142" t="s">
        <v>154</v>
      </c>
      <c r="F209" s="143" t="s">
        <v>1168</v>
      </c>
      <c r="I209" s="144"/>
      <c r="L209" s="31"/>
      <c r="M209" s="145"/>
      <c r="T209" s="52"/>
      <c r="AT209" s="16" t="s">
        <v>154</v>
      </c>
      <c r="AU209" s="16" t="s">
        <v>82</v>
      </c>
    </row>
    <row r="210" spans="2:65" s="1" customFormat="1" ht="24.2" customHeight="1">
      <c r="B210" s="31"/>
      <c r="C210" s="128" t="s">
        <v>601</v>
      </c>
      <c r="D210" s="128" t="s">
        <v>148</v>
      </c>
      <c r="E210" s="129" t="s">
        <v>1169</v>
      </c>
      <c r="F210" s="130" t="s">
        <v>1170</v>
      </c>
      <c r="G210" s="131" t="s">
        <v>189</v>
      </c>
      <c r="H210" s="132">
        <v>19</v>
      </c>
      <c r="I210" s="133"/>
      <c r="J210" s="134">
        <f>ROUND(I210*H210,2)</f>
        <v>0</v>
      </c>
      <c r="K210" s="135"/>
      <c r="L210" s="31"/>
      <c r="M210" s="136" t="s">
        <v>19</v>
      </c>
      <c r="N210" s="137" t="s">
        <v>44</v>
      </c>
      <c r="P210" s="138">
        <f>O210*H210</f>
        <v>0</v>
      </c>
      <c r="Q210" s="138">
        <v>0</v>
      </c>
      <c r="R210" s="138">
        <f>Q210*H210</f>
        <v>0</v>
      </c>
      <c r="S210" s="138">
        <v>0</v>
      </c>
      <c r="T210" s="139">
        <f>S210*H210</f>
        <v>0</v>
      </c>
      <c r="AR210" s="140" t="s">
        <v>262</v>
      </c>
      <c r="AT210" s="140" t="s">
        <v>148</v>
      </c>
      <c r="AU210" s="140" t="s">
        <v>82</v>
      </c>
      <c r="AY210" s="16" t="s">
        <v>146</v>
      </c>
      <c r="BE210" s="141">
        <f>IF(N210="základní",J210,0)</f>
        <v>0</v>
      </c>
      <c r="BF210" s="141">
        <f>IF(N210="snížená",J210,0)</f>
        <v>0</v>
      </c>
      <c r="BG210" s="141">
        <f>IF(N210="zákl. přenesená",J210,0)</f>
        <v>0</v>
      </c>
      <c r="BH210" s="141">
        <f>IF(N210="sníž. přenesená",J210,0)</f>
        <v>0</v>
      </c>
      <c r="BI210" s="141">
        <f>IF(N210="nulová",J210,0)</f>
        <v>0</v>
      </c>
      <c r="BJ210" s="16" t="s">
        <v>34</v>
      </c>
      <c r="BK210" s="141">
        <f>ROUND(I210*H210,2)</f>
        <v>0</v>
      </c>
      <c r="BL210" s="16" t="s">
        <v>262</v>
      </c>
      <c r="BM210" s="140" t="s">
        <v>1171</v>
      </c>
    </row>
    <row r="211" spans="2:65" s="1" customFormat="1">
      <c r="B211" s="31"/>
      <c r="D211" s="142" t="s">
        <v>154</v>
      </c>
      <c r="F211" s="143" t="s">
        <v>1172</v>
      </c>
      <c r="I211" s="144"/>
      <c r="L211" s="31"/>
      <c r="M211" s="145"/>
      <c r="T211" s="52"/>
      <c r="AT211" s="16" t="s">
        <v>154</v>
      </c>
      <c r="AU211" s="16" t="s">
        <v>82</v>
      </c>
    </row>
    <row r="212" spans="2:65" s="1" customFormat="1" ht="24.2" customHeight="1">
      <c r="B212" s="31"/>
      <c r="C212" s="128" t="s">
        <v>605</v>
      </c>
      <c r="D212" s="128" t="s">
        <v>148</v>
      </c>
      <c r="E212" s="129" t="s">
        <v>1173</v>
      </c>
      <c r="F212" s="130" t="s">
        <v>1174</v>
      </c>
      <c r="G212" s="131" t="s">
        <v>171</v>
      </c>
      <c r="H212" s="132">
        <v>1</v>
      </c>
      <c r="I212" s="133"/>
      <c r="J212" s="134">
        <f>ROUND(I212*H212,2)</f>
        <v>0</v>
      </c>
      <c r="K212" s="135"/>
      <c r="L212" s="31"/>
      <c r="M212" s="136" t="s">
        <v>19</v>
      </c>
      <c r="N212" s="137" t="s">
        <v>44</v>
      </c>
      <c r="P212" s="138">
        <f>O212*H212</f>
        <v>0</v>
      </c>
      <c r="Q212" s="138">
        <v>0</v>
      </c>
      <c r="R212" s="138">
        <f>Q212*H212</f>
        <v>0</v>
      </c>
      <c r="S212" s="138">
        <v>0</v>
      </c>
      <c r="T212" s="139">
        <f>S212*H212</f>
        <v>0</v>
      </c>
      <c r="AR212" s="140" t="s">
        <v>262</v>
      </c>
      <c r="AT212" s="140" t="s">
        <v>148</v>
      </c>
      <c r="AU212" s="140" t="s">
        <v>82</v>
      </c>
      <c r="AY212" s="16" t="s">
        <v>146</v>
      </c>
      <c r="BE212" s="141">
        <f>IF(N212="základní",J212,0)</f>
        <v>0</v>
      </c>
      <c r="BF212" s="141">
        <f>IF(N212="snížená",J212,0)</f>
        <v>0</v>
      </c>
      <c r="BG212" s="141">
        <f>IF(N212="zákl. přenesená",J212,0)</f>
        <v>0</v>
      </c>
      <c r="BH212" s="141">
        <f>IF(N212="sníž. přenesená",J212,0)</f>
        <v>0</v>
      </c>
      <c r="BI212" s="141">
        <f>IF(N212="nulová",J212,0)</f>
        <v>0</v>
      </c>
      <c r="BJ212" s="16" t="s">
        <v>34</v>
      </c>
      <c r="BK212" s="141">
        <f>ROUND(I212*H212,2)</f>
        <v>0</v>
      </c>
      <c r="BL212" s="16" t="s">
        <v>262</v>
      </c>
      <c r="BM212" s="140" t="s">
        <v>1175</v>
      </c>
    </row>
    <row r="213" spans="2:65" s="1" customFormat="1">
      <c r="B213" s="31"/>
      <c r="D213" s="142" t="s">
        <v>154</v>
      </c>
      <c r="F213" s="143" t="s">
        <v>1176</v>
      </c>
      <c r="I213" s="144"/>
      <c r="L213" s="31"/>
      <c r="M213" s="145"/>
      <c r="T213" s="52"/>
      <c r="AT213" s="16" t="s">
        <v>154</v>
      </c>
      <c r="AU213" s="16" t="s">
        <v>82</v>
      </c>
    </row>
    <row r="214" spans="2:65" s="1" customFormat="1" ht="21.75" customHeight="1">
      <c r="B214" s="31"/>
      <c r="C214" s="128" t="s">
        <v>610</v>
      </c>
      <c r="D214" s="128" t="s">
        <v>148</v>
      </c>
      <c r="E214" s="129" t="s">
        <v>1177</v>
      </c>
      <c r="F214" s="130" t="s">
        <v>1178</v>
      </c>
      <c r="G214" s="131" t="s">
        <v>171</v>
      </c>
      <c r="H214" s="132">
        <v>1</v>
      </c>
      <c r="I214" s="133"/>
      <c r="J214" s="134">
        <f>ROUND(I214*H214,2)</f>
        <v>0</v>
      </c>
      <c r="K214" s="135"/>
      <c r="L214" s="31"/>
      <c r="M214" s="136" t="s">
        <v>19</v>
      </c>
      <c r="N214" s="137" t="s">
        <v>44</v>
      </c>
      <c r="P214" s="138">
        <f>O214*H214</f>
        <v>0</v>
      </c>
      <c r="Q214" s="138">
        <v>2.5000000000000001E-4</v>
      </c>
      <c r="R214" s="138">
        <f>Q214*H214</f>
        <v>2.5000000000000001E-4</v>
      </c>
      <c r="S214" s="138">
        <v>0</v>
      </c>
      <c r="T214" s="139">
        <f>S214*H214</f>
        <v>0</v>
      </c>
      <c r="AR214" s="140" t="s">
        <v>262</v>
      </c>
      <c r="AT214" s="140" t="s">
        <v>148</v>
      </c>
      <c r="AU214" s="140" t="s">
        <v>82</v>
      </c>
      <c r="AY214" s="16" t="s">
        <v>146</v>
      </c>
      <c r="BE214" s="141">
        <f>IF(N214="základní",J214,0)</f>
        <v>0</v>
      </c>
      <c r="BF214" s="141">
        <f>IF(N214="snížená",J214,0)</f>
        <v>0</v>
      </c>
      <c r="BG214" s="141">
        <f>IF(N214="zákl. přenesená",J214,0)</f>
        <v>0</v>
      </c>
      <c r="BH214" s="141">
        <f>IF(N214="sníž. přenesená",J214,0)</f>
        <v>0</v>
      </c>
      <c r="BI214" s="141">
        <f>IF(N214="nulová",J214,0)</f>
        <v>0</v>
      </c>
      <c r="BJ214" s="16" t="s">
        <v>34</v>
      </c>
      <c r="BK214" s="141">
        <f>ROUND(I214*H214,2)</f>
        <v>0</v>
      </c>
      <c r="BL214" s="16" t="s">
        <v>262</v>
      </c>
      <c r="BM214" s="140" t="s">
        <v>1179</v>
      </c>
    </row>
    <row r="215" spans="2:65" s="1" customFormat="1" ht="33" customHeight="1">
      <c r="B215" s="31"/>
      <c r="C215" s="128" t="s">
        <v>614</v>
      </c>
      <c r="D215" s="128" t="s">
        <v>148</v>
      </c>
      <c r="E215" s="129" t="s">
        <v>1180</v>
      </c>
      <c r="F215" s="130" t="s">
        <v>1181</v>
      </c>
      <c r="G215" s="131" t="s">
        <v>171</v>
      </c>
      <c r="H215" s="132">
        <v>1</v>
      </c>
      <c r="I215" s="133"/>
      <c r="J215" s="134">
        <f>ROUND(I215*H215,2)</f>
        <v>0</v>
      </c>
      <c r="K215" s="135"/>
      <c r="L215" s="31"/>
      <c r="M215" s="136" t="s">
        <v>19</v>
      </c>
      <c r="N215" s="137" t="s">
        <v>44</v>
      </c>
      <c r="P215" s="138">
        <f>O215*H215</f>
        <v>0</v>
      </c>
      <c r="Q215" s="138">
        <v>4.4999999999999999E-4</v>
      </c>
      <c r="R215" s="138">
        <f>Q215*H215</f>
        <v>4.4999999999999999E-4</v>
      </c>
      <c r="S215" s="138">
        <v>0</v>
      </c>
      <c r="T215" s="139">
        <f>S215*H215</f>
        <v>0</v>
      </c>
      <c r="AR215" s="140" t="s">
        <v>262</v>
      </c>
      <c r="AT215" s="140" t="s">
        <v>148</v>
      </c>
      <c r="AU215" s="140" t="s">
        <v>82</v>
      </c>
      <c r="AY215" s="16" t="s">
        <v>146</v>
      </c>
      <c r="BE215" s="141">
        <f>IF(N215="základní",J215,0)</f>
        <v>0</v>
      </c>
      <c r="BF215" s="141">
        <f>IF(N215="snížená",J215,0)</f>
        <v>0</v>
      </c>
      <c r="BG215" s="141">
        <f>IF(N215="zákl. přenesená",J215,0)</f>
        <v>0</v>
      </c>
      <c r="BH215" s="141">
        <f>IF(N215="sníž. přenesená",J215,0)</f>
        <v>0</v>
      </c>
      <c r="BI215" s="141">
        <f>IF(N215="nulová",J215,0)</f>
        <v>0</v>
      </c>
      <c r="BJ215" s="16" t="s">
        <v>34</v>
      </c>
      <c r="BK215" s="141">
        <f>ROUND(I215*H215,2)</f>
        <v>0</v>
      </c>
      <c r="BL215" s="16" t="s">
        <v>262</v>
      </c>
      <c r="BM215" s="140" t="s">
        <v>1182</v>
      </c>
    </row>
    <row r="216" spans="2:65" s="1" customFormat="1">
      <c r="B216" s="31"/>
      <c r="D216" s="142" t="s">
        <v>154</v>
      </c>
      <c r="F216" s="143" t="s">
        <v>1183</v>
      </c>
      <c r="I216" s="144"/>
      <c r="L216" s="31"/>
      <c r="M216" s="145"/>
      <c r="T216" s="52"/>
      <c r="AT216" s="16" t="s">
        <v>154</v>
      </c>
      <c r="AU216" s="16" t="s">
        <v>82</v>
      </c>
    </row>
    <row r="217" spans="2:65" s="1" customFormat="1" ht="49.15" customHeight="1">
      <c r="B217" s="31"/>
      <c r="C217" s="128" t="s">
        <v>619</v>
      </c>
      <c r="D217" s="128" t="s">
        <v>148</v>
      </c>
      <c r="E217" s="129" t="s">
        <v>1184</v>
      </c>
      <c r="F217" s="130" t="s">
        <v>1185</v>
      </c>
      <c r="G217" s="131" t="s">
        <v>510</v>
      </c>
      <c r="H217" s="132">
        <v>5.7000000000000002E-2</v>
      </c>
      <c r="I217" s="133"/>
      <c r="J217" s="134">
        <f>ROUND(I217*H217,2)</f>
        <v>0</v>
      </c>
      <c r="K217" s="135"/>
      <c r="L217" s="31"/>
      <c r="M217" s="136" t="s">
        <v>19</v>
      </c>
      <c r="N217" s="137" t="s">
        <v>44</v>
      </c>
      <c r="P217" s="138">
        <f>O217*H217</f>
        <v>0</v>
      </c>
      <c r="Q217" s="138">
        <v>0</v>
      </c>
      <c r="R217" s="138">
        <f>Q217*H217</f>
        <v>0</v>
      </c>
      <c r="S217" s="138">
        <v>0</v>
      </c>
      <c r="T217" s="139">
        <f>S217*H217</f>
        <v>0</v>
      </c>
      <c r="AR217" s="140" t="s">
        <v>262</v>
      </c>
      <c r="AT217" s="140" t="s">
        <v>148</v>
      </c>
      <c r="AU217" s="140" t="s">
        <v>82</v>
      </c>
      <c r="AY217" s="16" t="s">
        <v>146</v>
      </c>
      <c r="BE217" s="141">
        <f>IF(N217="základní",J217,0)</f>
        <v>0</v>
      </c>
      <c r="BF217" s="141">
        <f>IF(N217="snížená",J217,0)</f>
        <v>0</v>
      </c>
      <c r="BG217" s="141">
        <f>IF(N217="zákl. přenesená",J217,0)</f>
        <v>0</v>
      </c>
      <c r="BH217" s="141">
        <f>IF(N217="sníž. přenesená",J217,0)</f>
        <v>0</v>
      </c>
      <c r="BI217" s="141">
        <f>IF(N217="nulová",J217,0)</f>
        <v>0</v>
      </c>
      <c r="BJ217" s="16" t="s">
        <v>34</v>
      </c>
      <c r="BK217" s="141">
        <f>ROUND(I217*H217,2)</f>
        <v>0</v>
      </c>
      <c r="BL217" s="16" t="s">
        <v>262</v>
      </c>
      <c r="BM217" s="140" t="s">
        <v>1186</v>
      </c>
    </row>
    <row r="218" spans="2:65" s="1" customFormat="1">
      <c r="B218" s="31"/>
      <c r="D218" s="142" t="s">
        <v>154</v>
      </c>
      <c r="F218" s="143" t="s">
        <v>1187</v>
      </c>
      <c r="I218" s="144"/>
      <c r="L218" s="31"/>
      <c r="M218" s="145"/>
      <c r="T218" s="52"/>
      <c r="AT218" s="16" t="s">
        <v>154</v>
      </c>
      <c r="AU218" s="16" t="s">
        <v>82</v>
      </c>
    </row>
    <row r="219" spans="2:65" s="11" customFormat="1" ht="22.9" customHeight="1">
      <c r="B219" s="116"/>
      <c r="D219" s="117" t="s">
        <v>72</v>
      </c>
      <c r="E219" s="126" t="s">
        <v>567</v>
      </c>
      <c r="F219" s="126" t="s">
        <v>568</v>
      </c>
      <c r="I219" s="119"/>
      <c r="J219" s="127">
        <f>BK219</f>
        <v>0</v>
      </c>
      <c r="L219" s="116"/>
      <c r="M219" s="121"/>
      <c r="P219" s="122">
        <f>SUM(P220:P246)</f>
        <v>0</v>
      </c>
      <c r="R219" s="122">
        <f>SUM(R220:R246)</f>
        <v>0.16496999999999998</v>
      </c>
      <c r="T219" s="123">
        <f>SUM(T220:T246)</f>
        <v>0</v>
      </c>
      <c r="AR219" s="117" t="s">
        <v>82</v>
      </c>
      <c r="AT219" s="124" t="s">
        <v>72</v>
      </c>
      <c r="AU219" s="124" t="s">
        <v>34</v>
      </c>
      <c r="AY219" s="117" t="s">
        <v>146</v>
      </c>
      <c r="BK219" s="125">
        <f>SUM(BK220:BK246)</f>
        <v>0</v>
      </c>
    </row>
    <row r="220" spans="2:65" s="1" customFormat="1" ht="33" customHeight="1">
      <c r="B220" s="31"/>
      <c r="C220" s="128" t="s">
        <v>626</v>
      </c>
      <c r="D220" s="128" t="s">
        <v>148</v>
      </c>
      <c r="E220" s="129" t="s">
        <v>1188</v>
      </c>
      <c r="F220" s="130" t="s">
        <v>1189</v>
      </c>
      <c r="G220" s="131" t="s">
        <v>1190</v>
      </c>
      <c r="H220" s="132">
        <v>3</v>
      </c>
      <c r="I220" s="133"/>
      <c r="J220" s="134">
        <f>ROUND(I220*H220,2)</f>
        <v>0</v>
      </c>
      <c r="K220" s="135"/>
      <c r="L220" s="31"/>
      <c r="M220" s="136" t="s">
        <v>19</v>
      </c>
      <c r="N220" s="137" t="s">
        <v>44</v>
      </c>
      <c r="P220" s="138">
        <f>O220*H220</f>
        <v>0</v>
      </c>
      <c r="Q220" s="138">
        <v>1.7469999999999999E-2</v>
      </c>
      <c r="R220" s="138">
        <f>Q220*H220</f>
        <v>5.2409999999999998E-2</v>
      </c>
      <c r="S220" s="138">
        <v>0</v>
      </c>
      <c r="T220" s="139">
        <f>S220*H220</f>
        <v>0</v>
      </c>
      <c r="AR220" s="140" t="s">
        <v>262</v>
      </c>
      <c r="AT220" s="140" t="s">
        <v>148</v>
      </c>
      <c r="AU220" s="140" t="s">
        <v>82</v>
      </c>
      <c r="AY220" s="16" t="s">
        <v>146</v>
      </c>
      <c r="BE220" s="141">
        <f>IF(N220="základní",J220,0)</f>
        <v>0</v>
      </c>
      <c r="BF220" s="141">
        <f>IF(N220="snížená",J220,0)</f>
        <v>0</v>
      </c>
      <c r="BG220" s="141">
        <f>IF(N220="zákl. přenesená",J220,0)</f>
        <v>0</v>
      </c>
      <c r="BH220" s="141">
        <f>IF(N220="sníž. přenesená",J220,0)</f>
        <v>0</v>
      </c>
      <c r="BI220" s="141">
        <f>IF(N220="nulová",J220,0)</f>
        <v>0</v>
      </c>
      <c r="BJ220" s="16" t="s">
        <v>34</v>
      </c>
      <c r="BK220" s="141">
        <f>ROUND(I220*H220,2)</f>
        <v>0</v>
      </c>
      <c r="BL220" s="16" t="s">
        <v>262</v>
      </c>
      <c r="BM220" s="140" t="s">
        <v>1191</v>
      </c>
    </row>
    <row r="221" spans="2:65" s="1" customFormat="1">
      <c r="B221" s="31"/>
      <c r="D221" s="142" t="s">
        <v>154</v>
      </c>
      <c r="F221" s="143" t="s">
        <v>1192</v>
      </c>
      <c r="I221" s="144"/>
      <c r="L221" s="31"/>
      <c r="M221" s="145"/>
      <c r="T221" s="52"/>
      <c r="AT221" s="16" t="s">
        <v>154</v>
      </c>
      <c r="AU221" s="16" t="s">
        <v>82</v>
      </c>
    </row>
    <row r="222" spans="2:65" s="1" customFormat="1" ht="24.2" customHeight="1">
      <c r="B222" s="31"/>
      <c r="C222" s="128" t="s">
        <v>633</v>
      </c>
      <c r="D222" s="128" t="s">
        <v>148</v>
      </c>
      <c r="E222" s="129" t="s">
        <v>1193</v>
      </c>
      <c r="F222" s="130" t="s">
        <v>1194</v>
      </c>
      <c r="G222" s="131" t="s">
        <v>1190</v>
      </c>
      <c r="H222" s="132">
        <v>2</v>
      </c>
      <c r="I222" s="133"/>
      <c r="J222" s="134">
        <f>ROUND(I222*H222,2)</f>
        <v>0</v>
      </c>
      <c r="K222" s="135"/>
      <c r="L222" s="31"/>
      <c r="M222" s="136" t="s">
        <v>19</v>
      </c>
      <c r="N222" s="137" t="s">
        <v>44</v>
      </c>
      <c r="P222" s="138">
        <f>O222*H222</f>
        <v>0</v>
      </c>
      <c r="Q222" s="138">
        <v>1.8079999999999999E-2</v>
      </c>
      <c r="R222" s="138">
        <f>Q222*H222</f>
        <v>3.6159999999999998E-2</v>
      </c>
      <c r="S222" s="138">
        <v>0</v>
      </c>
      <c r="T222" s="139">
        <f>S222*H222</f>
        <v>0</v>
      </c>
      <c r="AR222" s="140" t="s">
        <v>262</v>
      </c>
      <c r="AT222" s="140" t="s">
        <v>148</v>
      </c>
      <c r="AU222" s="140" t="s">
        <v>82</v>
      </c>
      <c r="AY222" s="16" t="s">
        <v>146</v>
      </c>
      <c r="BE222" s="141">
        <f>IF(N222="základní",J222,0)</f>
        <v>0</v>
      </c>
      <c r="BF222" s="141">
        <f>IF(N222="snížená",J222,0)</f>
        <v>0</v>
      </c>
      <c r="BG222" s="141">
        <f>IF(N222="zákl. přenesená",J222,0)</f>
        <v>0</v>
      </c>
      <c r="BH222" s="141">
        <f>IF(N222="sníž. přenesená",J222,0)</f>
        <v>0</v>
      </c>
      <c r="BI222" s="141">
        <f>IF(N222="nulová",J222,0)</f>
        <v>0</v>
      </c>
      <c r="BJ222" s="16" t="s">
        <v>34</v>
      </c>
      <c r="BK222" s="141">
        <f>ROUND(I222*H222,2)</f>
        <v>0</v>
      </c>
      <c r="BL222" s="16" t="s">
        <v>262</v>
      </c>
      <c r="BM222" s="140" t="s">
        <v>1195</v>
      </c>
    </row>
    <row r="223" spans="2:65" s="1" customFormat="1">
      <c r="B223" s="31"/>
      <c r="D223" s="142" t="s">
        <v>154</v>
      </c>
      <c r="F223" s="143" t="s">
        <v>1196</v>
      </c>
      <c r="I223" s="144"/>
      <c r="L223" s="31"/>
      <c r="M223" s="145"/>
      <c r="T223" s="52"/>
      <c r="AT223" s="16" t="s">
        <v>154</v>
      </c>
      <c r="AU223" s="16" t="s">
        <v>82</v>
      </c>
    </row>
    <row r="224" spans="2:65" s="1" customFormat="1" ht="24.2" customHeight="1">
      <c r="B224" s="31"/>
      <c r="C224" s="168" t="s">
        <v>639</v>
      </c>
      <c r="D224" s="168" t="s">
        <v>369</v>
      </c>
      <c r="E224" s="169" t="s">
        <v>1197</v>
      </c>
      <c r="F224" s="170" t="s">
        <v>1198</v>
      </c>
      <c r="G224" s="171" t="s">
        <v>171</v>
      </c>
      <c r="H224" s="172">
        <v>1</v>
      </c>
      <c r="I224" s="173"/>
      <c r="J224" s="174">
        <f>ROUND(I224*H224,2)</f>
        <v>0</v>
      </c>
      <c r="K224" s="175"/>
      <c r="L224" s="176"/>
      <c r="M224" s="177" t="s">
        <v>19</v>
      </c>
      <c r="N224" s="178" t="s">
        <v>44</v>
      </c>
      <c r="P224" s="138">
        <f>O224*H224</f>
        <v>0</v>
      </c>
      <c r="Q224" s="138">
        <v>5.5999999999999995E-4</v>
      </c>
      <c r="R224" s="138">
        <f>Q224*H224</f>
        <v>5.5999999999999995E-4</v>
      </c>
      <c r="S224" s="138">
        <v>0</v>
      </c>
      <c r="T224" s="139">
        <f>S224*H224</f>
        <v>0</v>
      </c>
      <c r="AR224" s="140" t="s">
        <v>356</v>
      </c>
      <c r="AT224" s="140" t="s">
        <v>369</v>
      </c>
      <c r="AU224" s="140" t="s">
        <v>82</v>
      </c>
      <c r="AY224" s="16" t="s">
        <v>146</v>
      </c>
      <c r="BE224" s="141">
        <f>IF(N224="základní",J224,0)</f>
        <v>0</v>
      </c>
      <c r="BF224" s="141">
        <f>IF(N224="snížená",J224,0)</f>
        <v>0</v>
      </c>
      <c r="BG224" s="141">
        <f>IF(N224="zákl. přenesená",J224,0)</f>
        <v>0</v>
      </c>
      <c r="BH224" s="141">
        <f>IF(N224="sníž. přenesená",J224,0)</f>
        <v>0</v>
      </c>
      <c r="BI224" s="141">
        <f>IF(N224="nulová",J224,0)</f>
        <v>0</v>
      </c>
      <c r="BJ224" s="16" t="s">
        <v>34</v>
      </c>
      <c r="BK224" s="141">
        <f>ROUND(I224*H224,2)</f>
        <v>0</v>
      </c>
      <c r="BL224" s="16" t="s">
        <v>262</v>
      </c>
      <c r="BM224" s="140" t="s">
        <v>1199</v>
      </c>
    </row>
    <row r="225" spans="2:65" s="1" customFormat="1" ht="37.9" customHeight="1">
      <c r="B225" s="31"/>
      <c r="C225" s="128" t="s">
        <v>646</v>
      </c>
      <c r="D225" s="128" t="s">
        <v>148</v>
      </c>
      <c r="E225" s="129" t="s">
        <v>1200</v>
      </c>
      <c r="F225" s="130" t="s">
        <v>1201</v>
      </c>
      <c r="G225" s="131" t="s">
        <v>1190</v>
      </c>
      <c r="H225" s="132">
        <v>3</v>
      </c>
      <c r="I225" s="133"/>
      <c r="J225" s="134">
        <f>ROUND(I225*H225,2)</f>
        <v>0</v>
      </c>
      <c r="K225" s="135"/>
      <c r="L225" s="31"/>
      <c r="M225" s="136" t="s">
        <v>19</v>
      </c>
      <c r="N225" s="137" t="s">
        <v>44</v>
      </c>
      <c r="P225" s="138">
        <f>O225*H225</f>
        <v>0</v>
      </c>
      <c r="Q225" s="138">
        <v>1.247E-2</v>
      </c>
      <c r="R225" s="138">
        <f>Q225*H225</f>
        <v>3.7409999999999999E-2</v>
      </c>
      <c r="S225" s="138">
        <v>0</v>
      </c>
      <c r="T225" s="139">
        <f>S225*H225</f>
        <v>0</v>
      </c>
      <c r="AR225" s="140" t="s">
        <v>262</v>
      </c>
      <c r="AT225" s="140" t="s">
        <v>148</v>
      </c>
      <c r="AU225" s="140" t="s">
        <v>82</v>
      </c>
      <c r="AY225" s="16" t="s">
        <v>146</v>
      </c>
      <c r="BE225" s="141">
        <f>IF(N225="základní",J225,0)</f>
        <v>0</v>
      </c>
      <c r="BF225" s="141">
        <f>IF(N225="snížená",J225,0)</f>
        <v>0</v>
      </c>
      <c r="BG225" s="141">
        <f>IF(N225="zákl. přenesená",J225,0)</f>
        <v>0</v>
      </c>
      <c r="BH225" s="141">
        <f>IF(N225="sníž. přenesená",J225,0)</f>
        <v>0</v>
      </c>
      <c r="BI225" s="141">
        <f>IF(N225="nulová",J225,0)</f>
        <v>0</v>
      </c>
      <c r="BJ225" s="16" t="s">
        <v>34</v>
      </c>
      <c r="BK225" s="141">
        <f>ROUND(I225*H225,2)</f>
        <v>0</v>
      </c>
      <c r="BL225" s="16" t="s">
        <v>262</v>
      </c>
      <c r="BM225" s="140" t="s">
        <v>1202</v>
      </c>
    </row>
    <row r="226" spans="2:65" s="1" customFormat="1">
      <c r="B226" s="31"/>
      <c r="D226" s="142" t="s">
        <v>154</v>
      </c>
      <c r="F226" s="143" t="s">
        <v>1203</v>
      </c>
      <c r="I226" s="144"/>
      <c r="L226" s="31"/>
      <c r="M226" s="145"/>
      <c r="T226" s="52"/>
      <c r="AT226" s="16" t="s">
        <v>154</v>
      </c>
      <c r="AU226" s="16" t="s">
        <v>82</v>
      </c>
    </row>
    <row r="227" spans="2:65" s="1" customFormat="1" ht="33" customHeight="1">
      <c r="B227" s="31"/>
      <c r="C227" s="128" t="s">
        <v>652</v>
      </c>
      <c r="D227" s="128" t="s">
        <v>148</v>
      </c>
      <c r="E227" s="129" t="s">
        <v>1204</v>
      </c>
      <c r="F227" s="130" t="s">
        <v>1205</v>
      </c>
      <c r="G227" s="131" t="s">
        <v>1190</v>
      </c>
      <c r="H227" s="132">
        <v>1</v>
      </c>
      <c r="I227" s="133"/>
      <c r="J227" s="134">
        <f>ROUND(I227*H227,2)</f>
        <v>0</v>
      </c>
      <c r="K227" s="135"/>
      <c r="L227" s="31"/>
      <c r="M227" s="136" t="s">
        <v>19</v>
      </c>
      <c r="N227" s="137" t="s">
        <v>44</v>
      </c>
      <c r="P227" s="138">
        <f>O227*H227</f>
        <v>0</v>
      </c>
      <c r="Q227" s="138">
        <v>1.106E-2</v>
      </c>
      <c r="R227" s="138">
        <f>Q227*H227</f>
        <v>1.106E-2</v>
      </c>
      <c r="S227" s="138">
        <v>0</v>
      </c>
      <c r="T227" s="139">
        <f>S227*H227</f>
        <v>0</v>
      </c>
      <c r="AR227" s="140" t="s">
        <v>262</v>
      </c>
      <c r="AT227" s="140" t="s">
        <v>148</v>
      </c>
      <c r="AU227" s="140" t="s">
        <v>82</v>
      </c>
      <c r="AY227" s="16" t="s">
        <v>146</v>
      </c>
      <c r="BE227" s="141">
        <f>IF(N227="základní",J227,0)</f>
        <v>0</v>
      </c>
      <c r="BF227" s="141">
        <f>IF(N227="snížená",J227,0)</f>
        <v>0</v>
      </c>
      <c r="BG227" s="141">
        <f>IF(N227="zákl. přenesená",J227,0)</f>
        <v>0</v>
      </c>
      <c r="BH227" s="141">
        <f>IF(N227="sníž. přenesená",J227,0)</f>
        <v>0</v>
      </c>
      <c r="BI227" s="141">
        <f>IF(N227="nulová",J227,0)</f>
        <v>0</v>
      </c>
      <c r="BJ227" s="16" t="s">
        <v>34</v>
      </c>
      <c r="BK227" s="141">
        <f>ROUND(I227*H227,2)</f>
        <v>0</v>
      </c>
      <c r="BL227" s="16" t="s">
        <v>262</v>
      </c>
      <c r="BM227" s="140" t="s">
        <v>1206</v>
      </c>
    </row>
    <row r="228" spans="2:65" s="1" customFormat="1" ht="37.9" customHeight="1">
      <c r="B228" s="31"/>
      <c r="C228" s="128" t="s">
        <v>656</v>
      </c>
      <c r="D228" s="128" t="s">
        <v>148</v>
      </c>
      <c r="E228" s="129" t="s">
        <v>1207</v>
      </c>
      <c r="F228" s="130" t="s">
        <v>1208</v>
      </c>
      <c r="G228" s="131" t="s">
        <v>1190</v>
      </c>
      <c r="H228" s="132">
        <v>1</v>
      </c>
      <c r="I228" s="133"/>
      <c r="J228" s="134">
        <f>ROUND(I228*H228,2)</f>
        <v>0</v>
      </c>
      <c r="K228" s="135"/>
      <c r="L228" s="31"/>
      <c r="M228" s="136" t="s">
        <v>19</v>
      </c>
      <c r="N228" s="137" t="s">
        <v>44</v>
      </c>
      <c r="P228" s="138">
        <f>O228*H228</f>
        <v>0</v>
      </c>
      <c r="Q228" s="138">
        <v>1.525E-2</v>
      </c>
      <c r="R228" s="138">
        <f>Q228*H228</f>
        <v>1.525E-2</v>
      </c>
      <c r="S228" s="138">
        <v>0</v>
      </c>
      <c r="T228" s="139">
        <f>S228*H228</f>
        <v>0</v>
      </c>
      <c r="AR228" s="140" t="s">
        <v>262</v>
      </c>
      <c r="AT228" s="140" t="s">
        <v>148</v>
      </c>
      <c r="AU228" s="140" t="s">
        <v>82</v>
      </c>
      <c r="AY228" s="16" t="s">
        <v>146</v>
      </c>
      <c r="BE228" s="141">
        <f>IF(N228="základní",J228,0)</f>
        <v>0</v>
      </c>
      <c r="BF228" s="141">
        <f>IF(N228="snížená",J228,0)</f>
        <v>0</v>
      </c>
      <c r="BG228" s="141">
        <f>IF(N228="zákl. přenesená",J228,0)</f>
        <v>0</v>
      </c>
      <c r="BH228" s="141">
        <f>IF(N228="sníž. přenesená",J228,0)</f>
        <v>0</v>
      </c>
      <c r="BI228" s="141">
        <f>IF(N228="nulová",J228,0)</f>
        <v>0</v>
      </c>
      <c r="BJ228" s="16" t="s">
        <v>34</v>
      </c>
      <c r="BK228" s="141">
        <f>ROUND(I228*H228,2)</f>
        <v>0</v>
      </c>
      <c r="BL228" s="16" t="s">
        <v>262</v>
      </c>
      <c r="BM228" s="140" t="s">
        <v>1209</v>
      </c>
    </row>
    <row r="229" spans="2:65" s="1" customFormat="1">
      <c r="B229" s="31"/>
      <c r="D229" s="142" t="s">
        <v>154</v>
      </c>
      <c r="F229" s="143" t="s">
        <v>1210</v>
      </c>
      <c r="I229" s="144"/>
      <c r="L229" s="31"/>
      <c r="M229" s="145"/>
      <c r="T229" s="52"/>
      <c r="AT229" s="16" t="s">
        <v>154</v>
      </c>
      <c r="AU229" s="16" t="s">
        <v>82</v>
      </c>
    </row>
    <row r="230" spans="2:65" s="1" customFormat="1" ht="24.2" customHeight="1">
      <c r="B230" s="31"/>
      <c r="C230" s="128" t="s">
        <v>662</v>
      </c>
      <c r="D230" s="128" t="s">
        <v>148</v>
      </c>
      <c r="E230" s="129" t="s">
        <v>1211</v>
      </c>
      <c r="F230" s="130" t="s">
        <v>1212</v>
      </c>
      <c r="G230" s="131" t="s">
        <v>171</v>
      </c>
      <c r="H230" s="132">
        <v>1</v>
      </c>
      <c r="I230" s="133"/>
      <c r="J230" s="134">
        <f>ROUND(I230*H230,2)</f>
        <v>0</v>
      </c>
      <c r="K230" s="135"/>
      <c r="L230" s="31"/>
      <c r="M230" s="136" t="s">
        <v>19</v>
      </c>
      <c r="N230" s="137" t="s">
        <v>44</v>
      </c>
      <c r="P230" s="138">
        <f>O230*H230</f>
        <v>0</v>
      </c>
      <c r="Q230" s="138">
        <v>1.09E-3</v>
      </c>
      <c r="R230" s="138">
        <f>Q230*H230</f>
        <v>1.09E-3</v>
      </c>
      <c r="S230" s="138">
        <v>0</v>
      </c>
      <c r="T230" s="139">
        <f>S230*H230</f>
        <v>0</v>
      </c>
      <c r="AR230" s="140" t="s">
        <v>262</v>
      </c>
      <c r="AT230" s="140" t="s">
        <v>148</v>
      </c>
      <c r="AU230" s="140" t="s">
        <v>82</v>
      </c>
      <c r="AY230" s="16" t="s">
        <v>146</v>
      </c>
      <c r="BE230" s="141">
        <f>IF(N230="základní",J230,0)</f>
        <v>0</v>
      </c>
      <c r="BF230" s="141">
        <f>IF(N230="snížená",J230,0)</f>
        <v>0</v>
      </c>
      <c r="BG230" s="141">
        <f>IF(N230="zákl. přenesená",J230,0)</f>
        <v>0</v>
      </c>
      <c r="BH230" s="141">
        <f>IF(N230="sníž. přenesená",J230,0)</f>
        <v>0</v>
      </c>
      <c r="BI230" s="141">
        <f>IF(N230="nulová",J230,0)</f>
        <v>0</v>
      </c>
      <c r="BJ230" s="16" t="s">
        <v>34</v>
      </c>
      <c r="BK230" s="141">
        <f>ROUND(I230*H230,2)</f>
        <v>0</v>
      </c>
      <c r="BL230" s="16" t="s">
        <v>262</v>
      </c>
      <c r="BM230" s="140" t="s">
        <v>1213</v>
      </c>
    </row>
    <row r="231" spans="2:65" s="1" customFormat="1">
      <c r="B231" s="31"/>
      <c r="D231" s="142" t="s">
        <v>154</v>
      </c>
      <c r="F231" s="143" t="s">
        <v>1214</v>
      </c>
      <c r="I231" s="144"/>
      <c r="L231" s="31"/>
      <c r="M231" s="145"/>
      <c r="T231" s="52"/>
      <c r="AT231" s="16" t="s">
        <v>154</v>
      </c>
      <c r="AU231" s="16" t="s">
        <v>82</v>
      </c>
    </row>
    <row r="232" spans="2:65" s="1" customFormat="1" ht="24.2" customHeight="1">
      <c r="B232" s="31"/>
      <c r="C232" s="128" t="s">
        <v>668</v>
      </c>
      <c r="D232" s="128" t="s">
        <v>148</v>
      </c>
      <c r="E232" s="129" t="s">
        <v>1215</v>
      </c>
      <c r="F232" s="130" t="s">
        <v>1216</v>
      </c>
      <c r="G232" s="131" t="s">
        <v>1190</v>
      </c>
      <c r="H232" s="132">
        <v>12</v>
      </c>
      <c r="I232" s="133"/>
      <c r="J232" s="134">
        <f>ROUND(I232*H232,2)</f>
        <v>0</v>
      </c>
      <c r="K232" s="135"/>
      <c r="L232" s="31"/>
      <c r="M232" s="136" t="s">
        <v>19</v>
      </c>
      <c r="N232" s="137" t="s">
        <v>44</v>
      </c>
      <c r="P232" s="138">
        <f>O232*H232</f>
        <v>0</v>
      </c>
      <c r="Q232" s="138">
        <v>9.0000000000000006E-5</v>
      </c>
      <c r="R232" s="138">
        <f>Q232*H232</f>
        <v>1.08E-3</v>
      </c>
      <c r="S232" s="138">
        <v>0</v>
      </c>
      <c r="T232" s="139">
        <f>S232*H232</f>
        <v>0</v>
      </c>
      <c r="AR232" s="140" t="s">
        <v>262</v>
      </c>
      <c r="AT232" s="140" t="s">
        <v>148</v>
      </c>
      <c r="AU232" s="140" t="s">
        <v>82</v>
      </c>
      <c r="AY232" s="16" t="s">
        <v>146</v>
      </c>
      <c r="BE232" s="141">
        <f>IF(N232="základní",J232,0)</f>
        <v>0</v>
      </c>
      <c r="BF232" s="141">
        <f>IF(N232="snížená",J232,0)</f>
        <v>0</v>
      </c>
      <c r="BG232" s="141">
        <f>IF(N232="zákl. přenesená",J232,0)</f>
        <v>0</v>
      </c>
      <c r="BH232" s="141">
        <f>IF(N232="sníž. přenesená",J232,0)</f>
        <v>0</v>
      </c>
      <c r="BI232" s="141">
        <f>IF(N232="nulová",J232,0)</f>
        <v>0</v>
      </c>
      <c r="BJ232" s="16" t="s">
        <v>34</v>
      </c>
      <c r="BK232" s="141">
        <f>ROUND(I232*H232,2)</f>
        <v>0</v>
      </c>
      <c r="BL232" s="16" t="s">
        <v>262</v>
      </c>
      <c r="BM232" s="140" t="s">
        <v>1217</v>
      </c>
    </row>
    <row r="233" spans="2:65" s="1" customFormat="1">
      <c r="B233" s="31"/>
      <c r="D233" s="142" t="s">
        <v>154</v>
      </c>
      <c r="F233" s="143" t="s">
        <v>1218</v>
      </c>
      <c r="I233" s="144"/>
      <c r="L233" s="31"/>
      <c r="M233" s="145"/>
      <c r="T233" s="52"/>
      <c r="AT233" s="16" t="s">
        <v>154</v>
      </c>
      <c r="AU233" s="16" t="s">
        <v>82</v>
      </c>
    </row>
    <row r="234" spans="2:65" s="1" customFormat="1" ht="16.5" customHeight="1">
      <c r="B234" s="31"/>
      <c r="C234" s="168" t="s">
        <v>673</v>
      </c>
      <c r="D234" s="168" t="s">
        <v>369</v>
      </c>
      <c r="E234" s="169" t="s">
        <v>1219</v>
      </c>
      <c r="F234" s="170" t="s">
        <v>1220</v>
      </c>
      <c r="G234" s="171" t="s">
        <v>171</v>
      </c>
      <c r="H234" s="172">
        <v>12</v>
      </c>
      <c r="I234" s="173"/>
      <c r="J234" s="174">
        <f>ROUND(I234*H234,2)</f>
        <v>0</v>
      </c>
      <c r="K234" s="175"/>
      <c r="L234" s="176"/>
      <c r="M234" s="177" t="s">
        <v>19</v>
      </c>
      <c r="N234" s="178" t="s">
        <v>44</v>
      </c>
      <c r="P234" s="138">
        <f>O234*H234</f>
        <v>0</v>
      </c>
      <c r="Q234" s="138">
        <v>0</v>
      </c>
      <c r="R234" s="138">
        <f>Q234*H234</f>
        <v>0</v>
      </c>
      <c r="S234" s="138">
        <v>0</v>
      </c>
      <c r="T234" s="139">
        <f>S234*H234</f>
        <v>0</v>
      </c>
      <c r="AR234" s="140" t="s">
        <v>356</v>
      </c>
      <c r="AT234" s="140" t="s">
        <v>369</v>
      </c>
      <c r="AU234" s="140" t="s">
        <v>82</v>
      </c>
      <c r="AY234" s="16" t="s">
        <v>146</v>
      </c>
      <c r="BE234" s="141">
        <f>IF(N234="základní",J234,0)</f>
        <v>0</v>
      </c>
      <c r="BF234" s="141">
        <f>IF(N234="snížená",J234,0)</f>
        <v>0</v>
      </c>
      <c r="BG234" s="141">
        <f>IF(N234="zákl. přenesená",J234,0)</f>
        <v>0</v>
      </c>
      <c r="BH234" s="141">
        <f>IF(N234="sníž. přenesená",J234,0)</f>
        <v>0</v>
      </c>
      <c r="BI234" s="141">
        <f>IF(N234="nulová",J234,0)</f>
        <v>0</v>
      </c>
      <c r="BJ234" s="16" t="s">
        <v>34</v>
      </c>
      <c r="BK234" s="141">
        <f>ROUND(I234*H234,2)</f>
        <v>0</v>
      </c>
      <c r="BL234" s="16" t="s">
        <v>262</v>
      </c>
      <c r="BM234" s="140" t="s">
        <v>1221</v>
      </c>
    </row>
    <row r="235" spans="2:65" s="1" customFormat="1" ht="24.2" customHeight="1">
      <c r="B235" s="31"/>
      <c r="C235" s="128" t="s">
        <v>679</v>
      </c>
      <c r="D235" s="128" t="s">
        <v>148</v>
      </c>
      <c r="E235" s="129" t="s">
        <v>1222</v>
      </c>
      <c r="F235" s="130" t="s">
        <v>1223</v>
      </c>
      <c r="G235" s="131" t="s">
        <v>1190</v>
      </c>
      <c r="H235" s="132">
        <v>1</v>
      </c>
      <c r="I235" s="133"/>
      <c r="J235" s="134">
        <f>ROUND(I235*H235,2)</f>
        <v>0</v>
      </c>
      <c r="K235" s="135"/>
      <c r="L235" s="31"/>
      <c r="M235" s="136" t="s">
        <v>19</v>
      </c>
      <c r="N235" s="137" t="s">
        <v>44</v>
      </c>
      <c r="P235" s="138">
        <f>O235*H235</f>
        <v>0</v>
      </c>
      <c r="Q235" s="138">
        <v>1.72E-3</v>
      </c>
      <c r="R235" s="138">
        <f>Q235*H235</f>
        <v>1.72E-3</v>
      </c>
      <c r="S235" s="138">
        <v>0</v>
      </c>
      <c r="T235" s="139">
        <f>S235*H235</f>
        <v>0</v>
      </c>
      <c r="AR235" s="140" t="s">
        <v>262</v>
      </c>
      <c r="AT235" s="140" t="s">
        <v>148</v>
      </c>
      <c r="AU235" s="140" t="s">
        <v>82</v>
      </c>
      <c r="AY235" s="16" t="s">
        <v>146</v>
      </c>
      <c r="BE235" s="141">
        <f>IF(N235="základní",J235,0)</f>
        <v>0</v>
      </c>
      <c r="BF235" s="141">
        <f>IF(N235="snížená",J235,0)</f>
        <v>0</v>
      </c>
      <c r="BG235" s="141">
        <f>IF(N235="zákl. přenesená",J235,0)</f>
        <v>0</v>
      </c>
      <c r="BH235" s="141">
        <f>IF(N235="sníž. přenesená",J235,0)</f>
        <v>0</v>
      </c>
      <c r="BI235" s="141">
        <f>IF(N235="nulová",J235,0)</f>
        <v>0</v>
      </c>
      <c r="BJ235" s="16" t="s">
        <v>34</v>
      </c>
      <c r="BK235" s="141">
        <f>ROUND(I235*H235,2)</f>
        <v>0</v>
      </c>
      <c r="BL235" s="16" t="s">
        <v>262</v>
      </c>
      <c r="BM235" s="140" t="s">
        <v>1224</v>
      </c>
    </row>
    <row r="236" spans="2:65" s="1" customFormat="1">
      <c r="B236" s="31"/>
      <c r="D236" s="142" t="s">
        <v>154</v>
      </c>
      <c r="F236" s="143" t="s">
        <v>1225</v>
      </c>
      <c r="I236" s="144"/>
      <c r="L236" s="31"/>
      <c r="M236" s="145"/>
      <c r="T236" s="52"/>
      <c r="AT236" s="16" t="s">
        <v>154</v>
      </c>
      <c r="AU236" s="16" t="s">
        <v>82</v>
      </c>
    </row>
    <row r="237" spans="2:65" s="1" customFormat="1" ht="24.2" customHeight="1">
      <c r="B237" s="31"/>
      <c r="C237" s="128" t="s">
        <v>683</v>
      </c>
      <c r="D237" s="128" t="s">
        <v>148</v>
      </c>
      <c r="E237" s="129" t="s">
        <v>1226</v>
      </c>
      <c r="F237" s="130" t="s">
        <v>1227</v>
      </c>
      <c r="G237" s="131" t="s">
        <v>1190</v>
      </c>
      <c r="H237" s="132">
        <v>1</v>
      </c>
      <c r="I237" s="133"/>
      <c r="J237" s="134">
        <f>ROUND(I237*H237,2)</f>
        <v>0</v>
      </c>
      <c r="K237" s="135"/>
      <c r="L237" s="31"/>
      <c r="M237" s="136" t="s">
        <v>19</v>
      </c>
      <c r="N237" s="137" t="s">
        <v>44</v>
      </c>
      <c r="P237" s="138">
        <f>O237*H237</f>
        <v>0</v>
      </c>
      <c r="Q237" s="138">
        <v>1.8E-3</v>
      </c>
      <c r="R237" s="138">
        <f>Q237*H237</f>
        <v>1.8E-3</v>
      </c>
      <c r="S237" s="138">
        <v>0</v>
      </c>
      <c r="T237" s="139">
        <f>S237*H237</f>
        <v>0</v>
      </c>
      <c r="AR237" s="140" t="s">
        <v>262</v>
      </c>
      <c r="AT237" s="140" t="s">
        <v>148</v>
      </c>
      <c r="AU237" s="140" t="s">
        <v>82</v>
      </c>
      <c r="AY237" s="16" t="s">
        <v>146</v>
      </c>
      <c r="BE237" s="141">
        <f>IF(N237="základní",J237,0)</f>
        <v>0</v>
      </c>
      <c r="BF237" s="141">
        <f>IF(N237="snížená",J237,0)</f>
        <v>0</v>
      </c>
      <c r="BG237" s="141">
        <f>IF(N237="zákl. přenesená",J237,0)</f>
        <v>0</v>
      </c>
      <c r="BH237" s="141">
        <f>IF(N237="sníž. přenesená",J237,0)</f>
        <v>0</v>
      </c>
      <c r="BI237" s="141">
        <f>IF(N237="nulová",J237,0)</f>
        <v>0</v>
      </c>
      <c r="BJ237" s="16" t="s">
        <v>34</v>
      </c>
      <c r="BK237" s="141">
        <f>ROUND(I237*H237,2)</f>
        <v>0</v>
      </c>
      <c r="BL237" s="16" t="s">
        <v>262</v>
      </c>
      <c r="BM237" s="140" t="s">
        <v>1228</v>
      </c>
    </row>
    <row r="238" spans="2:65" s="1" customFormat="1">
      <c r="B238" s="31"/>
      <c r="D238" s="142" t="s">
        <v>154</v>
      </c>
      <c r="F238" s="143" t="s">
        <v>1229</v>
      </c>
      <c r="I238" s="144"/>
      <c r="L238" s="31"/>
      <c r="M238" s="145"/>
      <c r="T238" s="52"/>
      <c r="AT238" s="16" t="s">
        <v>154</v>
      </c>
      <c r="AU238" s="16" t="s">
        <v>82</v>
      </c>
    </row>
    <row r="239" spans="2:65" s="1" customFormat="1" ht="21.75" customHeight="1">
      <c r="B239" s="31"/>
      <c r="C239" s="128" t="s">
        <v>688</v>
      </c>
      <c r="D239" s="128" t="s">
        <v>148</v>
      </c>
      <c r="E239" s="129" t="s">
        <v>1230</v>
      </c>
      <c r="F239" s="130" t="s">
        <v>1231</v>
      </c>
      <c r="G239" s="131" t="s">
        <v>1190</v>
      </c>
      <c r="H239" s="132">
        <v>3</v>
      </c>
      <c r="I239" s="133"/>
      <c r="J239" s="134">
        <f>ROUND(I239*H239,2)</f>
        <v>0</v>
      </c>
      <c r="K239" s="135"/>
      <c r="L239" s="31"/>
      <c r="M239" s="136" t="s">
        <v>19</v>
      </c>
      <c r="N239" s="137" t="s">
        <v>44</v>
      </c>
      <c r="P239" s="138">
        <f>O239*H239</f>
        <v>0</v>
      </c>
      <c r="Q239" s="138">
        <v>1.8E-3</v>
      </c>
      <c r="R239" s="138">
        <f>Q239*H239</f>
        <v>5.4000000000000003E-3</v>
      </c>
      <c r="S239" s="138">
        <v>0</v>
      </c>
      <c r="T239" s="139">
        <f>S239*H239</f>
        <v>0</v>
      </c>
      <c r="AR239" s="140" t="s">
        <v>262</v>
      </c>
      <c r="AT239" s="140" t="s">
        <v>148</v>
      </c>
      <c r="AU239" s="140" t="s">
        <v>82</v>
      </c>
      <c r="AY239" s="16" t="s">
        <v>146</v>
      </c>
      <c r="BE239" s="141">
        <f>IF(N239="základní",J239,0)</f>
        <v>0</v>
      </c>
      <c r="BF239" s="141">
        <f>IF(N239="snížená",J239,0)</f>
        <v>0</v>
      </c>
      <c r="BG239" s="141">
        <f>IF(N239="zákl. přenesená",J239,0)</f>
        <v>0</v>
      </c>
      <c r="BH239" s="141">
        <f>IF(N239="sníž. přenesená",J239,0)</f>
        <v>0</v>
      </c>
      <c r="BI239" s="141">
        <f>IF(N239="nulová",J239,0)</f>
        <v>0</v>
      </c>
      <c r="BJ239" s="16" t="s">
        <v>34</v>
      </c>
      <c r="BK239" s="141">
        <f>ROUND(I239*H239,2)</f>
        <v>0</v>
      </c>
      <c r="BL239" s="16" t="s">
        <v>262</v>
      </c>
      <c r="BM239" s="140" t="s">
        <v>1232</v>
      </c>
    </row>
    <row r="240" spans="2:65" s="1" customFormat="1">
      <c r="B240" s="31"/>
      <c r="D240" s="142" t="s">
        <v>154</v>
      </c>
      <c r="F240" s="143" t="s">
        <v>1233</v>
      </c>
      <c r="I240" s="144"/>
      <c r="L240" s="31"/>
      <c r="M240" s="145"/>
      <c r="T240" s="52"/>
      <c r="AT240" s="16" t="s">
        <v>154</v>
      </c>
      <c r="AU240" s="16" t="s">
        <v>82</v>
      </c>
    </row>
    <row r="241" spans="2:65" s="1" customFormat="1" ht="33" customHeight="1">
      <c r="B241" s="31"/>
      <c r="C241" s="128" t="s">
        <v>693</v>
      </c>
      <c r="D241" s="128" t="s">
        <v>148</v>
      </c>
      <c r="E241" s="129" t="s">
        <v>1234</v>
      </c>
      <c r="F241" s="130" t="s">
        <v>1235</v>
      </c>
      <c r="G241" s="131" t="s">
        <v>171</v>
      </c>
      <c r="H241" s="132">
        <v>1</v>
      </c>
      <c r="I241" s="133"/>
      <c r="J241" s="134">
        <f>ROUND(I241*H241,2)</f>
        <v>0</v>
      </c>
      <c r="K241" s="135"/>
      <c r="L241" s="31"/>
      <c r="M241" s="136" t="s">
        <v>19</v>
      </c>
      <c r="N241" s="137" t="s">
        <v>44</v>
      </c>
      <c r="P241" s="138">
        <f>O241*H241</f>
        <v>0</v>
      </c>
      <c r="Q241" s="138">
        <v>4.6999999999999999E-4</v>
      </c>
      <c r="R241" s="138">
        <f>Q241*H241</f>
        <v>4.6999999999999999E-4</v>
      </c>
      <c r="S241" s="138">
        <v>0</v>
      </c>
      <c r="T241" s="139">
        <f>S241*H241</f>
        <v>0</v>
      </c>
      <c r="AR241" s="140" t="s">
        <v>262</v>
      </c>
      <c r="AT241" s="140" t="s">
        <v>148</v>
      </c>
      <c r="AU241" s="140" t="s">
        <v>82</v>
      </c>
      <c r="AY241" s="16" t="s">
        <v>146</v>
      </c>
      <c r="BE241" s="141">
        <f>IF(N241="základní",J241,0)</f>
        <v>0</v>
      </c>
      <c r="BF241" s="141">
        <f>IF(N241="snížená",J241,0)</f>
        <v>0</v>
      </c>
      <c r="BG241" s="141">
        <f>IF(N241="zákl. přenesená",J241,0)</f>
        <v>0</v>
      </c>
      <c r="BH241" s="141">
        <f>IF(N241="sníž. přenesená",J241,0)</f>
        <v>0</v>
      </c>
      <c r="BI241" s="141">
        <f>IF(N241="nulová",J241,0)</f>
        <v>0</v>
      </c>
      <c r="BJ241" s="16" t="s">
        <v>34</v>
      </c>
      <c r="BK241" s="141">
        <f>ROUND(I241*H241,2)</f>
        <v>0</v>
      </c>
      <c r="BL241" s="16" t="s">
        <v>262</v>
      </c>
      <c r="BM241" s="140" t="s">
        <v>1236</v>
      </c>
    </row>
    <row r="242" spans="2:65" s="1" customFormat="1">
      <c r="B242" s="31"/>
      <c r="D242" s="142" t="s">
        <v>154</v>
      </c>
      <c r="F242" s="143" t="s">
        <v>1237</v>
      </c>
      <c r="I242" s="144"/>
      <c r="L242" s="31"/>
      <c r="M242" s="145"/>
      <c r="T242" s="52"/>
      <c r="AT242" s="16" t="s">
        <v>154</v>
      </c>
      <c r="AU242" s="16" t="s">
        <v>82</v>
      </c>
    </row>
    <row r="243" spans="2:65" s="1" customFormat="1" ht="24.2" customHeight="1">
      <c r="B243" s="31"/>
      <c r="C243" s="128" t="s">
        <v>697</v>
      </c>
      <c r="D243" s="128" t="s">
        <v>148</v>
      </c>
      <c r="E243" s="129" t="s">
        <v>1238</v>
      </c>
      <c r="F243" s="130" t="s">
        <v>1239</v>
      </c>
      <c r="G243" s="131" t="s">
        <v>171</v>
      </c>
      <c r="H243" s="132">
        <v>2</v>
      </c>
      <c r="I243" s="133"/>
      <c r="J243" s="134">
        <f>ROUND(I243*H243,2)</f>
        <v>0</v>
      </c>
      <c r="K243" s="135"/>
      <c r="L243" s="31"/>
      <c r="M243" s="136" t="s">
        <v>19</v>
      </c>
      <c r="N243" s="137" t="s">
        <v>44</v>
      </c>
      <c r="P243" s="138">
        <f>O243*H243</f>
        <v>0</v>
      </c>
      <c r="Q243" s="138">
        <v>2.7999999999999998E-4</v>
      </c>
      <c r="R243" s="138">
        <f>Q243*H243</f>
        <v>5.5999999999999995E-4</v>
      </c>
      <c r="S243" s="138">
        <v>0</v>
      </c>
      <c r="T243" s="139">
        <f>S243*H243</f>
        <v>0</v>
      </c>
      <c r="AR243" s="140" t="s">
        <v>262</v>
      </c>
      <c r="AT243" s="140" t="s">
        <v>148</v>
      </c>
      <c r="AU243" s="140" t="s">
        <v>82</v>
      </c>
      <c r="AY243" s="16" t="s">
        <v>146</v>
      </c>
      <c r="BE243" s="141">
        <f>IF(N243="základní",J243,0)</f>
        <v>0</v>
      </c>
      <c r="BF243" s="141">
        <f>IF(N243="snížená",J243,0)</f>
        <v>0</v>
      </c>
      <c r="BG243" s="141">
        <f>IF(N243="zákl. přenesená",J243,0)</f>
        <v>0</v>
      </c>
      <c r="BH243" s="141">
        <f>IF(N243="sníž. přenesená",J243,0)</f>
        <v>0</v>
      </c>
      <c r="BI243" s="141">
        <f>IF(N243="nulová",J243,0)</f>
        <v>0</v>
      </c>
      <c r="BJ243" s="16" t="s">
        <v>34</v>
      </c>
      <c r="BK243" s="141">
        <f>ROUND(I243*H243,2)</f>
        <v>0</v>
      </c>
      <c r="BL243" s="16" t="s">
        <v>262</v>
      </c>
      <c r="BM243" s="140" t="s">
        <v>1240</v>
      </c>
    </row>
    <row r="244" spans="2:65" s="1" customFormat="1">
      <c r="B244" s="31"/>
      <c r="D244" s="142" t="s">
        <v>154</v>
      </c>
      <c r="F244" s="143" t="s">
        <v>1241</v>
      </c>
      <c r="I244" s="144"/>
      <c r="L244" s="31"/>
      <c r="M244" s="145"/>
      <c r="T244" s="52"/>
      <c r="AT244" s="16" t="s">
        <v>154</v>
      </c>
      <c r="AU244" s="16" t="s">
        <v>82</v>
      </c>
    </row>
    <row r="245" spans="2:65" s="1" customFormat="1" ht="49.15" customHeight="1">
      <c r="B245" s="31"/>
      <c r="C245" s="128" t="s">
        <v>704</v>
      </c>
      <c r="D245" s="128" t="s">
        <v>148</v>
      </c>
      <c r="E245" s="129" t="s">
        <v>620</v>
      </c>
      <c r="F245" s="130" t="s">
        <v>621</v>
      </c>
      <c r="G245" s="131" t="s">
        <v>510</v>
      </c>
      <c r="H245" s="132">
        <v>0.16500000000000001</v>
      </c>
      <c r="I245" s="133"/>
      <c r="J245" s="134">
        <f>ROUND(I245*H245,2)</f>
        <v>0</v>
      </c>
      <c r="K245" s="135"/>
      <c r="L245" s="31"/>
      <c r="M245" s="136" t="s">
        <v>19</v>
      </c>
      <c r="N245" s="137" t="s">
        <v>44</v>
      </c>
      <c r="P245" s="138">
        <f>O245*H245</f>
        <v>0</v>
      </c>
      <c r="Q245" s="138">
        <v>0</v>
      </c>
      <c r="R245" s="138">
        <f>Q245*H245</f>
        <v>0</v>
      </c>
      <c r="S245" s="138">
        <v>0</v>
      </c>
      <c r="T245" s="139">
        <f>S245*H245</f>
        <v>0</v>
      </c>
      <c r="AR245" s="140" t="s">
        <v>262</v>
      </c>
      <c r="AT245" s="140" t="s">
        <v>148</v>
      </c>
      <c r="AU245" s="140" t="s">
        <v>82</v>
      </c>
      <c r="AY245" s="16" t="s">
        <v>146</v>
      </c>
      <c r="BE245" s="141">
        <f>IF(N245="základní",J245,0)</f>
        <v>0</v>
      </c>
      <c r="BF245" s="141">
        <f>IF(N245="snížená",J245,0)</f>
        <v>0</v>
      </c>
      <c r="BG245" s="141">
        <f>IF(N245="zákl. přenesená",J245,0)</f>
        <v>0</v>
      </c>
      <c r="BH245" s="141">
        <f>IF(N245="sníž. přenesená",J245,0)</f>
        <v>0</v>
      </c>
      <c r="BI245" s="141">
        <f>IF(N245="nulová",J245,0)</f>
        <v>0</v>
      </c>
      <c r="BJ245" s="16" t="s">
        <v>34</v>
      </c>
      <c r="BK245" s="141">
        <f>ROUND(I245*H245,2)</f>
        <v>0</v>
      </c>
      <c r="BL245" s="16" t="s">
        <v>262</v>
      </c>
      <c r="BM245" s="140" t="s">
        <v>1242</v>
      </c>
    </row>
    <row r="246" spans="2:65" s="1" customFormat="1">
      <c r="B246" s="31"/>
      <c r="D246" s="142" t="s">
        <v>154</v>
      </c>
      <c r="F246" s="143" t="s">
        <v>623</v>
      </c>
      <c r="I246" s="144"/>
      <c r="L246" s="31"/>
      <c r="M246" s="145"/>
      <c r="T246" s="52"/>
      <c r="AT246" s="16" t="s">
        <v>154</v>
      </c>
      <c r="AU246" s="16" t="s">
        <v>82</v>
      </c>
    </row>
    <row r="247" spans="2:65" s="11" customFormat="1" ht="22.9" customHeight="1">
      <c r="B247" s="116"/>
      <c r="D247" s="117" t="s">
        <v>72</v>
      </c>
      <c r="E247" s="126" t="s">
        <v>1243</v>
      </c>
      <c r="F247" s="126" t="s">
        <v>1244</v>
      </c>
      <c r="I247" s="119"/>
      <c r="J247" s="127">
        <f>BK247</f>
        <v>0</v>
      </c>
      <c r="L247" s="116"/>
      <c r="M247" s="121"/>
      <c r="P247" s="122">
        <f>SUM(P248:P253)</f>
        <v>0</v>
      </c>
      <c r="R247" s="122">
        <f>SUM(R248:R253)</f>
        <v>4.7850000000000004E-2</v>
      </c>
      <c r="T247" s="123">
        <f>SUM(T248:T253)</f>
        <v>0</v>
      </c>
      <c r="AR247" s="117" t="s">
        <v>82</v>
      </c>
      <c r="AT247" s="124" t="s">
        <v>72</v>
      </c>
      <c r="AU247" s="124" t="s">
        <v>34</v>
      </c>
      <c r="AY247" s="117" t="s">
        <v>146</v>
      </c>
      <c r="BK247" s="125">
        <f>SUM(BK248:BK253)</f>
        <v>0</v>
      </c>
    </row>
    <row r="248" spans="2:65" s="1" customFormat="1" ht="33" customHeight="1">
      <c r="B248" s="31"/>
      <c r="C248" s="128" t="s">
        <v>710</v>
      </c>
      <c r="D248" s="128" t="s">
        <v>148</v>
      </c>
      <c r="E248" s="129" t="s">
        <v>1245</v>
      </c>
      <c r="F248" s="130" t="s">
        <v>1246</v>
      </c>
      <c r="G248" s="131" t="s">
        <v>1190</v>
      </c>
      <c r="H248" s="132">
        <v>1</v>
      </c>
      <c r="I248" s="133"/>
      <c r="J248" s="134">
        <f>ROUND(I248*H248,2)</f>
        <v>0</v>
      </c>
      <c r="K248" s="135"/>
      <c r="L248" s="31"/>
      <c r="M248" s="136" t="s">
        <v>19</v>
      </c>
      <c r="N248" s="137" t="s">
        <v>44</v>
      </c>
      <c r="P248" s="138">
        <f>O248*H248</f>
        <v>0</v>
      </c>
      <c r="Q248" s="138">
        <v>2.0250000000000001E-2</v>
      </c>
      <c r="R248" s="138">
        <f>Q248*H248</f>
        <v>2.0250000000000001E-2</v>
      </c>
      <c r="S248" s="138">
        <v>0</v>
      </c>
      <c r="T248" s="139">
        <f>S248*H248</f>
        <v>0</v>
      </c>
      <c r="AR248" s="140" t="s">
        <v>262</v>
      </c>
      <c r="AT248" s="140" t="s">
        <v>148</v>
      </c>
      <c r="AU248" s="140" t="s">
        <v>82</v>
      </c>
      <c r="AY248" s="16" t="s">
        <v>146</v>
      </c>
      <c r="BE248" s="141">
        <f>IF(N248="základní",J248,0)</f>
        <v>0</v>
      </c>
      <c r="BF248" s="141">
        <f>IF(N248="snížená",J248,0)</f>
        <v>0</v>
      </c>
      <c r="BG248" s="141">
        <f>IF(N248="zákl. přenesená",J248,0)</f>
        <v>0</v>
      </c>
      <c r="BH248" s="141">
        <f>IF(N248="sníž. přenesená",J248,0)</f>
        <v>0</v>
      </c>
      <c r="BI248" s="141">
        <f>IF(N248="nulová",J248,0)</f>
        <v>0</v>
      </c>
      <c r="BJ248" s="16" t="s">
        <v>34</v>
      </c>
      <c r="BK248" s="141">
        <f>ROUND(I248*H248,2)</f>
        <v>0</v>
      </c>
      <c r="BL248" s="16" t="s">
        <v>262</v>
      </c>
      <c r="BM248" s="140" t="s">
        <v>1247</v>
      </c>
    </row>
    <row r="249" spans="2:65" s="1" customFormat="1" ht="37.9" customHeight="1">
      <c r="B249" s="31"/>
      <c r="C249" s="128" t="s">
        <v>715</v>
      </c>
      <c r="D249" s="128" t="s">
        <v>148</v>
      </c>
      <c r="E249" s="129" t="s">
        <v>1248</v>
      </c>
      <c r="F249" s="130" t="s">
        <v>1249</v>
      </c>
      <c r="G249" s="131" t="s">
        <v>1190</v>
      </c>
      <c r="H249" s="132">
        <v>3</v>
      </c>
      <c r="I249" s="133"/>
      <c r="J249" s="134">
        <f>ROUND(I249*H249,2)</f>
        <v>0</v>
      </c>
      <c r="K249" s="135"/>
      <c r="L249" s="31"/>
      <c r="M249" s="136" t="s">
        <v>19</v>
      </c>
      <c r="N249" s="137" t="s">
        <v>44</v>
      </c>
      <c r="P249" s="138">
        <f>O249*H249</f>
        <v>0</v>
      </c>
      <c r="Q249" s="138">
        <v>9.1999999999999998E-3</v>
      </c>
      <c r="R249" s="138">
        <f>Q249*H249</f>
        <v>2.76E-2</v>
      </c>
      <c r="S249" s="138">
        <v>0</v>
      </c>
      <c r="T249" s="139">
        <f>S249*H249</f>
        <v>0</v>
      </c>
      <c r="AR249" s="140" t="s">
        <v>262</v>
      </c>
      <c r="AT249" s="140" t="s">
        <v>148</v>
      </c>
      <c r="AU249" s="140" t="s">
        <v>82</v>
      </c>
      <c r="AY249" s="16" t="s">
        <v>146</v>
      </c>
      <c r="BE249" s="141">
        <f>IF(N249="základní",J249,0)</f>
        <v>0</v>
      </c>
      <c r="BF249" s="141">
        <f>IF(N249="snížená",J249,0)</f>
        <v>0</v>
      </c>
      <c r="BG249" s="141">
        <f>IF(N249="zákl. přenesená",J249,0)</f>
        <v>0</v>
      </c>
      <c r="BH249" s="141">
        <f>IF(N249="sníž. přenesená",J249,0)</f>
        <v>0</v>
      </c>
      <c r="BI249" s="141">
        <f>IF(N249="nulová",J249,0)</f>
        <v>0</v>
      </c>
      <c r="BJ249" s="16" t="s">
        <v>34</v>
      </c>
      <c r="BK249" s="141">
        <f>ROUND(I249*H249,2)</f>
        <v>0</v>
      </c>
      <c r="BL249" s="16" t="s">
        <v>262</v>
      </c>
      <c r="BM249" s="140" t="s">
        <v>1250</v>
      </c>
    </row>
    <row r="250" spans="2:65" s="1" customFormat="1">
      <c r="B250" s="31"/>
      <c r="D250" s="142" t="s">
        <v>154</v>
      </c>
      <c r="F250" s="143" t="s">
        <v>1251</v>
      </c>
      <c r="I250" s="144"/>
      <c r="L250" s="31"/>
      <c r="M250" s="145"/>
      <c r="T250" s="52"/>
      <c r="AT250" s="16" t="s">
        <v>154</v>
      </c>
      <c r="AU250" s="16" t="s">
        <v>82</v>
      </c>
    </row>
    <row r="251" spans="2:65" s="12" customFormat="1">
      <c r="B251" s="146"/>
      <c r="D251" s="147" t="s">
        <v>156</v>
      </c>
      <c r="E251" s="148" t="s">
        <v>19</v>
      </c>
      <c r="F251" s="149" t="s">
        <v>1252</v>
      </c>
      <c r="H251" s="150">
        <v>3</v>
      </c>
      <c r="I251" s="151"/>
      <c r="L251" s="146"/>
      <c r="M251" s="152"/>
      <c r="T251" s="153"/>
      <c r="AT251" s="148" t="s">
        <v>156</v>
      </c>
      <c r="AU251" s="148" t="s">
        <v>82</v>
      </c>
      <c r="AV251" s="12" t="s">
        <v>82</v>
      </c>
      <c r="AW251" s="12" t="s">
        <v>33</v>
      </c>
      <c r="AX251" s="12" t="s">
        <v>34</v>
      </c>
      <c r="AY251" s="148" t="s">
        <v>146</v>
      </c>
    </row>
    <row r="252" spans="2:65" s="1" customFormat="1" ht="49.15" customHeight="1">
      <c r="B252" s="31"/>
      <c r="C252" s="128" t="s">
        <v>720</v>
      </c>
      <c r="D252" s="128" t="s">
        <v>148</v>
      </c>
      <c r="E252" s="129" t="s">
        <v>1253</v>
      </c>
      <c r="F252" s="130" t="s">
        <v>1254</v>
      </c>
      <c r="G252" s="131" t="s">
        <v>510</v>
      </c>
      <c r="H252" s="132">
        <v>4.8000000000000001E-2</v>
      </c>
      <c r="I252" s="133"/>
      <c r="J252" s="134">
        <f>ROUND(I252*H252,2)</f>
        <v>0</v>
      </c>
      <c r="K252" s="135"/>
      <c r="L252" s="31"/>
      <c r="M252" s="136" t="s">
        <v>19</v>
      </c>
      <c r="N252" s="137" t="s">
        <v>44</v>
      </c>
      <c r="P252" s="138">
        <f>O252*H252</f>
        <v>0</v>
      </c>
      <c r="Q252" s="138">
        <v>0</v>
      </c>
      <c r="R252" s="138">
        <f>Q252*H252</f>
        <v>0</v>
      </c>
      <c r="S252" s="138">
        <v>0</v>
      </c>
      <c r="T252" s="139">
        <f>S252*H252</f>
        <v>0</v>
      </c>
      <c r="AR252" s="140" t="s">
        <v>262</v>
      </c>
      <c r="AT252" s="140" t="s">
        <v>148</v>
      </c>
      <c r="AU252" s="140" t="s">
        <v>82</v>
      </c>
      <c r="AY252" s="16" t="s">
        <v>146</v>
      </c>
      <c r="BE252" s="141">
        <f>IF(N252="základní",J252,0)</f>
        <v>0</v>
      </c>
      <c r="BF252" s="141">
        <f>IF(N252="snížená",J252,0)</f>
        <v>0</v>
      </c>
      <c r="BG252" s="141">
        <f>IF(N252="zákl. přenesená",J252,0)</f>
        <v>0</v>
      </c>
      <c r="BH252" s="141">
        <f>IF(N252="sníž. přenesená",J252,0)</f>
        <v>0</v>
      </c>
      <c r="BI252" s="141">
        <f>IF(N252="nulová",J252,0)</f>
        <v>0</v>
      </c>
      <c r="BJ252" s="16" t="s">
        <v>34</v>
      </c>
      <c r="BK252" s="141">
        <f>ROUND(I252*H252,2)</f>
        <v>0</v>
      </c>
      <c r="BL252" s="16" t="s">
        <v>262</v>
      </c>
      <c r="BM252" s="140" t="s">
        <v>1255</v>
      </c>
    </row>
    <row r="253" spans="2:65" s="1" customFormat="1">
      <c r="B253" s="31"/>
      <c r="D253" s="142" t="s">
        <v>154</v>
      </c>
      <c r="F253" s="143" t="s">
        <v>1256</v>
      </c>
      <c r="I253" s="144"/>
      <c r="L253" s="31"/>
      <c r="M253" s="145"/>
      <c r="T253" s="52"/>
      <c r="AT253" s="16" t="s">
        <v>154</v>
      </c>
      <c r="AU253" s="16" t="s">
        <v>82</v>
      </c>
    </row>
    <row r="254" spans="2:65" s="11" customFormat="1" ht="22.9" customHeight="1">
      <c r="B254" s="116"/>
      <c r="D254" s="117" t="s">
        <v>72</v>
      </c>
      <c r="E254" s="126" t="s">
        <v>1257</v>
      </c>
      <c r="F254" s="126" t="s">
        <v>1258</v>
      </c>
      <c r="I254" s="119"/>
      <c r="J254" s="127">
        <f>BK254</f>
        <v>0</v>
      </c>
      <c r="L254" s="116"/>
      <c r="M254" s="121"/>
      <c r="P254" s="122">
        <f>SUM(P255:P265)</f>
        <v>0</v>
      </c>
      <c r="R254" s="122">
        <f>SUM(R255:R265)</f>
        <v>0.248</v>
      </c>
      <c r="T254" s="123">
        <f>SUM(T255:T265)</f>
        <v>0</v>
      </c>
      <c r="AR254" s="117" t="s">
        <v>82</v>
      </c>
      <c r="AT254" s="124" t="s">
        <v>72</v>
      </c>
      <c r="AU254" s="124" t="s">
        <v>34</v>
      </c>
      <c r="AY254" s="117" t="s">
        <v>146</v>
      </c>
      <c r="BK254" s="125">
        <f>SUM(BK255:BK265)</f>
        <v>0</v>
      </c>
    </row>
    <row r="255" spans="2:65" s="1" customFormat="1" ht="37.9" customHeight="1">
      <c r="B255" s="31"/>
      <c r="C255" s="128" t="s">
        <v>731</v>
      </c>
      <c r="D255" s="128" t="s">
        <v>148</v>
      </c>
      <c r="E255" s="129" t="s">
        <v>1259</v>
      </c>
      <c r="F255" s="130" t="s">
        <v>1260</v>
      </c>
      <c r="G255" s="131" t="s">
        <v>372</v>
      </c>
      <c r="H255" s="132">
        <v>1</v>
      </c>
      <c r="I255" s="133"/>
      <c r="J255" s="134">
        <f>ROUND(I255*H255,2)</f>
        <v>0</v>
      </c>
      <c r="K255" s="135"/>
      <c r="L255" s="31"/>
      <c r="M255" s="136" t="s">
        <v>19</v>
      </c>
      <c r="N255" s="137" t="s">
        <v>44</v>
      </c>
      <c r="P255" s="138">
        <f>O255*H255</f>
        <v>0</v>
      </c>
      <c r="Q255" s="138">
        <v>0.21</v>
      </c>
      <c r="R255" s="138">
        <f>Q255*H255</f>
        <v>0.21</v>
      </c>
      <c r="S255" s="138">
        <v>0</v>
      </c>
      <c r="T255" s="139">
        <f>S255*H255</f>
        <v>0</v>
      </c>
      <c r="AR255" s="140" t="s">
        <v>262</v>
      </c>
      <c r="AT255" s="140" t="s">
        <v>148</v>
      </c>
      <c r="AU255" s="140" t="s">
        <v>82</v>
      </c>
      <c r="AY255" s="16" t="s">
        <v>146</v>
      </c>
      <c r="BE255" s="141">
        <f>IF(N255="základní",J255,0)</f>
        <v>0</v>
      </c>
      <c r="BF255" s="141">
        <f>IF(N255="snížená",J255,0)</f>
        <v>0</v>
      </c>
      <c r="BG255" s="141">
        <f>IF(N255="zákl. přenesená",J255,0)</f>
        <v>0</v>
      </c>
      <c r="BH255" s="141">
        <f>IF(N255="sníž. přenesená",J255,0)</f>
        <v>0</v>
      </c>
      <c r="BI255" s="141">
        <f>IF(N255="nulová",J255,0)</f>
        <v>0</v>
      </c>
      <c r="BJ255" s="16" t="s">
        <v>34</v>
      </c>
      <c r="BK255" s="141">
        <f>ROUND(I255*H255,2)</f>
        <v>0</v>
      </c>
      <c r="BL255" s="16" t="s">
        <v>262</v>
      </c>
      <c r="BM255" s="140" t="s">
        <v>1261</v>
      </c>
    </row>
    <row r="256" spans="2:65" s="1" customFormat="1" ht="37.9" customHeight="1">
      <c r="B256" s="31"/>
      <c r="C256" s="128" t="s">
        <v>737</v>
      </c>
      <c r="D256" s="128" t="s">
        <v>148</v>
      </c>
      <c r="E256" s="129" t="s">
        <v>1262</v>
      </c>
      <c r="F256" s="130" t="s">
        <v>1263</v>
      </c>
      <c r="G256" s="131" t="s">
        <v>171</v>
      </c>
      <c r="H256" s="132">
        <v>12</v>
      </c>
      <c r="I256" s="133"/>
      <c r="J256" s="134">
        <f>ROUND(I256*H256,2)</f>
        <v>0</v>
      </c>
      <c r="K256" s="135"/>
      <c r="L256" s="31"/>
      <c r="M256" s="136" t="s">
        <v>19</v>
      </c>
      <c r="N256" s="137" t="s">
        <v>44</v>
      </c>
      <c r="P256" s="138">
        <f>O256*H256</f>
        <v>0</v>
      </c>
      <c r="Q256" s="138">
        <v>0</v>
      </c>
      <c r="R256" s="138">
        <f>Q256*H256</f>
        <v>0</v>
      </c>
      <c r="S256" s="138">
        <v>0</v>
      </c>
      <c r="T256" s="139">
        <f>S256*H256</f>
        <v>0</v>
      </c>
      <c r="AR256" s="140" t="s">
        <v>262</v>
      </c>
      <c r="AT256" s="140" t="s">
        <v>148</v>
      </c>
      <c r="AU256" s="140" t="s">
        <v>82</v>
      </c>
      <c r="AY256" s="16" t="s">
        <v>146</v>
      </c>
      <c r="BE256" s="141">
        <f>IF(N256="základní",J256,0)</f>
        <v>0</v>
      </c>
      <c r="BF256" s="141">
        <f>IF(N256="snížená",J256,0)</f>
        <v>0</v>
      </c>
      <c r="BG256" s="141">
        <f>IF(N256="zákl. přenesená",J256,0)</f>
        <v>0</v>
      </c>
      <c r="BH256" s="141">
        <f>IF(N256="sníž. přenesená",J256,0)</f>
        <v>0</v>
      </c>
      <c r="BI256" s="141">
        <f>IF(N256="nulová",J256,0)</f>
        <v>0</v>
      </c>
      <c r="BJ256" s="16" t="s">
        <v>34</v>
      </c>
      <c r="BK256" s="141">
        <f>ROUND(I256*H256,2)</f>
        <v>0</v>
      </c>
      <c r="BL256" s="16" t="s">
        <v>262</v>
      </c>
      <c r="BM256" s="140" t="s">
        <v>1264</v>
      </c>
    </row>
    <row r="257" spans="2:65" s="1" customFormat="1">
      <c r="B257" s="31"/>
      <c r="D257" s="142" t="s">
        <v>154</v>
      </c>
      <c r="F257" s="143" t="s">
        <v>1265</v>
      </c>
      <c r="I257" s="144"/>
      <c r="L257" s="31"/>
      <c r="M257" s="145"/>
      <c r="T257" s="52"/>
      <c r="AT257" s="16" t="s">
        <v>154</v>
      </c>
      <c r="AU257" s="16" t="s">
        <v>82</v>
      </c>
    </row>
    <row r="258" spans="2:65" s="1" customFormat="1" ht="37.9" customHeight="1">
      <c r="B258" s="31"/>
      <c r="C258" s="128" t="s">
        <v>742</v>
      </c>
      <c r="D258" s="128" t="s">
        <v>148</v>
      </c>
      <c r="E258" s="129" t="s">
        <v>1266</v>
      </c>
      <c r="F258" s="130" t="s">
        <v>1267</v>
      </c>
      <c r="G258" s="131" t="s">
        <v>189</v>
      </c>
      <c r="H258" s="132">
        <v>25</v>
      </c>
      <c r="I258" s="133"/>
      <c r="J258" s="134">
        <f>ROUND(I258*H258,2)</f>
        <v>0</v>
      </c>
      <c r="K258" s="135"/>
      <c r="L258" s="31"/>
      <c r="M258" s="136" t="s">
        <v>19</v>
      </c>
      <c r="N258" s="137" t="s">
        <v>44</v>
      </c>
      <c r="P258" s="138">
        <f>O258*H258</f>
        <v>0</v>
      </c>
      <c r="Q258" s="138">
        <v>1.48E-3</v>
      </c>
      <c r="R258" s="138">
        <f>Q258*H258</f>
        <v>3.6999999999999998E-2</v>
      </c>
      <c r="S258" s="138">
        <v>0</v>
      </c>
      <c r="T258" s="139">
        <f>S258*H258</f>
        <v>0</v>
      </c>
      <c r="AR258" s="140" t="s">
        <v>262</v>
      </c>
      <c r="AT258" s="140" t="s">
        <v>148</v>
      </c>
      <c r="AU258" s="140" t="s">
        <v>82</v>
      </c>
      <c r="AY258" s="16" t="s">
        <v>146</v>
      </c>
      <c r="BE258" s="141">
        <f>IF(N258="základní",J258,0)</f>
        <v>0</v>
      </c>
      <c r="BF258" s="141">
        <f>IF(N258="snížená",J258,0)</f>
        <v>0</v>
      </c>
      <c r="BG258" s="141">
        <f>IF(N258="zákl. přenesená",J258,0)</f>
        <v>0</v>
      </c>
      <c r="BH258" s="141">
        <f>IF(N258="sníž. přenesená",J258,0)</f>
        <v>0</v>
      </c>
      <c r="BI258" s="141">
        <f>IF(N258="nulová",J258,0)</f>
        <v>0</v>
      </c>
      <c r="BJ258" s="16" t="s">
        <v>34</v>
      </c>
      <c r="BK258" s="141">
        <f>ROUND(I258*H258,2)</f>
        <v>0</v>
      </c>
      <c r="BL258" s="16" t="s">
        <v>262</v>
      </c>
      <c r="BM258" s="140" t="s">
        <v>1268</v>
      </c>
    </row>
    <row r="259" spans="2:65" s="1" customFormat="1">
      <c r="B259" s="31"/>
      <c r="D259" s="142" t="s">
        <v>154</v>
      </c>
      <c r="F259" s="143" t="s">
        <v>1269</v>
      </c>
      <c r="I259" s="144"/>
      <c r="L259" s="31"/>
      <c r="M259" s="145"/>
      <c r="T259" s="52"/>
      <c r="AT259" s="16" t="s">
        <v>154</v>
      </c>
      <c r="AU259" s="16" t="s">
        <v>82</v>
      </c>
    </row>
    <row r="260" spans="2:65" s="1" customFormat="1" ht="44.25" customHeight="1">
      <c r="B260" s="31"/>
      <c r="C260" s="128" t="s">
        <v>748</v>
      </c>
      <c r="D260" s="128" t="s">
        <v>148</v>
      </c>
      <c r="E260" s="129" t="s">
        <v>1270</v>
      </c>
      <c r="F260" s="130" t="s">
        <v>1271</v>
      </c>
      <c r="G260" s="131" t="s">
        <v>189</v>
      </c>
      <c r="H260" s="132">
        <v>25</v>
      </c>
      <c r="I260" s="133"/>
      <c r="J260" s="134">
        <f>ROUND(I260*H260,2)</f>
        <v>0</v>
      </c>
      <c r="K260" s="135"/>
      <c r="L260" s="31"/>
      <c r="M260" s="136" t="s">
        <v>19</v>
      </c>
      <c r="N260" s="137" t="s">
        <v>44</v>
      </c>
      <c r="P260" s="138">
        <f>O260*H260</f>
        <v>0</v>
      </c>
      <c r="Q260" s="138">
        <v>0</v>
      </c>
      <c r="R260" s="138">
        <f>Q260*H260</f>
        <v>0</v>
      </c>
      <c r="S260" s="138">
        <v>0</v>
      </c>
      <c r="T260" s="139">
        <f>S260*H260</f>
        <v>0</v>
      </c>
      <c r="AR260" s="140" t="s">
        <v>262</v>
      </c>
      <c r="AT260" s="140" t="s">
        <v>148</v>
      </c>
      <c r="AU260" s="140" t="s">
        <v>82</v>
      </c>
      <c r="AY260" s="16" t="s">
        <v>146</v>
      </c>
      <c r="BE260" s="141">
        <f>IF(N260="základní",J260,0)</f>
        <v>0</v>
      </c>
      <c r="BF260" s="141">
        <f>IF(N260="snížená",J260,0)</f>
        <v>0</v>
      </c>
      <c r="BG260" s="141">
        <f>IF(N260="zákl. přenesená",J260,0)</f>
        <v>0</v>
      </c>
      <c r="BH260" s="141">
        <f>IF(N260="sníž. přenesená",J260,0)</f>
        <v>0</v>
      </c>
      <c r="BI260" s="141">
        <f>IF(N260="nulová",J260,0)</f>
        <v>0</v>
      </c>
      <c r="BJ260" s="16" t="s">
        <v>34</v>
      </c>
      <c r="BK260" s="141">
        <f>ROUND(I260*H260,2)</f>
        <v>0</v>
      </c>
      <c r="BL260" s="16" t="s">
        <v>262</v>
      </c>
      <c r="BM260" s="140" t="s">
        <v>1272</v>
      </c>
    </row>
    <row r="261" spans="2:65" s="1" customFormat="1">
      <c r="B261" s="31"/>
      <c r="D261" s="142" t="s">
        <v>154</v>
      </c>
      <c r="F261" s="143" t="s">
        <v>1273</v>
      </c>
      <c r="I261" s="144"/>
      <c r="L261" s="31"/>
      <c r="M261" s="145"/>
      <c r="T261" s="52"/>
      <c r="AT261" s="16" t="s">
        <v>154</v>
      </c>
      <c r="AU261" s="16" t="s">
        <v>82</v>
      </c>
    </row>
    <row r="262" spans="2:65" s="1" customFormat="1" ht="49.15" customHeight="1">
      <c r="B262" s="31"/>
      <c r="C262" s="128" t="s">
        <v>754</v>
      </c>
      <c r="D262" s="128" t="s">
        <v>148</v>
      </c>
      <c r="E262" s="129" t="s">
        <v>1274</v>
      </c>
      <c r="F262" s="130" t="s">
        <v>1076</v>
      </c>
      <c r="G262" s="131" t="s">
        <v>189</v>
      </c>
      <c r="H262" s="132">
        <v>25</v>
      </c>
      <c r="I262" s="133"/>
      <c r="J262" s="134">
        <f>ROUND(I262*H262,2)</f>
        <v>0</v>
      </c>
      <c r="K262" s="135"/>
      <c r="L262" s="31"/>
      <c r="M262" s="136" t="s">
        <v>19</v>
      </c>
      <c r="N262" s="137" t="s">
        <v>44</v>
      </c>
      <c r="P262" s="138">
        <f>O262*H262</f>
        <v>0</v>
      </c>
      <c r="Q262" s="138">
        <v>4.0000000000000003E-5</v>
      </c>
      <c r="R262" s="138">
        <f>Q262*H262</f>
        <v>1E-3</v>
      </c>
      <c r="S262" s="138">
        <v>0</v>
      </c>
      <c r="T262" s="139">
        <f>S262*H262</f>
        <v>0</v>
      </c>
      <c r="AR262" s="140" t="s">
        <v>262</v>
      </c>
      <c r="AT262" s="140" t="s">
        <v>148</v>
      </c>
      <c r="AU262" s="140" t="s">
        <v>82</v>
      </c>
      <c r="AY262" s="16" t="s">
        <v>146</v>
      </c>
      <c r="BE262" s="141">
        <f>IF(N262="základní",J262,0)</f>
        <v>0</v>
      </c>
      <c r="BF262" s="141">
        <f>IF(N262="snížená",J262,0)</f>
        <v>0</v>
      </c>
      <c r="BG262" s="141">
        <f>IF(N262="zákl. přenesená",J262,0)</f>
        <v>0</v>
      </c>
      <c r="BH262" s="141">
        <f>IF(N262="sníž. přenesená",J262,0)</f>
        <v>0</v>
      </c>
      <c r="BI262" s="141">
        <f>IF(N262="nulová",J262,0)</f>
        <v>0</v>
      </c>
      <c r="BJ262" s="16" t="s">
        <v>34</v>
      </c>
      <c r="BK262" s="141">
        <f>ROUND(I262*H262,2)</f>
        <v>0</v>
      </c>
      <c r="BL262" s="16" t="s">
        <v>262</v>
      </c>
      <c r="BM262" s="140" t="s">
        <v>1275</v>
      </c>
    </row>
    <row r="263" spans="2:65" s="1" customFormat="1">
      <c r="B263" s="31"/>
      <c r="D263" s="142" t="s">
        <v>154</v>
      </c>
      <c r="F263" s="143" t="s">
        <v>1276</v>
      </c>
      <c r="I263" s="144"/>
      <c r="L263" s="31"/>
      <c r="M263" s="145"/>
      <c r="T263" s="52"/>
      <c r="AT263" s="16" t="s">
        <v>154</v>
      </c>
      <c r="AU263" s="16" t="s">
        <v>82</v>
      </c>
    </row>
    <row r="264" spans="2:65" s="1" customFormat="1" ht="49.15" customHeight="1">
      <c r="B264" s="31"/>
      <c r="C264" s="128" t="s">
        <v>760</v>
      </c>
      <c r="D264" s="128" t="s">
        <v>148</v>
      </c>
      <c r="E264" s="129" t="s">
        <v>1277</v>
      </c>
      <c r="F264" s="130" t="s">
        <v>1278</v>
      </c>
      <c r="G264" s="131" t="s">
        <v>510</v>
      </c>
      <c r="H264" s="132">
        <v>0.248</v>
      </c>
      <c r="I264" s="133"/>
      <c r="J264" s="134">
        <f>ROUND(I264*H264,2)</f>
        <v>0</v>
      </c>
      <c r="K264" s="135"/>
      <c r="L264" s="31"/>
      <c r="M264" s="136" t="s">
        <v>19</v>
      </c>
      <c r="N264" s="137" t="s">
        <v>44</v>
      </c>
      <c r="P264" s="138">
        <f>O264*H264</f>
        <v>0</v>
      </c>
      <c r="Q264" s="138">
        <v>0</v>
      </c>
      <c r="R264" s="138">
        <f>Q264*H264</f>
        <v>0</v>
      </c>
      <c r="S264" s="138">
        <v>0</v>
      </c>
      <c r="T264" s="139">
        <f>S264*H264</f>
        <v>0</v>
      </c>
      <c r="AR264" s="140" t="s">
        <v>262</v>
      </c>
      <c r="AT264" s="140" t="s">
        <v>148</v>
      </c>
      <c r="AU264" s="140" t="s">
        <v>82</v>
      </c>
      <c r="AY264" s="16" t="s">
        <v>146</v>
      </c>
      <c r="BE264" s="141">
        <f>IF(N264="základní",J264,0)</f>
        <v>0</v>
      </c>
      <c r="BF264" s="141">
        <f>IF(N264="snížená",J264,0)</f>
        <v>0</v>
      </c>
      <c r="BG264" s="141">
        <f>IF(N264="zákl. přenesená",J264,0)</f>
        <v>0</v>
      </c>
      <c r="BH264" s="141">
        <f>IF(N264="sníž. přenesená",J264,0)</f>
        <v>0</v>
      </c>
      <c r="BI264" s="141">
        <f>IF(N264="nulová",J264,0)</f>
        <v>0</v>
      </c>
      <c r="BJ264" s="16" t="s">
        <v>34</v>
      </c>
      <c r="BK264" s="141">
        <f>ROUND(I264*H264,2)</f>
        <v>0</v>
      </c>
      <c r="BL264" s="16" t="s">
        <v>262</v>
      </c>
      <c r="BM264" s="140" t="s">
        <v>1279</v>
      </c>
    </row>
    <row r="265" spans="2:65" s="1" customFormat="1">
      <c r="B265" s="31"/>
      <c r="D265" s="142" t="s">
        <v>154</v>
      </c>
      <c r="F265" s="143" t="s">
        <v>1280</v>
      </c>
      <c r="I265" s="144"/>
      <c r="L265" s="31"/>
      <c r="M265" s="145"/>
      <c r="T265" s="52"/>
      <c r="AT265" s="16" t="s">
        <v>154</v>
      </c>
      <c r="AU265" s="16" t="s">
        <v>82</v>
      </c>
    </row>
    <row r="266" spans="2:65" s="11" customFormat="1" ht="22.9" customHeight="1">
      <c r="B266" s="116"/>
      <c r="D266" s="117" t="s">
        <v>72</v>
      </c>
      <c r="E266" s="126" t="s">
        <v>1281</v>
      </c>
      <c r="F266" s="126" t="s">
        <v>1282</v>
      </c>
      <c r="I266" s="119"/>
      <c r="J266" s="127">
        <f>BK266</f>
        <v>0</v>
      </c>
      <c r="L266" s="116"/>
      <c r="M266" s="121"/>
      <c r="P266" s="122">
        <f>SUM(P267:P280)</f>
        <v>0</v>
      </c>
      <c r="R266" s="122">
        <f>SUM(R267:R280)</f>
        <v>6.0999999999999995E-3</v>
      </c>
      <c r="T266" s="123">
        <f>SUM(T267:T280)</f>
        <v>0</v>
      </c>
      <c r="AR266" s="117" t="s">
        <v>82</v>
      </c>
      <c r="AT266" s="124" t="s">
        <v>72</v>
      </c>
      <c r="AU266" s="124" t="s">
        <v>34</v>
      </c>
      <c r="AY266" s="117" t="s">
        <v>146</v>
      </c>
      <c r="BK266" s="125">
        <f>SUM(BK267:BK280)</f>
        <v>0</v>
      </c>
    </row>
    <row r="267" spans="2:65" s="1" customFormat="1" ht="24.2" customHeight="1">
      <c r="B267" s="31"/>
      <c r="C267" s="128" t="s">
        <v>765</v>
      </c>
      <c r="D267" s="128" t="s">
        <v>148</v>
      </c>
      <c r="E267" s="129" t="s">
        <v>1283</v>
      </c>
      <c r="F267" s="130" t="s">
        <v>1284</v>
      </c>
      <c r="G267" s="131" t="s">
        <v>171</v>
      </c>
      <c r="H267" s="132">
        <v>6</v>
      </c>
      <c r="I267" s="133"/>
      <c r="J267" s="134">
        <f>ROUND(I267*H267,2)</f>
        <v>0</v>
      </c>
      <c r="K267" s="135"/>
      <c r="L267" s="31"/>
      <c r="M267" s="136" t="s">
        <v>19</v>
      </c>
      <c r="N267" s="137" t="s">
        <v>44</v>
      </c>
      <c r="P267" s="138">
        <f>O267*H267</f>
        <v>0</v>
      </c>
      <c r="Q267" s="138">
        <v>2.3000000000000001E-4</v>
      </c>
      <c r="R267" s="138">
        <f>Q267*H267</f>
        <v>1.3800000000000002E-3</v>
      </c>
      <c r="S267" s="138">
        <v>0</v>
      </c>
      <c r="T267" s="139">
        <f>S267*H267</f>
        <v>0</v>
      </c>
      <c r="AR267" s="140" t="s">
        <v>262</v>
      </c>
      <c r="AT267" s="140" t="s">
        <v>148</v>
      </c>
      <c r="AU267" s="140" t="s">
        <v>82</v>
      </c>
      <c r="AY267" s="16" t="s">
        <v>146</v>
      </c>
      <c r="BE267" s="141">
        <f>IF(N267="základní",J267,0)</f>
        <v>0</v>
      </c>
      <c r="BF267" s="141">
        <f>IF(N267="snížená",J267,0)</f>
        <v>0</v>
      </c>
      <c r="BG267" s="141">
        <f>IF(N267="zákl. přenesená",J267,0)</f>
        <v>0</v>
      </c>
      <c r="BH267" s="141">
        <f>IF(N267="sníž. přenesená",J267,0)</f>
        <v>0</v>
      </c>
      <c r="BI267" s="141">
        <f>IF(N267="nulová",J267,0)</f>
        <v>0</v>
      </c>
      <c r="BJ267" s="16" t="s">
        <v>34</v>
      </c>
      <c r="BK267" s="141">
        <f>ROUND(I267*H267,2)</f>
        <v>0</v>
      </c>
      <c r="BL267" s="16" t="s">
        <v>262</v>
      </c>
      <c r="BM267" s="140" t="s">
        <v>1285</v>
      </c>
    </row>
    <row r="268" spans="2:65" s="1" customFormat="1">
      <c r="B268" s="31"/>
      <c r="D268" s="142" t="s">
        <v>154</v>
      </c>
      <c r="F268" s="143" t="s">
        <v>1286</v>
      </c>
      <c r="I268" s="144"/>
      <c r="L268" s="31"/>
      <c r="M268" s="145"/>
      <c r="T268" s="52"/>
      <c r="AT268" s="16" t="s">
        <v>154</v>
      </c>
      <c r="AU268" s="16" t="s">
        <v>82</v>
      </c>
    </row>
    <row r="269" spans="2:65" s="1" customFormat="1" ht="33" customHeight="1">
      <c r="B269" s="31"/>
      <c r="C269" s="128" t="s">
        <v>771</v>
      </c>
      <c r="D269" s="128" t="s">
        <v>148</v>
      </c>
      <c r="E269" s="129" t="s">
        <v>1287</v>
      </c>
      <c r="F269" s="130" t="s">
        <v>1288</v>
      </c>
      <c r="G269" s="131" t="s">
        <v>171</v>
      </c>
      <c r="H269" s="132">
        <v>6</v>
      </c>
      <c r="I269" s="133"/>
      <c r="J269" s="134">
        <f>ROUND(I269*H269,2)</f>
        <v>0</v>
      </c>
      <c r="K269" s="135"/>
      <c r="L269" s="31"/>
      <c r="M269" s="136" t="s">
        <v>19</v>
      </c>
      <c r="N269" s="137" t="s">
        <v>44</v>
      </c>
      <c r="P269" s="138">
        <f>O269*H269</f>
        <v>0</v>
      </c>
      <c r="Q269" s="138">
        <v>2.5999999999999998E-4</v>
      </c>
      <c r="R269" s="138">
        <f>Q269*H269</f>
        <v>1.5599999999999998E-3</v>
      </c>
      <c r="S269" s="138">
        <v>0</v>
      </c>
      <c r="T269" s="139">
        <f>S269*H269</f>
        <v>0</v>
      </c>
      <c r="AR269" s="140" t="s">
        <v>262</v>
      </c>
      <c r="AT269" s="140" t="s">
        <v>148</v>
      </c>
      <c r="AU269" s="140" t="s">
        <v>82</v>
      </c>
      <c r="AY269" s="16" t="s">
        <v>146</v>
      </c>
      <c r="BE269" s="141">
        <f>IF(N269="základní",J269,0)</f>
        <v>0</v>
      </c>
      <c r="BF269" s="141">
        <f>IF(N269="snížená",J269,0)</f>
        <v>0</v>
      </c>
      <c r="BG269" s="141">
        <f>IF(N269="zákl. přenesená",J269,0)</f>
        <v>0</v>
      </c>
      <c r="BH269" s="141">
        <f>IF(N269="sníž. přenesená",J269,0)</f>
        <v>0</v>
      </c>
      <c r="BI269" s="141">
        <f>IF(N269="nulová",J269,0)</f>
        <v>0</v>
      </c>
      <c r="BJ269" s="16" t="s">
        <v>34</v>
      </c>
      <c r="BK269" s="141">
        <f>ROUND(I269*H269,2)</f>
        <v>0</v>
      </c>
      <c r="BL269" s="16" t="s">
        <v>262</v>
      </c>
      <c r="BM269" s="140" t="s">
        <v>1289</v>
      </c>
    </row>
    <row r="270" spans="2:65" s="1" customFormat="1">
      <c r="B270" s="31"/>
      <c r="D270" s="142" t="s">
        <v>154</v>
      </c>
      <c r="F270" s="143" t="s">
        <v>1290</v>
      </c>
      <c r="I270" s="144"/>
      <c r="L270" s="31"/>
      <c r="M270" s="145"/>
      <c r="T270" s="52"/>
      <c r="AT270" s="16" t="s">
        <v>154</v>
      </c>
      <c r="AU270" s="16" t="s">
        <v>82</v>
      </c>
    </row>
    <row r="271" spans="2:65" s="1" customFormat="1" ht="37.9" customHeight="1">
      <c r="B271" s="31"/>
      <c r="C271" s="128" t="s">
        <v>778</v>
      </c>
      <c r="D271" s="128" t="s">
        <v>148</v>
      </c>
      <c r="E271" s="129" t="s">
        <v>1291</v>
      </c>
      <c r="F271" s="130" t="s">
        <v>1292</v>
      </c>
      <c r="G271" s="131" t="s">
        <v>171</v>
      </c>
      <c r="H271" s="132">
        <v>6</v>
      </c>
      <c r="I271" s="133"/>
      <c r="J271" s="134">
        <f>ROUND(I271*H271,2)</f>
        <v>0</v>
      </c>
      <c r="K271" s="135"/>
      <c r="L271" s="31"/>
      <c r="M271" s="136" t="s">
        <v>19</v>
      </c>
      <c r="N271" s="137" t="s">
        <v>44</v>
      </c>
      <c r="P271" s="138">
        <f>O271*H271</f>
        <v>0</v>
      </c>
      <c r="Q271" s="138">
        <v>2.0000000000000001E-4</v>
      </c>
      <c r="R271" s="138">
        <f>Q271*H271</f>
        <v>1.2000000000000001E-3</v>
      </c>
      <c r="S271" s="138">
        <v>0</v>
      </c>
      <c r="T271" s="139">
        <f>S271*H271</f>
        <v>0</v>
      </c>
      <c r="AR271" s="140" t="s">
        <v>262</v>
      </c>
      <c r="AT271" s="140" t="s">
        <v>148</v>
      </c>
      <c r="AU271" s="140" t="s">
        <v>82</v>
      </c>
      <c r="AY271" s="16" t="s">
        <v>146</v>
      </c>
      <c r="BE271" s="141">
        <f>IF(N271="základní",J271,0)</f>
        <v>0</v>
      </c>
      <c r="BF271" s="141">
        <f>IF(N271="snížená",J271,0)</f>
        <v>0</v>
      </c>
      <c r="BG271" s="141">
        <f>IF(N271="zákl. přenesená",J271,0)</f>
        <v>0</v>
      </c>
      <c r="BH271" s="141">
        <f>IF(N271="sníž. přenesená",J271,0)</f>
        <v>0</v>
      </c>
      <c r="BI271" s="141">
        <f>IF(N271="nulová",J271,0)</f>
        <v>0</v>
      </c>
      <c r="BJ271" s="16" t="s">
        <v>34</v>
      </c>
      <c r="BK271" s="141">
        <f>ROUND(I271*H271,2)</f>
        <v>0</v>
      </c>
      <c r="BL271" s="16" t="s">
        <v>262</v>
      </c>
      <c r="BM271" s="140" t="s">
        <v>1293</v>
      </c>
    </row>
    <row r="272" spans="2:65" s="1" customFormat="1">
      <c r="B272" s="31"/>
      <c r="D272" s="142" t="s">
        <v>154</v>
      </c>
      <c r="F272" s="143" t="s">
        <v>1294</v>
      </c>
      <c r="I272" s="144"/>
      <c r="L272" s="31"/>
      <c r="M272" s="145"/>
      <c r="T272" s="52"/>
      <c r="AT272" s="16" t="s">
        <v>154</v>
      </c>
      <c r="AU272" s="16" t="s">
        <v>82</v>
      </c>
    </row>
    <row r="273" spans="2:65" s="1" customFormat="1" ht="21.75" customHeight="1">
      <c r="B273" s="31"/>
      <c r="C273" s="128" t="s">
        <v>786</v>
      </c>
      <c r="D273" s="128" t="s">
        <v>148</v>
      </c>
      <c r="E273" s="129" t="s">
        <v>1295</v>
      </c>
      <c r="F273" s="130" t="s">
        <v>1296</v>
      </c>
      <c r="G273" s="131" t="s">
        <v>171</v>
      </c>
      <c r="H273" s="132">
        <v>6</v>
      </c>
      <c r="I273" s="133"/>
      <c r="J273" s="134">
        <f>ROUND(I273*H273,2)</f>
        <v>0</v>
      </c>
      <c r="K273" s="135"/>
      <c r="L273" s="31"/>
      <c r="M273" s="136" t="s">
        <v>19</v>
      </c>
      <c r="N273" s="137" t="s">
        <v>44</v>
      </c>
      <c r="P273" s="138">
        <f>O273*H273</f>
        <v>0</v>
      </c>
      <c r="Q273" s="138">
        <v>2.7E-4</v>
      </c>
      <c r="R273" s="138">
        <f>Q273*H273</f>
        <v>1.6199999999999999E-3</v>
      </c>
      <c r="S273" s="138">
        <v>0</v>
      </c>
      <c r="T273" s="139">
        <f>S273*H273</f>
        <v>0</v>
      </c>
      <c r="AR273" s="140" t="s">
        <v>262</v>
      </c>
      <c r="AT273" s="140" t="s">
        <v>148</v>
      </c>
      <c r="AU273" s="140" t="s">
        <v>82</v>
      </c>
      <c r="AY273" s="16" t="s">
        <v>146</v>
      </c>
      <c r="BE273" s="141">
        <f>IF(N273="základní",J273,0)</f>
        <v>0</v>
      </c>
      <c r="BF273" s="141">
        <f>IF(N273="snížená",J273,0)</f>
        <v>0</v>
      </c>
      <c r="BG273" s="141">
        <f>IF(N273="zákl. přenesená",J273,0)</f>
        <v>0</v>
      </c>
      <c r="BH273" s="141">
        <f>IF(N273="sníž. přenesená",J273,0)</f>
        <v>0</v>
      </c>
      <c r="BI273" s="141">
        <f>IF(N273="nulová",J273,0)</f>
        <v>0</v>
      </c>
      <c r="BJ273" s="16" t="s">
        <v>34</v>
      </c>
      <c r="BK273" s="141">
        <f>ROUND(I273*H273,2)</f>
        <v>0</v>
      </c>
      <c r="BL273" s="16" t="s">
        <v>262</v>
      </c>
      <c r="BM273" s="140" t="s">
        <v>1297</v>
      </c>
    </row>
    <row r="274" spans="2:65" s="1" customFormat="1">
      <c r="B274" s="31"/>
      <c r="D274" s="142" t="s">
        <v>154</v>
      </c>
      <c r="F274" s="143" t="s">
        <v>1298</v>
      </c>
      <c r="I274" s="144"/>
      <c r="L274" s="31"/>
      <c r="M274" s="145"/>
      <c r="T274" s="52"/>
      <c r="AT274" s="16" t="s">
        <v>154</v>
      </c>
      <c r="AU274" s="16" t="s">
        <v>82</v>
      </c>
    </row>
    <row r="275" spans="2:65" s="1" customFormat="1" ht="24.2" customHeight="1">
      <c r="B275" s="31"/>
      <c r="C275" s="128" t="s">
        <v>791</v>
      </c>
      <c r="D275" s="128" t="s">
        <v>148</v>
      </c>
      <c r="E275" s="129" t="s">
        <v>1299</v>
      </c>
      <c r="F275" s="130" t="s">
        <v>1300</v>
      </c>
      <c r="G275" s="131" t="s">
        <v>171</v>
      </c>
      <c r="H275" s="132">
        <v>1</v>
      </c>
      <c r="I275" s="133"/>
      <c r="J275" s="134">
        <f>ROUND(I275*H275,2)</f>
        <v>0</v>
      </c>
      <c r="K275" s="135"/>
      <c r="L275" s="31"/>
      <c r="M275" s="136" t="s">
        <v>19</v>
      </c>
      <c r="N275" s="137" t="s">
        <v>44</v>
      </c>
      <c r="P275" s="138">
        <f>O275*H275</f>
        <v>0</v>
      </c>
      <c r="Q275" s="138">
        <v>2.2000000000000001E-4</v>
      </c>
      <c r="R275" s="138">
        <f>Q275*H275</f>
        <v>2.2000000000000001E-4</v>
      </c>
      <c r="S275" s="138">
        <v>0</v>
      </c>
      <c r="T275" s="139">
        <f>S275*H275</f>
        <v>0</v>
      </c>
      <c r="AR275" s="140" t="s">
        <v>262</v>
      </c>
      <c r="AT275" s="140" t="s">
        <v>148</v>
      </c>
      <c r="AU275" s="140" t="s">
        <v>82</v>
      </c>
      <c r="AY275" s="16" t="s">
        <v>146</v>
      </c>
      <c r="BE275" s="141">
        <f>IF(N275="základní",J275,0)</f>
        <v>0</v>
      </c>
      <c r="BF275" s="141">
        <f>IF(N275="snížená",J275,0)</f>
        <v>0</v>
      </c>
      <c r="BG275" s="141">
        <f>IF(N275="zákl. přenesená",J275,0)</f>
        <v>0</v>
      </c>
      <c r="BH275" s="141">
        <f>IF(N275="sníž. přenesená",J275,0)</f>
        <v>0</v>
      </c>
      <c r="BI275" s="141">
        <f>IF(N275="nulová",J275,0)</f>
        <v>0</v>
      </c>
      <c r="BJ275" s="16" t="s">
        <v>34</v>
      </c>
      <c r="BK275" s="141">
        <f>ROUND(I275*H275,2)</f>
        <v>0</v>
      </c>
      <c r="BL275" s="16" t="s">
        <v>262</v>
      </c>
      <c r="BM275" s="140" t="s">
        <v>1301</v>
      </c>
    </row>
    <row r="276" spans="2:65" s="1" customFormat="1">
      <c r="B276" s="31"/>
      <c r="D276" s="142" t="s">
        <v>154</v>
      </c>
      <c r="F276" s="143" t="s">
        <v>1302</v>
      </c>
      <c r="I276" s="144"/>
      <c r="L276" s="31"/>
      <c r="M276" s="145"/>
      <c r="T276" s="52"/>
      <c r="AT276" s="16" t="s">
        <v>154</v>
      </c>
      <c r="AU276" s="16" t="s">
        <v>82</v>
      </c>
    </row>
    <row r="277" spans="2:65" s="1" customFormat="1" ht="16.5" customHeight="1">
      <c r="B277" s="31"/>
      <c r="C277" s="128" t="s">
        <v>796</v>
      </c>
      <c r="D277" s="128" t="s">
        <v>148</v>
      </c>
      <c r="E277" s="129" t="s">
        <v>1303</v>
      </c>
      <c r="F277" s="130" t="s">
        <v>1304</v>
      </c>
      <c r="G277" s="131" t="s">
        <v>171</v>
      </c>
      <c r="H277" s="132">
        <v>12</v>
      </c>
      <c r="I277" s="133"/>
      <c r="J277" s="134">
        <f>ROUND(I277*H277,2)</f>
        <v>0</v>
      </c>
      <c r="K277" s="135"/>
      <c r="L277" s="31"/>
      <c r="M277" s="136" t="s">
        <v>19</v>
      </c>
      <c r="N277" s="137" t="s">
        <v>44</v>
      </c>
      <c r="P277" s="138">
        <f>O277*H277</f>
        <v>0</v>
      </c>
      <c r="Q277" s="138">
        <v>1.0000000000000001E-5</v>
      </c>
      <c r="R277" s="138">
        <f>Q277*H277</f>
        <v>1.2000000000000002E-4</v>
      </c>
      <c r="S277" s="138">
        <v>0</v>
      </c>
      <c r="T277" s="139">
        <f>S277*H277</f>
        <v>0</v>
      </c>
      <c r="AR277" s="140" t="s">
        <v>262</v>
      </c>
      <c r="AT277" s="140" t="s">
        <v>148</v>
      </c>
      <c r="AU277" s="140" t="s">
        <v>82</v>
      </c>
      <c r="AY277" s="16" t="s">
        <v>146</v>
      </c>
      <c r="BE277" s="141">
        <f>IF(N277="základní",J277,0)</f>
        <v>0</v>
      </c>
      <c r="BF277" s="141">
        <f>IF(N277="snížená",J277,0)</f>
        <v>0</v>
      </c>
      <c r="BG277" s="141">
        <f>IF(N277="zákl. přenesená",J277,0)</f>
        <v>0</v>
      </c>
      <c r="BH277" s="141">
        <f>IF(N277="sníž. přenesená",J277,0)</f>
        <v>0</v>
      </c>
      <c r="BI277" s="141">
        <f>IF(N277="nulová",J277,0)</f>
        <v>0</v>
      </c>
      <c r="BJ277" s="16" t="s">
        <v>34</v>
      </c>
      <c r="BK277" s="141">
        <f>ROUND(I277*H277,2)</f>
        <v>0</v>
      </c>
      <c r="BL277" s="16" t="s">
        <v>262</v>
      </c>
      <c r="BM277" s="140" t="s">
        <v>1305</v>
      </c>
    </row>
    <row r="278" spans="2:65" s="1" customFormat="1">
      <c r="B278" s="31"/>
      <c r="D278" s="142" t="s">
        <v>154</v>
      </c>
      <c r="F278" s="143" t="s">
        <v>1306</v>
      </c>
      <c r="I278" s="144"/>
      <c r="L278" s="31"/>
      <c r="M278" s="145"/>
      <c r="T278" s="52"/>
      <c r="AT278" s="16" t="s">
        <v>154</v>
      </c>
      <c r="AU278" s="16" t="s">
        <v>82</v>
      </c>
    </row>
    <row r="279" spans="2:65" s="1" customFormat="1" ht="49.15" customHeight="1">
      <c r="B279" s="31"/>
      <c r="C279" s="128" t="s">
        <v>801</v>
      </c>
      <c r="D279" s="128" t="s">
        <v>148</v>
      </c>
      <c r="E279" s="129" t="s">
        <v>1307</v>
      </c>
      <c r="F279" s="130" t="s">
        <v>1308</v>
      </c>
      <c r="G279" s="131" t="s">
        <v>510</v>
      </c>
      <c r="H279" s="132">
        <v>6.0000000000000001E-3</v>
      </c>
      <c r="I279" s="133"/>
      <c r="J279" s="134">
        <f>ROUND(I279*H279,2)</f>
        <v>0</v>
      </c>
      <c r="K279" s="135"/>
      <c r="L279" s="31"/>
      <c r="M279" s="136" t="s">
        <v>19</v>
      </c>
      <c r="N279" s="137" t="s">
        <v>44</v>
      </c>
      <c r="P279" s="138">
        <f>O279*H279</f>
        <v>0</v>
      </c>
      <c r="Q279" s="138">
        <v>0</v>
      </c>
      <c r="R279" s="138">
        <f>Q279*H279</f>
        <v>0</v>
      </c>
      <c r="S279" s="138">
        <v>0</v>
      </c>
      <c r="T279" s="139">
        <f>S279*H279</f>
        <v>0</v>
      </c>
      <c r="AR279" s="140" t="s">
        <v>262</v>
      </c>
      <c r="AT279" s="140" t="s">
        <v>148</v>
      </c>
      <c r="AU279" s="140" t="s">
        <v>82</v>
      </c>
      <c r="AY279" s="16" t="s">
        <v>146</v>
      </c>
      <c r="BE279" s="141">
        <f>IF(N279="základní",J279,0)</f>
        <v>0</v>
      </c>
      <c r="BF279" s="141">
        <f>IF(N279="snížená",J279,0)</f>
        <v>0</v>
      </c>
      <c r="BG279" s="141">
        <f>IF(N279="zákl. přenesená",J279,0)</f>
        <v>0</v>
      </c>
      <c r="BH279" s="141">
        <f>IF(N279="sníž. přenesená",J279,0)</f>
        <v>0</v>
      </c>
      <c r="BI279" s="141">
        <f>IF(N279="nulová",J279,0)</f>
        <v>0</v>
      </c>
      <c r="BJ279" s="16" t="s">
        <v>34</v>
      </c>
      <c r="BK279" s="141">
        <f>ROUND(I279*H279,2)</f>
        <v>0</v>
      </c>
      <c r="BL279" s="16" t="s">
        <v>262</v>
      </c>
      <c r="BM279" s="140" t="s">
        <v>1309</v>
      </c>
    </row>
    <row r="280" spans="2:65" s="1" customFormat="1">
      <c r="B280" s="31"/>
      <c r="D280" s="142" t="s">
        <v>154</v>
      </c>
      <c r="F280" s="143" t="s">
        <v>1310</v>
      </c>
      <c r="I280" s="144"/>
      <c r="L280" s="31"/>
      <c r="M280" s="145"/>
      <c r="T280" s="52"/>
      <c r="AT280" s="16" t="s">
        <v>154</v>
      </c>
      <c r="AU280" s="16" t="s">
        <v>82</v>
      </c>
    </row>
    <row r="281" spans="2:65" s="11" customFormat="1" ht="22.9" customHeight="1">
      <c r="B281" s="116"/>
      <c r="D281" s="117" t="s">
        <v>72</v>
      </c>
      <c r="E281" s="126" t="s">
        <v>1311</v>
      </c>
      <c r="F281" s="126" t="s">
        <v>1312</v>
      </c>
      <c r="I281" s="119"/>
      <c r="J281" s="127">
        <f>BK281</f>
        <v>0</v>
      </c>
      <c r="L281" s="116"/>
      <c r="M281" s="121"/>
      <c r="P281" s="122">
        <f>SUM(P282:P288)</f>
        <v>0</v>
      </c>
      <c r="R281" s="122">
        <f>SUM(R282:R288)</f>
        <v>6.3083400000000012E-2</v>
      </c>
      <c r="T281" s="123">
        <f>SUM(T282:T288)</f>
        <v>0</v>
      </c>
      <c r="AR281" s="117" t="s">
        <v>82</v>
      </c>
      <c r="AT281" s="124" t="s">
        <v>72</v>
      </c>
      <c r="AU281" s="124" t="s">
        <v>34</v>
      </c>
      <c r="AY281" s="117" t="s">
        <v>146</v>
      </c>
      <c r="BK281" s="125">
        <f>SUM(BK282:BK288)</f>
        <v>0</v>
      </c>
    </row>
    <row r="282" spans="2:65" s="1" customFormat="1" ht="37.9" customHeight="1">
      <c r="B282" s="31"/>
      <c r="C282" s="128" t="s">
        <v>806</v>
      </c>
      <c r="D282" s="128" t="s">
        <v>148</v>
      </c>
      <c r="E282" s="129" t="s">
        <v>1313</v>
      </c>
      <c r="F282" s="130" t="s">
        <v>1314</v>
      </c>
      <c r="G282" s="131" t="s">
        <v>196</v>
      </c>
      <c r="H282" s="132">
        <v>2.16</v>
      </c>
      <c r="I282" s="133"/>
      <c r="J282" s="134">
        <f>ROUND(I282*H282,2)</f>
        <v>0</v>
      </c>
      <c r="K282" s="135"/>
      <c r="L282" s="31"/>
      <c r="M282" s="136" t="s">
        <v>19</v>
      </c>
      <c r="N282" s="137" t="s">
        <v>44</v>
      </c>
      <c r="P282" s="138">
        <f>O282*H282</f>
        <v>0</v>
      </c>
      <c r="Q282" s="138">
        <v>2.4240000000000001E-2</v>
      </c>
      <c r="R282" s="138">
        <f>Q282*H282</f>
        <v>5.2358400000000006E-2</v>
      </c>
      <c r="S282" s="138">
        <v>0</v>
      </c>
      <c r="T282" s="139">
        <f>S282*H282</f>
        <v>0</v>
      </c>
      <c r="AR282" s="140" t="s">
        <v>262</v>
      </c>
      <c r="AT282" s="140" t="s">
        <v>148</v>
      </c>
      <c r="AU282" s="140" t="s">
        <v>82</v>
      </c>
      <c r="AY282" s="16" t="s">
        <v>146</v>
      </c>
      <c r="BE282" s="141">
        <f>IF(N282="základní",J282,0)</f>
        <v>0</v>
      </c>
      <c r="BF282" s="141">
        <f>IF(N282="snížená",J282,0)</f>
        <v>0</v>
      </c>
      <c r="BG282" s="141">
        <f>IF(N282="zákl. přenesená",J282,0)</f>
        <v>0</v>
      </c>
      <c r="BH282" s="141">
        <f>IF(N282="sníž. přenesená",J282,0)</f>
        <v>0</v>
      </c>
      <c r="BI282" s="141">
        <f>IF(N282="nulová",J282,0)</f>
        <v>0</v>
      </c>
      <c r="BJ282" s="16" t="s">
        <v>34</v>
      </c>
      <c r="BK282" s="141">
        <f>ROUND(I282*H282,2)</f>
        <v>0</v>
      </c>
      <c r="BL282" s="16" t="s">
        <v>262</v>
      </c>
      <c r="BM282" s="140" t="s">
        <v>1315</v>
      </c>
    </row>
    <row r="283" spans="2:65" s="1" customFormat="1">
      <c r="B283" s="31"/>
      <c r="D283" s="142" t="s">
        <v>154</v>
      </c>
      <c r="F283" s="143" t="s">
        <v>1316</v>
      </c>
      <c r="I283" s="144"/>
      <c r="L283" s="31"/>
      <c r="M283" s="145"/>
      <c r="T283" s="52"/>
      <c r="AT283" s="16" t="s">
        <v>154</v>
      </c>
      <c r="AU283" s="16" t="s">
        <v>82</v>
      </c>
    </row>
    <row r="284" spans="2:65" s="12" customFormat="1">
      <c r="B284" s="146"/>
      <c r="D284" s="147" t="s">
        <v>156</v>
      </c>
      <c r="E284" s="148" t="s">
        <v>19</v>
      </c>
      <c r="F284" s="149" t="s">
        <v>1317</v>
      </c>
      <c r="H284" s="150">
        <v>2.16</v>
      </c>
      <c r="I284" s="151"/>
      <c r="L284" s="146"/>
      <c r="M284" s="152"/>
      <c r="T284" s="153"/>
      <c r="AT284" s="148" t="s">
        <v>156</v>
      </c>
      <c r="AU284" s="148" t="s">
        <v>82</v>
      </c>
      <c r="AV284" s="12" t="s">
        <v>82</v>
      </c>
      <c r="AW284" s="12" t="s">
        <v>33</v>
      </c>
      <c r="AX284" s="12" t="s">
        <v>34</v>
      </c>
      <c r="AY284" s="148" t="s">
        <v>146</v>
      </c>
    </row>
    <row r="285" spans="2:65" s="1" customFormat="1" ht="24.2" customHeight="1">
      <c r="B285" s="31"/>
      <c r="C285" s="128" t="s">
        <v>815</v>
      </c>
      <c r="D285" s="128" t="s">
        <v>148</v>
      </c>
      <c r="E285" s="129" t="s">
        <v>1318</v>
      </c>
      <c r="F285" s="130" t="s">
        <v>1319</v>
      </c>
      <c r="G285" s="131" t="s">
        <v>171</v>
      </c>
      <c r="H285" s="132">
        <v>5</v>
      </c>
      <c r="I285" s="133"/>
      <c r="J285" s="134">
        <f>ROUND(I285*H285,2)</f>
        <v>0</v>
      </c>
      <c r="K285" s="135"/>
      <c r="L285" s="31"/>
      <c r="M285" s="136" t="s">
        <v>19</v>
      </c>
      <c r="N285" s="137" t="s">
        <v>44</v>
      </c>
      <c r="P285" s="138">
        <f>O285*H285</f>
        <v>0</v>
      </c>
      <c r="Q285" s="138">
        <v>2.1450000000000002E-3</v>
      </c>
      <c r="R285" s="138">
        <f>Q285*H285</f>
        <v>1.0725000000000002E-2</v>
      </c>
      <c r="S285" s="138">
        <v>0</v>
      </c>
      <c r="T285" s="139">
        <f>S285*H285</f>
        <v>0</v>
      </c>
      <c r="AR285" s="140" t="s">
        <v>262</v>
      </c>
      <c r="AT285" s="140" t="s">
        <v>148</v>
      </c>
      <c r="AU285" s="140" t="s">
        <v>82</v>
      </c>
      <c r="AY285" s="16" t="s">
        <v>146</v>
      </c>
      <c r="BE285" s="141">
        <f>IF(N285="základní",J285,0)</f>
        <v>0</v>
      </c>
      <c r="BF285" s="141">
        <f>IF(N285="snížená",J285,0)</f>
        <v>0</v>
      </c>
      <c r="BG285" s="141">
        <f>IF(N285="zákl. přenesená",J285,0)</f>
        <v>0</v>
      </c>
      <c r="BH285" s="141">
        <f>IF(N285="sníž. přenesená",J285,0)</f>
        <v>0</v>
      </c>
      <c r="BI285" s="141">
        <f>IF(N285="nulová",J285,0)</f>
        <v>0</v>
      </c>
      <c r="BJ285" s="16" t="s">
        <v>34</v>
      </c>
      <c r="BK285" s="141">
        <f>ROUND(I285*H285,2)</f>
        <v>0</v>
      </c>
      <c r="BL285" s="16" t="s">
        <v>262</v>
      </c>
      <c r="BM285" s="140" t="s">
        <v>1320</v>
      </c>
    </row>
    <row r="286" spans="2:65" s="1" customFormat="1" ht="29.25">
      <c r="B286" s="31"/>
      <c r="D286" s="147" t="s">
        <v>336</v>
      </c>
      <c r="F286" s="167" t="s">
        <v>1321</v>
      </c>
      <c r="I286" s="144"/>
      <c r="L286" s="31"/>
      <c r="M286" s="145"/>
      <c r="T286" s="52"/>
      <c r="AT286" s="16" t="s">
        <v>336</v>
      </c>
      <c r="AU286" s="16" t="s">
        <v>82</v>
      </c>
    </row>
    <row r="287" spans="2:65" s="1" customFormat="1" ht="49.15" customHeight="1">
      <c r="B287" s="31"/>
      <c r="C287" s="128" t="s">
        <v>820</v>
      </c>
      <c r="D287" s="128" t="s">
        <v>148</v>
      </c>
      <c r="E287" s="129" t="s">
        <v>1322</v>
      </c>
      <c r="F287" s="130" t="s">
        <v>1323</v>
      </c>
      <c r="G287" s="131" t="s">
        <v>510</v>
      </c>
      <c r="H287" s="132">
        <v>6.3E-2</v>
      </c>
      <c r="I287" s="133"/>
      <c r="J287" s="134">
        <f>ROUND(I287*H287,2)</f>
        <v>0</v>
      </c>
      <c r="K287" s="135"/>
      <c r="L287" s="31"/>
      <c r="M287" s="136" t="s">
        <v>19</v>
      </c>
      <c r="N287" s="137" t="s">
        <v>44</v>
      </c>
      <c r="P287" s="138">
        <f>O287*H287</f>
        <v>0</v>
      </c>
      <c r="Q287" s="138">
        <v>0</v>
      </c>
      <c r="R287" s="138">
        <f>Q287*H287</f>
        <v>0</v>
      </c>
      <c r="S287" s="138">
        <v>0</v>
      </c>
      <c r="T287" s="139">
        <f>S287*H287</f>
        <v>0</v>
      </c>
      <c r="AR287" s="140" t="s">
        <v>262</v>
      </c>
      <c r="AT287" s="140" t="s">
        <v>148</v>
      </c>
      <c r="AU287" s="140" t="s">
        <v>82</v>
      </c>
      <c r="AY287" s="16" t="s">
        <v>146</v>
      </c>
      <c r="BE287" s="141">
        <f>IF(N287="základní",J287,0)</f>
        <v>0</v>
      </c>
      <c r="BF287" s="141">
        <f>IF(N287="snížená",J287,0)</f>
        <v>0</v>
      </c>
      <c r="BG287" s="141">
        <f>IF(N287="zákl. přenesená",J287,0)</f>
        <v>0</v>
      </c>
      <c r="BH287" s="141">
        <f>IF(N287="sníž. přenesená",J287,0)</f>
        <v>0</v>
      </c>
      <c r="BI287" s="141">
        <f>IF(N287="nulová",J287,0)</f>
        <v>0</v>
      </c>
      <c r="BJ287" s="16" t="s">
        <v>34</v>
      </c>
      <c r="BK287" s="141">
        <f>ROUND(I287*H287,2)</f>
        <v>0</v>
      </c>
      <c r="BL287" s="16" t="s">
        <v>262</v>
      </c>
      <c r="BM287" s="140" t="s">
        <v>1324</v>
      </c>
    </row>
    <row r="288" spans="2:65" s="1" customFormat="1">
      <c r="B288" s="31"/>
      <c r="D288" s="142" t="s">
        <v>154</v>
      </c>
      <c r="F288" s="143" t="s">
        <v>1325</v>
      </c>
      <c r="I288" s="144"/>
      <c r="L288" s="31"/>
      <c r="M288" s="145"/>
      <c r="T288" s="52"/>
      <c r="AT288" s="16" t="s">
        <v>154</v>
      </c>
      <c r="AU288" s="16" t="s">
        <v>82</v>
      </c>
    </row>
    <row r="289" spans="2:65" s="11" customFormat="1" ht="22.9" customHeight="1">
      <c r="B289" s="116"/>
      <c r="D289" s="117" t="s">
        <v>72</v>
      </c>
      <c r="E289" s="126" t="s">
        <v>1326</v>
      </c>
      <c r="F289" s="126" t="s">
        <v>1327</v>
      </c>
      <c r="I289" s="119"/>
      <c r="J289" s="127">
        <f>BK289</f>
        <v>0</v>
      </c>
      <c r="L289" s="116"/>
      <c r="M289" s="121"/>
      <c r="P289" s="122">
        <f>SUM(P290:P304)</f>
        <v>0</v>
      </c>
      <c r="R289" s="122">
        <f>SUM(R290:R304)</f>
        <v>1.636E-2</v>
      </c>
      <c r="T289" s="123">
        <f>SUM(T290:T304)</f>
        <v>0</v>
      </c>
      <c r="AR289" s="117" t="s">
        <v>82</v>
      </c>
      <c r="AT289" s="124" t="s">
        <v>72</v>
      </c>
      <c r="AU289" s="124" t="s">
        <v>34</v>
      </c>
      <c r="AY289" s="117" t="s">
        <v>146</v>
      </c>
      <c r="BK289" s="125">
        <f>SUM(BK290:BK304)</f>
        <v>0</v>
      </c>
    </row>
    <row r="290" spans="2:65" s="1" customFormat="1" ht="24.2" customHeight="1">
      <c r="B290" s="31"/>
      <c r="C290" s="128" t="s">
        <v>825</v>
      </c>
      <c r="D290" s="128" t="s">
        <v>148</v>
      </c>
      <c r="E290" s="129" t="s">
        <v>1328</v>
      </c>
      <c r="F290" s="130" t="s">
        <v>1329</v>
      </c>
      <c r="G290" s="131" t="s">
        <v>171</v>
      </c>
      <c r="H290" s="132">
        <v>1</v>
      </c>
      <c r="I290" s="133"/>
      <c r="J290" s="134">
        <f>ROUND(I290*H290,2)</f>
        <v>0</v>
      </c>
      <c r="K290" s="135"/>
      <c r="L290" s="31"/>
      <c r="M290" s="136" t="s">
        <v>19</v>
      </c>
      <c r="N290" s="137" t="s">
        <v>44</v>
      </c>
      <c r="P290" s="138">
        <f>O290*H290</f>
        <v>0</v>
      </c>
      <c r="Q290" s="138">
        <v>5.9999999999999995E-4</v>
      </c>
      <c r="R290" s="138">
        <f>Q290*H290</f>
        <v>5.9999999999999995E-4</v>
      </c>
      <c r="S290" s="138">
        <v>0</v>
      </c>
      <c r="T290" s="139">
        <f>S290*H290</f>
        <v>0</v>
      </c>
      <c r="AR290" s="140" t="s">
        <v>262</v>
      </c>
      <c r="AT290" s="140" t="s">
        <v>148</v>
      </c>
      <c r="AU290" s="140" t="s">
        <v>82</v>
      </c>
      <c r="AY290" s="16" t="s">
        <v>146</v>
      </c>
      <c r="BE290" s="141">
        <f>IF(N290="základní",J290,0)</f>
        <v>0</v>
      </c>
      <c r="BF290" s="141">
        <f>IF(N290="snížená",J290,0)</f>
        <v>0</v>
      </c>
      <c r="BG290" s="141">
        <f>IF(N290="zákl. přenesená",J290,0)</f>
        <v>0</v>
      </c>
      <c r="BH290" s="141">
        <f>IF(N290="sníž. přenesená",J290,0)</f>
        <v>0</v>
      </c>
      <c r="BI290" s="141">
        <f>IF(N290="nulová",J290,0)</f>
        <v>0</v>
      </c>
      <c r="BJ290" s="16" t="s">
        <v>34</v>
      </c>
      <c r="BK290" s="141">
        <f>ROUND(I290*H290,2)</f>
        <v>0</v>
      </c>
      <c r="BL290" s="16" t="s">
        <v>262</v>
      </c>
      <c r="BM290" s="140" t="s">
        <v>1330</v>
      </c>
    </row>
    <row r="291" spans="2:65" s="1" customFormat="1" ht="24.2" customHeight="1">
      <c r="B291" s="31"/>
      <c r="C291" s="128" t="s">
        <v>830</v>
      </c>
      <c r="D291" s="128" t="s">
        <v>148</v>
      </c>
      <c r="E291" s="129" t="s">
        <v>1331</v>
      </c>
      <c r="F291" s="130" t="s">
        <v>1332</v>
      </c>
      <c r="G291" s="131" t="s">
        <v>171</v>
      </c>
      <c r="H291" s="132">
        <v>1</v>
      </c>
      <c r="I291" s="133"/>
      <c r="J291" s="134">
        <f>ROUND(I291*H291,2)</f>
        <v>0</v>
      </c>
      <c r="K291" s="135"/>
      <c r="L291" s="31"/>
      <c r="M291" s="136" t="s">
        <v>19</v>
      </c>
      <c r="N291" s="137" t="s">
        <v>44</v>
      </c>
      <c r="P291" s="138">
        <f>O291*H291</f>
        <v>0</v>
      </c>
      <c r="Q291" s="138">
        <v>8.9999999999999998E-4</v>
      </c>
      <c r="R291" s="138">
        <f>Q291*H291</f>
        <v>8.9999999999999998E-4</v>
      </c>
      <c r="S291" s="138">
        <v>0</v>
      </c>
      <c r="T291" s="139">
        <f>S291*H291</f>
        <v>0</v>
      </c>
      <c r="AR291" s="140" t="s">
        <v>262</v>
      </c>
      <c r="AT291" s="140" t="s">
        <v>148</v>
      </c>
      <c r="AU291" s="140" t="s">
        <v>82</v>
      </c>
      <c r="AY291" s="16" t="s">
        <v>146</v>
      </c>
      <c r="BE291" s="141">
        <f>IF(N291="základní",J291,0)</f>
        <v>0</v>
      </c>
      <c r="BF291" s="141">
        <f>IF(N291="snížená",J291,0)</f>
        <v>0</v>
      </c>
      <c r="BG291" s="141">
        <f>IF(N291="zákl. přenesená",J291,0)</f>
        <v>0</v>
      </c>
      <c r="BH291" s="141">
        <f>IF(N291="sníž. přenesená",J291,0)</f>
        <v>0</v>
      </c>
      <c r="BI291" s="141">
        <f>IF(N291="nulová",J291,0)</f>
        <v>0</v>
      </c>
      <c r="BJ291" s="16" t="s">
        <v>34</v>
      </c>
      <c r="BK291" s="141">
        <f>ROUND(I291*H291,2)</f>
        <v>0</v>
      </c>
      <c r="BL291" s="16" t="s">
        <v>262</v>
      </c>
      <c r="BM291" s="140" t="s">
        <v>1333</v>
      </c>
    </row>
    <row r="292" spans="2:65" s="1" customFormat="1" ht="33" customHeight="1">
      <c r="B292" s="31"/>
      <c r="C292" s="128" t="s">
        <v>835</v>
      </c>
      <c r="D292" s="128" t="s">
        <v>148</v>
      </c>
      <c r="E292" s="129" t="s">
        <v>1334</v>
      </c>
      <c r="F292" s="130" t="s">
        <v>1335</v>
      </c>
      <c r="G292" s="131" t="s">
        <v>171</v>
      </c>
      <c r="H292" s="132">
        <v>1</v>
      </c>
      <c r="I292" s="133"/>
      <c r="J292" s="134">
        <f>ROUND(I292*H292,2)</f>
        <v>0</v>
      </c>
      <c r="K292" s="135"/>
      <c r="L292" s="31"/>
      <c r="M292" s="136" t="s">
        <v>19</v>
      </c>
      <c r="N292" s="137" t="s">
        <v>44</v>
      </c>
      <c r="P292" s="138">
        <f>O292*H292</f>
        <v>0</v>
      </c>
      <c r="Q292" s="138">
        <v>0</v>
      </c>
      <c r="R292" s="138">
        <f>Q292*H292</f>
        <v>0</v>
      </c>
      <c r="S292" s="138">
        <v>0</v>
      </c>
      <c r="T292" s="139">
        <f>S292*H292</f>
        <v>0</v>
      </c>
      <c r="AR292" s="140" t="s">
        <v>262</v>
      </c>
      <c r="AT292" s="140" t="s">
        <v>148</v>
      </c>
      <c r="AU292" s="140" t="s">
        <v>82</v>
      </c>
      <c r="AY292" s="16" t="s">
        <v>146</v>
      </c>
      <c r="BE292" s="141">
        <f>IF(N292="základní",J292,0)</f>
        <v>0</v>
      </c>
      <c r="BF292" s="141">
        <f>IF(N292="snížená",J292,0)</f>
        <v>0</v>
      </c>
      <c r="BG292" s="141">
        <f>IF(N292="zákl. přenesená",J292,0)</f>
        <v>0</v>
      </c>
      <c r="BH292" s="141">
        <f>IF(N292="sníž. přenesená",J292,0)</f>
        <v>0</v>
      </c>
      <c r="BI292" s="141">
        <f>IF(N292="nulová",J292,0)</f>
        <v>0</v>
      </c>
      <c r="BJ292" s="16" t="s">
        <v>34</v>
      </c>
      <c r="BK292" s="141">
        <f>ROUND(I292*H292,2)</f>
        <v>0</v>
      </c>
      <c r="BL292" s="16" t="s">
        <v>262</v>
      </c>
      <c r="BM292" s="140" t="s">
        <v>1336</v>
      </c>
    </row>
    <row r="293" spans="2:65" s="1" customFormat="1">
      <c r="B293" s="31"/>
      <c r="D293" s="142" t="s">
        <v>154</v>
      </c>
      <c r="F293" s="143" t="s">
        <v>1337</v>
      </c>
      <c r="I293" s="144"/>
      <c r="L293" s="31"/>
      <c r="M293" s="145"/>
      <c r="T293" s="52"/>
      <c r="AT293" s="16" t="s">
        <v>154</v>
      </c>
      <c r="AU293" s="16" t="s">
        <v>82</v>
      </c>
    </row>
    <row r="294" spans="2:65" s="1" customFormat="1" ht="24.2" customHeight="1">
      <c r="B294" s="31"/>
      <c r="C294" s="168" t="s">
        <v>842</v>
      </c>
      <c r="D294" s="168" t="s">
        <v>369</v>
      </c>
      <c r="E294" s="169" t="s">
        <v>1338</v>
      </c>
      <c r="F294" s="170" t="s">
        <v>1339</v>
      </c>
      <c r="G294" s="171" t="s">
        <v>171</v>
      </c>
      <c r="H294" s="172">
        <v>1</v>
      </c>
      <c r="I294" s="173"/>
      <c r="J294" s="174">
        <f>ROUND(I294*H294,2)</f>
        <v>0</v>
      </c>
      <c r="K294" s="175"/>
      <c r="L294" s="176"/>
      <c r="M294" s="177" t="s">
        <v>19</v>
      </c>
      <c r="N294" s="178" t="s">
        <v>44</v>
      </c>
      <c r="P294" s="138">
        <f>O294*H294</f>
        <v>0</v>
      </c>
      <c r="Q294" s="138">
        <v>2.0000000000000001E-4</v>
      </c>
      <c r="R294" s="138">
        <f>Q294*H294</f>
        <v>2.0000000000000001E-4</v>
      </c>
      <c r="S294" s="138">
        <v>0</v>
      </c>
      <c r="T294" s="139">
        <f>S294*H294</f>
        <v>0</v>
      </c>
      <c r="AR294" s="140" t="s">
        <v>356</v>
      </c>
      <c r="AT294" s="140" t="s">
        <v>369</v>
      </c>
      <c r="AU294" s="140" t="s">
        <v>82</v>
      </c>
      <c r="AY294" s="16" t="s">
        <v>146</v>
      </c>
      <c r="BE294" s="141">
        <f>IF(N294="základní",J294,0)</f>
        <v>0</v>
      </c>
      <c r="BF294" s="141">
        <f>IF(N294="snížená",J294,0)</f>
        <v>0</v>
      </c>
      <c r="BG294" s="141">
        <f>IF(N294="zákl. přenesená",J294,0)</f>
        <v>0</v>
      </c>
      <c r="BH294" s="141">
        <f>IF(N294="sníž. přenesená",J294,0)</f>
        <v>0</v>
      </c>
      <c r="BI294" s="141">
        <f>IF(N294="nulová",J294,0)</f>
        <v>0</v>
      </c>
      <c r="BJ294" s="16" t="s">
        <v>34</v>
      </c>
      <c r="BK294" s="141">
        <f>ROUND(I294*H294,2)</f>
        <v>0</v>
      </c>
      <c r="BL294" s="16" t="s">
        <v>262</v>
      </c>
      <c r="BM294" s="140" t="s">
        <v>1340</v>
      </c>
    </row>
    <row r="295" spans="2:65" s="1" customFormat="1" ht="44.25" customHeight="1">
      <c r="B295" s="31"/>
      <c r="C295" s="128" t="s">
        <v>848</v>
      </c>
      <c r="D295" s="128" t="s">
        <v>148</v>
      </c>
      <c r="E295" s="129" t="s">
        <v>1341</v>
      </c>
      <c r="F295" s="130" t="s">
        <v>1342</v>
      </c>
      <c r="G295" s="131" t="s">
        <v>189</v>
      </c>
      <c r="H295" s="132">
        <v>4</v>
      </c>
      <c r="I295" s="133"/>
      <c r="J295" s="134">
        <f>ROUND(I295*H295,2)</f>
        <v>0</v>
      </c>
      <c r="K295" s="135"/>
      <c r="L295" s="31"/>
      <c r="M295" s="136" t="s">
        <v>19</v>
      </c>
      <c r="N295" s="137" t="s">
        <v>44</v>
      </c>
      <c r="P295" s="138">
        <f>O295*H295</f>
        <v>0</v>
      </c>
      <c r="Q295" s="138">
        <v>3.4399999999999999E-3</v>
      </c>
      <c r="R295" s="138">
        <f>Q295*H295</f>
        <v>1.376E-2</v>
      </c>
      <c r="S295" s="138">
        <v>0</v>
      </c>
      <c r="T295" s="139">
        <f>S295*H295</f>
        <v>0</v>
      </c>
      <c r="AR295" s="140" t="s">
        <v>262</v>
      </c>
      <c r="AT295" s="140" t="s">
        <v>148</v>
      </c>
      <c r="AU295" s="140" t="s">
        <v>82</v>
      </c>
      <c r="AY295" s="16" t="s">
        <v>146</v>
      </c>
      <c r="BE295" s="141">
        <f>IF(N295="základní",J295,0)</f>
        <v>0</v>
      </c>
      <c r="BF295" s="141">
        <f>IF(N295="snížená",J295,0)</f>
        <v>0</v>
      </c>
      <c r="BG295" s="141">
        <f>IF(N295="zákl. přenesená",J295,0)</f>
        <v>0</v>
      </c>
      <c r="BH295" s="141">
        <f>IF(N295="sníž. přenesená",J295,0)</f>
        <v>0</v>
      </c>
      <c r="BI295" s="141">
        <f>IF(N295="nulová",J295,0)</f>
        <v>0</v>
      </c>
      <c r="BJ295" s="16" t="s">
        <v>34</v>
      </c>
      <c r="BK295" s="141">
        <f>ROUND(I295*H295,2)</f>
        <v>0</v>
      </c>
      <c r="BL295" s="16" t="s">
        <v>262</v>
      </c>
      <c r="BM295" s="140" t="s">
        <v>1343</v>
      </c>
    </row>
    <row r="296" spans="2:65" s="12" customFormat="1">
      <c r="B296" s="146"/>
      <c r="D296" s="147" t="s">
        <v>156</v>
      </c>
      <c r="E296" s="148" t="s">
        <v>19</v>
      </c>
      <c r="F296" s="149" t="s">
        <v>1344</v>
      </c>
      <c r="H296" s="150">
        <v>4</v>
      </c>
      <c r="I296" s="151"/>
      <c r="L296" s="146"/>
      <c r="M296" s="152"/>
      <c r="T296" s="153"/>
      <c r="AT296" s="148" t="s">
        <v>156</v>
      </c>
      <c r="AU296" s="148" t="s">
        <v>82</v>
      </c>
      <c r="AV296" s="12" t="s">
        <v>82</v>
      </c>
      <c r="AW296" s="12" t="s">
        <v>33</v>
      </c>
      <c r="AX296" s="12" t="s">
        <v>34</v>
      </c>
      <c r="AY296" s="148" t="s">
        <v>146</v>
      </c>
    </row>
    <row r="297" spans="2:65" s="1" customFormat="1" ht="24.2" customHeight="1">
      <c r="B297" s="31"/>
      <c r="C297" s="128" t="s">
        <v>853</v>
      </c>
      <c r="D297" s="128" t="s">
        <v>148</v>
      </c>
      <c r="E297" s="129" t="s">
        <v>1345</v>
      </c>
      <c r="F297" s="130" t="s">
        <v>1346</v>
      </c>
      <c r="G297" s="131" t="s">
        <v>171</v>
      </c>
      <c r="H297" s="132">
        <v>4</v>
      </c>
      <c r="I297" s="133"/>
      <c r="J297" s="134">
        <f>ROUND(I297*H297,2)</f>
        <v>0</v>
      </c>
      <c r="K297" s="135"/>
      <c r="L297" s="31"/>
      <c r="M297" s="136" t="s">
        <v>19</v>
      </c>
      <c r="N297" s="137" t="s">
        <v>44</v>
      </c>
      <c r="P297" s="138">
        <f>O297*H297</f>
        <v>0</v>
      </c>
      <c r="Q297" s="138">
        <v>0</v>
      </c>
      <c r="R297" s="138">
        <f>Q297*H297</f>
        <v>0</v>
      </c>
      <c r="S297" s="138">
        <v>0</v>
      </c>
      <c r="T297" s="139">
        <f>S297*H297</f>
        <v>0</v>
      </c>
      <c r="AR297" s="140" t="s">
        <v>262</v>
      </c>
      <c r="AT297" s="140" t="s">
        <v>148</v>
      </c>
      <c r="AU297" s="140" t="s">
        <v>82</v>
      </c>
      <c r="AY297" s="16" t="s">
        <v>146</v>
      </c>
      <c r="BE297" s="141">
        <f>IF(N297="základní",J297,0)</f>
        <v>0</v>
      </c>
      <c r="BF297" s="141">
        <f>IF(N297="snížená",J297,0)</f>
        <v>0</v>
      </c>
      <c r="BG297" s="141">
        <f>IF(N297="zákl. přenesená",J297,0)</f>
        <v>0</v>
      </c>
      <c r="BH297" s="141">
        <f>IF(N297="sníž. přenesená",J297,0)</f>
        <v>0</v>
      </c>
      <c r="BI297" s="141">
        <f>IF(N297="nulová",J297,0)</f>
        <v>0</v>
      </c>
      <c r="BJ297" s="16" t="s">
        <v>34</v>
      </c>
      <c r="BK297" s="141">
        <f>ROUND(I297*H297,2)</f>
        <v>0</v>
      </c>
      <c r="BL297" s="16" t="s">
        <v>262</v>
      </c>
      <c r="BM297" s="140" t="s">
        <v>1347</v>
      </c>
    </row>
    <row r="298" spans="2:65" s="1" customFormat="1">
      <c r="B298" s="31"/>
      <c r="D298" s="142" t="s">
        <v>154</v>
      </c>
      <c r="F298" s="143" t="s">
        <v>1348</v>
      </c>
      <c r="I298" s="144"/>
      <c r="L298" s="31"/>
      <c r="M298" s="145"/>
      <c r="T298" s="52"/>
      <c r="AT298" s="16" t="s">
        <v>154</v>
      </c>
      <c r="AU298" s="16" t="s">
        <v>82</v>
      </c>
    </row>
    <row r="299" spans="2:65" s="1" customFormat="1" ht="16.5" customHeight="1">
      <c r="B299" s="31"/>
      <c r="C299" s="168" t="s">
        <v>859</v>
      </c>
      <c r="D299" s="168" t="s">
        <v>369</v>
      </c>
      <c r="E299" s="169" t="s">
        <v>1349</v>
      </c>
      <c r="F299" s="170" t="s">
        <v>1350</v>
      </c>
      <c r="G299" s="171" t="s">
        <v>171</v>
      </c>
      <c r="H299" s="172">
        <v>1</v>
      </c>
      <c r="I299" s="173"/>
      <c r="J299" s="174">
        <f>ROUND(I299*H299,2)</f>
        <v>0</v>
      </c>
      <c r="K299" s="175"/>
      <c r="L299" s="176"/>
      <c r="M299" s="177" t="s">
        <v>19</v>
      </c>
      <c r="N299" s="178" t="s">
        <v>44</v>
      </c>
      <c r="P299" s="138">
        <f>O299*H299</f>
        <v>0</v>
      </c>
      <c r="Q299" s="138">
        <v>1.2999999999999999E-4</v>
      </c>
      <c r="R299" s="138">
        <f>Q299*H299</f>
        <v>1.2999999999999999E-4</v>
      </c>
      <c r="S299" s="138">
        <v>0</v>
      </c>
      <c r="T299" s="139">
        <f>S299*H299</f>
        <v>0</v>
      </c>
      <c r="AR299" s="140" t="s">
        <v>356</v>
      </c>
      <c r="AT299" s="140" t="s">
        <v>369</v>
      </c>
      <c r="AU299" s="140" t="s">
        <v>82</v>
      </c>
      <c r="AY299" s="16" t="s">
        <v>146</v>
      </c>
      <c r="BE299" s="141">
        <f>IF(N299="základní",J299,0)</f>
        <v>0</v>
      </c>
      <c r="BF299" s="141">
        <f>IF(N299="snížená",J299,0)</f>
        <v>0</v>
      </c>
      <c r="BG299" s="141">
        <f>IF(N299="zákl. přenesená",J299,0)</f>
        <v>0</v>
      </c>
      <c r="BH299" s="141">
        <f>IF(N299="sníž. přenesená",J299,0)</f>
        <v>0</v>
      </c>
      <c r="BI299" s="141">
        <f>IF(N299="nulová",J299,0)</f>
        <v>0</v>
      </c>
      <c r="BJ299" s="16" t="s">
        <v>34</v>
      </c>
      <c r="BK299" s="141">
        <f>ROUND(I299*H299,2)</f>
        <v>0</v>
      </c>
      <c r="BL299" s="16" t="s">
        <v>262</v>
      </c>
      <c r="BM299" s="140" t="s">
        <v>1351</v>
      </c>
    </row>
    <row r="300" spans="2:65" s="1" customFormat="1" ht="16.5" customHeight="1">
      <c r="B300" s="31"/>
      <c r="C300" s="168" t="s">
        <v>864</v>
      </c>
      <c r="D300" s="168" t="s">
        <v>369</v>
      </c>
      <c r="E300" s="169" t="s">
        <v>1352</v>
      </c>
      <c r="F300" s="170" t="s">
        <v>1353</v>
      </c>
      <c r="G300" s="171" t="s">
        <v>171</v>
      </c>
      <c r="H300" s="172">
        <v>3</v>
      </c>
      <c r="I300" s="173"/>
      <c r="J300" s="174">
        <f>ROUND(I300*H300,2)</f>
        <v>0</v>
      </c>
      <c r="K300" s="175"/>
      <c r="L300" s="176"/>
      <c r="M300" s="177" t="s">
        <v>19</v>
      </c>
      <c r="N300" s="178" t="s">
        <v>44</v>
      </c>
      <c r="P300" s="138">
        <f>O300*H300</f>
        <v>0</v>
      </c>
      <c r="Q300" s="138">
        <v>1.4999999999999999E-4</v>
      </c>
      <c r="R300" s="138">
        <f>Q300*H300</f>
        <v>4.4999999999999999E-4</v>
      </c>
      <c r="S300" s="138">
        <v>0</v>
      </c>
      <c r="T300" s="139">
        <f>S300*H300</f>
        <v>0</v>
      </c>
      <c r="AR300" s="140" t="s">
        <v>356</v>
      </c>
      <c r="AT300" s="140" t="s">
        <v>369</v>
      </c>
      <c r="AU300" s="140" t="s">
        <v>82</v>
      </c>
      <c r="AY300" s="16" t="s">
        <v>146</v>
      </c>
      <c r="BE300" s="141">
        <f>IF(N300="základní",J300,0)</f>
        <v>0</v>
      </c>
      <c r="BF300" s="141">
        <f>IF(N300="snížená",J300,0)</f>
        <v>0</v>
      </c>
      <c r="BG300" s="141">
        <f>IF(N300="zákl. přenesená",J300,0)</f>
        <v>0</v>
      </c>
      <c r="BH300" s="141">
        <f>IF(N300="sníž. přenesená",J300,0)</f>
        <v>0</v>
      </c>
      <c r="BI300" s="141">
        <f>IF(N300="nulová",J300,0)</f>
        <v>0</v>
      </c>
      <c r="BJ300" s="16" t="s">
        <v>34</v>
      </c>
      <c r="BK300" s="141">
        <f>ROUND(I300*H300,2)</f>
        <v>0</v>
      </c>
      <c r="BL300" s="16" t="s">
        <v>262</v>
      </c>
      <c r="BM300" s="140" t="s">
        <v>1354</v>
      </c>
    </row>
    <row r="301" spans="2:65" s="1" customFormat="1" ht="37.9" customHeight="1">
      <c r="B301" s="31"/>
      <c r="C301" s="128" t="s">
        <v>869</v>
      </c>
      <c r="D301" s="128" t="s">
        <v>148</v>
      </c>
      <c r="E301" s="129" t="s">
        <v>1355</v>
      </c>
      <c r="F301" s="130" t="s">
        <v>1356</v>
      </c>
      <c r="G301" s="131" t="s">
        <v>171</v>
      </c>
      <c r="H301" s="132">
        <v>2</v>
      </c>
      <c r="I301" s="133"/>
      <c r="J301" s="134">
        <f>ROUND(I301*H301,2)</f>
        <v>0</v>
      </c>
      <c r="K301" s="135"/>
      <c r="L301" s="31"/>
      <c r="M301" s="136" t="s">
        <v>19</v>
      </c>
      <c r="N301" s="137" t="s">
        <v>44</v>
      </c>
      <c r="P301" s="138">
        <f>O301*H301</f>
        <v>0</v>
      </c>
      <c r="Q301" s="138">
        <v>0</v>
      </c>
      <c r="R301" s="138">
        <f>Q301*H301</f>
        <v>0</v>
      </c>
      <c r="S301" s="138">
        <v>0</v>
      </c>
      <c r="T301" s="139">
        <f>S301*H301</f>
        <v>0</v>
      </c>
      <c r="AR301" s="140" t="s">
        <v>262</v>
      </c>
      <c r="AT301" s="140" t="s">
        <v>148</v>
      </c>
      <c r="AU301" s="140" t="s">
        <v>82</v>
      </c>
      <c r="AY301" s="16" t="s">
        <v>146</v>
      </c>
      <c r="BE301" s="141">
        <f>IF(N301="základní",J301,0)</f>
        <v>0</v>
      </c>
      <c r="BF301" s="141">
        <f>IF(N301="snížená",J301,0)</f>
        <v>0</v>
      </c>
      <c r="BG301" s="141">
        <f>IF(N301="zákl. přenesená",J301,0)</f>
        <v>0</v>
      </c>
      <c r="BH301" s="141">
        <f>IF(N301="sníž. přenesená",J301,0)</f>
        <v>0</v>
      </c>
      <c r="BI301" s="141">
        <f>IF(N301="nulová",J301,0)</f>
        <v>0</v>
      </c>
      <c r="BJ301" s="16" t="s">
        <v>34</v>
      </c>
      <c r="BK301" s="141">
        <f>ROUND(I301*H301,2)</f>
        <v>0</v>
      </c>
      <c r="BL301" s="16" t="s">
        <v>262</v>
      </c>
      <c r="BM301" s="140" t="s">
        <v>1357</v>
      </c>
    </row>
    <row r="302" spans="2:65" s="1" customFormat="1">
      <c r="B302" s="31"/>
      <c r="D302" s="142" t="s">
        <v>154</v>
      </c>
      <c r="F302" s="143" t="s">
        <v>1358</v>
      </c>
      <c r="I302" s="144"/>
      <c r="L302" s="31"/>
      <c r="M302" s="145"/>
      <c r="T302" s="52"/>
      <c r="AT302" s="16" t="s">
        <v>154</v>
      </c>
      <c r="AU302" s="16" t="s">
        <v>82</v>
      </c>
    </row>
    <row r="303" spans="2:65" s="1" customFormat="1" ht="16.5" customHeight="1">
      <c r="B303" s="31"/>
      <c r="C303" s="168" t="s">
        <v>876</v>
      </c>
      <c r="D303" s="168" t="s">
        <v>369</v>
      </c>
      <c r="E303" s="169" t="s">
        <v>1359</v>
      </c>
      <c r="F303" s="170" t="s">
        <v>1360</v>
      </c>
      <c r="G303" s="171" t="s">
        <v>171</v>
      </c>
      <c r="H303" s="172">
        <v>2</v>
      </c>
      <c r="I303" s="173"/>
      <c r="J303" s="174">
        <f>ROUND(I303*H303,2)</f>
        <v>0</v>
      </c>
      <c r="K303" s="175"/>
      <c r="L303" s="176"/>
      <c r="M303" s="177" t="s">
        <v>19</v>
      </c>
      <c r="N303" s="178" t="s">
        <v>44</v>
      </c>
      <c r="P303" s="138">
        <f>O303*H303</f>
        <v>0</v>
      </c>
      <c r="Q303" s="138">
        <v>1.6000000000000001E-4</v>
      </c>
      <c r="R303" s="138">
        <f>Q303*H303</f>
        <v>3.2000000000000003E-4</v>
      </c>
      <c r="S303" s="138">
        <v>0</v>
      </c>
      <c r="T303" s="139">
        <f>S303*H303</f>
        <v>0</v>
      </c>
      <c r="AR303" s="140" t="s">
        <v>356</v>
      </c>
      <c r="AT303" s="140" t="s">
        <v>369</v>
      </c>
      <c r="AU303" s="140" t="s">
        <v>82</v>
      </c>
      <c r="AY303" s="16" t="s">
        <v>146</v>
      </c>
      <c r="BE303" s="141">
        <f>IF(N303="základní",J303,0)</f>
        <v>0</v>
      </c>
      <c r="BF303" s="141">
        <f>IF(N303="snížená",J303,0)</f>
        <v>0</v>
      </c>
      <c r="BG303" s="141">
        <f>IF(N303="zákl. přenesená",J303,0)</f>
        <v>0</v>
      </c>
      <c r="BH303" s="141">
        <f>IF(N303="sníž. přenesená",J303,0)</f>
        <v>0</v>
      </c>
      <c r="BI303" s="141">
        <f>IF(N303="nulová",J303,0)</f>
        <v>0</v>
      </c>
      <c r="BJ303" s="16" t="s">
        <v>34</v>
      </c>
      <c r="BK303" s="141">
        <f>ROUND(I303*H303,2)</f>
        <v>0</v>
      </c>
      <c r="BL303" s="16" t="s">
        <v>262</v>
      </c>
      <c r="BM303" s="140" t="s">
        <v>1361</v>
      </c>
    </row>
    <row r="304" spans="2:65" s="1" customFormat="1" ht="16.5" customHeight="1">
      <c r="B304" s="31"/>
      <c r="C304" s="128" t="s">
        <v>890</v>
      </c>
      <c r="D304" s="128" t="s">
        <v>148</v>
      </c>
      <c r="E304" s="129" t="s">
        <v>1362</v>
      </c>
      <c r="F304" s="130" t="s">
        <v>1363</v>
      </c>
      <c r="G304" s="131" t="s">
        <v>372</v>
      </c>
      <c r="H304" s="132">
        <v>1</v>
      </c>
      <c r="I304" s="133"/>
      <c r="J304" s="134">
        <f>ROUND(I304*H304,2)</f>
        <v>0</v>
      </c>
      <c r="K304" s="135"/>
      <c r="L304" s="31"/>
      <c r="M304" s="136" t="s">
        <v>19</v>
      </c>
      <c r="N304" s="137" t="s">
        <v>44</v>
      </c>
      <c r="P304" s="138">
        <f>O304*H304</f>
        <v>0</v>
      </c>
      <c r="Q304" s="138">
        <v>0</v>
      </c>
      <c r="R304" s="138">
        <f>Q304*H304</f>
        <v>0</v>
      </c>
      <c r="S304" s="138">
        <v>0</v>
      </c>
      <c r="T304" s="139">
        <f>S304*H304</f>
        <v>0</v>
      </c>
      <c r="AR304" s="140" t="s">
        <v>262</v>
      </c>
      <c r="AT304" s="140" t="s">
        <v>148</v>
      </c>
      <c r="AU304" s="140" t="s">
        <v>82</v>
      </c>
      <c r="AY304" s="16" t="s">
        <v>146</v>
      </c>
      <c r="BE304" s="141">
        <f>IF(N304="základní",J304,0)</f>
        <v>0</v>
      </c>
      <c r="BF304" s="141">
        <f>IF(N304="snížená",J304,0)</f>
        <v>0</v>
      </c>
      <c r="BG304" s="141">
        <f>IF(N304="zákl. přenesená",J304,0)</f>
        <v>0</v>
      </c>
      <c r="BH304" s="141">
        <f>IF(N304="sníž. přenesená",J304,0)</f>
        <v>0</v>
      </c>
      <c r="BI304" s="141">
        <f>IF(N304="nulová",J304,0)</f>
        <v>0</v>
      </c>
      <c r="BJ304" s="16" t="s">
        <v>34</v>
      </c>
      <c r="BK304" s="141">
        <f>ROUND(I304*H304,2)</f>
        <v>0</v>
      </c>
      <c r="BL304" s="16" t="s">
        <v>262</v>
      </c>
      <c r="BM304" s="140" t="s">
        <v>1364</v>
      </c>
    </row>
    <row r="305" spans="2:65" s="11" customFormat="1" ht="22.9" customHeight="1">
      <c r="B305" s="116"/>
      <c r="D305" s="117" t="s">
        <v>72</v>
      </c>
      <c r="E305" s="126" t="s">
        <v>840</v>
      </c>
      <c r="F305" s="126" t="s">
        <v>841</v>
      </c>
      <c r="I305" s="119"/>
      <c r="J305" s="127">
        <f>BK305</f>
        <v>0</v>
      </c>
      <c r="L305" s="116"/>
      <c r="M305" s="121"/>
      <c r="P305" s="122">
        <f>SUM(P306:P311)</f>
        <v>0</v>
      </c>
      <c r="R305" s="122">
        <f>SUM(R306:R311)</f>
        <v>9.5E-4</v>
      </c>
      <c r="T305" s="123">
        <f>SUM(T306:T311)</f>
        <v>0</v>
      </c>
      <c r="AR305" s="117" t="s">
        <v>82</v>
      </c>
      <c r="AT305" s="124" t="s">
        <v>72</v>
      </c>
      <c r="AU305" s="124" t="s">
        <v>34</v>
      </c>
      <c r="AY305" s="117" t="s">
        <v>146</v>
      </c>
      <c r="BK305" s="125">
        <f>SUM(BK306:BK311)</f>
        <v>0</v>
      </c>
    </row>
    <row r="306" spans="2:65" s="1" customFormat="1" ht="24.2" customHeight="1">
      <c r="B306" s="31"/>
      <c r="C306" s="128" t="s">
        <v>894</v>
      </c>
      <c r="D306" s="128" t="s">
        <v>148</v>
      </c>
      <c r="E306" s="129" t="s">
        <v>1365</v>
      </c>
      <c r="F306" s="130" t="s">
        <v>1366</v>
      </c>
      <c r="G306" s="131" t="s">
        <v>189</v>
      </c>
      <c r="H306" s="132">
        <v>19</v>
      </c>
      <c r="I306" s="133"/>
      <c r="J306" s="134">
        <f>ROUND(I306*H306,2)</f>
        <v>0</v>
      </c>
      <c r="K306" s="135"/>
      <c r="L306" s="31"/>
      <c r="M306" s="136" t="s">
        <v>19</v>
      </c>
      <c r="N306" s="137" t="s">
        <v>44</v>
      </c>
      <c r="P306" s="138">
        <f>O306*H306</f>
        <v>0</v>
      </c>
      <c r="Q306" s="138">
        <v>2.0000000000000002E-5</v>
      </c>
      <c r="R306" s="138">
        <f>Q306*H306</f>
        <v>3.8000000000000002E-4</v>
      </c>
      <c r="S306" s="138">
        <v>0</v>
      </c>
      <c r="T306" s="139">
        <f>S306*H306</f>
        <v>0</v>
      </c>
      <c r="AR306" s="140" t="s">
        <v>262</v>
      </c>
      <c r="AT306" s="140" t="s">
        <v>148</v>
      </c>
      <c r="AU306" s="140" t="s">
        <v>82</v>
      </c>
      <c r="AY306" s="16" t="s">
        <v>146</v>
      </c>
      <c r="BE306" s="141">
        <f>IF(N306="základní",J306,0)</f>
        <v>0</v>
      </c>
      <c r="BF306" s="141">
        <f>IF(N306="snížená",J306,0)</f>
        <v>0</v>
      </c>
      <c r="BG306" s="141">
        <f>IF(N306="zákl. přenesená",J306,0)</f>
        <v>0</v>
      </c>
      <c r="BH306" s="141">
        <f>IF(N306="sníž. přenesená",J306,0)</f>
        <v>0</v>
      </c>
      <c r="BI306" s="141">
        <f>IF(N306="nulová",J306,0)</f>
        <v>0</v>
      </c>
      <c r="BJ306" s="16" t="s">
        <v>34</v>
      </c>
      <c r="BK306" s="141">
        <f>ROUND(I306*H306,2)</f>
        <v>0</v>
      </c>
      <c r="BL306" s="16" t="s">
        <v>262</v>
      </c>
      <c r="BM306" s="140" t="s">
        <v>1367</v>
      </c>
    </row>
    <row r="307" spans="2:65" s="1" customFormat="1">
      <c r="B307" s="31"/>
      <c r="D307" s="142" t="s">
        <v>154</v>
      </c>
      <c r="F307" s="143" t="s">
        <v>1368</v>
      </c>
      <c r="I307" s="144"/>
      <c r="L307" s="31"/>
      <c r="M307" s="145"/>
      <c r="T307" s="52"/>
      <c r="AT307" s="16" t="s">
        <v>154</v>
      </c>
      <c r="AU307" s="16" t="s">
        <v>82</v>
      </c>
    </row>
    <row r="308" spans="2:65" s="12" customFormat="1">
      <c r="B308" s="146"/>
      <c r="D308" s="147" t="s">
        <v>156</v>
      </c>
      <c r="E308" s="148" t="s">
        <v>19</v>
      </c>
      <c r="F308" s="149" t="s">
        <v>1369</v>
      </c>
      <c r="H308" s="150">
        <v>19</v>
      </c>
      <c r="I308" s="151"/>
      <c r="L308" s="146"/>
      <c r="M308" s="152"/>
      <c r="T308" s="153"/>
      <c r="AT308" s="148" t="s">
        <v>156</v>
      </c>
      <c r="AU308" s="148" t="s">
        <v>82</v>
      </c>
      <c r="AV308" s="12" t="s">
        <v>82</v>
      </c>
      <c r="AW308" s="12" t="s">
        <v>33</v>
      </c>
      <c r="AX308" s="12" t="s">
        <v>73</v>
      </c>
      <c r="AY308" s="148" t="s">
        <v>146</v>
      </c>
    </row>
    <row r="309" spans="2:65" s="13" customFormat="1">
      <c r="B309" s="154"/>
      <c r="D309" s="147" t="s">
        <v>156</v>
      </c>
      <c r="E309" s="155" t="s">
        <v>19</v>
      </c>
      <c r="F309" s="156" t="s">
        <v>158</v>
      </c>
      <c r="H309" s="157">
        <v>19</v>
      </c>
      <c r="I309" s="158"/>
      <c r="L309" s="154"/>
      <c r="M309" s="159"/>
      <c r="T309" s="160"/>
      <c r="AT309" s="155" t="s">
        <v>156</v>
      </c>
      <c r="AU309" s="155" t="s">
        <v>82</v>
      </c>
      <c r="AV309" s="13" t="s">
        <v>152</v>
      </c>
      <c r="AW309" s="13" t="s">
        <v>33</v>
      </c>
      <c r="AX309" s="13" t="s">
        <v>34</v>
      </c>
      <c r="AY309" s="155" t="s">
        <v>146</v>
      </c>
    </row>
    <row r="310" spans="2:65" s="1" customFormat="1" ht="33" customHeight="1">
      <c r="B310" s="31"/>
      <c r="C310" s="128" t="s">
        <v>899</v>
      </c>
      <c r="D310" s="128" t="s">
        <v>148</v>
      </c>
      <c r="E310" s="129" t="s">
        <v>1370</v>
      </c>
      <c r="F310" s="130" t="s">
        <v>1371</v>
      </c>
      <c r="G310" s="131" t="s">
        <v>189</v>
      </c>
      <c r="H310" s="132">
        <v>19</v>
      </c>
      <c r="I310" s="133"/>
      <c r="J310" s="134">
        <f>ROUND(I310*H310,2)</f>
        <v>0</v>
      </c>
      <c r="K310" s="135"/>
      <c r="L310" s="31"/>
      <c r="M310" s="136" t="s">
        <v>19</v>
      </c>
      <c r="N310" s="137" t="s">
        <v>44</v>
      </c>
      <c r="P310" s="138">
        <f>O310*H310</f>
        <v>0</v>
      </c>
      <c r="Q310" s="138">
        <v>3.0000000000000001E-5</v>
      </c>
      <c r="R310" s="138">
        <f>Q310*H310</f>
        <v>5.6999999999999998E-4</v>
      </c>
      <c r="S310" s="138">
        <v>0</v>
      </c>
      <c r="T310" s="139">
        <f>S310*H310</f>
        <v>0</v>
      </c>
      <c r="AR310" s="140" t="s">
        <v>262</v>
      </c>
      <c r="AT310" s="140" t="s">
        <v>148</v>
      </c>
      <c r="AU310" s="140" t="s">
        <v>82</v>
      </c>
      <c r="AY310" s="16" t="s">
        <v>146</v>
      </c>
      <c r="BE310" s="141">
        <f>IF(N310="základní",J310,0)</f>
        <v>0</v>
      </c>
      <c r="BF310" s="141">
        <f>IF(N310="snížená",J310,0)</f>
        <v>0</v>
      </c>
      <c r="BG310" s="141">
        <f>IF(N310="zákl. přenesená",J310,0)</f>
        <v>0</v>
      </c>
      <c r="BH310" s="141">
        <f>IF(N310="sníž. přenesená",J310,0)</f>
        <v>0</v>
      </c>
      <c r="BI310" s="141">
        <f>IF(N310="nulová",J310,0)</f>
        <v>0</v>
      </c>
      <c r="BJ310" s="16" t="s">
        <v>34</v>
      </c>
      <c r="BK310" s="141">
        <f>ROUND(I310*H310,2)</f>
        <v>0</v>
      </c>
      <c r="BL310" s="16" t="s">
        <v>262</v>
      </c>
      <c r="BM310" s="140" t="s">
        <v>1372</v>
      </c>
    </row>
    <row r="311" spans="2:65" s="1" customFormat="1">
      <c r="B311" s="31"/>
      <c r="D311" s="142" t="s">
        <v>154</v>
      </c>
      <c r="F311" s="143" t="s">
        <v>1373</v>
      </c>
      <c r="I311" s="144"/>
      <c r="L311" s="31"/>
      <c r="M311" s="145"/>
      <c r="T311" s="52"/>
      <c r="AT311" s="16" t="s">
        <v>154</v>
      </c>
      <c r="AU311" s="16" t="s">
        <v>82</v>
      </c>
    </row>
    <row r="312" spans="2:65" s="11" customFormat="1" ht="25.9" customHeight="1">
      <c r="B312" s="116"/>
      <c r="D312" s="117" t="s">
        <v>72</v>
      </c>
      <c r="E312" s="118" t="s">
        <v>1374</v>
      </c>
      <c r="F312" s="118" t="s">
        <v>1375</v>
      </c>
      <c r="I312" s="119"/>
      <c r="J312" s="120">
        <f>BK312</f>
        <v>0</v>
      </c>
      <c r="L312" s="116"/>
      <c r="M312" s="121"/>
      <c r="P312" s="122">
        <f>SUM(P313:P324)</f>
        <v>0</v>
      </c>
      <c r="R312" s="122">
        <f>SUM(R313:R324)</f>
        <v>0</v>
      </c>
      <c r="T312" s="123">
        <f>SUM(T313:T324)</f>
        <v>0</v>
      </c>
      <c r="AR312" s="117" t="s">
        <v>152</v>
      </c>
      <c r="AT312" s="124" t="s">
        <v>72</v>
      </c>
      <c r="AU312" s="124" t="s">
        <v>73</v>
      </c>
      <c r="AY312" s="117" t="s">
        <v>146</v>
      </c>
      <c r="BK312" s="125">
        <f>SUM(BK313:BK324)</f>
        <v>0</v>
      </c>
    </row>
    <row r="313" spans="2:65" s="1" customFormat="1" ht="24.2" customHeight="1">
      <c r="B313" s="31"/>
      <c r="C313" s="128" t="s">
        <v>1376</v>
      </c>
      <c r="D313" s="128" t="s">
        <v>148</v>
      </c>
      <c r="E313" s="129" t="s">
        <v>1377</v>
      </c>
      <c r="F313" s="130" t="s">
        <v>1378</v>
      </c>
      <c r="G313" s="131" t="s">
        <v>1379</v>
      </c>
      <c r="H313" s="132">
        <v>48</v>
      </c>
      <c r="I313" s="133"/>
      <c r="J313" s="134">
        <f>ROUND(I313*H313,2)</f>
        <v>0</v>
      </c>
      <c r="K313" s="135"/>
      <c r="L313" s="31"/>
      <c r="M313" s="136" t="s">
        <v>19</v>
      </c>
      <c r="N313" s="137" t="s">
        <v>44</v>
      </c>
      <c r="P313" s="138">
        <f>O313*H313</f>
        <v>0</v>
      </c>
      <c r="Q313" s="138">
        <v>0</v>
      </c>
      <c r="R313" s="138">
        <f>Q313*H313</f>
        <v>0</v>
      </c>
      <c r="S313" s="138">
        <v>0</v>
      </c>
      <c r="T313" s="139">
        <f>S313*H313</f>
        <v>0</v>
      </c>
      <c r="AR313" s="140" t="s">
        <v>1380</v>
      </c>
      <c r="AT313" s="140" t="s">
        <v>148</v>
      </c>
      <c r="AU313" s="140" t="s">
        <v>34</v>
      </c>
      <c r="AY313" s="16" t="s">
        <v>146</v>
      </c>
      <c r="BE313" s="141">
        <f>IF(N313="základní",J313,0)</f>
        <v>0</v>
      </c>
      <c r="BF313" s="141">
        <f>IF(N313="snížená",J313,0)</f>
        <v>0</v>
      </c>
      <c r="BG313" s="141">
        <f>IF(N313="zákl. přenesená",J313,0)</f>
        <v>0</v>
      </c>
      <c r="BH313" s="141">
        <f>IF(N313="sníž. přenesená",J313,0)</f>
        <v>0</v>
      </c>
      <c r="BI313" s="141">
        <f>IF(N313="nulová",J313,0)</f>
        <v>0</v>
      </c>
      <c r="BJ313" s="16" t="s">
        <v>34</v>
      </c>
      <c r="BK313" s="141">
        <f>ROUND(I313*H313,2)</f>
        <v>0</v>
      </c>
      <c r="BL313" s="16" t="s">
        <v>1380</v>
      </c>
      <c r="BM313" s="140" t="s">
        <v>1381</v>
      </c>
    </row>
    <row r="314" spans="2:65" s="1" customFormat="1">
      <c r="B314" s="31"/>
      <c r="D314" s="142" t="s">
        <v>154</v>
      </c>
      <c r="F314" s="143" t="s">
        <v>1382</v>
      </c>
      <c r="I314" s="144"/>
      <c r="L314" s="31"/>
      <c r="M314" s="145"/>
      <c r="T314" s="52"/>
      <c r="AT314" s="16" t="s">
        <v>154</v>
      </c>
      <c r="AU314" s="16" t="s">
        <v>34</v>
      </c>
    </row>
    <row r="315" spans="2:65" s="12" customFormat="1" ht="22.5">
      <c r="B315" s="146"/>
      <c r="D315" s="147" t="s">
        <v>156</v>
      </c>
      <c r="E315" s="148" t="s">
        <v>19</v>
      </c>
      <c r="F315" s="149" t="s">
        <v>1383</v>
      </c>
      <c r="H315" s="150">
        <v>48</v>
      </c>
      <c r="I315" s="151"/>
      <c r="L315" s="146"/>
      <c r="M315" s="152"/>
      <c r="T315" s="153"/>
      <c r="AT315" s="148" t="s">
        <v>156</v>
      </c>
      <c r="AU315" s="148" t="s">
        <v>34</v>
      </c>
      <c r="AV315" s="12" t="s">
        <v>82</v>
      </c>
      <c r="AW315" s="12" t="s">
        <v>33</v>
      </c>
      <c r="AX315" s="12" t="s">
        <v>34</v>
      </c>
      <c r="AY315" s="148" t="s">
        <v>146</v>
      </c>
    </row>
    <row r="316" spans="2:65" s="1" customFormat="1" ht="24.2" customHeight="1">
      <c r="B316" s="31"/>
      <c r="C316" s="128" t="s">
        <v>1384</v>
      </c>
      <c r="D316" s="128" t="s">
        <v>148</v>
      </c>
      <c r="E316" s="129" t="s">
        <v>1385</v>
      </c>
      <c r="F316" s="130" t="s">
        <v>1386</v>
      </c>
      <c r="G316" s="131" t="s">
        <v>1379</v>
      </c>
      <c r="H316" s="132">
        <v>20</v>
      </c>
      <c r="I316" s="133"/>
      <c r="J316" s="134">
        <f>ROUND(I316*H316,2)</f>
        <v>0</v>
      </c>
      <c r="K316" s="135"/>
      <c r="L316" s="31"/>
      <c r="M316" s="136" t="s">
        <v>19</v>
      </c>
      <c r="N316" s="137" t="s">
        <v>44</v>
      </c>
      <c r="P316" s="138">
        <f>O316*H316</f>
        <v>0</v>
      </c>
      <c r="Q316" s="138">
        <v>0</v>
      </c>
      <c r="R316" s="138">
        <f>Q316*H316</f>
        <v>0</v>
      </c>
      <c r="S316" s="138">
        <v>0</v>
      </c>
      <c r="T316" s="139">
        <f>S316*H316</f>
        <v>0</v>
      </c>
      <c r="AR316" s="140" t="s">
        <v>1380</v>
      </c>
      <c r="AT316" s="140" t="s">
        <v>148</v>
      </c>
      <c r="AU316" s="140" t="s">
        <v>34</v>
      </c>
      <c r="AY316" s="16" t="s">
        <v>146</v>
      </c>
      <c r="BE316" s="141">
        <f>IF(N316="základní",J316,0)</f>
        <v>0</v>
      </c>
      <c r="BF316" s="141">
        <f>IF(N316="snížená",J316,0)</f>
        <v>0</v>
      </c>
      <c r="BG316" s="141">
        <f>IF(N316="zákl. přenesená",J316,0)</f>
        <v>0</v>
      </c>
      <c r="BH316" s="141">
        <f>IF(N316="sníž. přenesená",J316,0)</f>
        <v>0</v>
      </c>
      <c r="BI316" s="141">
        <f>IF(N316="nulová",J316,0)</f>
        <v>0</v>
      </c>
      <c r="BJ316" s="16" t="s">
        <v>34</v>
      </c>
      <c r="BK316" s="141">
        <f>ROUND(I316*H316,2)</f>
        <v>0</v>
      </c>
      <c r="BL316" s="16" t="s">
        <v>1380</v>
      </c>
      <c r="BM316" s="140" t="s">
        <v>1387</v>
      </c>
    </row>
    <row r="317" spans="2:65" s="1" customFormat="1">
      <c r="B317" s="31"/>
      <c r="D317" s="142" t="s">
        <v>154</v>
      </c>
      <c r="F317" s="143" t="s">
        <v>1388</v>
      </c>
      <c r="I317" s="144"/>
      <c r="L317" s="31"/>
      <c r="M317" s="145"/>
      <c r="T317" s="52"/>
      <c r="AT317" s="16" t="s">
        <v>154</v>
      </c>
      <c r="AU317" s="16" t="s">
        <v>34</v>
      </c>
    </row>
    <row r="318" spans="2:65" s="12" customFormat="1">
      <c r="B318" s="146"/>
      <c r="D318" s="147" t="s">
        <v>156</v>
      </c>
      <c r="E318" s="148" t="s">
        <v>19</v>
      </c>
      <c r="F318" s="149" t="s">
        <v>1389</v>
      </c>
      <c r="H318" s="150">
        <v>20</v>
      </c>
      <c r="I318" s="151"/>
      <c r="L318" s="146"/>
      <c r="M318" s="152"/>
      <c r="T318" s="153"/>
      <c r="AT318" s="148" t="s">
        <v>156</v>
      </c>
      <c r="AU318" s="148" t="s">
        <v>34</v>
      </c>
      <c r="AV318" s="12" t="s">
        <v>82</v>
      </c>
      <c r="AW318" s="12" t="s">
        <v>33</v>
      </c>
      <c r="AX318" s="12" t="s">
        <v>34</v>
      </c>
      <c r="AY318" s="148" t="s">
        <v>146</v>
      </c>
    </row>
    <row r="319" spans="2:65" s="1" customFormat="1" ht="24.2" customHeight="1">
      <c r="B319" s="31"/>
      <c r="C319" s="128" t="s">
        <v>1390</v>
      </c>
      <c r="D319" s="128" t="s">
        <v>148</v>
      </c>
      <c r="E319" s="129" t="s">
        <v>1391</v>
      </c>
      <c r="F319" s="130" t="s">
        <v>1392</v>
      </c>
      <c r="G319" s="131" t="s">
        <v>1379</v>
      </c>
      <c r="H319" s="132">
        <v>52</v>
      </c>
      <c r="I319" s="133"/>
      <c r="J319" s="134">
        <f>ROUND(I319*H319,2)</f>
        <v>0</v>
      </c>
      <c r="K319" s="135"/>
      <c r="L319" s="31"/>
      <c r="M319" s="136" t="s">
        <v>19</v>
      </c>
      <c r="N319" s="137" t="s">
        <v>44</v>
      </c>
      <c r="P319" s="138">
        <f>O319*H319</f>
        <v>0</v>
      </c>
      <c r="Q319" s="138">
        <v>0</v>
      </c>
      <c r="R319" s="138">
        <f>Q319*H319</f>
        <v>0</v>
      </c>
      <c r="S319" s="138">
        <v>0</v>
      </c>
      <c r="T319" s="139">
        <f>S319*H319</f>
        <v>0</v>
      </c>
      <c r="AR319" s="140" t="s">
        <v>1380</v>
      </c>
      <c r="AT319" s="140" t="s">
        <v>148</v>
      </c>
      <c r="AU319" s="140" t="s">
        <v>34</v>
      </c>
      <c r="AY319" s="16" t="s">
        <v>146</v>
      </c>
      <c r="BE319" s="141">
        <f>IF(N319="základní",J319,0)</f>
        <v>0</v>
      </c>
      <c r="BF319" s="141">
        <f>IF(N319="snížená",J319,0)</f>
        <v>0</v>
      </c>
      <c r="BG319" s="141">
        <f>IF(N319="zákl. přenesená",J319,0)</f>
        <v>0</v>
      </c>
      <c r="BH319" s="141">
        <f>IF(N319="sníž. přenesená",J319,0)</f>
        <v>0</v>
      </c>
      <c r="BI319" s="141">
        <f>IF(N319="nulová",J319,0)</f>
        <v>0</v>
      </c>
      <c r="BJ319" s="16" t="s">
        <v>34</v>
      </c>
      <c r="BK319" s="141">
        <f>ROUND(I319*H319,2)</f>
        <v>0</v>
      </c>
      <c r="BL319" s="16" t="s">
        <v>1380</v>
      </c>
      <c r="BM319" s="140" t="s">
        <v>1393</v>
      </c>
    </row>
    <row r="320" spans="2:65" s="1" customFormat="1">
      <c r="B320" s="31"/>
      <c r="D320" s="142" t="s">
        <v>154</v>
      </c>
      <c r="F320" s="143" t="s">
        <v>1394</v>
      </c>
      <c r="I320" s="144"/>
      <c r="L320" s="31"/>
      <c r="M320" s="145"/>
      <c r="T320" s="52"/>
      <c r="AT320" s="16" t="s">
        <v>154</v>
      </c>
      <c r="AU320" s="16" t="s">
        <v>34</v>
      </c>
    </row>
    <row r="321" spans="2:65" s="12" customFormat="1" ht="33.75">
      <c r="B321" s="146"/>
      <c r="D321" s="147" t="s">
        <v>156</v>
      </c>
      <c r="E321" s="148" t="s">
        <v>19</v>
      </c>
      <c r="F321" s="149" t="s">
        <v>1395</v>
      </c>
      <c r="H321" s="150">
        <v>52</v>
      </c>
      <c r="I321" s="151"/>
      <c r="L321" s="146"/>
      <c r="M321" s="152"/>
      <c r="T321" s="153"/>
      <c r="AT321" s="148" t="s">
        <v>156</v>
      </c>
      <c r="AU321" s="148" t="s">
        <v>34</v>
      </c>
      <c r="AV321" s="12" t="s">
        <v>82</v>
      </c>
      <c r="AW321" s="12" t="s">
        <v>33</v>
      </c>
      <c r="AX321" s="12" t="s">
        <v>34</v>
      </c>
      <c r="AY321" s="148" t="s">
        <v>146</v>
      </c>
    </row>
    <row r="322" spans="2:65" s="1" customFormat="1" ht="37.9" customHeight="1">
      <c r="B322" s="31"/>
      <c r="C322" s="128" t="s">
        <v>1396</v>
      </c>
      <c r="D322" s="128" t="s">
        <v>148</v>
      </c>
      <c r="E322" s="129" t="s">
        <v>1397</v>
      </c>
      <c r="F322" s="130" t="s">
        <v>1398</v>
      </c>
      <c r="G322" s="131" t="s">
        <v>1379</v>
      </c>
      <c r="H322" s="132">
        <v>20</v>
      </c>
      <c r="I322" s="133"/>
      <c r="J322" s="134">
        <f>ROUND(I322*H322,2)</f>
        <v>0</v>
      </c>
      <c r="K322" s="135"/>
      <c r="L322" s="31"/>
      <c r="M322" s="136" t="s">
        <v>19</v>
      </c>
      <c r="N322" s="137" t="s">
        <v>44</v>
      </c>
      <c r="P322" s="138">
        <f>O322*H322</f>
        <v>0</v>
      </c>
      <c r="Q322" s="138">
        <v>0</v>
      </c>
      <c r="R322" s="138">
        <f>Q322*H322</f>
        <v>0</v>
      </c>
      <c r="S322" s="138">
        <v>0</v>
      </c>
      <c r="T322" s="139">
        <f>S322*H322</f>
        <v>0</v>
      </c>
      <c r="AR322" s="140" t="s">
        <v>1380</v>
      </c>
      <c r="AT322" s="140" t="s">
        <v>148</v>
      </c>
      <c r="AU322" s="140" t="s">
        <v>34</v>
      </c>
      <c r="AY322" s="16" t="s">
        <v>146</v>
      </c>
      <c r="BE322" s="141">
        <f>IF(N322="základní",J322,0)</f>
        <v>0</v>
      </c>
      <c r="BF322" s="141">
        <f>IF(N322="snížená",J322,0)</f>
        <v>0</v>
      </c>
      <c r="BG322" s="141">
        <f>IF(N322="zákl. přenesená",J322,0)</f>
        <v>0</v>
      </c>
      <c r="BH322" s="141">
        <f>IF(N322="sníž. přenesená",J322,0)</f>
        <v>0</v>
      </c>
      <c r="BI322" s="141">
        <f>IF(N322="nulová",J322,0)</f>
        <v>0</v>
      </c>
      <c r="BJ322" s="16" t="s">
        <v>34</v>
      </c>
      <c r="BK322" s="141">
        <f>ROUND(I322*H322,2)</f>
        <v>0</v>
      </c>
      <c r="BL322" s="16" t="s">
        <v>1380</v>
      </c>
      <c r="BM322" s="140" t="s">
        <v>1399</v>
      </c>
    </row>
    <row r="323" spans="2:65" s="1" customFormat="1">
      <c r="B323" s="31"/>
      <c r="D323" s="142" t="s">
        <v>154</v>
      </c>
      <c r="F323" s="143" t="s">
        <v>1400</v>
      </c>
      <c r="I323" s="144"/>
      <c r="L323" s="31"/>
      <c r="M323" s="145"/>
      <c r="T323" s="52"/>
      <c r="AT323" s="16" t="s">
        <v>154</v>
      </c>
      <c r="AU323" s="16" t="s">
        <v>34</v>
      </c>
    </row>
    <row r="324" spans="2:65" s="12" customFormat="1" ht="22.5">
      <c r="B324" s="146"/>
      <c r="D324" s="147" t="s">
        <v>156</v>
      </c>
      <c r="E324" s="148" t="s">
        <v>19</v>
      </c>
      <c r="F324" s="149" t="s">
        <v>1401</v>
      </c>
      <c r="H324" s="150">
        <v>20</v>
      </c>
      <c r="I324" s="151"/>
      <c r="L324" s="146"/>
      <c r="M324" s="179"/>
      <c r="N324" s="180"/>
      <c r="O324" s="180"/>
      <c r="P324" s="180"/>
      <c r="Q324" s="180"/>
      <c r="R324" s="180"/>
      <c r="S324" s="180"/>
      <c r="T324" s="181"/>
      <c r="AT324" s="148" t="s">
        <v>156</v>
      </c>
      <c r="AU324" s="148" t="s">
        <v>34</v>
      </c>
      <c r="AV324" s="12" t="s">
        <v>82</v>
      </c>
      <c r="AW324" s="12" t="s">
        <v>33</v>
      </c>
      <c r="AX324" s="12" t="s">
        <v>34</v>
      </c>
      <c r="AY324" s="148" t="s">
        <v>146</v>
      </c>
    </row>
    <row r="325" spans="2:65" s="1" customFormat="1" ht="6.95" customHeight="1">
      <c r="B325" s="40"/>
      <c r="C325" s="41"/>
      <c r="D325" s="41"/>
      <c r="E325" s="41"/>
      <c r="F325" s="41"/>
      <c r="G325" s="41"/>
      <c r="H325" s="41"/>
      <c r="I325" s="41"/>
      <c r="J325" s="41"/>
      <c r="K325" s="41"/>
      <c r="L325" s="31"/>
    </row>
  </sheetData>
  <sheetProtection algorithmName="SHA-512" hashValue="u2KlC796GOiqJNTDiFUmAO+bhgZHb/MoZaN6Di4str6AC6XSPiLBjYMYX9FhhZJJM47s2DdlyLPGhN2UR3S2Xw==" saltValue="TVQ2NAK3i6DcQXUX9BRXkhhuocexE6SAoxhX9ljPiLbIJIPmjKAKLQP5Ph5t1HuaAdDZHKeATve6uSpxBCWFvQ==" spinCount="100000" sheet="1" objects="1" scenarios="1" formatColumns="0" formatRows="0" autoFilter="0"/>
  <autoFilter ref="C90:K324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hyperlinks>
    <hyperlink ref="F97" r:id="rId1"/>
    <hyperlink ref="F99" r:id="rId2"/>
    <hyperlink ref="F108" r:id="rId3"/>
    <hyperlink ref="F112" r:id="rId4"/>
    <hyperlink ref="F116" r:id="rId5"/>
    <hyperlink ref="F120" r:id="rId6"/>
    <hyperlink ref="F145" r:id="rId7"/>
    <hyperlink ref="F147" r:id="rId8"/>
    <hyperlink ref="F149" r:id="rId9"/>
    <hyperlink ref="F153" r:id="rId10"/>
    <hyperlink ref="F158" r:id="rId11"/>
    <hyperlink ref="F161" r:id="rId12"/>
    <hyperlink ref="F164" r:id="rId13"/>
    <hyperlink ref="F167" r:id="rId14"/>
    <hyperlink ref="F169" r:id="rId15"/>
    <hyperlink ref="F172" r:id="rId16"/>
    <hyperlink ref="F174" r:id="rId17"/>
    <hyperlink ref="F176" r:id="rId18"/>
    <hyperlink ref="F184" r:id="rId19"/>
    <hyperlink ref="F186" r:id="rId20"/>
    <hyperlink ref="F188" r:id="rId21"/>
    <hyperlink ref="F190" r:id="rId22"/>
    <hyperlink ref="F192" r:id="rId23"/>
    <hyperlink ref="F195" r:id="rId24"/>
    <hyperlink ref="F201" r:id="rId25"/>
    <hyperlink ref="F203" r:id="rId26"/>
    <hyperlink ref="F205" r:id="rId27"/>
    <hyperlink ref="F207" r:id="rId28"/>
    <hyperlink ref="F209" r:id="rId29"/>
    <hyperlink ref="F211" r:id="rId30"/>
    <hyperlink ref="F213" r:id="rId31"/>
    <hyperlink ref="F216" r:id="rId32"/>
    <hyperlink ref="F218" r:id="rId33"/>
    <hyperlink ref="F221" r:id="rId34"/>
    <hyperlink ref="F223" r:id="rId35"/>
    <hyperlink ref="F226" r:id="rId36"/>
    <hyperlink ref="F229" r:id="rId37"/>
    <hyperlink ref="F231" r:id="rId38"/>
    <hyperlink ref="F233" r:id="rId39"/>
    <hyperlink ref="F236" r:id="rId40"/>
    <hyperlink ref="F238" r:id="rId41"/>
    <hyperlink ref="F240" r:id="rId42"/>
    <hyperlink ref="F242" r:id="rId43"/>
    <hyperlink ref="F244" r:id="rId44"/>
    <hyperlink ref="F246" r:id="rId45"/>
    <hyperlink ref="F250" r:id="rId46"/>
    <hyperlink ref="F253" r:id="rId47"/>
    <hyperlink ref="F257" r:id="rId48"/>
    <hyperlink ref="F259" r:id="rId49"/>
    <hyperlink ref="F261" r:id="rId50"/>
    <hyperlink ref="F263" r:id="rId51"/>
    <hyperlink ref="F265" r:id="rId52"/>
    <hyperlink ref="F268" r:id="rId53"/>
    <hyperlink ref="F270" r:id="rId54"/>
    <hyperlink ref="F272" r:id="rId55"/>
    <hyperlink ref="F274" r:id="rId56"/>
    <hyperlink ref="F276" r:id="rId57"/>
    <hyperlink ref="F278" r:id="rId58"/>
    <hyperlink ref="F280" r:id="rId59"/>
    <hyperlink ref="F283" r:id="rId60"/>
    <hyperlink ref="F288" r:id="rId61"/>
    <hyperlink ref="F293" r:id="rId62"/>
    <hyperlink ref="F298" r:id="rId63"/>
    <hyperlink ref="F302" r:id="rId64"/>
    <hyperlink ref="F307" r:id="rId65"/>
    <hyperlink ref="F311" r:id="rId66"/>
    <hyperlink ref="F314" r:id="rId67"/>
    <hyperlink ref="F317" r:id="rId68"/>
    <hyperlink ref="F320" r:id="rId69"/>
    <hyperlink ref="F323" r:id="rId70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04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AT2" s="16" t="s">
        <v>88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96</v>
      </c>
      <c r="L4" s="19"/>
      <c r="M4" s="85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23" t="str">
        <f>'Rekapitulace stavby'!K6</f>
        <v>MUZEUM FOJTSTVÍ,  KOPŘIVNICE Č.P.1 - Oprava sociálního zázemí v 1.PP</v>
      </c>
      <c r="F7" s="224"/>
      <c r="G7" s="224"/>
      <c r="H7" s="224"/>
      <c r="L7" s="19"/>
    </row>
    <row r="8" spans="2:46" s="1" customFormat="1" ht="12" customHeight="1">
      <c r="B8" s="31"/>
      <c r="D8" s="26" t="s">
        <v>107</v>
      </c>
      <c r="L8" s="31"/>
    </row>
    <row r="9" spans="2:46" s="1" customFormat="1" ht="16.5" customHeight="1">
      <c r="B9" s="31"/>
      <c r="E9" s="213" t="s">
        <v>1402</v>
      </c>
      <c r="F9" s="222"/>
      <c r="G9" s="222"/>
      <c r="H9" s="222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19</v>
      </c>
      <c r="I11" s="26" t="s">
        <v>20</v>
      </c>
      <c r="J11" s="24" t="s">
        <v>19</v>
      </c>
      <c r="L11" s="31"/>
    </row>
    <row r="12" spans="2:46" s="1" customFormat="1" ht="12" customHeight="1">
      <c r="B12" s="31"/>
      <c r="D12" s="26" t="s">
        <v>21</v>
      </c>
      <c r="F12" s="24" t="s">
        <v>22</v>
      </c>
      <c r="I12" s="26" t="s">
        <v>23</v>
      </c>
      <c r="J12" s="48" t="str">
        <f>'Rekapitulace stavby'!AN8</f>
        <v>1. 7. 2024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25</v>
      </c>
      <c r="I14" s="26" t="s">
        <v>26</v>
      </c>
      <c r="J14" s="24" t="s">
        <v>19</v>
      </c>
      <c r="L14" s="31"/>
    </row>
    <row r="15" spans="2:46" s="1" customFormat="1" ht="18" customHeight="1">
      <c r="B15" s="31"/>
      <c r="E15" s="24" t="s">
        <v>27</v>
      </c>
      <c r="I15" s="26" t="s">
        <v>28</v>
      </c>
      <c r="J15" s="24" t="s">
        <v>19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29</v>
      </c>
      <c r="I17" s="26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5" t="str">
        <f>'Rekapitulace stavby'!E14</f>
        <v>Vyplň údaj</v>
      </c>
      <c r="F18" s="196"/>
      <c r="G18" s="196"/>
      <c r="H18" s="196"/>
      <c r="I18" s="26" t="s">
        <v>28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31</v>
      </c>
      <c r="I20" s="26" t="s">
        <v>26</v>
      </c>
      <c r="J20" s="24" t="s">
        <v>19</v>
      </c>
      <c r="L20" s="31"/>
    </row>
    <row r="21" spans="2:12" s="1" customFormat="1" ht="18" customHeight="1">
      <c r="B21" s="31"/>
      <c r="E21" s="24" t="s">
        <v>32</v>
      </c>
      <c r="I21" s="26" t="s">
        <v>28</v>
      </c>
      <c r="J21" s="24" t="s">
        <v>19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35</v>
      </c>
      <c r="I23" s="26" t="s">
        <v>26</v>
      </c>
      <c r="J23" s="24" t="s">
        <v>19</v>
      </c>
      <c r="L23" s="31"/>
    </row>
    <row r="24" spans="2:12" s="1" customFormat="1" ht="18" customHeight="1">
      <c r="B24" s="31"/>
      <c r="E24" s="24" t="s">
        <v>1403</v>
      </c>
      <c r="I24" s="26" t="s">
        <v>28</v>
      </c>
      <c r="J24" s="24" t="s">
        <v>19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37</v>
      </c>
      <c r="L26" s="31"/>
    </row>
    <row r="27" spans="2:12" s="7" customFormat="1" ht="71.25" customHeight="1">
      <c r="B27" s="86"/>
      <c r="E27" s="200" t="s">
        <v>38</v>
      </c>
      <c r="F27" s="200"/>
      <c r="G27" s="200"/>
      <c r="H27" s="200"/>
      <c r="L27" s="86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customHeight="1">
      <c r="B30" s="31"/>
      <c r="D30" s="87" t="s">
        <v>39</v>
      </c>
      <c r="J30" s="62">
        <f>ROUND(J87, 0)</f>
        <v>0</v>
      </c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5" customHeight="1">
      <c r="B32" s="31"/>
      <c r="F32" s="34" t="s">
        <v>41</v>
      </c>
      <c r="I32" s="34" t="s">
        <v>40</v>
      </c>
      <c r="J32" s="34" t="s">
        <v>42</v>
      </c>
      <c r="L32" s="31"/>
    </row>
    <row r="33" spans="2:12" s="1" customFormat="1" ht="14.45" customHeight="1">
      <c r="B33" s="31"/>
      <c r="D33" s="51" t="s">
        <v>43</v>
      </c>
      <c r="E33" s="26" t="s">
        <v>44</v>
      </c>
      <c r="F33" s="88">
        <f>ROUND((SUM(BE87:BE203)),  0)</f>
        <v>0</v>
      </c>
      <c r="I33" s="89">
        <v>0.21</v>
      </c>
      <c r="J33" s="88">
        <f>ROUND(((SUM(BE87:BE203))*I33),  0)</f>
        <v>0</v>
      </c>
      <c r="L33" s="31"/>
    </row>
    <row r="34" spans="2:12" s="1" customFormat="1" ht="14.45" customHeight="1">
      <c r="B34" s="31"/>
      <c r="E34" s="26" t="s">
        <v>45</v>
      </c>
      <c r="F34" s="88">
        <f>ROUND((SUM(BF87:BF203)),  0)</f>
        <v>0</v>
      </c>
      <c r="I34" s="89">
        <v>0.12</v>
      </c>
      <c r="J34" s="88">
        <f>ROUND(((SUM(BF87:BF203))*I34),  0)</f>
        <v>0</v>
      </c>
      <c r="L34" s="31"/>
    </row>
    <row r="35" spans="2:12" s="1" customFormat="1" ht="14.45" hidden="1" customHeight="1">
      <c r="B35" s="31"/>
      <c r="E35" s="26" t="s">
        <v>46</v>
      </c>
      <c r="F35" s="88">
        <f>ROUND((SUM(BG87:BG203)),  0)</f>
        <v>0</v>
      </c>
      <c r="I35" s="89">
        <v>0.21</v>
      </c>
      <c r="J35" s="88">
        <f>0</f>
        <v>0</v>
      </c>
      <c r="L35" s="31"/>
    </row>
    <row r="36" spans="2:12" s="1" customFormat="1" ht="14.45" hidden="1" customHeight="1">
      <c r="B36" s="31"/>
      <c r="E36" s="26" t="s">
        <v>47</v>
      </c>
      <c r="F36" s="88">
        <f>ROUND((SUM(BH87:BH203)),  0)</f>
        <v>0</v>
      </c>
      <c r="I36" s="89">
        <v>0.12</v>
      </c>
      <c r="J36" s="88">
        <f>0</f>
        <v>0</v>
      </c>
      <c r="L36" s="31"/>
    </row>
    <row r="37" spans="2:12" s="1" customFormat="1" ht="14.45" hidden="1" customHeight="1">
      <c r="B37" s="31"/>
      <c r="E37" s="26" t="s">
        <v>48</v>
      </c>
      <c r="F37" s="88">
        <f>ROUND((SUM(BI87:BI203)),  0)</f>
        <v>0</v>
      </c>
      <c r="I37" s="89">
        <v>0</v>
      </c>
      <c r="J37" s="88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0"/>
      <c r="D39" s="91" t="s">
        <v>49</v>
      </c>
      <c r="E39" s="53"/>
      <c r="F39" s="53"/>
      <c r="G39" s="92" t="s">
        <v>50</v>
      </c>
      <c r="H39" s="93" t="s">
        <v>51</v>
      </c>
      <c r="I39" s="53"/>
      <c r="J39" s="94">
        <f>SUM(J30:J37)</f>
        <v>0</v>
      </c>
      <c r="K39" s="95"/>
      <c r="L39" s="31"/>
    </row>
    <row r="40" spans="2:12" s="1" customFormat="1" ht="14.45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6.95" hidden="1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4.95" hidden="1" customHeight="1">
      <c r="B45" s="31"/>
      <c r="C45" s="20" t="s">
        <v>111</v>
      </c>
      <c r="L45" s="31"/>
    </row>
    <row r="46" spans="2:12" s="1" customFormat="1" ht="6.95" hidden="1" customHeight="1">
      <c r="B46" s="31"/>
      <c r="L46" s="31"/>
    </row>
    <row r="47" spans="2:12" s="1" customFormat="1" ht="12" hidden="1" customHeight="1">
      <c r="B47" s="31"/>
      <c r="C47" s="26" t="s">
        <v>16</v>
      </c>
      <c r="L47" s="31"/>
    </row>
    <row r="48" spans="2:12" s="1" customFormat="1" ht="26.25" hidden="1" customHeight="1">
      <c r="B48" s="31"/>
      <c r="E48" s="223" t="str">
        <f>E7</f>
        <v>MUZEUM FOJTSTVÍ,  KOPŘIVNICE Č.P.1 - Oprava sociálního zázemí v 1.PP</v>
      </c>
      <c r="F48" s="224"/>
      <c r="G48" s="224"/>
      <c r="H48" s="224"/>
      <c r="L48" s="31"/>
    </row>
    <row r="49" spans="2:47" s="1" customFormat="1" ht="12" hidden="1" customHeight="1">
      <c r="B49" s="31"/>
      <c r="C49" s="26" t="s">
        <v>107</v>
      </c>
      <c r="L49" s="31"/>
    </row>
    <row r="50" spans="2:47" s="1" customFormat="1" ht="16.5" hidden="1" customHeight="1">
      <c r="B50" s="31"/>
      <c r="E50" s="213" t="str">
        <f>E9</f>
        <v>03 - Elektroinstalace</v>
      </c>
      <c r="F50" s="222"/>
      <c r="G50" s="222"/>
      <c r="H50" s="222"/>
      <c r="L50" s="31"/>
    </row>
    <row r="51" spans="2:47" s="1" customFormat="1" ht="6.95" hidden="1" customHeight="1">
      <c r="B51" s="31"/>
      <c r="L51" s="31"/>
    </row>
    <row r="52" spans="2:47" s="1" customFormat="1" ht="12" hidden="1" customHeight="1">
      <c r="B52" s="31"/>
      <c r="C52" s="26" t="s">
        <v>21</v>
      </c>
      <c r="F52" s="24" t="str">
        <f>F12</f>
        <v>945 v k.ú.Kopřivnice</v>
      </c>
      <c r="I52" s="26" t="s">
        <v>23</v>
      </c>
      <c r="J52" s="48" t="str">
        <f>IF(J12="","",J12)</f>
        <v>1. 7. 2024</v>
      </c>
      <c r="L52" s="31"/>
    </row>
    <row r="53" spans="2:47" s="1" customFormat="1" ht="6.95" hidden="1" customHeight="1">
      <c r="B53" s="31"/>
      <c r="L53" s="31"/>
    </row>
    <row r="54" spans="2:47" s="1" customFormat="1" ht="15.2" hidden="1" customHeight="1">
      <c r="B54" s="31"/>
      <c r="C54" s="26" t="s">
        <v>25</v>
      </c>
      <c r="F54" s="24" t="str">
        <f>E15</f>
        <v>Město Kopřivnice</v>
      </c>
      <c r="I54" s="26" t="s">
        <v>31</v>
      </c>
      <c r="J54" s="29" t="str">
        <f>E21</f>
        <v>Ing. arch. Jiří Huške</v>
      </c>
      <c r="L54" s="31"/>
    </row>
    <row r="55" spans="2:47" s="1" customFormat="1" ht="15.2" hidden="1" customHeight="1">
      <c r="B55" s="31"/>
      <c r="C55" s="26" t="s">
        <v>29</v>
      </c>
      <c r="F55" s="24" t="str">
        <f>IF(E18="","",E18)</f>
        <v>Vyplň údaj</v>
      </c>
      <c r="I55" s="26" t="s">
        <v>35</v>
      </c>
      <c r="J55" s="29" t="str">
        <f>E24</f>
        <v xml:space="preserve"> </v>
      </c>
      <c r="L55" s="31"/>
    </row>
    <row r="56" spans="2:47" s="1" customFormat="1" ht="10.35" hidden="1" customHeight="1">
      <c r="B56" s="31"/>
      <c r="L56" s="31"/>
    </row>
    <row r="57" spans="2:47" s="1" customFormat="1" ht="29.25" hidden="1" customHeight="1">
      <c r="B57" s="31"/>
      <c r="C57" s="96" t="s">
        <v>112</v>
      </c>
      <c r="D57" s="90"/>
      <c r="E57" s="90"/>
      <c r="F57" s="90"/>
      <c r="G57" s="90"/>
      <c r="H57" s="90"/>
      <c r="I57" s="90"/>
      <c r="J57" s="97" t="s">
        <v>113</v>
      </c>
      <c r="K57" s="90"/>
      <c r="L57" s="31"/>
    </row>
    <row r="58" spans="2:47" s="1" customFormat="1" ht="10.35" hidden="1" customHeight="1">
      <c r="B58" s="31"/>
      <c r="L58" s="31"/>
    </row>
    <row r="59" spans="2:47" s="1" customFormat="1" ht="22.9" hidden="1" customHeight="1">
      <c r="B59" s="31"/>
      <c r="C59" s="98" t="s">
        <v>71</v>
      </c>
      <c r="J59" s="62">
        <f>J87</f>
        <v>0</v>
      </c>
      <c r="L59" s="31"/>
      <c r="AU59" s="16" t="s">
        <v>114</v>
      </c>
    </row>
    <row r="60" spans="2:47" s="8" customFormat="1" ht="24.95" hidden="1" customHeight="1">
      <c r="B60" s="99"/>
      <c r="D60" s="100" t="s">
        <v>115</v>
      </c>
      <c r="E60" s="101"/>
      <c r="F60" s="101"/>
      <c r="G60" s="101"/>
      <c r="H60" s="101"/>
      <c r="I60" s="101"/>
      <c r="J60" s="102">
        <f>J88</f>
        <v>0</v>
      </c>
      <c r="L60" s="99"/>
    </row>
    <row r="61" spans="2:47" s="9" customFormat="1" ht="19.899999999999999" hidden="1" customHeight="1">
      <c r="B61" s="103"/>
      <c r="D61" s="104" t="s">
        <v>118</v>
      </c>
      <c r="E61" s="105"/>
      <c r="F61" s="105"/>
      <c r="G61" s="105"/>
      <c r="H61" s="105"/>
      <c r="I61" s="105"/>
      <c r="J61" s="106">
        <f>J89</f>
        <v>0</v>
      </c>
      <c r="L61" s="103"/>
    </row>
    <row r="62" spans="2:47" s="9" customFormat="1" ht="19.899999999999999" hidden="1" customHeight="1">
      <c r="B62" s="103"/>
      <c r="D62" s="104" t="s">
        <v>119</v>
      </c>
      <c r="E62" s="105"/>
      <c r="F62" s="105"/>
      <c r="G62" s="105"/>
      <c r="H62" s="105"/>
      <c r="I62" s="105"/>
      <c r="J62" s="106">
        <f>J100</f>
        <v>0</v>
      </c>
      <c r="L62" s="103"/>
    </row>
    <row r="63" spans="2:47" s="9" customFormat="1" ht="19.899999999999999" hidden="1" customHeight="1">
      <c r="B63" s="103"/>
      <c r="D63" s="104" t="s">
        <v>120</v>
      </c>
      <c r="E63" s="105"/>
      <c r="F63" s="105"/>
      <c r="G63" s="105"/>
      <c r="H63" s="105"/>
      <c r="I63" s="105"/>
      <c r="J63" s="106">
        <f>J115</f>
        <v>0</v>
      </c>
      <c r="L63" s="103"/>
    </row>
    <row r="64" spans="2:47" s="9" customFormat="1" ht="19.899999999999999" hidden="1" customHeight="1">
      <c r="B64" s="103"/>
      <c r="D64" s="104" t="s">
        <v>121</v>
      </c>
      <c r="E64" s="105"/>
      <c r="F64" s="105"/>
      <c r="G64" s="105"/>
      <c r="H64" s="105"/>
      <c r="I64" s="105"/>
      <c r="J64" s="106">
        <f>J125</f>
        <v>0</v>
      </c>
      <c r="L64" s="103"/>
    </row>
    <row r="65" spans="2:12" s="8" customFormat="1" ht="24.95" hidden="1" customHeight="1">
      <c r="B65" s="99"/>
      <c r="D65" s="100" t="s">
        <v>122</v>
      </c>
      <c r="E65" s="101"/>
      <c r="F65" s="101"/>
      <c r="G65" s="101"/>
      <c r="H65" s="101"/>
      <c r="I65" s="101"/>
      <c r="J65" s="102">
        <f>J128</f>
        <v>0</v>
      </c>
      <c r="L65" s="99"/>
    </row>
    <row r="66" spans="2:12" s="9" customFormat="1" ht="19.899999999999999" hidden="1" customHeight="1">
      <c r="B66" s="103"/>
      <c r="D66" s="104" t="s">
        <v>1404</v>
      </c>
      <c r="E66" s="105"/>
      <c r="F66" s="105"/>
      <c r="G66" s="105"/>
      <c r="H66" s="105"/>
      <c r="I66" s="105"/>
      <c r="J66" s="106">
        <f>J129</f>
        <v>0</v>
      </c>
      <c r="L66" s="103"/>
    </row>
    <row r="67" spans="2:12" s="8" customFormat="1" ht="24.95" hidden="1" customHeight="1">
      <c r="B67" s="99"/>
      <c r="D67" s="100" t="s">
        <v>913</v>
      </c>
      <c r="E67" s="101"/>
      <c r="F67" s="101"/>
      <c r="G67" s="101"/>
      <c r="H67" s="101"/>
      <c r="I67" s="101"/>
      <c r="J67" s="102">
        <f>J191</f>
        <v>0</v>
      </c>
      <c r="L67" s="99"/>
    </row>
    <row r="68" spans="2:12" s="1" customFormat="1" ht="21.75" hidden="1" customHeight="1">
      <c r="B68" s="31"/>
      <c r="L68" s="31"/>
    </row>
    <row r="69" spans="2:12" s="1" customFormat="1" ht="6.95" hidden="1" customHeight="1"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31"/>
    </row>
    <row r="70" spans="2:12" hidden="1"/>
    <row r="71" spans="2:12" hidden="1"/>
    <row r="72" spans="2:12" hidden="1"/>
    <row r="73" spans="2:12" s="1" customFormat="1" ht="6.95" customHeight="1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31"/>
    </row>
    <row r="74" spans="2:12" s="1" customFormat="1" ht="24.95" customHeight="1">
      <c r="B74" s="31"/>
      <c r="C74" s="20" t="s">
        <v>131</v>
      </c>
      <c r="L74" s="31"/>
    </row>
    <row r="75" spans="2:12" s="1" customFormat="1" ht="6.95" customHeight="1">
      <c r="B75" s="31"/>
      <c r="L75" s="31"/>
    </row>
    <row r="76" spans="2:12" s="1" customFormat="1" ht="12" customHeight="1">
      <c r="B76" s="31"/>
      <c r="C76" s="26" t="s">
        <v>16</v>
      </c>
      <c r="L76" s="31"/>
    </row>
    <row r="77" spans="2:12" s="1" customFormat="1" ht="26.25" customHeight="1">
      <c r="B77" s="31"/>
      <c r="E77" s="223" t="str">
        <f>E7</f>
        <v>MUZEUM FOJTSTVÍ,  KOPŘIVNICE Č.P.1 - Oprava sociálního zázemí v 1.PP</v>
      </c>
      <c r="F77" s="224"/>
      <c r="G77" s="224"/>
      <c r="H77" s="224"/>
      <c r="L77" s="31"/>
    </row>
    <row r="78" spans="2:12" s="1" customFormat="1" ht="12" customHeight="1">
      <c r="B78" s="31"/>
      <c r="C78" s="26" t="s">
        <v>107</v>
      </c>
      <c r="L78" s="31"/>
    </row>
    <row r="79" spans="2:12" s="1" customFormat="1" ht="16.5" customHeight="1">
      <c r="B79" s="31"/>
      <c r="E79" s="213" t="str">
        <f>E9</f>
        <v>03 - Elektroinstalace</v>
      </c>
      <c r="F79" s="222"/>
      <c r="G79" s="222"/>
      <c r="H79" s="222"/>
      <c r="L79" s="31"/>
    </row>
    <row r="80" spans="2:12" s="1" customFormat="1" ht="6.95" customHeight="1">
      <c r="B80" s="31"/>
      <c r="L80" s="31"/>
    </row>
    <row r="81" spans="2:65" s="1" customFormat="1" ht="12" customHeight="1">
      <c r="B81" s="31"/>
      <c r="C81" s="26" t="s">
        <v>21</v>
      </c>
      <c r="F81" s="24" t="str">
        <f>F12</f>
        <v>945 v k.ú.Kopřivnice</v>
      </c>
      <c r="I81" s="26" t="s">
        <v>23</v>
      </c>
      <c r="J81" s="48" t="str">
        <f>IF(J12="","",J12)</f>
        <v>1. 7. 2024</v>
      </c>
      <c r="L81" s="31"/>
    </row>
    <row r="82" spans="2:65" s="1" customFormat="1" ht="6.95" customHeight="1">
      <c r="B82" s="31"/>
      <c r="L82" s="31"/>
    </row>
    <row r="83" spans="2:65" s="1" customFormat="1" ht="15.2" customHeight="1">
      <c r="B83" s="31"/>
      <c r="C83" s="26" t="s">
        <v>25</v>
      </c>
      <c r="F83" s="24" t="str">
        <f>E15</f>
        <v>Město Kopřivnice</v>
      </c>
      <c r="I83" s="26" t="s">
        <v>31</v>
      </c>
      <c r="J83" s="29" t="str">
        <f>E21</f>
        <v>Ing. arch. Jiří Huške</v>
      </c>
      <c r="L83" s="31"/>
    </row>
    <row r="84" spans="2:65" s="1" customFormat="1" ht="15.2" customHeight="1">
      <c r="B84" s="31"/>
      <c r="C84" s="26" t="s">
        <v>29</v>
      </c>
      <c r="F84" s="24" t="str">
        <f>IF(E18="","",E18)</f>
        <v>Vyplň údaj</v>
      </c>
      <c r="I84" s="26" t="s">
        <v>35</v>
      </c>
      <c r="J84" s="29" t="str">
        <f>E24</f>
        <v xml:space="preserve"> </v>
      </c>
      <c r="L84" s="31"/>
    </row>
    <row r="85" spans="2:65" s="1" customFormat="1" ht="10.35" customHeight="1">
      <c r="B85" s="31"/>
      <c r="L85" s="31"/>
    </row>
    <row r="86" spans="2:65" s="10" customFormat="1" ht="29.25" customHeight="1">
      <c r="B86" s="107"/>
      <c r="C86" s="108" t="s">
        <v>132</v>
      </c>
      <c r="D86" s="109" t="s">
        <v>58</v>
      </c>
      <c r="E86" s="109" t="s">
        <v>54</v>
      </c>
      <c r="F86" s="109" t="s">
        <v>55</v>
      </c>
      <c r="G86" s="109" t="s">
        <v>133</v>
      </c>
      <c r="H86" s="109" t="s">
        <v>134</v>
      </c>
      <c r="I86" s="109" t="s">
        <v>135</v>
      </c>
      <c r="J86" s="110" t="s">
        <v>113</v>
      </c>
      <c r="K86" s="111" t="s">
        <v>136</v>
      </c>
      <c r="L86" s="107"/>
      <c r="M86" s="55" t="s">
        <v>19</v>
      </c>
      <c r="N86" s="56" t="s">
        <v>43</v>
      </c>
      <c r="O86" s="56" t="s">
        <v>137</v>
      </c>
      <c r="P86" s="56" t="s">
        <v>138</v>
      </c>
      <c r="Q86" s="56" t="s">
        <v>139</v>
      </c>
      <c r="R86" s="56" t="s">
        <v>140</v>
      </c>
      <c r="S86" s="56" t="s">
        <v>141</v>
      </c>
      <c r="T86" s="57" t="s">
        <v>142</v>
      </c>
    </row>
    <row r="87" spans="2:65" s="1" customFormat="1" ht="22.9" customHeight="1">
      <c r="B87" s="31"/>
      <c r="C87" s="60" t="s">
        <v>143</v>
      </c>
      <c r="J87" s="112">
        <f>BK87</f>
        <v>0</v>
      </c>
      <c r="L87" s="31"/>
      <c r="M87" s="58"/>
      <c r="N87" s="49"/>
      <c r="O87" s="49"/>
      <c r="P87" s="113">
        <f>P88+P128+P191</f>
        <v>0</v>
      </c>
      <c r="Q87" s="49"/>
      <c r="R87" s="113">
        <f>R88+R128+R191</f>
        <v>0.64793000000000001</v>
      </c>
      <c r="S87" s="49"/>
      <c r="T87" s="114">
        <f>T88+T128+T191</f>
        <v>0.93799999999999994</v>
      </c>
      <c r="AT87" s="16" t="s">
        <v>72</v>
      </c>
      <c r="AU87" s="16" t="s">
        <v>114</v>
      </c>
      <c r="BK87" s="115">
        <f>BK88+BK128+BK191</f>
        <v>0</v>
      </c>
    </row>
    <row r="88" spans="2:65" s="11" customFormat="1" ht="25.9" customHeight="1">
      <c r="B88" s="116"/>
      <c r="D88" s="117" t="s">
        <v>72</v>
      </c>
      <c r="E88" s="118" t="s">
        <v>144</v>
      </c>
      <c r="F88" s="118" t="s">
        <v>145</v>
      </c>
      <c r="I88" s="119"/>
      <c r="J88" s="120">
        <f>BK88</f>
        <v>0</v>
      </c>
      <c r="L88" s="116"/>
      <c r="M88" s="121"/>
      <c r="P88" s="122">
        <f>P89+P100+P115+P125</f>
        <v>0</v>
      </c>
      <c r="R88" s="122">
        <f>R89+R100+R115+R125</f>
        <v>0.57228000000000001</v>
      </c>
      <c r="T88" s="123">
        <f>T89+T100+T115+T125</f>
        <v>0.93799999999999994</v>
      </c>
      <c r="AR88" s="117" t="s">
        <v>34</v>
      </c>
      <c r="AT88" s="124" t="s">
        <v>72</v>
      </c>
      <c r="AU88" s="124" t="s">
        <v>73</v>
      </c>
      <c r="AY88" s="117" t="s">
        <v>146</v>
      </c>
      <c r="BK88" s="125">
        <f>BK89+BK100+BK115+BK125</f>
        <v>0</v>
      </c>
    </row>
    <row r="89" spans="2:65" s="11" customFormat="1" ht="22.9" customHeight="1">
      <c r="B89" s="116"/>
      <c r="D89" s="117" t="s">
        <v>72</v>
      </c>
      <c r="E89" s="126" t="s">
        <v>186</v>
      </c>
      <c r="F89" s="126" t="s">
        <v>206</v>
      </c>
      <c r="I89" s="119"/>
      <c r="J89" s="127">
        <f>BK89</f>
        <v>0</v>
      </c>
      <c r="L89" s="116"/>
      <c r="M89" s="121"/>
      <c r="P89" s="122">
        <f>SUM(P90:P99)</f>
        <v>0</v>
      </c>
      <c r="R89" s="122">
        <f>SUM(R90:R99)</f>
        <v>0.57228000000000001</v>
      </c>
      <c r="T89" s="123">
        <f>SUM(T90:T99)</f>
        <v>0</v>
      </c>
      <c r="AR89" s="117" t="s">
        <v>34</v>
      </c>
      <c r="AT89" s="124" t="s">
        <v>72</v>
      </c>
      <c r="AU89" s="124" t="s">
        <v>34</v>
      </c>
      <c r="AY89" s="117" t="s">
        <v>146</v>
      </c>
      <c r="BK89" s="125">
        <f>SUM(BK90:BK99)</f>
        <v>0</v>
      </c>
    </row>
    <row r="90" spans="2:65" s="1" customFormat="1" ht="21.75" customHeight="1">
      <c r="B90" s="31"/>
      <c r="C90" s="128" t="s">
        <v>34</v>
      </c>
      <c r="D90" s="128" t="s">
        <v>148</v>
      </c>
      <c r="E90" s="129" t="s">
        <v>1405</v>
      </c>
      <c r="F90" s="130" t="s">
        <v>1406</v>
      </c>
      <c r="G90" s="131" t="s">
        <v>196</v>
      </c>
      <c r="H90" s="132">
        <v>5.13</v>
      </c>
      <c r="I90" s="133"/>
      <c r="J90" s="134">
        <f>ROUND(I90*H90,2)</f>
        <v>0</v>
      </c>
      <c r="K90" s="135"/>
      <c r="L90" s="31"/>
      <c r="M90" s="136" t="s">
        <v>19</v>
      </c>
      <c r="N90" s="137" t="s">
        <v>44</v>
      </c>
      <c r="P90" s="138">
        <f>O90*H90</f>
        <v>0</v>
      </c>
      <c r="Q90" s="138">
        <v>5.6000000000000001E-2</v>
      </c>
      <c r="R90" s="138">
        <f>Q90*H90</f>
        <v>0.28727999999999998</v>
      </c>
      <c r="S90" s="138">
        <v>0</v>
      </c>
      <c r="T90" s="139">
        <f>S90*H90</f>
        <v>0</v>
      </c>
      <c r="AR90" s="140" t="s">
        <v>152</v>
      </c>
      <c r="AT90" s="140" t="s">
        <v>148</v>
      </c>
      <c r="AU90" s="140" t="s">
        <v>82</v>
      </c>
      <c r="AY90" s="16" t="s">
        <v>146</v>
      </c>
      <c r="BE90" s="141">
        <f>IF(N90="základní",J90,0)</f>
        <v>0</v>
      </c>
      <c r="BF90" s="141">
        <f>IF(N90="snížená",J90,0)</f>
        <v>0</v>
      </c>
      <c r="BG90" s="141">
        <f>IF(N90="zákl. přenesená",J90,0)</f>
        <v>0</v>
      </c>
      <c r="BH90" s="141">
        <f>IF(N90="sníž. přenesená",J90,0)</f>
        <v>0</v>
      </c>
      <c r="BI90" s="141">
        <f>IF(N90="nulová",J90,0)</f>
        <v>0</v>
      </c>
      <c r="BJ90" s="16" t="s">
        <v>34</v>
      </c>
      <c r="BK90" s="141">
        <f>ROUND(I90*H90,2)</f>
        <v>0</v>
      </c>
      <c r="BL90" s="16" t="s">
        <v>152</v>
      </c>
      <c r="BM90" s="140" t="s">
        <v>1407</v>
      </c>
    </row>
    <row r="91" spans="2:65" s="1" customFormat="1">
      <c r="B91" s="31"/>
      <c r="D91" s="142" t="s">
        <v>154</v>
      </c>
      <c r="F91" s="143" t="s">
        <v>1408</v>
      </c>
      <c r="I91" s="144"/>
      <c r="L91" s="31"/>
      <c r="M91" s="145"/>
      <c r="T91" s="52"/>
      <c r="AT91" s="16" t="s">
        <v>154</v>
      </c>
      <c r="AU91" s="16" t="s">
        <v>82</v>
      </c>
    </row>
    <row r="92" spans="2:65" s="12" customFormat="1">
      <c r="B92" s="146"/>
      <c r="D92" s="147" t="s">
        <v>156</v>
      </c>
      <c r="E92" s="148" t="s">
        <v>19</v>
      </c>
      <c r="F92" s="149" t="s">
        <v>1409</v>
      </c>
      <c r="H92" s="150">
        <v>5.13</v>
      </c>
      <c r="I92" s="151"/>
      <c r="L92" s="146"/>
      <c r="M92" s="152"/>
      <c r="T92" s="153"/>
      <c r="AT92" s="148" t="s">
        <v>156</v>
      </c>
      <c r="AU92" s="148" t="s">
        <v>82</v>
      </c>
      <c r="AV92" s="12" t="s">
        <v>82</v>
      </c>
      <c r="AW92" s="12" t="s">
        <v>33</v>
      </c>
      <c r="AX92" s="12" t="s">
        <v>73</v>
      </c>
      <c r="AY92" s="148" t="s">
        <v>146</v>
      </c>
    </row>
    <row r="93" spans="2:65" s="13" customFormat="1">
      <c r="B93" s="154"/>
      <c r="D93" s="147" t="s">
        <v>156</v>
      </c>
      <c r="E93" s="155" t="s">
        <v>19</v>
      </c>
      <c r="F93" s="156" t="s">
        <v>158</v>
      </c>
      <c r="H93" s="157">
        <v>5.13</v>
      </c>
      <c r="I93" s="158"/>
      <c r="L93" s="154"/>
      <c r="M93" s="159"/>
      <c r="T93" s="160"/>
      <c r="AT93" s="155" t="s">
        <v>156</v>
      </c>
      <c r="AU93" s="155" t="s">
        <v>82</v>
      </c>
      <c r="AV93" s="13" t="s">
        <v>152</v>
      </c>
      <c r="AW93" s="13" t="s">
        <v>33</v>
      </c>
      <c r="AX93" s="13" t="s">
        <v>34</v>
      </c>
      <c r="AY93" s="155" t="s">
        <v>146</v>
      </c>
    </row>
    <row r="94" spans="2:65" s="1" customFormat="1" ht="33" customHeight="1">
      <c r="B94" s="31"/>
      <c r="C94" s="128" t="s">
        <v>82</v>
      </c>
      <c r="D94" s="128" t="s">
        <v>148</v>
      </c>
      <c r="E94" s="129" t="s">
        <v>1410</v>
      </c>
      <c r="F94" s="130" t="s">
        <v>1411</v>
      </c>
      <c r="G94" s="131" t="s">
        <v>171</v>
      </c>
      <c r="H94" s="132">
        <v>65</v>
      </c>
      <c r="I94" s="133"/>
      <c r="J94" s="134">
        <f>ROUND(I94*H94,2)</f>
        <v>0</v>
      </c>
      <c r="K94" s="135"/>
      <c r="L94" s="31"/>
      <c r="M94" s="136" t="s">
        <v>19</v>
      </c>
      <c r="N94" s="137" t="s">
        <v>44</v>
      </c>
      <c r="P94" s="138">
        <f>O94*H94</f>
        <v>0</v>
      </c>
      <c r="Q94" s="138">
        <v>3.5999999999999999E-3</v>
      </c>
      <c r="R94" s="138">
        <f>Q94*H94</f>
        <v>0.23399999999999999</v>
      </c>
      <c r="S94" s="138">
        <v>0</v>
      </c>
      <c r="T94" s="139">
        <f>S94*H94</f>
        <v>0</v>
      </c>
      <c r="AR94" s="140" t="s">
        <v>152</v>
      </c>
      <c r="AT94" s="140" t="s">
        <v>148</v>
      </c>
      <c r="AU94" s="140" t="s">
        <v>82</v>
      </c>
      <c r="AY94" s="16" t="s">
        <v>146</v>
      </c>
      <c r="BE94" s="141">
        <f>IF(N94="základní",J94,0)</f>
        <v>0</v>
      </c>
      <c r="BF94" s="141">
        <f>IF(N94="snížená",J94,0)</f>
        <v>0</v>
      </c>
      <c r="BG94" s="141">
        <f>IF(N94="zákl. přenesená",J94,0)</f>
        <v>0</v>
      </c>
      <c r="BH94" s="141">
        <f>IF(N94="sníž. přenesená",J94,0)</f>
        <v>0</v>
      </c>
      <c r="BI94" s="141">
        <f>IF(N94="nulová",J94,0)</f>
        <v>0</v>
      </c>
      <c r="BJ94" s="16" t="s">
        <v>34</v>
      </c>
      <c r="BK94" s="141">
        <f>ROUND(I94*H94,2)</f>
        <v>0</v>
      </c>
      <c r="BL94" s="16" t="s">
        <v>152</v>
      </c>
      <c r="BM94" s="140" t="s">
        <v>1412</v>
      </c>
    </row>
    <row r="95" spans="2:65" s="1" customFormat="1">
      <c r="B95" s="31"/>
      <c r="D95" s="142" t="s">
        <v>154</v>
      </c>
      <c r="F95" s="143" t="s">
        <v>1413</v>
      </c>
      <c r="I95" s="144"/>
      <c r="L95" s="31"/>
      <c r="M95" s="145"/>
      <c r="T95" s="52"/>
      <c r="AT95" s="16" t="s">
        <v>154</v>
      </c>
      <c r="AU95" s="16" t="s">
        <v>82</v>
      </c>
    </row>
    <row r="96" spans="2:65" s="12" customFormat="1">
      <c r="B96" s="146"/>
      <c r="D96" s="147" t="s">
        <v>156</v>
      </c>
      <c r="E96" s="148" t="s">
        <v>19</v>
      </c>
      <c r="F96" s="149" t="s">
        <v>1414</v>
      </c>
      <c r="H96" s="150">
        <v>65</v>
      </c>
      <c r="I96" s="151"/>
      <c r="L96" s="146"/>
      <c r="M96" s="152"/>
      <c r="T96" s="153"/>
      <c r="AT96" s="148" t="s">
        <v>156</v>
      </c>
      <c r="AU96" s="148" t="s">
        <v>82</v>
      </c>
      <c r="AV96" s="12" t="s">
        <v>82</v>
      </c>
      <c r="AW96" s="12" t="s">
        <v>33</v>
      </c>
      <c r="AX96" s="12" t="s">
        <v>73</v>
      </c>
      <c r="AY96" s="148" t="s">
        <v>146</v>
      </c>
    </row>
    <row r="97" spans="2:65" s="13" customFormat="1">
      <c r="B97" s="154"/>
      <c r="D97" s="147" t="s">
        <v>156</v>
      </c>
      <c r="E97" s="155" t="s">
        <v>19</v>
      </c>
      <c r="F97" s="156" t="s">
        <v>158</v>
      </c>
      <c r="H97" s="157">
        <v>65</v>
      </c>
      <c r="I97" s="158"/>
      <c r="L97" s="154"/>
      <c r="M97" s="159"/>
      <c r="T97" s="160"/>
      <c r="AT97" s="155" t="s">
        <v>156</v>
      </c>
      <c r="AU97" s="155" t="s">
        <v>82</v>
      </c>
      <c r="AV97" s="13" t="s">
        <v>152</v>
      </c>
      <c r="AW97" s="13" t="s">
        <v>33</v>
      </c>
      <c r="AX97" s="13" t="s">
        <v>34</v>
      </c>
      <c r="AY97" s="155" t="s">
        <v>146</v>
      </c>
    </row>
    <row r="98" spans="2:65" s="1" customFormat="1" ht="37.9" customHeight="1">
      <c r="B98" s="31"/>
      <c r="C98" s="128" t="s">
        <v>159</v>
      </c>
      <c r="D98" s="128" t="s">
        <v>148</v>
      </c>
      <c r="E98" s="129" t="s">
        <v>1415</v>
      </c>
      <c r="F98" s="130" t="s">
        <v>1416</v>
      </c>
      <c r="G98" s="131" t="s">
        <v>171</v>
      </c>
      <c r="H98" s="132">
        <v>5</v>
      </c>
      <c r="I98" s="133"/>
      <c r="J98" s="134">
        <f>ROUND(I98*H98,2)</f>
        <v>0</v>
      </c>
      <c r="K98" s="135"/>
      <c r="L98" s="31"/>
      <c r="M98" s="136" t="s">
        <v>19</v>
      </c>
      <c r="N98" s="137" t="s">
        <v>44</v>
      </c>
      <c r="P98" s="138">
        <f>O98*H98</f>
        <v>0</v>
      </c>
      <c r="Q98" s="138">
        <v>1.0200000000000001E-2</v>
      </c>
      <c r="R98" s="138">
        <f>Q98*H98</f>
        <v>5.1000000000000004E-2</v>
      </c>
      <c r="S98" s="138">
        <v>0</v>
      </c>
      <c r="T98" s="139">
        <f>S98*H98</f>
        <v>0</v>
      </c>
      <c r="AR98" s="140" t="s">
        <v>152</v>
      </c>
      <c r="AT98" s="140" t="s">
        <v>148</v>
      </c>
      <c r="AU98" s="140" t="s">
        <v>82</v>
      </c>
      <c r="AY98" s="16" t="s">
        <v>146</v>
      </c>
      <c r="BE98" s="141">
        <f>IF(N98="základní",J98,0)</f>
        <v>0</v>
      </c>
      <c r="BF98" s="141">
        <f>IF(N98="snížená",J98,0)</f>
        <v>0</v>
      </c>
      <c r="BG98" s="141">
        <f>IF(N98="zákl. přenesená",J98,0)</f>
        <v>0</v>
      </c>
      <c r="BH98" s="141">
        <f>IF(N98="sníž. přenesená",J98,0)</f>
        <v>0</v>
      </c>
      <c r="BI98" s="141">
        <f>IF(N98="nulová",J98,0)</f>
        <v>0</v>
      </c>
      <c r="BJ98" s="16" t="s">
        <v>34</v>
      </c>
      <c r="BK98" s="141">
        <f>ROUND(I98*H98,2)</f>
        <v>0</v>
      </c>
      <c r="BL98" s="16" t="s">
        <v>152</v>
      </c>
      <c r="BM98" s="140" t="s">
        <v>1417</v>
      </c>
    </row>
    <row r="99" spans="2:65" s="1" customFormat="1">
      <c r="B99" s="31"/>
      <c r="D99" s="142" t="s">
        <v>154</v>
      </c>
      <c r="F99" s="143" t="s">
        <v>1418</v>
      </c>
      <c r="I99" s="144"/>
      <c r="L99" s="31"/>
      <c r="M99" s="145"/>
      <c r="T99" s="52"/>
      <c r="AT99" s="16" t="s">
        <v>154</v>
      </c>
      <c r="AU99" s="16" t="s">
        <v>82</v>
      </c>
    </row>
    <row r="100" spans="2:65" s="11" customFormat="1" ht="22.9" customHeight="1">
      <c r="B100" s="116"/>
      <c r="D100" s="117" t="s">
        <v>72</v>
      </c>
      <c r="E100" s="126" t="s">
        <v>207</v>
      </c>
      <c r="F100" s="126" t="s">
        <v>349</v>
      </c>
      <c r="I100" s="119"/>
      <c r="J100" s="127">
        <f>BK100</f>
        <v>0</v>
      </c>
      <c r="L100" s="116"/>
      <c r="M100" s="121"/>
      <c r="P100" s="122">
        <f>SUM(P101:P114)</f>
        <v>0</v>
      </c>
      <c r="R100" s="122">
        <f>SUM(R101:R114)</f>
        <v>0</v>
      </c>
      <c r="T100" s="123">
        <f>SUM(T101:T114)</f>
        <v>0.93799999999999994</v>
      </c>
      <c r="AR100" s="117" t="s">
        <v>34</v>
      </c>
      <c r="AT100" s="124" t="s">
        <v>72</v>
      </c>
      <c r="AU100" s="124" t="s">
        <v>34</v>
      </c>
      <c r="AY100" s="117" t="s">
        <v>146</v>
      </c>
      <c r="BK100" s="125">
        <f>SUM(BK101:BK114)</f>
        <v>0</v>
      </c>
    </row>
    <row r="101" spans="2:65" s="1" customFormat="1" ht="55.5" customHeight="1">
      <c r="B101" s="31"/>
      <c r="C101" s="128" t="s">
        <v>152</v>
      </c>
      <c r="D101" s="128" t="s">
        <v>148</v>
      </c>
      <c r="E101" s="129" t="s">
        <v>1419</v>
      </c>
      <c r="F101" s="130" t="s">
        <v>1420</v>
      </c>
      <c r="G101" s="131" t="s">
        <v>171</v>
      </c>
      <c r="H101" s="132">
        <v>12</v>
      </c>
      <c r="I101" s="133"/>
      <c r="J101" s="134">
        <f>ROUND(I101*H101,2)</f>
        <v>0</v>
      </c>
      <c r="K101" s="135"/>
      <c r="L101" s="31"/>
      <c r="M101" s="136" t="s">
        <v>19</v>
      </c>
      <c r="N101" s="137" t="s">
        <v>44</v>
      </c>
      <c r="P101" s="138">
        <f>O101*H101</f>
        <v>0</v>
      </c>
      <c r="Q101" s="138">
        <v>0</v>
      </c>
      <c r="R101" s="138">
        <f>Q101*H101</f>
        <v>0</v>
      </c>
      <c r="S101" s="138">
        <v>1E-3</v>
      </c>
      <c r="T101" s="139">
        <f>S101*H101</f>
        <v>1.2E-2</v>
      </c>
      <c r="AR101" s="140" t="s">
        <v>152</v>
      </c>
      <c r="AT101" s="140" t="s">
        <v>148</v>
      </c>
      <c r="AU101" s="140" t="s">
        <v>82</v>
      </c>
      <c r="AY101" s="16" t="s">
        <v>146</v>
      </c>
      <c r="BE101" s="141">
        <f>IF(N101="základní",J101,0)</f>
        <v>0</v>
      </c>
      <c r="BF101" s="141">
        <f>IF(N101="snížená",J101,0)</f>
        <v>0</v>
      </c>
      <c r="BG101" s="141">
        <f>IF(N101="zákl. přenesená",J101,0)</f>
        <v>0</v>
      </c>
      <c r="BH101" s="141">
        <f>IF(N101="sníž. přenesená",J101,0)</f>
        <v>0</v>
      </c>
      <c r="BI101" s="141">
        <f>IF(N101="nulová",J101,0)</f>
        <v>0</v>
      </c>
      <c r="BJ101" s="16" t="s">
        <v>34</v>
      </c>
      <c r="BK101" s="141">
        <f>ROUND(I101*H101,2)</f>
        <v>0</v>
      </c>
      <c r="BL101" s="16" t="s">
        <v>152</v>
      </c>
      <c r="BM101" s="140" t="s">
        <v>1421</v>
      </c>
    </row>
    <row r="102" spans="2:65" s="1" customFormat="1">
      <c r="B102" s="31"/>
      <c r="D102" s="142" t="s">
        <v>154</v>
      </c>
      <c r="F102" s="143" t="s">
        <v>1422</v>
      </c>
      <c r="I102" s="144"/>
      <c r="L102" s="31"/>
      <c r="M102" s="145"/>
      <c r="T102" s="52"/>
      <c r="AT102" s="16" t="s">
        <v>154</v>
      </c>
      <c r="AU102" s="16" t="s">
        <v>82</v>
      </c>
    </row>
    <row r="103" spans="2:65" s="1" customFormat="1" ht="55.5" customHeight="1">
      <c r="B103" s="31"/>
      <c r="C103" s="128" t="s">
        <v>180</v>
      </c>
      <c r="D103" s="128" t="s">
        <v>148</v>
      </c>
      <c r="E103" s="129" t="s">
        <v>1423</v>
      </c>
      <c r="F103" s="130" t="s">
        <v>1424</v>
      </c>
      <c r="G103" s="131" t="s">
        <v>171</v>
      </c>
      <c r="H103" s="132">
        <v>5</v>
      </c>
      <c r="I103" s="133"/>
      <c r="J103" s="134">
        <f>ROUND(I103*H103,2)</f>
        <v>0</v>
      </c>
      <c r="K103" s="135"/>
      <c r="L103" s="31"/>
      <c r="M103" s="136" t="s">
        <v>19</v>
      </c>
      <c r="N103" s="137" t="s">
        <v>44</v>
      </c>
      <c r="P103" s="138">
        <f>O103*H103</f>
        <v>0</v>
      </c>
      <c r="Q103" s="138">
        <v>0</v>
      </c>
      <c r="R103" s="138">
        <f>Q103*H103</f>
        <v>0</v>
      </c>
      <c r="S103" s="138">
        <v>1E-3</v>
      </c>
      <c r="T103" s="139">
        <f>S103*H103</f>
        <v>5.0000000000000001E-3</v>
      </c>
      <c r="AR103" s="140" t="s">
        <v>152</v>
      </c>
      <c r="AT103" s="140" t="s">
        <v>148</v>
      </c>
      <c r="AU103" s="140" t="s">
        <v>82</v>
      </c>
      <c r="AY103" s="16" t="s">
        <v>146</v>
      </c>
      <c r="BE103" s="141">
        <f>IF(N103="základní",J103,0)</f>
        <v>0</v>
      </c>
      <c r="BF103" s="141">
        <f>IF(N103="snížená",J103,0)</f>
        <v>0</v>
      </c>
      <c r="BG103" s="141">
        <f>IF(N103="zákl. přenesená",J103,0)</f>
        <v>0</v>
      </c>
      <c r="BH103" s="141">
        <f>IF(N103="sníž. přenesená",J103,0)</f>
        <v>0</v>
      </c>
      <c r="BI103" s="141">
        <f>IF(N103="nulová",J103,0)</f>
        <v>0</v>
      </c>
      <c r="BJ103" s="16" t="s">
        <v>34</v>
      </c>
      <c r="BK103" s="141">
        <f>ROUND(I103*H103,2)</f>
        <v>0</v>
      </c>
      <c r="BL103" s="16" t="s">
        <v>152</v>
      </c>
      <c r="BM103" s="140" t="s">
        <v>1425</v>
      </c>
    </row>
    <row r="104" spans="2:65" s="1" customFormat="1">
      <c r="B104" s="31"/>
      <c r="D104" s="142" t="s">
        <v>154</v>
      </c>
      <c r="F104" s="143" t="s">
        <v>1426</v>
      </c>
      <c r="I104" s="144"/>
      <c r="L104" s="31"/>
      <c r="M104" s="145"/>
      <c r="T104" s="52"/>
      <c r="AT104" s="16" t="s">
        <v>154</v>
      </c>
      <c r="AU104" s="16" t="s">
        <v>82</v>
      </c>
    </row>
    <row r="105" spans="2:65" s="1" customFormat="1" ht="55.5" customHeight="1">
      <c r="B105" s="31"/>
      <c r="C105" s="128" t="s">
        <v>186</v>
      </c>
      <c r="D105" s="128" t="s">
        <v>148</v>
      </c>
      <c r="E105" s="129" t="s">
        <v>1427</v>
      </c>
      <c r="F105" s="130" t="s">
        <v>1428</v>
      </c>
      <c r="G105" s="131" t="s">
        <v>171</v>
      </c>
      <c r="H105" s="132">
        <v>1</v>
      </c>
      <c r="I105" s="133"/>
      <c r="J105" s="134">
        <f>ROUND(I105*H105,2)</f>
        <v>0</v>
      </c>
      <c r="K105" s="135"/>
      <c r="L105" s="31"/>
      <c r="M105" s="136" t="s">
        <v>19</v>
      </c>
      <c r="N105" s="137" t="s">
        <v>44</v>
      </c>
      <c r="P105" s="138">
        <f>O105*H105</f>
        <v>0</v>
      </c>
      <c r="Q105" s="138">
        <v>0</v>
      </c>
      <c r="R105" s="138">
        <f>Q105*H105</f>
        <v>0</v>
      </c>
      <c r="S105" s="138">
        <v>3.0000000000000001E-3</v>
      </c>
      <c r="T105" s="139">
        <f>S105*H105</f>
        <v>3.0000000000000001E-3</v>
      </c>
      <c r="AR105" s="140" t="s">
        <v>152</v>
      </c>
      <c r="AT105" s="140" t="s">
        <v>148</v>
      </c>
      <c r="AU105" s="140" t="s">
        <v>82</v>
      </c>
      <c r="AY105" s="16" t="s">
        <v>146</v>
      </c>
      <c r="BE105" s="141">
        <f>IF(N105="základní",J105,0)</f>
        <v>0</v>
      </c>
      <c r="BF105" s="141">
        <f>IF(N105="snížená",J105,0)</f>
        <v>0</v>
      </c>
      <c r="BG105" s="141">
        <f>IF(N105="zákl. přenesená",J105,0)</f>
        <v>0</v>
      </c>
      <c r="BH105" s="141">
        <f>IF(N105="sníž. přenesená",J105,0)</f>
        <v>0</v>
      </c>
      <c r="BI105" s="141">
        <f>IF(N105="nulová",J105,0)</f>
        <v>0</v>
      </c>
      <c r="BJ105" s="16" t="s">
        <v>34</v>
      </c>
      <c r="BK105" s="141">
        <f>ROUND(I105*H105,2)</f>
        <v>0</v>
      </c>
      <c r="BL105" s="16" t="s">
        <v>152</v>
      </c>
      <c r="BM105" s="140" t="s">
        <v>1429</v>
      </c>
    </row>
    <row r="106" spans="2:65" s="1" customFormat="1">
      <c r="B106" s="31"/>
      <c r="D106" s="142" t="s">
        <v>154</v>
      </c>
      <c r="F106" s="143" t="s">
        <v>1430</v>
      </c>
      <c r="I106" s="144"/>
      <c r="L106" s="31"/>
      <c r="M106" s="145"/>
      <c r="T106" s="52"/>
      <c r="AT106" s="16" t="s">
        <v>154</v>
      </c>
      <c r="AU106" s="16" t="s">
        <v>82</v>
      </c>
    </row>
    <row r="107" spans="2:65" s="1" customFormat="1" ht="37.9" customHeight="1">
      <c r="B107" s="31"/>
      <c r="C107" s="128" t="s">
        <v>193</v>
      </c>
      <c r="D107" s="128" t="s">
        <v>148</v>
      </c>
      <c r="E107" s="129" t="s">
        <v>1431</v>
      </c>
      <c r="F107" s="130" t="s">
        <v>1432</v>
      </c>
      <c r="G107" s="131" t="s">
        <v>171</v>
      </c>
      <c r="H107" s="132">
        <v>5</v>
      </c>
      <c r="I107" s="133"/>
      <c r="J107" s="134">
        <f>ROUND(I107*H107,2)</f>
        <v>0</v>
      </c>
      <c r="K107" s="135"/>
      <c r="L107" s="31"/>
      <c r="M107" s="136" t="s">
        <v>19</v>
      </c>
      <c r="N107" s="137" t="s">
        <v>44</v>
      </c>
      <c r="P107" s="138">
        <f>O107*H107</f>
        <v>0</v>
      </c>
      <c r="Q107" s="138">
        <v>0</v>
      </c>
      <c r="R107" s="138">
        <f>Q107*H107</f>
        <v>0</v>
      </c>
      <c r="S107" s="138">
        <v>4.9000000000000002E-2</v>
      </c>
      <c r="T107" s="139">
        <f>S107*H107</f>
        <v>0.245</v>
      </c>
      <c r="AR107" s="140" t="s">
        <v>152</v>
      </c>
      <c r="AT107" s="140" t="s">
        <v>148</v>
      </c>
      <c r="AU107" s="140" t="s">
        <v>82</v>
      </c>
      <c r="AY107" s="16" t="s">
        <v>146</v>
      </c>
      <c r="BE107" s="141">
        <f>IF(N107="základní",J107,0)</f>
        <v>0</v>
      </c>
      <c r="BF107" s="141">
        <f>IF(N107="snížená",J107,0)</f>
        <v>0</v>
      </c>
      <c r="BG107" s="141">
        <f>IF(N107="zákl. přenesená",J107,0)</f>
        <v>0</v>
      </c>
      <c r="BH107" s="141">
        <f>IF(N107="sníž. přenesená",J107,0)</f>
        <v>0</v>
      </c>
      <c r="BI107" s="141">
        <f>IF(N107="nulová",J107,0)</f>
        <v>0</v>
      </c>
      <c r="BJ107" s="16" t="s">
        <v>34</v>
      </c>
      <c r="BK107" s="141">
        <f>ROUND(I107*H107,2)</f>
        <v>0</v>
      </c>
      <c r="BL107" s="16" t="s">
        <v>152</v>
      </c>
      <c r="BM107" s="140" t="s">
        <v>1433</v>
      </c>
    </row>
    <row r="108" spans="2:65" s="1" customFormat="1">
      <c r="B108" s="31"/>
      <c r="D108" s="142" t="s">
        <v>154</v>
      </c>
      <c r="F108" s="143" t="s">
        <v>1434</v>
      </c>
      <c r="I108" s="144"/>
      <c r="L108" s="31"/>
      <c r="M108" s="145"/>
      <c r="T108" s="52"/>
      <c r="AT108" s="16" t="s">
        <v>154</v>
      </c>
      <c r="AU108" s="16" t="s">
        <v>82</v>
      </c>
    </row>
    <row r="109" spans="2:65" s="1" customFormat="1" ht="44.25" customHeight="1">
      <c r="B109" s="31"/>
      <c r="C109" s="128" t="s">
        <v>200</v>
      </c>
      <c r="D109" s="128" t="s">
        <v>148</v>
      </c>
      <c r="E109" s="129" t="s">
        <v>1435</v>
      </c>
      <c r="F109" s="130" t="s">
        <v>1436</v>
      </c>
      <c r="G109" s="131" t="s">
        <v>171</v>
      </c>
      <c r="H109" s="132">
        <v>59</v>
      </c>
      <c r="I109" s="133"/>
      <c r="J109" s="134">
        <f>ROUND(I109*H109,2)</f>
        <v>0</v>
      </c>
      <c r="K109" s="135"/>
      <c r="L109" s="31"/>
      <c r="M109" s="136" t="s">
        <v>19</v>
      </c>
      <c r="N109" s="137" t="s">
        <v>44</v>
      </c>
      <c r="P109" s="138">
        <f>O109*H109</f>
        <v>0</v>
      </c>
      <c r="Q109" s="138">
        <v>0</v>
      </c>
      <c r="R109" s="138">
        <f>Q109*H109</f>
        <v>0</v>
      </c>
      <c r="S109" s="138">
        <v>1E-3</v>
      </c>
      <c r="T109" s="139">
        <f>S109*H109</f>
        <v>5.9000000000000004E-2</v>
      </c>
      <c r="AR109" s="140" t="s">
        <v>152</v>
      </c>
      <c r="AT109" s="140" t="s">
        <v>148</v>
      </c>
      <c r="AU109" s="140" t="s">
        <v>82</v>
      </c>
      <c r="AY109" s="16" t="s">
        <v>146</v>
      </c>
      <c r="BE109" s="141">
        <f>IF(N109="základní",J109,0)</f>
        <v>0</v>
      </c>
      <c r="BF109" s="141">
        <f>IF(N109="snížená",J109,0)</f>
        <v>0</v>
      </c>
      <c r="BG109" s="141">
        <f>IF(N109="zákl. přenesená",J109,0)</f>
        <v>0</v>
      </c>
      <c r="BH109" s="141">
        <f>IF(N109="sníž. přenesená",J109,0)</f>
        <v>0</v>
      </c>
      <c r="BI109" s="141">
        <f>IF(N109="nulová",J109,0)</f>
        <v>0</v>
      </c>
      <c r="BJ109" s="16" t="s">
        <v>34</v>
      </c>
      <c r="BK109" s="141">
        <f>ROUND(I109*H109,2)</f>
        <v>0</v>
      </c>
      <c r="BL109" s="16" t="s">
        <v>152</v>
      </c>
      <c r="BM109" s="140" t="s">
        <v>1437</v>
      </c>
    </row>
    <row r="110" spans="2:65" s="1" customFormat="1">
      <c r="B110" s="31"/>
      <c r="D110" s="142" t="s">
        <v>154</v>
      </c>
      <c r="F110" s="143" t="s">
        <v>1438</v>
      </c>
      <c r="I110" s="144"/>
      <c r="L110" s="31"/>
      <c r="M110" s="145"/>
      <c r="T110" s="52"/>
      <c r="AT110" s="16" t="s">
        <v>154</v>
      </c>
      <c r="AU110" s="16" t="s">
        <v>82</v>
      </c>
    </row>
    <row r="111" spans="2:65" s="1" customFormat="1" ht="37.9" customHeight="1">
      <c r="B111" s="31"/>
      <c r="C111" s="128" t="s">
        <v>207</v>
      </c>
      <c r="D111" s="128" t="s">
        <v>148</v>
      </c>
      <c r="E111" s="129" t="s">
        <v>1439</v>
      </c>
      <c r="F111" s="130" t="s">
        <v>1440</v>
      </c>
      <c r="G111" s="131" t="s">
        <v>189</v>
      </c>
      <c r="H111" s="132">
        <v>91</v>
      </c>
      <c r="I111" s="133"/>
      <c r="J111" s="134">
        <f>ROUND(I111*H111,2)</f>
        <v>0</v>
      </c>
      <c r="K111" s="135"/>
      <c r="L111" s="31"/>
      <c r="M111" s="136" t="s">
        <v>19</v>
      </c>
      <c r="N111" s="137" t="s">
        <v>44</v>
      </c>
      <c r="P111" s="138">
        <f>O111*H111</f>
        <v>0</v>
      </c>
      <c r="Q111" s="138">
        <v>0</v>
      </c>
      <c r="R111" s="138">
        <f>Q111*H111</f>
        <v>0</v>
      </c>
      <c r="S111" s="138">
        <v>2E-3</v>
      </c>
      <c r="T111" s="139">
        <f>S111*H111</f>
        <v>0.182</v>
      </c>
      <c r="AR111" s="140" t="s">
        <v>152</v>
      </c>
      <c r="AT111" s="140" t="s">
        <v>148</v>
      </c>
      <c r="AU111" s="140" t="s">
        <v>82</v>
      </c>
      <c r="AY111" s="16" t="s">
        <v>146</v>
      </c>
      <c r="BE111" s="141">
        <f>IF(N111="základní",J111,0)</f>
        <v>0</v>
      </c>
      <c r="BF111" s="141">
        <f>IF(N111="snížená",J111,0)</f>
        <v>0</v>
      </c>
      <c r="BG111" s="141">
        <f>IF(N111="zákl. přenesená",J111,0)</f>
        <v>0</v>
      </c>
      <c r="BH111" s="141">
        <f>IF(N111="sníž. přenesená",J111,0)</f>
        <v>0</v>
      </c>
      <c r="BI111" s="141">
        <f>IF(N111="nulová",J111,0)</f>
        <v>0</v>
      </c>
      <c r="BJ111" s="16" t="s">
        <v>34</v>
      </c>
      <c r="BK111" s="141">
        <f>ROUND(I111*H111,2)</f>
        <v>0</v>
      </c>
      <c r="BL111" s="16" t="s">
        <v>152</v>
      </c>
      <c r="BM111" s="140" t="s">
        <v>1441</v>
      </c>
    </row>
    <row r="112" spans="2:65" s="1" customFormat="1">
      <c r="B112" s="31"/>
      <c r="D112" s="142" t="s">
        <v>154</v>
      </c>
      <c r="F112" s="143" t="s">
        <v>1442</v>
      </c>
      <c r="I112" s="144"/>
      <c r="L112" s="31"/>
      <c r="M112" s="145"/>
      <c r="T112" s="52"/>
      <c r="AT112" s="16" t="s">
        <v>154</v>
      </c>
      <c r="AU112" s="16" t="s">
        <v>82</v>
      </c>
    </row>
    <row r="113" spans="2:65" s="1" customFormat="1" ht="37.9" customHeight="1">
      <c r="B113" s="31"/>
      <c r="C113" s="128" t="s">
        <v>213</v>
      </c>
      <c r="D113" s="128" t="s">
        <v>148</v>
      </c>
      <c r="E113" s="129" t="s">
        <v>1443</v>
      </c>
      <c r="F113" s="130" t="s">
        <v>1444</v>
      </c>
      <c r="G113" s="131" t="s">
        <v>189</v>
      </c>
      <c r="H113" s="132">
        <v>24</v>
      </c>
      <c r="I113" s="133"/>
      <c r="J113" s="134">
        <f>ROUND(I113*H113,2)</f>
        <v>0</v>
      </c>
      <c r="K113" s="135"/>
      <c r="L113" s="31"/>
      <c r="M113" s="136" t="s">
        <v>19</v>
      </c>
      <c r="N113" s="137" t="s">
        <v>44</v>
      </c>
      <c r="P113" s="138">
        <f>O113*H113</f>
        <v>0</v>
      </c>
      <c r="Q113" s="138">
        <v>0</v>
      </c>
      <c r="R113" s="138">
        <f>Q113*H113</f>
        <v>0</v>
      </c>
      <c r="S113" s="138">
        <v>1.7999999999999999E-2</v>
      </c>
      <c r="T113" s="139">
        <f>S113*H113</f>
        <v>0.43199999999999994</v>
      </c>
      <c r="AR113" s="140" t="s">
        <v>152</v>
      </c>
      <c r="AT113" s="140" t="s">
        <v>148</v>
      </c>
      <c r="AU113" s="140" t="s">
        <v>82</v>
      </c>
      <c r="AY113" s="16" t="s">
        <v>146</v>
      </c>
      <c r="BE113" s="141">
        <f>IF(N113="základní",J113,0)</f>
        <v>0</v>
      </c>
      <c r="BF113" s="141">
        <f>IF(N113="snížená",J113,0)</f>
        <v>0</v>
      </c>
      <c r="BG113" s="141">
        <f>IF(N113="zákl. přenesená",J113,0)</f>
        <v>0</v>
      </c>
      <c r="BH113" s="141">
        <f>IF(N113="sníž. přenesená",J113,0)</f>
        <v>0</v>
      </c>
      <c r="BI113" s="141">
        <f>IF(N113="nulová",J113,0)</f>
        <v>0</v>
      </c>
      <c r="BJ113" s="16" t="s">
        <v>34</v>
      </c>
      <c r="BK113" s="141">
        <f>ROUND(I113*H113,2)</f>
        <v>0</v>
      </c>
      <c r="BL113" s="16" t="s">
        <v>152</v>
      </c>
      <c r="BM113" s="140" t="s">
        <v>1445</v>
      </c>
    </row>
    <row r="114" spans="2:65" s="1" customFormat="1">
      <c r="B114" s="31"/>
      <c r="D114" s="142" t="s">
        <v>154</v>
      </c>
      <c r="F114" s="143" t="s">
        <v>1446</v>
      </c>
      <c r="I114" s="144"/>
      <c r="L114" s="31"/>
      <c r="M114" s="145"/>
      <c r="T114" s="52"/>
      <c r="AT114" s="16" t="s">
        <v>154</v>
      </c>
      <c r="AU114" s="16" t="s">
        <v>82</v>
      </c>
    </row>
    <row r="115" spans="2:65" s="11" customFormat="1" ht="22.9" customHeight="1">
      <c r="B115" s="116"/>
      <c r="D115" s="117" t="s">
        <v>72</v>
      </c>
      <c r="E115" s="126" t="s">
        <v>505</v>
      </c>
      <c r="F115" s="126" t="s">
        <v>506</v>
      </c>
      <c r="I115" s="119"/>
      <c r="J115" s="127">
        <f>BK115</f>
        <v>0</v>
      </c>
      <c r="L115" s="116"/>
      <c r="M115" s="121"/>
      <c r="P115" s="122">
        <f>SUM(P116:P124)</f>
        <v>0</v>
      </c>
      <c r="R115" s="122">
        <f>SUM(R116:R124)</f>
        <v>0</v>
      </c>
      <c r="T115" s="123">
        <f>SUM(T116:T124)</f>
        <v>0</v>
      </c>
      <c r="AR115" s="117" t="s">
        <v>34</v>
      </c>
      <c r="AT115" s="124" t="s">
        <v>72</v>
      </c>
      <c r="AU115" s="124" t="s">
        <v>34</v>
      </c>
      <c r="AY115" s="117" t="s">
        <v>146</v>
      </c>
      <c r="BK115" s="125">
        <f>SUM(BK116:BK124)</f>
        <v>0</v>
      </c>
    </row>
    <row r="116" spans="2:65" s="1" customFormat="1" ht="37.9" customHeight="1">
      <c r="B116" s="31"/>
      <c r="C116" s="128" t="s">
        <v>218</v>
      </c>
      <c r="D116" s="128" t="s">
        <v>148</v>
      </c>
      <c r="E116" s="129" t="s">
        <v>508</v>
      </c>
      <c r="F116" s="130" t="s">
        <v>509</v>
      </c>
      <c r="G116" s="131" t="s">
        <v>510</v>
      </c>
      <c r="H116" s="132">
        <v>0.93799999999999994</v>
      </c>
      <c r="I116" s="133"/>
      <c r="J116" s="134">
        <f>ROUND(I116*H116,2)</f>
        <v>0</v>
      </c>
      <c r="K116" s="135"/>
      <c r="L116" s="31"/>
      <c r="M116" s="136" t="s">
        <v>19</v>
      </c>
      <c r="N116" s="137" t="s">
        <v>44</v>
      </c>
      <c r="P116" s="138">
        <f>O116*H116</f>
        <v>0</v>
      </c>
      <c r="Q116" s="138">
        <v>0</v>
      </c>
      <c r="R116" s="138">
        <f>Q116*H116</f>
        <v>0</v>
      </c>
      <c r="S116" s="138">
        <v>0</v>
      </c>
      <c r="T116" s="139">
        <f>S116*H116</f>
        <v>0</v>
      </c>
      <c r="AR116" s="140" t="s">
        <v>152</v>
      </c>
      <c r="AT116" s="140" t="s">
        <v>148</v>
      </c>
      <c r="AU116" s="140" t="s">
        <v>82</v>
      </c>
      <c r="AY116" s="16" t="s">
        <v>146</v>
      </c>
      <c r="BE116" s="141">
        <f>IF(N116="základní",J116,0)</f>
        <v>0</v>
      </c>
      <c r="BF116" s="141">
        <f>IF(N116="snížená",J116,0)</f>
        <v>0</v>
      </c>
      <c r="BG116" s="141">
        <f>IF(N116="zákl. přenesená",J116,0)</f>
        <v>0</v>
      </c>
      <c r="BH116" s="141">
        <f>IF(N116="sníž. přenesená",J116,0)</f>
        <v>0</v>
      </c>
      <c r="BI116" s="141">
        <f>IF(N116="nulová",J116,0)</f>
        <v>0</v>
      </c>
      <c r="BJ116" s="16" t="s">
        <v>34</v>
      </c>
      <c r="BK116" s="141">
        <f>ROUND(I116*H116,2)</f>
        <v>0</v>
      </c>
      <c r="BL116" s="16" t="s">
        <v>152</v>
      </c>
      <c r="BM116" s="140" t="s">
        <v>1447</v>
      </c>
    </row>
    <row r="117" spans="2:65" s="1" customFormat="1">
      <c r="B117" s="31"/>
      <c r="D117" s="142" t="s">
        <v>154</v>
      </c>
      <c r="F117" s="143" t="s">
        <v>512</v>
      </c>
      <c r="I117" s="144"/>
      <c r="L117" s="31"/>
      <c r="M117" s="145"/>
      <c r="T117" s="52"/>
      <c r="AT117" s="16" t="s">
        <v>154</v>
      </c>
      <c r="AU117" s="16" t="s">
        <v>82</v>
      </c>
    </row>
    <row r="118" spans="2:65" s="1" customFormat="1" ht="33" customHeight="1">
      <c r="B118" s="31"/>
      <c r="C118" s="128" t="s">
        <v>8</v>
      </c>
      <c r="D118" s="128" t="s">
        <v>148</v>
      </c>
      <c r="E118" s="129" t="s">
        <v>514</v>
      </c>
      <c r="F118" s="130" t="s">
        <v>515</v>
      </c>
      <c r="G118" s="131" t="s">
        <v>510</v>
      </c>
      <c r="H118" s="132">
        <v>0.9</v>
      </c>
      <c r="I118" s="133"/>
      <c r="J118" s="134">
        <f>ROUND(I118*H118,2)</f>
        <v>0</v>
      </c>
      <c r="K118" s="135"/>
      <c r="L118" s="31"/>
      <c r="M118" s="136" t="s">
        <v>19</v>
      </c>
      <c r="N118" s="137" t="s">
        <v>44</v>
      </c>
      <c r="P118" s="138">
        <f>O118*H118</f>
        <v>0</v>
      </c>
      <c r="Q118" s="138">
        <v>0</v>
      </c>
      <c r="R118" s="138">
        <f>Q118*H118</f>
        <v>0</v>
      </c>
      <c r="S118" s="138">
        <v>0</v>
      </c>
      <c r="T118" s="139">
        <f>S118*H118</f>
        <v>0</v>
      </c>
      <c r="AR118" s="140" t="s">
        <v>152</v>
      </c>
      <c r="AT118" s="140" t="s">
        <v>148</v>
      </c>
      <c r="AU118" s="140" t="s">
        <v>82</v>
      </c>
      <c r="AY118" s="16" t="s">
        <v>146</v>
      </c>
      <c r="BE118" s="141">
        <f>IF(N118="základní",J118,0)</f>
        <v>0</v>
      </c>
      <c r="BF118" s="141">
        <f>IF(N118="snížená",J118,0)</f>
        <v>0</v>
      </c>
      <c r="BG118" s="141">
        <f>IF(N118="zákl. přenesená",J118,0)</f>
        <v>0</v>
      </c>
      <c r="BH118" s="141">
        <f>IF(N118="sníž. přenesená",J118,0)</f>
        <v>0</v>
      </c>
      <c r="BI118" s="141">
        <f>IF(N118="nulová",J118,0)</f>
        <v>0</v>
      </c>
      <c r="BJ118" s="16" t="s">
        <v>34</v>
      </c>
      <c r="BK118" s="141">
        <f>ROUND(I118*H118,2)</f>
        <v>0</v>
      </c>
      <c r="BL118" s="16" t="s">
        <v>152</v>
      </c>
      <c r="BM118" s="140" t="s">
        <v>1448</v>
      </c>
    </row>
    <row r="119" spans="2:65" s="1" customFormat="1">
      <c r="B119" s="31"/>
      <c r="D119" s="142" t="s">
        <v>154</v>
      </c>
      <c r="F119" s="143" t="s">
        <v>517</v>
      </c>
      <c r="I119" s="144"/>
      <c r="L119" s="31"/>
      <c r="M119" s="145"/>
      <c r="T119" s="52"/>
      <c r="AT119" s="16" t="s">
        <v>154</v>
      </c>
      <c r="AU119" s="16" t="s">
        <v>82</v>
      </c>
    </row>
    <row r="120" spans="2:65" s="1" customFormat="1" ht="44.25" customHeight="1">
      <c r="B120" s="31"/>
      <c r="C120" s="128" t="s">
        <v>229</v>
      </c>
      <c r="D120" s="128" t="s">
        <v>148</v>
      </c>
      <c r="E120" s="129" t="s">
        <v>519</v>
      </c>
      <c r="F120" s="130" t="s">
        <v>520</v>
      </c>
      <c r="G120" s="131" t="s">
        <v>510</v>
      </c>
      <c r="H120" s="132">
        <v>9</v>
      </c>
      <c r="I120" s="133"/>
      <c r="J120" s="134">
        <f>ROUND(I120*H120,2)</f>
        <v>0</v>
      </c>
      <c r="K120" s="135"/>
      <c r="L120" s="31"/>
      <c r="M120" s="136" t="s">
        <v>19</v>
      </c>
      <c r="N120" s="137" t="s">
        <v>44</v>
      </c>
      <c r="P120" s="138">
        <f>O120*H120</f>
        <v>0</v>
      </c>
      <c r="Q120" s="138">
        <v>0</v>
      </c>
      <c r="R120" s="138">
        <f>Q120*H120</f>
        <v>0</v>
      </c>
      <c r="S120" s="138">
        <v>0</v>
      </c>
      <c r="T120" s="139">
        <f>S120*H120</f>
        <v>0</v>
      </c>
      <c r="AR120" s="140" t="s">
        <v>152</v>
      </c>
      <c r="AT120" s="140" t="s">
        <v>148</v>
      </c>
      <c r="AU120" s="140" t="s">
        <v>82</v>
      </c>
      <c r="AY120" s="16" t="s">
        <v>146</v>
      </c>
      <c r="BE120" s="141">
        <f>IF(N120="základní",J120,0)</f>
        <v>0</v>
      </c>
      <c r="BF120" s="141">
        <f>IF(N120="snížená",J120,0)</f>
        <v>0</v>
      </c>
      <c r="BG120" s="141">
        <f>IF(N120="zákl. přenesená",J120,0)</f>
        <v>0</v>
      </c>
      <c r="BH120" s="141">
        <f>IF(N120="sníž. přenesená",J120,0)</f>
        <v>0</v>
      </c>
      <c r="BI120" s="141">
        <f>IF(N120="nulová",J120,0)</f>
        <v>0</v>
      </c>
      <c r="BJ120" s="16" t="s">
        <v>34</v>
      </c>
      <c r="BK120" s="141">
        <f>ROUND(I120*H120,2)</f>
        <v>0</v>
      </c>
      <c r="BL120" s="16" t="s">
        <v>152</v>
      </c>
      <c r="BM120" s="140" t="s">
        <v>1449</v>
      </c>
    </row>
    <row r="121" spans="2:65" s="1" customFormat="1">
      <c r="B121" s="31"/>
      <c r="D121" s="142" t="s">
        <v>154</v>
      </c>
      <c r="F121" s="143" t="s">
        <v>522</v>
      </c>
      <c r="I121" s="144"/>
      <c r="L121" s="31"/>
      <c r="M121" s="145"/>
      <c r="T121" s="52"/>
      <c r="AT121" s="16" t="s">
        <v>154</v>
      </c>
      <c r="AU121" s="16" t="s">
        <v>82</v>
      </c>
    </row>
    <row r="122" spans="2:65" s="12" customFormat="1">
      <c r="B122" s="146"/>
      <c r="D122" s="147" t="s">
        <v>156</v>
      </c>
      <c r="F122" s="149" t="s">
        <v>1450</v>
      </c>
      <c r="H122" s="150">
        <v>9</v>
      </c>
      <c r="I122" s="151"/>
      <c r="L122" s="146"/>
      <c r="M122" s="152"/>
      <c r="T122" s="153"/>
      <c r="AT122" s="148" t="s">
        <v>156</v>
      </c>
      <c r="AU122" s="148" t="s">
        <v>82</v>
      </c>
      <c r="AV122" s="12" t="s">
        <v>82</v>
      </c>
      <c r="AW122" s="12" t="s">
        <v>4</v>
      </c>
      <c r="AX122" s="12" t="s">
        <v>34</v>
      </c>
      <c r="AY122" s="148" t="s">
        <v>146</v>
      </c>
    </row>
    <row r="123" spans="2:65" s="1" customFormat="1" ht="44.25" customHeight="1">
      <c r="B123" s="31"/>
      <c r="C123" s="128" t="s">
        <v>235</v>
      </c>
      <c r="D123" s="128" t="s">
        <v>148</v>
      </c>
      <c r="E123" s="129" t="s">
        <v>525</v>
      </c>
      <c r="F123" s="130" t="s">
        <v>526</v>
      </c>
      <c r="G123" s="131" t="s">
        <v>510</v>
      </c>
      <c r="H123" s="132">
        <v>0.9</v>
      </c>
      <c r="I123" s="133"/>
      <c r="J123" s="134">
        <f>ROUND(I123*H123,2)</f>
        <v>0</v>
      </c>
      <c r="K123" s="135"/>
      <c r="L123" s="31"/>
      <c r="M123" s="136" t="s">
        <v>19</v>
      </c>
      <c r="N123" s="137" t="s">
        <v>44</v>
      </c>
      <c r="P123" s="138">
        <f>O123*H123</f>
        <v>0</v>
      </c>
      <c r="Q123" s="138">
        <v>0</v>
      </c>
      <c r="R123" s="138">
        <f>Q123*H123</f>
        <v>0</v>
      </c>
      <c r="S123" s="138">
        <v>0</v>
      </c>
      <c r="T123" s="139">
        <f>S123*H123</f>
        <v>0</v>
      </c>
      <c r="AR123" s="140" t="s">
        <v>152</v>
      </c>
      <c r="AT123" s="140" t="s">
        <v>148</v>
      </c>
      <c r="AU123" s="140" t="s">
        <v>82</v>
      </c>
      <c r="AY123" s="16" t="s">
        <v>146</v>
      </c>
      <c r="BE123" s="141">
        <f>IF(N123="základní",J123,0)</f>
        <v>0</v>
      </c>
      <c r="BF123" s="141">
        <f>IF(N123="snížená",J123,0)</f>
        <v>0</v>
      </c>
      <c r="BG123" s="141">
        <f>IF(N123="zákl. přenesená",J123,0)</f>
        <v>0</v>
      </c>
      <c r="BH123" s="141">
        <f>IF(N123="sníž. přenesená",J123,0)</f>
        <v>0</v>
      </c>
      <c r="BI123" s="141">
        <f>IF(N123="nulová",J123,0)</f>
        <v>0</v>
      </c>
      <c r="BJ123" s="16" t="s">
        <v>34</v>
      </c>
      <c r="BK123" s="141">
        <f>ROUND(I123*H123,2)</f>
        <v>0</v>
      </c>
      <c r="BL123" s="16" t="s">
        <v>152</v>
      </c>
      <c r="BM123" s="140" t="s">
        <v>1451</v>
      </c>
    </row>
    <row r="124" spans="2:65" s="1" customFormat="1">
      <c r="B124" s="31"/>
      <c r="D124" s="142" t="s">
        <v>154</v>
      </c>
      <c r="F124" s="143" t="s">
        <v>528</v>
      </c>
      <c r="I124" s="144"/>
      <c r="L124" s="31"/>
      <c r="M124" s="145"/>
      <c r="T124" s="52"/>
      <c r="AT124" s="16" t="s">
        <v>154</v>
      </c>
      <c r="AU124" s="16" t="s">
        <v>82</v>
      </c>
    </row>
    <row r="125" spans="2:65" s="11" customFormat="1" ht="22.9" customHeight="1">
      <c r="B125" s="116"/>
      <c r="D125" s="117" t="s">
        <v>72</v>
      </c>
      <c r="E125" s="126" t="s">
        <v>529</v>
      </c>
      <c r="F125" s="126" t="s">
        <v>530</v>
      </c>
      <c r="I125" s="119"/>
      <c r="J125" s="127">
        <f>BK125</f>
        <v>0</v>
      </c>
      <c r="L125" s="116"/>
      <c r="M125" s="121"/>
      <c r="P125" s="122">
        <f>SUM(P126:P127)</f>
        <v>0</v>
      </c>
      <c r="R125" s="122">
        <f>SUM(R126:R127)</f>
        <v>0</v>
      </c>
      <c r="T125" s="123">
        <f>SUM(T126:T127)</f>
        <v>0</v>
      </c>
      <c r="AR125" s="117" t="s">
        <v>34</v>
      </c>
      <c r="AT125" s="124" t="s">
        <v>72</v>
      </c>
      <c r="AU125" s="124" t="s">
        <v>34</v>
      </c>
      <c r="AY125" s="117" t="s">
        <v>146</v>
      </c>
      <c r="BK125" s="125">
        <f>SUM(BK126:BK127)</f>
        <v>0</v>
      </c>
    </row>
    <row r="126" spans="2:65" s="1" customFormat="1" ht="55.5" customHeight="1">
      <c r="B126" s="31"/>
      <c r="C126" s="128" t="s">
        <v>253</v>
      </c>
      <c r="D126" s="128" t="s">
        <v>148</v>
      </c>
      <c r="E126" s="129" t="s">
        <v>532</v>
      </c>
      <c r="F126" s="130" t="s">
        <v>533</v>
      </c>
      <c r="G126" s="131" t="s">
        <v>510</v>
      </c>
      <c r="H126" s="132">
        <v>0.57199999999999995</v>
      </c>
      <c r="I126" s="133"/>
      <c r="J126" s="134">
        <f>ROUND(I126*H126,2)</f>
        <v>0</v>
      </c>
      <c r="K126" s="135"/>
      <c r="L126" s="31"/>
      <c r="M126" s="136" t="s">
        <v>19</v>
      </c>
      <c r="N126" s="137" t="s">
        <v>44</v>
      </c>
      <c r="P126" s="138">
        <f>O126*H126</f>
        <v>0</v>
      </c>
      <c r="Q126" s="138">
        <v>0</v>
      </c>
      <c r="R126" s="138">
        <f>Q126*H126</f>
        <v>0</v>
      </c>
      <c r="S126" s="138">
        <v>0</v>
      </c>
      <c r="T126" s="139">
        <f>S126*H126</f>
        <v>0</v>
      </c>
      <c r="AR126" s="140" t="s">
        <v>152</v>
      </c>
      <c r="AT126" s="140" t="s">
        <v>148</v>
      </c>
      <c r="AU126" s="140" t="s">
        <v>82</v>
      </c>
      <c r="AY126" s="16" t="s">
        <v>146</v>
      </c>
      <c r="BE126" s="141">
        <f>IF(N126="základní",J126,0)</f>
        <v>0</v>
      </c>
      <c r="BF126" s="141">
        <f>IF(N126="snížená",J126,0)</f>
        <v>0</v>
      </c>
      <c r="BG126" s="141">
        <f>IF(N126="zákl. přenesená",J126,0)</f>
        <v>0</v>
      </c>
      <c r="BH126" s="141">
        <f>IF(N126="sníž. přenesená",J126,0)</f>
        <v>0</v>
      </c>
      <c r="BI126" s="141">
        <f>IF(N126="nulová",J126,0)</f>
        <v>0</v>
      </c>
      <c r="BJ126" s="16" t="s">
        <v>34</v>
      </c>
      <c r="BK126" s="141">
        <f>ROUND(I126*H126,2)</f>
        <v>0</v>
      </c>
      <c r="BL126" s="16" t="s">
        <v>152</v>
      </c>
      <c r="BM126" s="140" t="s">
        <v>1452</v>
      </c>
    </row>
    <row r="127" spans="2:65" s="1" customFormat="1">
      <c r="B127" s="31"/>
      <c r="D127" s="142" t="s">
        <v>154</v>
      </c>
      <c r="F127" s="143" t="s">
        <v>535</v>
      </c>
      <c r="I127" s="144"/>
      <c r="L127" s="31"/>
      <c r="M127" s="145"/>
      <c r="T127" s="52"/>
      <c r="AT127" s="16" t="s">
        <v>154</v>
      </c>
      <c r="AU127" s="16" t="s">
        <v>82</v>
      </c>
    </row>
    <row r="128" spans="2:65" s="11" customFormat="1" ht="25.9" customHeight="1">
      <c r="B128" s="116"/>
      <c r="D128" s="117" t="s">
        <v>72</v>
      </c>
      <c r="E128" s="118" t="s">
        <v>536</v>
      </c>
      <c r="F128" s="118" t="s">
        <v>537</v>
      </c>
      <c r="I128" s="119"/>
      <c r="J128" s="120">
        <f>BK128</f>
        <v>0</v>
      </c>
      <c r="L128" s="116"/>
      <c r="M128" s="121"/>
      <c r="P128" s="122">
        <f>P129</f>
        <v>0</v>
      </c>
      <c r="R128" s="122">
        <f>R129</f>
        <v>7.5650000000000009E-2</v>
      </c>
      <c r="T128" s="123">
        <f>T129</f>
        <v>0</v>
      </c>
      <c r="AR128" s="117" t="s">
        <v>82</v>
      </c>
      <c r="AT128" s="124" t="s">
        <v>72</v>
      </c>
      <c r="AU128" s="124" t="s">
        <v>73</v>
      </c>
      <c r="AY128" s="117" t="s">
        <v>146</v>
      </c>
      <c r="BK128" s="125">
        <f>BK129</f>
        <v>0</v>
      </c>
    </row>
    <row r="129" spans="2:65" s="11" customFormat="1" ht="22.9" customHeight="1">
      <c r="B129" s="116"/>
      <c r="D129" s="117" t="s">
        <v>72</v>
      </c>
      <c r="E129" s="126" t="s">
        <v>1453</v>
      </c>
      <c r="F129" s="126" t="s">
        <v>1454</v>
      </c>
      <c r="I129" s="119"/>
      <c r="J129" s="127">
        <f>BK129</f>
        <v>0</v>
      </c>
      <c r="L129" s="116"/>
      <c r="M129" s="121"/>
      <c r="P129" s="122">
        <f>SUM(P130:P190)</f>
        <v>0</v>
      </c>
      <c r="R129" s="122">
        <f>SUM(R130:R190)</f>
        <v>7.5650000000000009E-2</v>
      </c>
      <c r="T129" s="123">
        <f>SUM(T130:T190)</f>
        <v>0</v>
      </c>
      <c r="AR129" s="117" t="s">
        <v>82</v>
      </c>
      <c r="AT129" s="124" t="s">
        <v>72</v>
      </c>
      <c r="AU129" s="124" t="s">
        <v>34</v>
      </c>
      <c r="AY129" s="117" t="s">
        <v>146</v>
      </c>
      <c r="BK129" s="125">
        <f>SUM(BK130:BK190)</f>
        <v>0</v>
      </c>
    </row>
    <row r="130" spans="2:65" s="1" customFormat="1" ht="16.5" customHeight="1">
      <c r="B130" s="31"/>
      <c r="C130" s="128" t="s">
        <v>262</v>
      </c>
      <c r="D130" s="128" t="s">
        <v>148</v>
      </c>
      <c r="E130" s="129" t="s">
        <v>1455</v>
      </c>
      <c r="F130" s="130" t="s">
        <v>1456</v>
      </c>
      <c r="G130" s="131" t="s">
        <v>372</v>
      </c>
      <c r="H130" s="132">
        <v>2</v>
      </c>
      <c r="I130" s="133"/>
      <c r="J130" s="134">
        <f>ROUND(I130*H130,2)</f>
        <v>0</v>
      </c>
      <c r="K130" s="135"/>
      <c r="L130" s="31"/>
      <c r="M130" s="136" t="s">
        <v>19</v>
      </c>
      <c r="N130" s="137" t="s">
        <v>44</v>
      </c>
      <c r="P130" s="138">
        <f>O130*H130</f>
        <v>0</v>
      </c>
      <c r="Q130" s="138">
        <v>0</v>
      </c>
      <c r="R130" s="138">
        <f>Q130*H130</f>
        <v>0</v>
      </c>
      <c r="S130" s="138">
        <v>0</v>
      </c>
      <c r="T130" s="139">
        <f>S130*H130</f>
        <v>0</v>
      </c>
      <c r="AR130" s="140" t="s">
        <v>262</v>
      </c>
      <c r="AT130" s="140" t="s">
        <v>148</v>
      </c>
      <c r="AU130" s="140" t="s">
        <v>82</v>
      </c>
      <c r="AY130" s="16" t="s">
        <v>146</v>
      </c>
      <c r="BE130" s="141">
        <f>IF(N130="základní",J130,0)</f>
        <v>0</v>
      </c>
      <c r="BF130" s="141">
        <f>IF(N130="snížená",J130,0)</f>
        <v>0</v>
      </c>
      <c r="BG130" s="141">
        <f>IF(N130="zákl. přenesená",J130,0)</f>
        <v>0</v>
      </c>
      <c r="BH130" s="141">
        <f>IF(N130="sníž. přenesená",J130,0)</f>
        <v>0</v>
      </c>
      <c r="BI130" s="141">
        <f>IF(N130="nulová",J130,0)</f>
        <v>0</v>
      </c>
      <c r="BJ130" s="16" t="s">
        <v>34</v>
      </c>
      <c r="BK130" s="141">
        <f>ROUND(I130*H130,2)</f>
        <v>0</v>
      </c>
      <c r="BL130" s="16" t="s">
        <v>262</v>
      </c>
      <c r="BM130" s="140" t="s">
        <v>1457</v>
      </c>
    </row>
    <row r="131" spans="2:65" s="1" customFormat="1" ht="24.2" customHeight="1">
      <c r="B131" s="31"/>
      <c r="C131" s="128" t="s">
        <v>268</v>
      </c>
      <c r="D131" s="128" t="s">
        <v>148</v>
      </c>
      <c r="E131" s="129" t="s">
        <v>1458</v>
      </c>
      <c r="F131" s="130" t="s">
        <v>1459</v>
      </c>
      <c r="G131" s="131" t="s">
        <v>1460</v>
      </c>
      <c r="H131" s="132">
        <v>1</v>
      </c>
      <c r="I131" s="133"/>
      <c r="J131" s="134">
        <f>ROUND(I131*H131,2)</f>
        <v>0</v>
      </c>
      <c r="K131" s="135"/>
      <c r="L131" s="31"/>
      <c r="M131" s="136" t="s">
        <v>19</v>
      </c>
      <c r="N131" s="137" t="s">
        <v>44</v>
      </c>
      <c r="P131" s="138">
        <f>O131*H131</f>
        <v>0</v>
      </c>
      <c r="Q131" s="138">
        <v>0</v>
      </c>
      <c r="R131" s="138">
        <f>Q131*H131</f>
        <v>0</v>
      </c>
      <c r="S131" s="138">
        <v>0</v>
      </c>
      <c r="T131" s="139">
        <f>S131*H131</f>
        <v>0</v>
      </c>
      <c r="AR131" s="140" t="s">
        <v>262</v>
      </c>
      <c r="AT131" s="140" t="s">
        <v>148</v>
      </c>
      <c r="AU131" s="140" t="s">
        <v>82</v>
      </c>
      <c r="AY131" s="16" t="s">
        <v>146</v>
      </c>
      <c r="BE131" s="141">
        <f>IF(N131="základní",J131,0)</f>
        <v>0</v>
      </c>
      <c r="BF131" s="141">
        <f>IF(N131="snížená",J131,0)</f>
        <v>0</v>
      </c>
      <c r="BG131" s="141">
        <f>IF(N131="zákl. přenesená",J131,0)</f>
        <v>0</v>
      </c>
      <c r="BH131" s="141">
        <f>IF(N131="sníž. přenesená",J131,0)</f>
        <v>0</v>
      </c>
      <c r="BI131" s="141">
        <f>IF(N131="nulová",J131,0)</f>
        <v>0</v>
      </c>
      <c r="BJ131" s="16" t="s">
        <v>34</v>
      </c>
      <c r="BK131" s="141">
        <f>ROUND(I131*H131,2)</f>
        <v>0</v>
      </c>
      <c r="BL131" s="16" t="s">
        <v>262</v>
      </c>
      <c r="BM131" s="140" t="s">
        <v>1461</v>
      </c>
    </row>
    <row r="132" spans="2:65" s="1" customFormat="1" ht="49.15" customHeight="1">
      <c r="B132" s="31"/>
      <c r="C132" s="128" t="s">
        <v>274</v>
      </c>
      <c r="D132" s="128" t="s">
        <v>148</v>
      </c>
      <c r="E132" s="129" t="s">
        <v>1462</v>
      </c>
      <c r="F132" s="130" t="s">
        <v>1463</v>
      </c>
      <c r="G132" s="131" t="s">
        <v>171</v>
      </c>
      <c r="H132" s="132">
        <v>49</v>
      </c>
      <c r="I132" s="133"/>
      <c r="J132" s="134">
        <f>ROUND(I132*H132,2)</f>
        <v>0</v>
      </c>
      <c r="K132" s="135"/>
      <c r="L132" s="31"/>
      <c r="M132" s="136" t="s">
        <v>19</v>
      </c>
      <c r="N132" s="137" t="s">
        <v>44</v>
      </c>
      <c r="P132" s="138">
        <f>O132*H132</f>
        <v>0</v>
      </c>
      <c r="Q132" s="138">
        <v>0</v>
      </c>
      <c r="R132" s="138">
        <f>Q132*H132</f>
        <v>0</v>
      </c>
      <c r="S132" s="138">
        <v>0</v>
      </c>
      <c r="T132" s="139">
        <f>S132*H132</f>
        <v>0</v>
      </c>
      <c r="AR132" s="140" t="s">
        <v>262</v>
      </c>
      <c r="AT132" s="140" t="s">
        <v>148</v>
      </c>
      <c r="AU132" s="140" t="s">
        <v>82</v>
      </c>
      <c r="AY132" s="16" t="s">
        <v>146</v>
      </c>
      <c r="BE132" s="141">
        <f>IF(N132="základní",J132,0)</f>
        <v>0</v>
      </c>
      <c r="BF132" s="141">
        <f>IF(N132="snížená",J132,0)</f>
        <v>0</v>
      </c>
      <c r="BG132" s="141">
        <f>IF(N132="zákl. přenesená",J132,0)</f>
        <v>0</v>
      </c>
      <c r="BH132" s="141">
        <f>IF(N132="sníž. přenesená",J132,0)</f>
        <v>0</v>
      </c>
      <c r="BI132" s="141">
        <f>IF(N132="nulová",J132,0)</f>
        <v>0</v>
      </c>
      <c r="BJ132" s="16" t="s">
        <v>34</v>
      </c>
      <c r="BK132" s="141">
        <f>ROUND(I132*H132,2)</f>
        <v>0</v>
      </c>
      <c r="BL132" s="16" t="s">
        <v>262</v>
      </c>
      <c r="BM132" s="140" t="s">
        <v>1464</v>
      </c>
    </row>
    <row r="133" spans="2:65" s="1" customFormat="1">
      <c r="B133" s="31"/>
      <c r="D133" s="142" t="s">
        <v>154</v>
      </c>
      <c r="F133" s="143" t="s">
        <v>1465</v>
      </c>
      <c r="I133" s="144"/>
      <c r="L133" s="31"/>
      <c r="M133" s="145"/>
      <c r="T133" s="52"/>
      <c r="AT133" s="16" t="s">
        <v>154</v>
      </c>
      <c r="AU133" s="16" t="s">
        <v>82</v>
      </c>
    </row>
    <row r="134" spans="2:65" s="1" customFormat="1" ht="21.75" customHeight="1">
      <c r="B134" s="31"/>
      <c r="C134" s="168" t="s">
        <v>279</v>
      </c>
      <c r="D134" s="168" t="s">
        <v>369</v>
      </c>
      <c r="E134" s="169" t="s">
        <v>1466</v>
      </c>
      <c r="F134" s="170" t="s">
        <v>1467</v>
      </c>
      <c r="G134" s="171" t="s">
        <v>171</v>
      </c>
      <c r="H134" s="172">
        <v>49</v>
      </c>
      <c r="I134" s="173"/>
      <c r="J134" s="174">
        <f>ROUND(I134*H134,2)</f>
        <v>0</v>
      </c>
      <c r="K134" s="175"/>
      <c r="L134" s="176"/>
      <c r="M134" s="177" t="s">
        <v>19</v>
      </c>
      <c r="N134" s="178" t="s">
        <v>44</v>
      </c>
      <c r="P134" s="138">
        <f>O134*H134</f>
        <v>0</v>
      </c>
      <c r="Q134" s="138">
        <v>4.0000000000000003E-5</v>
      </c>
      <c r="R134" s="138">
        <f>Q134*H134</f>
        <v>1.9600000000000004E-3</v>
      </c>
      <c r="S134" s="138">
        <v>0</v>
      </c>
      <c r="T134" s="139">
        <f>S134*H134</f>
        <v>0</v>
      </c>
      <c r="AR134" s="140" t="s">
        <v>356</v>
      </c>
      <c r="AT134" s="140" t="s">
        <v>369</v>
      </c>
      <c r="AU134" s="140" t="s">
        <v>82</v>
      </c>
      <c r="AY134" s="16" t="s">
        <v>146</v>
      </c>
      <c r="BE134" s="141">
        <f>IF(N134="základní",J134,0)</f>
        <v>0</v>
      </c>
      <c r="BF134" s="141">
        <f>IF(N134="snížená",J134,0)</f>
        <v>0</v>
      </c>
      <c r="BG134" s="141">
        <f>IF(N134="zákl. přenesená",J134,0)</f>
        <v>0</v>
      </c>
      <c r="BH134" s="141">
        <f>IF(N134="sníž. přenesená",J134,0)</f>
        <v>0</v>
      </c>
      <c r="BI134" s="141">
        <f>IF(N134="nulová",J134,0)</f>
        <v>0</v>
      </c>
      <c r="BJ134" s="16" t="s">
        <v>34</v>
      </c>
      <c r="BK134" s="141">
        <f>ROUND(I134*H134,2)</f>
        <v>0</v>
      </c>
      <c r="BL134" s="16" t="s">
        <v>262</v>
      </c>
      <c r="BM134" s="140" t="s">
        <v>1468</v>
      </c>
    </row>
    <row r="135" spans="2:65" s="1" customFormat="1" ht="55.5" customHeight="1">
      <c r="B135" s="31"/>
      <c r="C135" s="128" t="s">
        <v>285</v>
      </c>
      <c r="D135" s="128" t="s">
        <v>148</v>
      </c>
      <c r="E135" s="129" t="s">
        <v>1469</v>
      </c>
      <c r="F135" s="130" t="s">
        <v>1470</v>
      </c>
      <c r="G135" s="131" t="s">
        <v>171</v>
      </c>
      <c r="H135" s="132">
        <v>10</v>
      </c>
      <c r="I135" s="133"/>
      <c r="J135" s="134">
        <f>ROUND(I135*H135,2)</f>
        <v>0</v>
      </c>
      <c r="K135" s="135"/>
      <c r="L135" s="31"/>
      <c r="M135" s="136" t="s">
        <v>19</v>
      </c>
      <c r="N135" s="137" t="s">
        <v>44</v>
      </c>
      <c r="P135" s="138">
        <f>O135*H135</f>
        <v>0</v>
      </c>
      <c r="Q135" s="138">
        <v>0</v>
      </c>
      <c r="R135" s="138">
        <f>Q135*H135</f>
        <v>0</v>
      </c>
      <c r="S135" s="138">
        <v>0</v>
      </c>
      <c r="T135" s="139">
        <f>S135*H135</f>
        <v>0</v>
      </c>
      <c r="AR135" s="140" t="s">
        <v>262</v>
      </c>
      <c r="AT135" s="140" t="s">
        <v>148</v>
      </c>
      <c r="AU135" s="140" t="s">
        <v>82</v>
      </c>
      <c r="AY135" s="16" t="s">
        <v>146</v>
      </c>
      <c r="BE135" s="141">
        <f>IF(N135="základní",J135,0)</f>
        <v>0</v>
      </c>
      <c r="BF135" s="141">
        <f>IF(N135="snížená",J135,0)</f>
        <v>0</v>
      </c>
      <c r="BG135" s="141">
        <f>IF(N135="zákl. přenesená",J135,0)</f>
        <v>0</v>
      </c>
      <c r="BH135" s="141">
        <f>IF(N135="sníž. přenesená",J135,0)</f>
        <v>0</v>
      </c>
      <c r="BI135" s="141">
        <f>IF(N135="nulová",J135,0)</f>
        <v>0</v>
      </c>
      <c r="BJ135" s="16" t="s">
        <v>34</v>
      </c>
      <c r="BK135" s="141">
        <f>ROUND(I135*H135,2)</f>
        <v>0</v>
      </c>
      <c r="BL135" s="16" t="s">
        <v>262</v>
      </c>
      <c r="BM135" s="140" t="s">
        <v>1471</v>
      </c>
    </row>
    <row r="136" spans="2:65" s="1" customFormat="1">
      <c r="B136" s="31"/>
      <c r="D136" s="142" t="s">
        <v>154</v>
      </c>
      <c r="F136" s="143" t="s">
        <v>1472</v>
      </c>
      <c r="I136" s="144"/>
      <c r="L136" s="31"/>
      <c r="M136" s="145"/>
      <c r="T136" s="52"/>
      <c r="AT136" s="16" t="s">
        <v>154</v>
      </c>
      <c r="AU136" s="16" t="s">
        <v>82</v>
      </c>
    </row>
    <row r="137" spans="2:65" s="1" customFormat="1" ht="24.2" customHeight="1">
      <c r="B137" s="31"/>
      <c r="C137" s="168" t="s">
        <v>7</v>
      </c>
      <c r="D137" s="168" t="s">
        <v>369</v>
      </c>
      <c r="E137" s="169" t="s">
        <v>1473</v>
      </c>
      <c r="F137" s="170" t="s">
        <v>1474</v>
      </c>
      <c r="G137" s="171" t="s">
        <v>171</v>
      </c>
      <c r="H137" s="172">
        <v>6</v>
      </c>
      <c r="I137" s="173"/>
      <c r="J137" s="174">
        <f>ROUND(I137*H137,2)</f>
        <v>0</v>
      </c>
      <c r="K137" s="175"/>
      <c r="L137" s="176"/>
      <c r="M137" s="177" t="s">
        <v>19</v>
      </c>
      <c r="N137" s="178" t="s">
        <v>44</v>
      </c>
      <c r="P137" s="138">
        <f>O137*H137</f>
        <v>0</v>
      </c>
      <c r="Q137" s="138">
        <v>9.0000000000000006E-5</v>
      </c>
      <c r="R137" s="138">
        <f>Q137*H137</f>
        <v>5.4000000000000001E-4</v>
      </c>
      <c r="S137" s="138">
        <v>0</v>
      </c>
      <c r="T137" s="139">
        <f>S137*H137</f>
        <v>0</v>
      </c>
      <c r="AR137" s="140" t="s">
        <v>356</v>
      </c>
      <c r="AT137" s="140" t="s">
        <v>369</v>
      </c>
      <c r="AU137" s="140" t="s">
        <v>82</v>
      </c>
      <c r="AY137" s="16" t="s">
        <v>146</v>
      </c>
      <c r="BE137" s="141">
        <f>IF(N137="základní",J137,0)</f>
        <v>0</v>
      </c>
      <c r="BF137" s="141">
        <f>IF(N137="snížená",J137,0)</f>
        <v>0</v>
      </c>
      <c r="BG137" s="141">
        <f>IF(N137="zákl. přenesená",J137,0)</f>
        <v>0</v>
      </c>
      <c r="BH137" s="141">
        <f>IF(N137="sníž. přenesená",J137,0)</f>
        <v>0</v>
      </c>
      <c r="BI137" s="141">
        <f>IF(N137="nulová",J137,0)</f>
        <v>0</v>
      </c>
      <c r="BJ137" s="16" t="s">
        <v>34</v>
      </c>
      <c r="BK137" s="141">
        <f>ROUND(I137*H137,2)</f>
        <v>0</v>
      </c>
      <c r="BL137" s="16" t="s">
        <v>262</v>
      </c>
      <c r="BM137" s="140" t="s">
        <v>1475</v>
      </c>
    </row>
    <row r="138" spans="2:65" s="1" customFormat="1" ht="24.2" customHeight="1">
      <c r="B138" s="31"/>
      <c r="C138" s="168" t="s">
        <v>295</v>
      </c>
      <c r="D138" s="168" t="s">
        <v>369</v>
      </c>
      <c r="E138" s="169" t="s">
        <v>1476</v>
      </c>
      <c r="F138" s="170" t="s">
        <v>1477</v>
      </c>
      <c r="G138" s="171" t="s">
        <v>171</v>
      </c>
      <c r="H138" s="172">
        <v>4</v>
      </c>
      <c r="I138" s="173"/>
      <c r="J138" s="174">
        <f>ROUND(I138*H138,2)</f>
        <v>0</v>
      </c>
      <c r="K138" s="175"/>
      <c r="L138" s="176"/>
      <c r="M138" s="177" t="s">
        <v>19</v>
      </c>
      <c r="N138" s="178" t="s">
        <v>44</v>
      </c>
      <c r="P138" s="138">
        <f>O138*H138</f>
        <v>0</v>
      </c>
      <c r="Q138" s="138">
        <v>5.0000000000000002E-5</v>
      </c>
      <c r="R138" s="138">
        <f>Q138*H138</f>
        <v>2.0000000000000001E-4</v>
      </c>
      <c r="S138" s="138">
        <v>0</v>
      </c>
      <c r="T138" s="139">
        <f>S138*H138</f>
        <v>0</v>
      </c>
      <c r="AR138" s="140" t="s">
        <v>356</v>
      </c>
      <c r="AT138" s="140" t="s">
        <v>369</v>
      </c>
      <c r="AU138" s="140" t="s">
        <v>82</v>
      </c>
      <c r="AY138" s="16" t="s">
        <v>146</v>
      </c>
      <c r="BE138" s="141">
        <f>IF(N138="základní",J138,0)</f>
        <v>0</v>
      </c>
      <c r="BF138" s="141">
        <f>IF(N138="snížená",J138,0)</f>
        <v>0</v>
      </c>
      <c r="BG138" s="141">
        <f>IF(N138="zákl. přenesená",J138,0)</f>
        <v>0</v>
      </c>
      <c r="BH138" s="141">
        <f>IF(N138="sníž. přenesená",J138,0)</f>
        <v>0</v>
      </c>
      <c r="BI138" s="141">
        <f>IF(N138="nulová",J138,0)</f>
        <v>0</v>
      </c>
      <c r="BJ138" s="16" t="s">
        <v>34</v>
      </c>
      <c r="BK138" s="141">
        <f>ROUND(I138*H138,2)</f>
        <v>0</v>
      </c>
      <c r="BL138" s="16" t="s">
        <v>262</v>
      </c>
      <c r="BM138" s="140" t="s">
        <v>1478</v>
      </c>
    </row>
    <row r="139" spans="2:65" s="1" customFormat="1" ht="44.25" customHeight="1">
      <c r="B139" s="31"/>
      <c r="C139" s="128" t="s">
        <v>301</v>
      </c>
      <c r="D139" s="128" t="s">
        <v>148</v>
      </c>
      <c r="E139" s="129" t="s">
        <v>1479</v>
      </c>
      <c r="F139" s="130" t="s">
        <v>1480</v>
      </c>
      <c r="G139" s="131" t="s">
        <v>189</v>
      </c>
      <c r="H139" s="132">
        <v>397</v>
      </c>
      <c r="I139" s="133"/>
      <c r="J139" s="134">
        <f>ROUND(I139*H139,2)</f>
        <v>0</v>
      </c>
      <c r="K139" s="135"/>
      <c r="L139" s="31"/>
      <c r="M139" s="136" t="s">
        <v>19</v>
      </c>
      <c r="N139" s="137" t="s">
        <v>44</v>
      </c>
      <c r="P139" s="138">
        <f>O139*H139</f>
        <v>0</v>
      </c>
      <c r="Q139" s="138">
        <v>0</v>
      </c>
      <c r="R139" s="138">
        <f>Q139*H139</f>
        <v>0</v>
      </c>
      <c r="S139" s="138">
        <v>0</v>
      </c>
      <c r="T139" s="139">
        <f>S139*H139</f>
        <v>0</v>
      </c>
      <c r="AR139" s="140" t="s">
        <v>262</v>
      </c>
      <c r="AT139" s="140" t="s">
        <v>148</v>
      </c>
      <c r="AU139" s="140" t="s">
        <v>82</v>
      </c>
      <c r="AY139" s="16" t="s">
        <v>146</v>
      </c>
      <c r="BE139" s="141">
        <f>IF(N139="základní",J139,0)</f>
        <v>0</v>
      </c>
      <c r="BF139" s="141">
        <f>IF(N139="snížená",J139,0)</f>
        <v>0</v>
      </c>
      <c r="BG139" s="141">
        <f>IF(N139="zákl. přenesená",J139,0)</f>
        <v>0</v>
      </c>
      <c r="BH139" s="141">
        <f>IF(N139="sníž. přenesená",J139,0)</f>
        <v>0</v>
      </c>
      <c r="BI139" s="141">
        <f>IF(N139="nulová",J139,0)</f>
        <v>0</v>
      </c>
      <c r="BJ139" s="16" t="s">
        <v>34</v>
      </c>
      <c r="BK139" s="141">
        <f>ROUND(I139*H139,2)</f>
        <v>0</v>
      </c>
      <c r="BL139" s="16" t="s">
        <v>262</v>
      </c>
      <c r="BM139" s="140" t="s">
        <v>1481</v>
      </c>
    </row>
    <row r="140" spans="2:65" s="1" customFormat="1">
      <c r="B140" s="31"/>
      <c r="D140" s="142" t="s">
        <v>154</v>
      </c>
      <c r="F140" s="143" t="s">
        <v>1482</v>
      </c>
      <c r="I140" s="144"/>
      <c r="L140" s="31"/>
      <c r="M140" s="145"/>
      <c r="T140" s="52"/>
      <c r="AT140" s="16" t="s">
        <v>154</v>
      </c>
      <c r="AU140" s="16" t="s">
        <v>82</v>
      </c>
    </row>
    <row r="141" spans="2:65" s="1" customFormat="1" ht="24.2" customHeight="1">
      <c r="B141" s="31"/>
      <c r="C141" s="168" t="s">
        <v>307</v>
      </c>
      <c r="D141" s="168" t="s">
        <v>369</v>
      </c>
      <c r="E141" s="169" t="s">
        <v>1483</v>
      </c>
      <c r="F141" s="170" t="s">
        <v>1484</v>
      </c>
      <c r="G141" s="171" t="s">
        <v>189</v>
      </c>
      <c r="H141" s="172">
        <v>262</v>
      </c>
      <c r="I141" s="173"/>
      <c r="J141" s="174">
        <f>ROUND(I141*H141,2)</f>
        <v>0</v>
      </c>
      <c r="K141" s="175"/>
      <c r="L141" s="176"/>
      <c r="M141" s="177" t="s">
        <v>19</v>
      </c>
      <c r="N141" s="178" t="s">
        <v>44</v>
      </c>
      <c r="P141" s="138">
        <f>O141*H141</f>
        <v>0</v>
      </c>
      <c r="Q141" s="138">
        <v>1.2E-4</v>
      </c>
      <c r="R141" s="138">
        <f>Q141*H141</f>
        <v>3.1440000000000003E-2</v>
      </c>
      <c r="S141" s="138">
        <v>0</v>
      </c>
      <c r="T141" s="139">
        <f>S141*H141</f>
        <v>0</v>
      </c>
      <c r="AR141" s="140" t="s">
        <v>356</v>
      </c>
      <c r="AT141" s="140" t="s">
        <v>369</v>
      </c>
      <c r="AU141" s="140" t="s">
        <v>82</v>
      </c>
      <c r="AY141" s="16" t="s">
        <v>146</v>
      </c>
      <c r="BE141" s="141">
        <f>IF(N141="základní",J141,0)</f>
        <v>0</v>
      </c>
      <c r="BF141" s="141">
        <f>IF(N141="snížená",J141,0)</f>
        <v>0</v>
      </c>
      <c r="BG141" s="141">
        <f>IF(N141="zákl. přenesená",J141,0)</f>
        <v>0</v>
      </c>
      <c r="BH141" s="141">
        <f>IF(N141="sníž. přenesená",J141,0)</f>
        <v>0</v>
      </c>
      <c r="BI141" s="141">
        <f>IF(N141="nulová",J141,0)</f>
        <v>0</v>
      </c>
      <c r="BJ141" s="16" t="s">
        <v>34</v>
      </c>
      <c r="BK141" s="141">
        <f>ROUND(I141*H141,2)</f>
        <v>0</v>
      </c>
      <c r="BL141" s="16" t="s">
        <v>262</v>
      </c>
      <c r="BM141" s="140" t="s">
        <v>1485</v>
      </c>
    </row>
    <row r="142" spans="2:65" s="12" customFormat="1">
      <c r="B142" s="146"/>
      <c r="D142" s="147" t="s">
        <v>156</v>
      </c>
      <c r="E142" s="148" t="s">
        <v>19</v>
      </c>
      <c r="F142" s="149" t="s">
        <v>1486</v>
      </c>
      <c r="H142" s="150">
        <v>79</v>
      </c>
      <c r="I142" s="151"/>
      <c r="L142" s="146"/>
      <c r="M142" s="152"/>
      <c r="T142" s="153"/>
      <c r="AT142" s="148" t="s">
        <v>156</v>
      </c>
      <c r="AU142" s="148" t="s">
        <v>82</v>
      </c>
      <c r="AV142" s="12" t="s">
        <v>82</v>
      </c>
      <c r="AW142" s="12" t="s">
        <v>33</v>
      </c>
      <c r="AX142" s="12" t="s">
        <v>73</v>
      </c>
      <c r="AY142" s="148" t="s">
        <v>146</v>
      </c>
    </row>
    <row r="143" spans="2:65" s="12" customFormat="1">
      <c r="B143" s="146"/>
      <c r="D143" s="147" t="s">
        <v>156</v>
      </c>
      <c r="E143" s="148" t="s">
        <v>19</v>
      </c>
      <c r="F143" s="149" t="s">
        <v>1487</v>
      </c>
      <c r="H143" s="150">
        <v>183</v>
      </c>
      <c r="I143" s="151"/>
      <c r="L143" s="146"/>
      <c r="M143" s="152"/>
      <c r="T143" s="153"/>
      <c r="AT143" s="148" t="s">
        <v>156</v>
      </c>
      <c r="AU143" s="148" t="s">
        <v>82</v>
      </c>
      <c r="AV143" s="12" t="s">
        <v>82</v>
      </c>
      <c r="AW143" s="12" t="s">
        <v>33</v>
      </c>
      <c r="AX143" s="12" t="s">
        <v>73</v>
      </c>
      <c r="AY143" s="148" t="s">
        <v>146</v>
      </c>
    </row>
    <row r="144" spans="2:65" s="13" customFormat="1">
      <c r="B144" s="154"/>
      <c r="D144" s="147" t="s">
        <v>156</v>
      </c>
      <c r="E144" s="155" t="s">
        <v>19</v>
      </c>
      <c r="F144" s="156" t="s">
        <v>158</v>
      </c>
      <c r="H144" s="157">
        <v>262</v>
      </c>
      <c r="I144" s="158"/>
      <c r="L144" s="154"/>
      <c r="M144" s="159"/>
      <c r="T144" s="160"/>
      <c r="AT144" s="155" t="s">
        <v>156</v>
      </c>
      <c r="AU144" s="155" t="s">
        <v>82</v>
      </c>
      <c r="AV144" s="13" t="s">
        <v>152</v>
      </c>
      <c r="AW144" s="13" t="s">
        <v>33</v>
      </c>
      <c r="AX144" s="13" t="s">
        <v>34</v>
      </c>
      <c r="AY144" s="155" t="s">
        <v>146</v>
      </c>
    </row>
    <row r="145" spans="2:65" s="1" customFormat="1" ht="24.2" customHeight="1">
      <c r="B145" s="31"/>
      <c r="C145" s="168" t="s">
        <v>313</v>
      </c>
      <c r="D145" s="168" t="s">
        <v>369</v>
      </c>
      <c r="E145" s="169" t="s">
        <v>1488</v>
      </c>
      <c r="F145" s="170" t="s">
        <v>1489</v>
      </c>
      <c r="G145" s="171" t="s">
        <v>189</v>
      </c>
      <c r="H145" s="172">
        <v>135</v>
      </c>
      <c r="I145" s="173"/>
      <c r="J145" s="174">
        <f>ROUND(I145*H145,2)</f>
        <v>0</v>
      </c>
      <c r="K145" s="175"/>
      <c r="L145" s="176"/>
      <c r="M145" s="177" t="s">
        <v>19</v>
      </c>
      <c r="N145" s="178" t="s">
        <v>44</v>
      </c>
      <c r="P145" s="138">
        <f>O145*H145</f>
        <v>0</v>
      </c>
      <c r="Q145" s="138">
        <v>1.7000000000000001E-4</v>
      </c>
      <c r="R145" s="138">
        <f>Q145*H145</f>
        <v>2.2950000000000002E-2</v>
      </c>
      <c r="S145" s="138">
        <v>0</v>
      </c>
      <c r="T145" s="139">
        <f>S145*H145</f>
        <v>0</v>
      </c>
      <c r="AR145" s="140" t="s">
        <v>356</v>
      </c>
      <c r="AT145" s="140" t="s">
        <v>369</v>
      </c>
      <c r="AU145" s="140" t="s">
        <v>82</v>
      </c>
      <c r="AY145" s="16" t="s">
        <v>146</v>
      </c>
      <c r="BE145" s="141">
        <f>IF(N145="základní",J145,0)</f>
        <v>0</v>
      </c>
      <c r="BF145" s="141">
        <f>IF(N145="snížená",J145,0)</f>
        <v>0</v>
      </c>
      <c r="BG145" s="141">
        <f>IF(N145="zákl. přenesená",J145,0)</f>
        <v>0</v>
      </c>
      <c r="BH145" s="141">
        <f>IF(N145="sníž. přenesená",J145,0)</f>
        <v>0</v>
      </c>
      <c r="BI145" s="141">
        <f>IF(N145="nulová",J145,0)</f>
        <v>0</v>
      </c>
      <c r="BJ145" s="16" t="s">
        <v>34</v>
      </c>
      <c r="BK145" s="141">
        <f>ROUND(I145*H145,2)</f>
        <v>0</v>
      </c>
      <c r="BL145" s="16" t="s">
        <v>262</v>
      </c>
      <c r="BM145" s="140" t="s">
        <v>1490</v>
      </c>
    </row>
    <row r="146" spans="2:65" s="1" customFormat="1" ht="33" customHeight="1">
      <c r="B146" s="31"/>
      <c r="C146" s="128" t="s">
        <v>319</v>
      </c>
      <c r="D146" s="128" t="s">
        <v>148</v>
      </c>
      <c r="E146" s="129" t="s">
        <v>1491</v>
      </c>
      <c r="F146" s="130" t="s">
        <v>1492</v>
      </c>
      <c r="G146" s="131" t="s">
        <v>171</v>
      </c>
      <c r="H146" s="132">
        <v>69</v>
      </c>
      <c r="I146" s="133"/>
      <c r="J146" s="134">
        <f>ROUND(I146*H146,2)</f>
        <v>0</v>
      </c>
      <c r="K146" s="135"/>
      <c r="L146" s="31"/>
      <c r="M146" s="136" t="s">
        <v>19</v>
      </c>
      <c r="N146" s="137" t="s">
        <v>44</v>
      </c>
      <c r="P146" s="138">
        <f>O146*H146</f>
        <v>0</v>
      </c>
      <c r="Q146" s="138">
        <v>0</v>
      </c>
      <c r="R146" s="138">
        <f>Q146*H146</f>
        <v>0</v>
      </c>
      <c r="S146" s="138">
        <v>0</v>
      </c>
      <c r="T146" s="139">
        <f>S146*H146</f>
        <v>0</v>
      </c>
      <c r="AR146" s="140" t="s">
        <v>262</v>
      </c>
      <c r="AT146" s="140" t="s">
        <v>148</v>
      </c>
      <c r="AU146" s="140" t="s">
        <v>82</v>
      </c>
      <c r="AY146" s="16" t="s">
        <v>146</v>
      </c>
      <c r="BE146" s="141">
        <f>IF(N146="základní",J146,0)</f>
        <v>0</v>
      </c>
      <c r="BF146" s="141">
        <f>IF(N146="snížená",J146,0)</f>
        <v>0</v>
      </c>
      <c r="BG146" s="141">
        <f>IF(N146="zákl. přenesená",J146,0)</f>
        <v>0</v>
      </c>
      <c r="BH146" s="141">
        <f>IF(N146="sníž. přenesená",J146,0)</f>
        <v>0</v>
      </c>
      <c r="BI146" s="141">
        <f>IF(N146="nulová",J146,0)</f>
        <v>0</v>
      </c>
      <c r="BJ146" s="16" t="s">
        <v>34</v>
      </c>
      <c r="BK146" s="141">
        <f>ROUND(I146*H146,2)</f>
        <v>0</v>
      </c>
      <c r="BL146" s="16" t="s">
        <v>262</v>
      </c>
      <c r="BM146" s="140" t="s">
        <v>1493</v>
      </c>
    </row>
    <row r="147" spans="2:65" s="1" customFormat="1">
      <c r="B147" s="31"/>
      <c r="D147" s="142" t="s">
        <v>154</v>
      </c>
      <c r="F147" s="143" t="s">
        <v>1494</v>
      </c>
      <c r="I147" s="144"/>
      <c r="L147" s="31"/>
      <c r="M147" s="145"/>
      <c r="T147" s="52"/>
      <c r="AT147" s="16" t="s">
        <v>154</v>
      </c>
      <c r="AU147" s="16" t="s">
        <v>82</v>
      </c>
    </row>
    <row r="148" spans="2:65" s="1" customFormat="1" ht="33" customHeight="1">
      <c r="B148" s="31"/>
      <c r="C148" s="128" t="s">
        <v>325</v>
      </c>
      <c r="D148" s="128" t="s">
        <v>148</v>
      </c>
      <c r="E148" s="129" t="s">
        <v>1495</v>
      </c>
      <c r="F148" s="130" t="s">
        <v>1496</v>
      </c>
      <c r="G148" s="131" t="s">
        <v>171</v>
      </c>
      <c r="H148" s="132">
        <v>5</v>
      </c>
      <c r="I148" s="133"/>
      <c r="J148" s="134">
        <f>ROUND(I148*H148,2)</f>
        <v>0</v>
      </c>
      <c r="K148" s="135"/>
      <c r="L148" s="31"/>
      <c r="M148" s="136" t="s">
        <v>19</v>
      </c>
      <c r="N148" s="137" t="s">
        <v>44</v>
      </c>
      <c r="P148" s="138">
        <f>O148*H148</f>
        <v>0</v>
      </c>
      <c r="Q148" s="138">
        <v>0</v>
      </c>
      <c r="R148" s="138">
        <f>Q148*H148</f>
        <v>0</v>
      </c>
      <c r="S148" s="138">
        <v>0</v>
      </c>
      <c r="T148" s="139">
        <f>S148*H148</f>
        <v>0</v>
      </c>
      <c r="AR148" s="140" t="s">
        <v>262</v>
      </c>
      <c r="AT148" s="140" t="s">
        <v>148</v>
      </c>
      <c r="AU148" s="140" t="s">
        <v>82</v>
      </c>
      <c r="AY148" s="16" t="s">
        <v>146</v>
      </c>
      <c r="BE148" s="141">
        <f>IF(N148="základní",J148,0)</f>
        <v>0</v>
      </c>
      <c r="BF148" s="141">
        <f>IF(N148="snížená",J148,0)</f>
        <v>0</v>
      </c>
      <c r="BG148" s="141">
        <f>IF(N148="zákl. přenesená",J148,0)</f>
        <v>0</v>
      </c>
      <c r="BH148" s="141">
        <f>IF(N148="sníž. přenesená",J148,0)</f>
        <v>0</v>
      </c>
      <c r="BI148" s="141">
        <f>IF(N148="nulová",J148,0)</f>
        <v>0</v>
      </c>
      <c r="BJ148" s="16" t="s">
        <v>34</v>
      </c>
      <c r="BK148" s="141">
        <f>ROUND(I148*H148,2)</f>
        <v>0</v>
      </c>
      <c r="BL148" s="16" t="s">
        <v>262</v>
      </c>
      <c r="BM148" s="140" t="s">
        <v>1497</v>
      </c>
    </row>
    <row r="149" spans="2:65" s="1" customFormat="1">
      <c r="B149" s="31"/>
      <c r="D149" s="142" t="s">
        <v>154</v>
      </c>
      <c r="F149" s="143" t="s">
        <v>1498</v>
      </c>
      <c r="I149" s="144"/>
      <c r="L149" s="31"/>
      <c r="M149" s="145"/>
      <c r="T149" s="52"/>
      <c r="AT149" s="16" t="s">
        <v>154</v>
      </c>
      <c r="AU149" s="16" t="s">
        <v>82</v>
      </c>
    </row>
    <row r="150" spans="2:65" s="1" customFormat="1" ht="37.9" customHeight="1">
      <c r="B150" s="31"/>
      <c r="C150" s="128" t="s">
        <v>331</v>
      </c>
      <c r="D150" s="128" t="s">
        <v>148</v>
      </c>
      <c r="E150" s="129" t="s">
        <v>1499</v>
      </c>
      <c r="F150" s="130" t="s">
        <v>1500</v>
      </c>
      <c r="G150" s="131" t="s">
        <v>171</v>
      </c>
      <c r="H150" s="132">
        <v>1</v>
      </c>
      <c r="I150" s="133"/>
      <c r="J150" s="134">
        <f>ROUND(I150*H150,2)</f>
        <v>0</v>
      </c>
      <c r="K150" s="135"/>
      <c r="L150" s="31"/>
      <c r="M150" s="136" t="s">
        <v>19</v>
      </c>
      <c r="N150" s="137" t="s">
        <v>44</v>
      </c>
      <c r="P150" s="138">
        <f>O150*H150</f>
        <v>0</v>
      </c>
      <c r="Q150" s="138">
        <v>0</v>
      </c>
      <c r="R150" s="138">
        <f>Q150*H150</f>
        <v>0</v>
      </c>
      <c r="S150" s="138">
        <v>0</v>
      </c>
      <c r="T150" s="139">
        <f>S150*H150</f>
        <v>0</v>
      </c>
      <c r="AR150" s="140" t="s">
        <v>262</v>
      </c>
      <c r="AT150" s="140" t="s">
        <v>148</v>
      </c>
      <c r="AU150" s="140" t="s">
        <v>82</v>
      </c>
      <c r="AY150" s="16" t="s">
        <v>146</v>
      </c>
      <c r="BE150" s="141">
        <f>IF(N150="základní",J150,0)</f>
        <v>0</v>
      </c>
      <c r="BF150" s="141">
        <f>IF(N150="snížená",J150,0)</f>
        <v>0</v>
      </c>
      <c r="BG150" s="141">
        <f>IF(N150="zákl. přenesená",J150,0)</f>
        <v>0</v>
      </c>
      <c r="BH150" s="141">
        <f>IF(N150="sníž. přenesená",J150,0)</f>
        <v>0</v>
      </c>
      <c r="BI150" s="141">
        <f>IF(N150="nulová",J150,0)</f>
        <v>0</v>
      </c>
      <c r="BJ150" s="16" t="s">
        <v>34</v>
      </c>
      <c r="BK150" s="141">
        <f>ROUND(I150*H150,2)</f>
        <v>0</v>
      </c>
      <c r="BL150" s="16" t="s">
        <v>262</v>
      </c>
      <c r="BM150" s="140" t="s">
        <v>1501</v>
      </c>
    </row>
    <row r="151" spans="2:65" s="1" customFormat="1">
      <c r="B151" s="31"/>
      <c r="D151" s="142" t="s">
        <v>154</v>
      </c>
      <c r="F151" s="143" t="s">
        <v>1502</v>
      </c>
      <c r="I151" s="144"/>
      <c r="L151" s="31"/>
      <c r="M151" s="145"/>
      <c r="T151" s="52"/>
      <c r="AT151" s="16" t="s">
        <v>154</v>
      </c>
      <c r="AU151" s="16" t="s">
        <v>82</v>
      </c>
    </row>
    <row r="152" spans="2:65" s="1" customFormat="1" ht="16.5" customHeight="1">
      <c r="B152" s="31"/>
      <c r="C152" s="168" t="s">
        <v>339</v>
      </c>
      <c r="D152" s="168" t="s">
        <v>369</v>
      </c>
      <c r="E152" s="169" t="s">
        <v>1503</v>
      </c>
      <c r="F152" s="170" t="s">
        <v>1504</v>
      </c>
      <c r="G152" s="171" t="s">
        <v>34</v>
      </c>
      <c r="H152" s="172">
        <v>1</v>
      </c>
      <c r="I152" s="173"/>
      <c r="J152" s="174">
        <f>ROUND(I152*H152,2)</f>
        <v>0</v>
      </c>
      <c r="K152" s="175"/>
      <c r="L152" s="176"/>
      <c r="M152" s="177" t="s">
        <v>19</v>
      </c>
      <c r="N152" s="178" t="s">
        <v>44</v>
      </c>
      <c r="P152" s="138">
        <f>O152*H152</f>
        <v>0</v>
      </c>
      <c r="Q152" s="138">
        <v>0</v>
      </c>
      <c r="R152" s="138">
        <f>Q152*H152</f>
        <v>0</v>
      </c>
      <c r="S152" s="138">
        <v>0</v>
      </c>
      <c r="T152" s="139">
        <f>S152*H152</f>
        <v>0</v>
      </c>
      <c r="AR152" s="140" t="s">
        <v>356</v>
      </c>
      <c r="AT152" s="140" t="s">
        <v>369</v>
      </c>
      <c r="AU152" s="140" t="s">
        <v>82</v>
      </c>
      <c r="AY152" s="16" t="s">
        <v>146</v>
      </c>
      <c r="BE152" s="141">
        <f>IF(N152="základní",J152,0)</f>
        <v>0</v>
      </c>
      <c r="BF152" s="141">
        <f>IF(N152="snížená",J152,0)</f>
        <v>0</v>
      </c>
      <c r="BG152" s="141">
        <f>IF(N152="zákl. přenesená",J152,0)</f>
        <v>0</v>
      </c>
      <c r="BH152" s="141">
        <f>IF(N152="sníž. přenesená",J152,0)</f>
        <v>0</v>
      </c>
      <c r="BI152" s="141">
        <f>IF(N152="nulová",J152,0)</f>
        <v>0</v>
      </c>
      <c r="BJ152" s="16" t="s">
        <v>34</v>
      </c>
      <c r="BK152" s="141">
        <f>ROUND(I152*H152,2)</f>
        <v>0</v>
      </c>
      <c r="BL152" s="16" t="s">
        <v>262</v>
      </c>
      <c r="BM152" s="140" t="s">
        <v>1505</v>
      </c>
    </row>
    <row r="153" spans="2:65" s="1" customFormat="1" ht="24.2" customHeight="1">
      <c r="B153" s="31"/>
      <c r="C153" s="168" t="s">
        <v>344</v>
      </c>
      <c r="D153" s="168" t="s">
        <v>369</v>
      </c>
      <c r="E153" s="169" t="s">
        <v>1506</v>
      </c>
      <c r="F153" s="170" t="s">
        <v>1507</v>
      </c>
      <c r="G153" s="171" t="s">
        <v>372</v>
      </c>
      <c r="H153" s="172">
        <v>2</v>
      </c>
      <c r="I153" s="173"/>
      <c r="J153" s="174">
        <f>ROUND(I153*H153,2)</f>
        <v>0</v>
      </c>
      <c r="K153" s="175"/>
      <c r="L153" s="176"/>
      <c r="M153" s="177" t="s">
        <v>19</v>
      </c>
      <c r="N153" s="178" t="s">
        <v>44</v>
      </c>
      <c r="P153" s="138">
        <f>O153*H153</f>
        <v>0</v>
      </c>
      <c r="Q153" s="138">
        <v>0</v>
      </c>
      <c r="R153" s="138">
        <f>Q153*H153</f>
        <v>0</v>
      </c>
      <c r="S153" s="138">
        <v>0</v>
      </c>
      <c r="T153" s="139">
        <f>S153*H153</f>
        <v>0</v>
      </c>
      <c r="AR153" s="140" t="s">
        <v>356</v>
      </c>
      <c r="AT153" s="140" t="s">
        <v>369</v>
      </c>
      <c r="AU153" s="140" t="s">
        <v>82</v>
      </c>
      <c r="AY153" s="16" t="s">
        <v>146</v>
      </c>
      <c r="BE153" s="141">
        <f>IF(N153="základní",J153,0)</f>
        <v>0</v>
      </c>
      <c r="BF153" s="141">
        <f>IF(N153="snížená",J153,0)</f>
        <v>0</v>
      </c>
      <c r="BG153" s="141">
        <f>IF(N153="zákl. přenesená",J153,0)</f>
        <v>0</v>
      </c>
      <c r="BH153" s="141">
        <f>IF(N153="sníž. přenesená",J153,0)</f>
        <v>0</v>
      </c>
      <c r="BI153" s="141">
        <f>IF(N153="nulová",J153,0)</f>
        <v>0</v>
      </c>
      <c r="BJ153" s="16" t="s">
        <v>34</v>
      </c>
      <c r="BK153" s="141">
        <f>ROUND(I153*H153,2)</f>
        <v>0</v>
      </c>
      <c r="BL153" s="16" t="s">
        <v>262</v>
      </c>
      <c r="BM153" s="140" t="s">
        <v>1508</v>
      </c>
    </row>
    <row r="154" spans="2:65" s="1" customFormat="1" ht="49.15" customHeight="1">
      <c r="B154" s="31"/>
      <c r="C154" s="128" t="s">
        <v>350</v>
      </c>
      <c r="D154" s="128" t="s">
        <v>148</v>
      </c>
      <c r="E154" s="129" t="s">
        <v>1509</v>
      </c>
      <c r="F154" s="130" t="s">
        <v>1510</v>
      </c>
      <c r="G154" s="131" t="s">
        <v>171</v>
      </c>
      <c r="H154" s="132">
        <v>9</v>
      </c>
      <c r="I154" s="133"/>
      <c r="J154" s="134">
        <f>ROUND(I154*H154,2)</f>
        <v>0</v>
      </c>
      <c r="K154" s="135"/>
      <c r="L154" s="31"/>
      <c r="M154" s="136" t="s">
        <v>19</v>
      </c>
      <c r="N154" s="137" t="s">
        <v>44</v>
      </c>
      <c r="P154" s="138">
        <f>O154*H154</f>
        <v>0</v>
      </c>
      <c r="Q154" s="138">
        <v>0</v>
      </c>
      <c r="R154" s="138">
        <f>Q154*H154</f>
        <v>0</v>
      </c>
      <c r="S154" s="138">
        <v>0</v>
      </c>
      <c r="T154" s="139">
        <f>S154*H154</f>
        <v>0</v>
      </c>
      <c r="AR154" s="140" t="s">
        <v>262</v>
      </c>
      <c r="AT154" s="140" t="s">
        <v>148</v>
      </c>
      <c r="AU154" s="140" t="s">
        <v>82</v>
      </c>
      <c r="AY154" s="16" t="s">
        <v>146</v>
      </c>
      <c r="BE154" s="141">
        <f>IF(N154="základní",J154,0)</f>
        <v>0</v>
      </c>
      <c r="BF154" s="141">
        <f>IF(N154="snížená",J154,0)</f>
        <v>0</v>
      </c>
      <c r="BG154" s="141">
        <f>IF(N154="zákl. přenesená",J154,0)</f>
        <v>0</v>
      </c>
      <c r="BH154" s="141">
        <f>IF(N154="sníž. přenesená",J154,0)</f>
        <v>0</v>
      </c>
      <c r="BI154" s="141">
        <f>IF(N154="nulová",J154,0)</f>
        <v>0</v>
      </c>
      <c r="BJ154" s="16" t="s">
        <v>34</v>
      </c>
      <c r="BK154" s="141">
        <f>ROUND(I154*H154,2)</f>
        <v>0</v>
      </c>
      <c r="BL154" s="16" t="s">
        <v>262</v>
      </c>
      <c r="BM154" s="140" t="s">
        <v>1511</v>
      </c>
    </row>
    <row r="155" spans="2:65" s="1" customFormat="1">
      <c r="B155" s="31"/>
      <c r="D155" s="142" t="s">
        <v>154</v>
      </c>
      <c r="F155" s="143" t="s">
        <v>1512</v>
      </c>
      <c r="I155" s="144"/>
      <c r="L155" s="31"/>
      <c r="M155" s="145"/>
      <c r="T155" s="52"/>
      <c r="AT155" s="16" t="s">
        <v>154</v>
      </c>
      <c r="AU155" s="16" t="s">
        <v>82</v>
      </c>
    </row>
    <row r="156" spans="2:65" s="1" customFormat="1" ht="16.5" customHeight="1">
      <c r="B156" s="31"/>
      <c r="C156" s="168" t="s">
        <v>356</v>
      </c>
      <c r="D156" s="168" t="s">
        <v>369</v>
      </c>
      <c r="E156" s="169" t="s">
        <v>1513</v>
      </c>
      <c r="F156" s="170" t="s">
        <v>1514</v>
      </c>
      <c r="G156" s="171" t="s">
        <v>171</v>
      </c>
      <c r="H156" s="172">
        <v>9</v>
      </c>
      <c r="I156" s="173"/>
      <c r="J156" s="174">
        <f>ROUND(I156*H156,2)</f>
        <v>0</v>
      </c>
      <c r="K156" s="175"/>
      <c r="L156" s="176"/>
      <c r="M156" s="177" t="s">
        <v>19</v>
      </c>
      <c r="N156" s="178" t="s">
        <v>44</v>
      </c>
      <c r="P156" s="138">
        <f>O156*H156</f>
        <v>0</v>
      </c>
      <c r="Q156" s="138">
        <v>5.0000000000000002E-5</v>
      </c>
      <c r="R156" s="138">
        <f>Q156*H156</f>
        <v>4.5000000000000004E-4</v>
      </c>
      <c r="S156" s="138">
        <v>0</v>
      </c>
      <c r="T156" s="139">
        <f>S156*H156</f>
        <v>0</v>
      </c>
      <c r="AR156" s="140" t="s">
        <v>356</v>
      </c>
      <c r="AT156" s="140" t="s">
        <v>369</v>
      </c>
      <c r="AU156" s="140" t="s">
        <v>82</v>
      </c>
      <c r="AY156" s="16" t="s">
        <v>146</v>
      </c>
      <c r="BE156" s="141">
        <f>IF(N156="základní",J156,0)</f>
        <v>0</v>
      </c>
      <c r="BF156" s="141">
        <f>IF(N156="snížená",J156,0)</f>
        <v>0</v>
      </c>
      <c r="BG156" s="141">
        <f>IF(N156="zákl. přenesená",J156,0)</f>
        <v>0</v>
      </c>
      <c r="BH156" s="141">
        <f>IF(N156="sníž. přenesená",J156,0)</f>
        <v>0</v>
      </c>
      <c r="BI156" s="141">
        <f>IF(N156="nulová",J156,0)</f>
        <v>0</v>
      </c>
      <c r="BJ156" s="16" t="s">
        <v>34</v>
      </c>
      <c r="BK156" s="141">
        <f>ROUND(I156*H156,2)</f>
        <v>0</v>
      </c>
      <c r="BL156" s="16" t="s">
        <v>262</v>
      </c>
      <c r="BM156" s="140" t="s">
        <v>1515</v>
      </c>
    </row>
    <row r="157" spans="2:65" s="1" customFormat="1" ht="49.15" customHeight="1">
      <c r="B157" s="31"/>
      <c r="C157" s="128" t="s">
        <v>362</v>
      </c>
      <c r="D157" s="128" t="s">
        <v>148</v>
      </c>
      <c r="E157" s="129" t="s">
        <v>1516</v>
      </c>
      <c r="F157" s="130" t="s">
        <v>1517</v>
      </c>
      <c r="G157" s="131" t="s">
        <v>171</v>
      </c>
      <c r="H157" s="132">
        <v>16</v>
      </c>
      <c r="I157" s="133"/>
      <c r="J157" s="134">
        <f>ROUND(I157*H157,2)</f>
        <v>0</v>
      </c>
      <c r="K157" s="135"/>
      <c r="L157" s="31"/>
      <c r="M157" s="136" t="s">
        <v>19</v>
      </c>
      <c r="N157" s="137" t="s">
        <v>44</v>
      </c>
      <c r="P157" s="138">
        <f>O157*H157</f>
        <v>0</v>
      </c>
      <c r="Q157" s="138">
        <v>0</v>
      </c>
      <c r="R157" s="138">
        <f>Q157*H157</f>
        <v>0</v>
      </c>
      <c r="S157" s="138">
        <v>0</v>
      </c>
      <c r="T157" s="139">
        <f>S157*H157</f>
        <v>0</v>
      </c>
      <c r="AR157" s="140" t="s">
        <v>152</v>
      </c>
      <c r="AT157" s="140" t="s">
        <v>148</v>
      </c>
      <c r="AU157" s="140" t="s">
        <v>82</v>
      </c>
      <c r="AY157" s="16" t="s">
        <v>146</v>
      </c>
      <c r="BE157" s="141">
        <f>IF(N157="základní",J157,0)</f>
        <v>0</v>
      </c>
      <c r="BF157" s="141">
        <f>IF(N157="snížená",J157,0)</f>
        <v>0</v>
      </c>
      <c r="BG157" s="141">
        <f>IF(N157="zákl. přenesená",J157,0)</f>
        <v>0</v>
      </c>
      <c r="BH157" s="141">
        <f>IF(N157="sníž. přenesená",J157,0)</f>
        <v>0</v>
      </c>
      <c r="BI157" s="141">
        <f>IF(N157="nulová",J157,0)</f>
        <v>0</v>
      </c>
      <c r="BJ157" s="16" t="s">
        <v>34</v>
      </c>
      <c r="BK157" s="141">
        <f>ROUND(I157*H157,2)</f>
        <v>0</v>
      </c>
      <c r="BL157" s="16" t="s">
        <v>152</v>
      </c>
      <c r="BM157" s="140" t="s">
        <v>1518</v>
      </c>
    </row>
    <row r="158" spans="2:65" s="1" customFormat="1">
      <c r="B158" s="31"/>
      <c r="D158" s="142" t="s">
        <v>154</v>
      </c>
      <c r="F158" s="143" t="s">
        <v>1519</v>
      </c>
      <c r="I158" s="144"/>
      <c r="L158" s="31"/>
      <c r="M158" s="145"/>
      <c r="T158" s="52"/>
      <c r="AT158" s="16" t="s">
        <v>154</v>
      </c>
      <c r="AU158" s="16" t="s">
        <v>82</v>
      </c>
    </row>
    <row r="159" spans="2:65" s="1" customFormat="1" ht="16.5" customHeight="1">
      <c r="B159" s="31"/>
      <c r="C159" s="168" t="s">
        <v>368</v>
      </c>
      <c r="D159" s="168" t="s">
        <v>369</v>
      </c>
      <c r="E159" s="169" t="s">
        <v>1520</v>
      </c>
      <c r="F159" s="170" t="s">
        <v>1521</v>
      </c>
      <c r="G159" s="171" t="s">
        <v>171</v>
      </c>
      <c r="H159" s="172">
        <v>13</v>
      </c>
      <c r="I159" s="173"/>
      <c r="J159" s="174">
        <f>ROUND(I159*H159,2)</f>
        <v>0</v>
      </c>
      <c r="K159" s="175"/>
      <c r="L159" s="176"/>
      <c r="M159" s="177" t="s">
        <v>19</v>
      </c>
      <c r="N159" s="178" t="s">
        <v>44</v>
      </c>
      <c r="P159" s="138">
        <f>O159*H159</f>
        <v>0</v>
      </c>
      <c r="Q159" s="138">
        <v>0</v>
      </c>
      <c r="R159" s="138">
        <f>Q159*H159</f>
        <v>0</v>
      </c>
      <c r="S159" s="138">
        <v>0</v>
      </c>
      <c r="T159" s="139">
        <f>S159*H159</f>
        <v>0</v>
      </c>
      <c r="AR159" s="140" t="s">
        <v>200</v>
      </c>
      <c r="AT159" s="140" t="s">
        <v>369</v>
      </c>
      <c r="AU159" s="140" t="s">
        <v>82</v>
      </c>
      <c r="AY159" s="16" t="s">
        <v>146</v>
      </c>
      <c r="BE159" s="141">
        <f>IF(N159="základní",J159,0)</f>
        <v>0</v>
      </c>
      <c r="BF159" s="141">
        <f>IF(N159="snížená",J159,0)</f>
        <v>0</v>
      </c>
      <c r="BG159" s="141">
        <f>IF(N159="zákl. přenesená",J159,0)</f>
        <v>0</v>
      </c>
      <c r="BH159" s="141">
        <f>IF(N159="sníž. přenesená",J159,0)</f>
        <v>0</v>
      </c>
      <c r="BI159" s="141">
        <f>IF(N159="nulová",J159,0)</f>
        <v>0</v>
      </c>
      <c r="BJ159" s="16" t="s">
        <v>34</v>
      </c>
      <c r="BK159" s="141">
        <f>ROUND(I159*H159,2)</f>
        <v>0</v>
      </c>
      <c r="BL159" s="16" t="s">
        <v>152</v>
      </c>
      <c r="BM159" s="140" t="s">
        <v>1522</v>
      </c>
    </row>
    <row r="160" spans="2:65" s="1" customFormat="1" ht="16.5" customHeight="1">
      <c r="B160" s="31"/>
      <c r="C160" s="168" t="s">
        <v>374</v>
      </c>
      <c r="D160" s="168" t="s">
        <v>369</v>
      </c>
      <c r="E160" s="169" t="s">
        <v>1523</v>
      </c>
      <c r="F160" s="170" t="s">
        <v>1524</v>
      </c>
      <c r="G160" s="171" t="s">
        <v>171</v>
      </c>
      <c r="H160" s="172">
        <v>3</v>
      </c>
      <c r="I160" s="173"/>
      <c r="J160" s="174">
        <f>ROUND(I160*H160,2)</f>
        <v>0</v>
      </c>
      <c r="K160" s="175"/>
      <c r="L160" s="176"/>
      <c r="M160" s="177" t="s">
        <v>19</v>
      </c>
      <c r="N160" s="178" t="s">
        <v>44</v>
      </c>
      <c r="P160" s="138">
        <f>O160*H160</f>
        <v>0</v>
      </c>
      <c r="Q160" s="138">
        <v>0</v>
      </c>
      <c r="R160" s="138">
        <f>Q160*H160</f>
        <v>0</v>
      </c>
      <c r="S160" s="138">
        <v>0</v>
      </c>
      <c r="T160" s="139">
        <f>S160*H160</f>
        <v>0</v>
      </c>
      <c r="AR160" s="140" t="s">
        <v>200</v>
      </c>
      <c r="AT160" s="140" t="s">
        <v>369</v>
      </c>
      <c r="AU160" s="140" t="s">
        <v>82</v>
      </c>
      <c r="AY160" s="16" t="s">
        <v>146</v>
      </c>
      <c r="BE160" s="141">
        <f>IF(N160="základní",J160,0)</f>
        <v>0</v>
      </c>
      <c r="BF160" s="141">
        <f>IF(N160="snížená",J160,0)</f>
        <v>0</v>
      </c>
      <c r="BG160" s="141">
        <f>IF(N160="zákl. přenesená",J160,0)</f>
        <v>0</v>
      </c>
      <c r="BH160" s="141">
        <f>IF(N160="sníž. přenesená",J160,0)</f>
        <v>0</v>
      </c>
      <c r="BI160" s="141">
        <f>IF(N160="nulová",J160,0)</f>
        <v>0</v>
      </c>
      <c r="BJ160" s="16" t="s">
        <v>34</v>
      </c>
      <c r="BK160" s="141">
        <f>ROUND(I160*H160,2)</f>
        <v>0</v>
      </c>
      <c r="BL160" s="16" t="s">
        <v>152</v>
      </c>
      <c r="BM160" s="140" t="s">
        <v>1525</v>
      </c>
    </row>
    <row r="161" spans="2:65" s="1" customFormat="1" ht="49.15" customHeight="1">
      <c r="B161" s="31"/>
      <c r="C161" s="128" t="s">
        <v>380</v>
      </c>
      <c r="D161" s="128" t="s">
        <v>148</v>
      </c>
      <c r="E161" s="129" t="s">
        <v>1526</v>
      </c>
      <c r="F161" s="130" t="s">
        <v>1527</v>
      </c>
      <c r="G161" s="131" t="s">
        <v>171</v>
      </c>
      <c r="H161" s="132">
        <v>24</v>
      </c>
      <c r="I161" s="133"/>
      <c r="J161" s="134">
        <f>ROUND(I161*H161,2)</f>
        <v>0</v>
      </c>
      <c r="K161" s="135"/>
      <c r="L161" s="31"/>
      <c r="M161" s="136" t="s">
        <v>19</v>
      </c>
      <c r="N161" s="137" t="s">
        <v>44</v>
      </c>
      <c r="P161" s="138">
        <f>O161*H161</f>
        <v>0</v>
      </c>
      <c r="Q161" s="138">
        <v>0</v>
      </c>
      <c r="R161" s="138">
        <f>Q161*H161</f>
        <v>0</v>
      </c>
      <c r="S161" s="138">
        <v>0</v>
      </c>
      <c r="T161" s="139">
        <f>S161*H161</f>
        <v>0</v>
      </c>
      <c r="AR161" s="140" t="s">
        <v>262</v>
      </c>
      <c r="AT161" s="140" t="s">
        <v>148</v>
      </c>
      <c r="AU161" s="140" t="s">
        <v>82</v>
      </c>
      <c r="AY161" s="16" t="s">
        <v>146</v>
      </c>
      <c r="BE161" s="141">
        <f>IF(N161="základní",J161,0)</f>
        <v>0</v>
      </c>
      <c r="BF161" s="141">
        <f>IF(N161="snížená",J161,0)</f>
        <v>0</v>
      </c>
      <c r="BG161" s="141">
        <f>IF(N161="zákl. přenesená",J161,0)</f>
        <v>0</v>
      </c>
      <c r="BH161" s="141">
        <f>IF(N161="sníž. přenesená",J161,0)</f>
        <v>0</v>
      </c>
      <c r="BI161" s="141">
        <f>IF(N161="nulová",J161,0)</f>
        <v>0</v>
      </c>
      <c r="BJ161" s="16" t="s">
        <v>34</v>
      </c>
      <c r="BK161" s="141">
        <f>ROUND(I161*H161,2)</f>
        <v>0</v>
      </c>
      <c r="BL161" s="16" t="s">
        <v>262</v>
      </c>
      <c r="BM161" s="140" t="s">
        <v>1528</v>
      </c>
    </row>
    <row r="162" spans="2:65" s="1" customFormat="1">
      <c r="B162" s="31"/>
      <c r="D162" s="142" t="s">
        <v>154</v>
      </c>
      <c r="F162" s="143" t="s">
        <v>1529</v>
      </c>
      <c r="I162" s="144"/>
      <c r="L162" s="31"/>
      <c r="M162" s="145"/>
      <c r="T162" s="52"/>
      <c r="AT162" s="16" t="s">
        <v>154</v>
      </c>
      <c r="AU162" s="16" t="s">
        <v>82</v>
      </c>
    </row>
    <row r="163" spans="2:65" s="1" customFormat="1" ht="16.5" customHeight="1">
      <c r="B163" s="31"/>
      <c r="C163" s="168" t="s">
        <v>386</v>
      </c>
      <c r="D163" s="168" t="s">
        <v>369</v>
      </c>
      <c r="E163" s="169" t="s">
        <v>1530</v>
      </c>
      <c r="F163" s="170" t="s">
        <v>1531</v>
      </c>
      <c r="G163" s="171" t="s">
        <v>171</v>
      </c>
      <c r="H163" s="172">
        <v>24</v>
      </c>
      <c r="I163" s="173"/>
      <c r="J163" s="174">
        <f>ROUND(I163*H163,2)</f>
        <v>0</v>
      </c>
      <c r="K163" s="175"/>
      <c r="L163" s="176"/>
      <c r="M163" s="177" t="s">
        <v>19</v>
      </c>
      <c r="N163" s="178" t="s">
        <v>44</v>
      </c>
      <c r="P163" s="138">
        <f>O163*H163</f>
        <v>0</v>
      </c>
      <c r="Q163" s="138">
        <v>0</v>
      </c>
      <c r="R163" s="138">
        <f>Q163*H163</f>
        <v>0</v>
      </c>
      <c r="S163" s="138">
        <v>0</v>
      </c>
      <c r="T163" s="139">
        <f>S163*H163</f>
        <v>0</v>
      </c>
      <c r="AR163" s="140" t="s">
        <v>356</v>
      </c>
      <c r="AT163" s="140" t="s">
        <v>369</v>
      </c>
      <c r="AU163" s="140" t="s">
        <v>82</v>
      </c>
      <c r="AY163" s="16" t="s">
        <v>146</v>
      </c>
      <c r="BE163" s="141">
        <f>IF(N163="základní",J163,0)</f>
        <v>0</v>
      </c>
      <c r="BF163" s="141">
        <f>IF(N163="snížená",J163,0)</f>
        <v>0</v>
      </c>
      <c r="BG163" s="141">
        <f>IF(N163="zákl. přenesená",J163,0)</f>
        <v>0</v>
      </c>
      <c r="BH163" s="141">
        <f>IF(N163="sníž. přenesená",J163,0)</f>
        <v>0</v>
      </c>
      <c r="BI163" s="141">
        <f>IF(N163="nulová",J163,0)</f>
        <v>0</v>
      </c>
      <c r="BJ163" s="16" t="s">
        <v>34</v>
      </c>
      <c r="BK163" s="141">
        <f>ROUND(I163*H163,2)</f>
        <v>0</v>
      </c>
      <c r="BL163" s="16" t="s">
        <v>262</v>
      </c>
      <c r="BM163" s="140" t="s">
        <v>1532</v>
      </c>
    </row>
    <row r="164" spans="2:65" s="1" customFormat="1" ht="37.9" customHeight="1">
      <c r="B164" s="31"/>
      <c r="C164" s="128" t="s">
        <v>392</v>
      </c>
      <c r="D164" s="128" t="s">
        <v>148</v>
      </c>
      <c r="E164" s="129" t="s">
        <v>1533</v>
      </c>
      <c r="F164" s="130" t="s">
        <v>1534</v>
      </c>
      <c r="G164" s="131" t="s">
        <v>171</v>
      </c>
      <c r="H164" s="132">
        <v>20</v>
      </c>
      <c r="I164" s="133"/>
      <c r="J164" s="134">
        <f>ROUND(I164*H164,2)</f>
        <v>0</v>
      </c>
      <c r="K164" s="135"/>
      <c r="L164" s="31"/>
      <c r="M164" s="136" t="s">
        <v>19</v>
      </c>
      <c r="N164" s="137" t="s">
        <v>44</v>
      </c>
      <c r="P164" s="138">
        <f>O164*H164</f>
        <v>0</v>
      </c>
      <c r="Q164" s="138">
        <v>0</v>
      </c>
      <c r="R164" s="138">
        <f>Q164*H164</f>
        <v>0</v>
      </c>
      <c r="S164" s="138">
        <v>0</v>
      </c>
      <c r="T164" s="139">
        <f>S164*H164</f>
        <v>0</v>
      </c>
      <c r="AR164" s="140" t="s">
        <v>262</v>
      </c>
      <c r="AT164" s="140" t="s">
        <v>148</v>
      </c>
      <c r="AU164" s="140" t="s">
        <v>82</v>
      </c>
      <c r="AY164" s="16" t="s">
        <v>146</v>
      </c>
      <c r="BE164" s="141">
        <f>IF(N164="základní",J164,0)</f>
        <v>0</v>
      </c>
      <c r="BF164" s="141">
        <f>IF(N164="snížená",J164,0)</f>
        <v>0</v>
      </c>
      <c r="BG164" s="141">
        <f>IF(N164="zákl. přenesená",J164,0)</f>
        <v>0</v>
      </c>
      <c r="BH164" s="141">
        <f>IF(N164="sníž. přenesená",J164,0)</f>
        <v>0</v>
      </c>
      <c r="BI164" s="141">
        <f>IF(N164="nulová",J164,0)</f>
        <v>0</v>
      </c>
      <c r="BJ164" s="16" t="s">
        <v>34</v>
      </c>
      <c r="BK164" s="141">
        <f>ROUND(I164*H164,2)</f>
        <v>0</v>
      </c>
      <c r="BL164" s="16" t="s">
        <v>262</v>
      </c>
      <c r="BM164" s="140" t="s">
        <v>1535</v>
      </c>
    </row>
    <row r="165" spans="2:65" s="1" customFormat="1">
      <c r="B165" s="31"/>
      <c r="D165" s="142" t="s">
        <v>154</v>
      </c>
      <c r="F165" s="143" t="s">
        <v>1536</v>
      </c>
      <c r="I165" s="144"/>
      <c r="L165" s="31"/>
      <c r="M165" s="145"/>
      <c r="T165" s="52"/>
      <c r="AT165" s="16" t="s">
        <v>154</v>
      </c>
      <c r="AU165" s="16" t="s">
        <v>82</v>
      </c>
    </row>
    <row r="166" spans="2:65" s="1" customFormat="1" ht="21.75" customHeight="1">
      <c r="B166" s="31"/>
      <c r="C166" s="168" t="s">
        <v>397</v>
      </c>
      <c r="D166" s="168" t="s">
        <v>369</v>
      </c>
      <c r="E166" s="169" t="s">
        <v>1537</v>
      </c>
      <c r="F166" s="170" t="s">
        <v>1538</v>
      </c>
      <c r="G166" s="171" t="s">
        <v>171</v>
      </c>
      <c r="H166" s="172">
        <v>20</v>
      </c>
      <c r="I166" s="173"/>
      <c r="J166" s="174">
        <f>ROUND(I166*H166,2)</f>
        <v>0</v>
      </c>
      <c r="K166" s="175"/>
      <c r="L166" s="176"/>
      <c r="M166" s="177" t="s">
        <v>19</v>
      </c>
      <c r="N166" s="178" t="s">
        <v>44</v>
      </c>
      <c r="P166" s="138">
        <f>O166*H166</f>
        <v>0</v>
      </c>
      <c r="Q166" s="138">
        <v>3.8000000000000002E-4</v>
      </c>
      <c r="R166" s="138">
        <f>Q166*H166</f>
        <v>7.6000000000000009E-3</v>
      </c>
      <c r="S166" s="138">
        <v>0</v>
      </c>
      <c r="T166" s="139">
        <f>S166*H166</f>
        <v>0</v>
      </c>
      <c r="AR166" s="140" t="s">
        <v>356</v>
      </c>
      <c r="AT166" s="140" t="s">
        <v>369</v>
      </c>
      <c r="AU166" s="140" t="s">
        <v>82</v>
      </c>
      <c r="AY166" s="16" t="s">
        <v>146</v>
      </c>
      <c r="BE166" s="141">
        <f>IF(N166="základní",J166,0)</f>
        <v>0</v>
      </c>
      <c r="BF166" s="141">
        <f>IF(N166="snížená",J166,0)</f>
        <v>0</v>
      </c>
      <c r="BG166" s="141">
        <f>IF(N166="zákl. přenesená",J166,0)</f>
        <v>0</v>
      </c>
      <c r="BH166" s="141">
        <f>IF(N166="sníž. přenesená",J166,0)</f>
        <v>0</v>
      </c>
      <c r="BI166" s="141">
        <f>IF(N166="nulová",J166,0)</f>
        <v>0</v>
      </c>
      <c r="BJ166" s="16" t="s">
        <v>34</v>
      </c>
      <c r="BK166" s="141">
        <f>ROUND(I166*H166,2)</f>
        <v>0</v>
      </c>
      <c r="BL166" s="16" t="s">
        <v>262</v>
      </c>
      <c r="BM166" s="140" t="s">
        <v>1539</v>
      </c>
    </row>
    <row r="167" spans="2:65" s="1" customFormat="1" ht="37.9" customHeight="1">
      <c r="B167" s="31"/>
      <c r="C167" s="128" t="s">
        <v>407</v>
      </c>
      <c r="D167" s="128" t="s">
        <v>148</v>
      </c>
      <c r="E167" s="129" t="s">
        <v>1540</v>
      </c>
      <c r="F167" s="130" t="s">
        <v>1541</v>
      </c>
      <c r="G167" s="131" t="s">
        <v>171</v>
      </c>
      <c r="H167" s="132">
        <v>3</v>
      </c>
      <c r="I167" s="133"/>
      <c r="J167" s="134">
        <f>ROUND(I167*H167,2)</f>
        <v>0</v>
      </c>
      <c r="K167" s="135"/>
      <c r="L167" s="31"/>
      <c r="M167" s="136" t="s">
        <v>19</v>
      </c>
      <c r="N167" s="137" t="s">
        <v>44</v>
      </c>
      <c r="P167" s="138">
        <f>O167*H167</f>
        <v>0</v>
      </c>
      <c r="Q167" s="138">
        <v>0</v>
      </c>
      <c r="R167" s="138">
        <f>Q167*H167</f>
        <v>0</v>
      </c>
      <c r="S167" s="138">
        <v>0</v>
      </c>
      <c r="T167" s="139">
        <f>S167*H167</f>
        <v>0</v>
      </c>
      <c r="AR167" s="140" t="s">
        <v>262</v>
      </c>
      <c r="AT167" s="140" t="s">
        <v>148</v>
      </c>
      <c r="AU167" s="140" t="s">
        <v>82</v>
      </c>
      <c r="AY167" s="16" t="s">
        <v>146</v>
      </c>
      <c r="BE167" s="141">
        <f>IF(N167="základní",J167,0)</f>
        <v>0</v>
      </c>
      <c r="BF167" s="141">
        <f>IF(N167="snížená",J167,0)</f>
        <v>0</v>
      </c>
      <c r="BG167" s="141">
        <f>IF(N167="zákl. přenesená",J167,0)</f>
        <v>0</v>
      </c>
      <c r="BH167" s="141">
        <f>IF(N167="sníž. přenesená",J167,0)</f>
        <v>0</v>
      </c>
      <c r="BI167" s="141">
        <f>IF(N167="nulová",J167,0)</f>
        <v>0</v>
      </c>
      <c r="BJ167" s="16" t="s">
        <v>34</v>
      </c>
      <c r="BK167" s="141">
        <f>ROUND(I167*H167,2)</f>
        <v>0</v>
      </c>
      <c r="BL167" s="16" t="s">
        <v>262</v>
      </c>
      <c r="BM167" s="140" t="s">
        <v>1542</v>
      </c>
    </row>
    <row r="168" spans="2:65" s="1" customFormat="1">
      <c r="B168" s="31"/>
      <c r="D168" s="142" t="s">
        <v>154</v>
      </c>
      <c r="F168" s="143" t="s">
        <v>1543</v>
      </c>
      <c r="I168" s="144"/>
      <c r="L168" s="31"/>
      <c r="M168" s="145"/>
      <c r="T168" s="52"/>
      <c r="AT168" s="16" t="s">
        <v>154</v>
      </c>
      <c r="AU168" s="16" t="s">
        <v>82</v>
      </c>
    </row>
    <row r="169" spans="2:65" s="1" customFormat="1" ht="16.5" customHeight="1">
      <c r="B169" s="31"/>
      <c r="C169" s="168" t="s">
        <v>413</v>
      </c>
      <c r="D169" s="168" t="s">
        <v>369</v>
      </c>
      <c r="E169" s="169" t="s">
        <v>1544</v>
      </c>
      <c r="F169" s="170" t="s">
        <v>1545</v>
      </c>
      <c r="G169" s="171" t="s">
        <v>171</v>
      </c>
      <c r="H169" s="172">
        <v>3</v>
      </c>
      <c r="I169" s="173"/>
      <c r="J169" s="174">
        <f>ROUND(I169*H169,2)</f>
        <v>0</v>
      </c>
      <c r="K169" s="175"/>
      <c r="L169" s="176"/>
      <c r="M169" s="177" t="s">
        <v>19</v>
      </c>
      <c r="N169" s="178" t="s">
        <v>44</v>
      </c>
      <c r="P169" s="138">
        <f>O169*H169</f>
        <v>0</v>
      </c>
      <c r="Q169" s="138">
        <v>0</v>
      </c>
      <c r="R169" s="138">
        <f>Q169*H169</f>
        <v>0</v>
      </c>
      <c r="S169" s="138">
        <v>0</v>
      </c>
      <c r="T169" s="139">
        <f>S169*H169</f>
        <v>0</v>
      </c>
      <c r="AR169" s="140" t="s">
        <v>356</v>
      </c>
      <c r="AT169" s="140" t="s">
        <v>369</v>
      </c>
      <c r="AU169" s="140" t="s">
        <v>82</v>
      </c>
      <c r="AY169" s="16" t="s">
        <v>146</v>
      </c>
      <c r="BE169" s="141">
        <f>IF(N169="základní",J169,0)</f>
        <v>0</v>
      </c>
      <c r="BF169" s="141">
        <f>IF(N169="snížená",J169,0)</f>
        <v>0</v>
      </c>
      <c r="BG169" s="141">
        <f>IF(N169="zákl. přenesená",J169,0)</f>
        <v>0</v>
      </c>
      <c r="BH169" s="141">
        <f>IF(N169="sníž. přenesená",J169,0)</f>
        <v>0</v>
      </c>
      <c r="BI169" s="141">
        <f>IF(N169="nulová",J169,0)</f>
        <v>0</v>
      </c>
      <c r="BJ169" s="16" t="s">
        <v>34</v>
      </c>
      <c r="BK169" s="141">
        <f>ROUND(I169*H169,2)</f>
        <v>0</v>
      </c>
      <c r="BL169" s="16" t="s">
        <v>262</v>
      </c>
      <c r="BM169" s="140" t="s">
        <v>1546</v>
      </c>
    </row>
    <row r="170" spans="2:65" s="1" customFormat="1" ht="37.9" customHeight="1">
      <c r="B170" s="31"/>
      <c r="C170" s="128" t="s">
        <v>421</v>
      </c>
      <c r="D170" s="128" t="s">
        <v>148</v>
      </c>
      <c r="E170" s="129" t="s">
        <v>1547</v>
      </c>
      <c r="F170" s="130" t="s">
        <v>1548</v>
      </c>
      <c r="G170" s="131" t="s">
        <v>171</v>
      </c>
      <c r="H170" s="132">
        <v>5</v>
      </c>
      <c r="I170" s="133"/>
      <c r="J170" s="134">
        <f>ROUND(I170*H170,2)</f>
        <v>0</v>
      </c>
      <c r="K170" s="135"/>
      <c r="L170" s="31"/>
      <c r="M170" s="136" t="s">
        <v>19</v>
      </c>
      <c r="N170" s="137" t="s">
        <v>44</v>
      </c>
      <c r="P170" s="138">
        <f>O170*H170</f>
        <v>0</v>
      </c>
      <c r="Q170" s="138">
        <v>0</v>
      </c>
      <c r="R170" s="138">
        <f>Q170*H170</f>
        <v>0</v>
      </c>
      <c r="S170" s="138">
        <v>0</v>
      </c>
      <c r="T170" s="139">
        <f>S170*H170</f>
        <v>0</v>
      </c>
      <c r="AR170" s="140" t="s">
        <v>262</v>
      </c>
      <c r="AT170" s="140" t="s">
        <v>148</v>
      </c>
      <c r="AU170" s="140" t="s">
        <v>82</v>
      </c>
      <c r="AY170" s="16" t="s">
        <v>146</v>
      </c>
      <c r="BE170" s="141">
        <f>IF(N170="základní",J170,0)</f>
        <v>0</v>
      </c>
      <c r="BF170" s="141">
        <f>IF(N170="snížená",J170,0)</f>
        <v>0</v>
      </c>
      <c r="BG170" s="141">
        <f>IF(N170="zákl. přenesená",J170,0)</f>
        <v>0</v>
      </c>
      <c r="BH170" s="141">
        <f>IF(N170="sníž. přenesená",J170,0)</f>
        <v>0</v>
      </c>
      <c r="BI170" s="141">
        <f>IF(N170="nulová",J170,0)</f>
        <v>0</v>
      </c>
      <c r="BJ170" s="16" t="s">
        <v>34</v>
      </c>
      <c r="BK170" s="141">
        <f>ROUND(I170*H170,2)</f>
        <v>0</v>
      </c>
      <c r="BL170" s="16" t="s">
        <v>262</v>
      </c>
      <c r="BM170" s="140" t="s">
        <v>1549</v>
      </c>
    </row>
    <row r="171" spans="2:65" s="1" customFormat="1">
      <c r="B171" s="31"/>
      <c r="D171" s="142" t="s">
        <v>154</v>
      </c>
      <c r="F171" s="143" t="s">
        <v>1550</v>
      </c>
      <c r="I171" s="144"/>
      <c r="L171" s="31"/>
      <c r="M171" s="145"/>
      <c r="T171" s="52"/>
      <c r="AT171" s="16" t="s">
        <v>154</v>
      </c>
      <c r="AU171" s="16" t="s">
        <v>82</v>
      </c>
    </row>
    <row r="172" spans="2:65" s="1" customFormat="1" ht="33" customHeight="1">
      <c r="B172" s="31"/>
      <c r="C172" s="168" t="s">
        <v>427</v>
      </c>
      <c r="D172" s="168" t="s">
        <v>369</v>
      </c>
      <c r="E172" s="169" t="s">
        <v>1551</v>
      </c>
      <c r="F172" s="170" t="s">
        <v>1552</v>
      </c>
      <c r="G172" s="171" t="s">
        <v>171</v>
      </c>
      <c r="H172" s="172">
        <v>5</v>
      </c>
      <c r="I172" s="173"/>
      <c r="J172" s="174">
        <f>ROUND(I172*H172,2)</f>
        <v>0</v>
      </c>
      <c r="K172" s="175"/>
      <c r="L172" s="176"/>
      <c r="M172" s="177" t="s">
        <v>19</v>
      </c>
      <c r="N172" s="178" t="s">
        <v>44</v>
      </c>
      <c r="P172" s="138">
        <f>O172*H172</f>
        <v>0</v>
      </c>
      <c r="Q172" s="138">
        <v>1.6000000000000001E-3</v>
      </c>
      <c r="R172" s="138">
        <f>Q172*H172</f>
        <v>8.0000000000000002E-3</v>
      </c>
      <c r="S172" s="138">
        <v>0</v>
      </c>
      <c r="T172" s="139">
        <f>S172*H172</f>
        <v>0</v>
      </c>
      <c r="AR172" s="140" t="s">
        <v>356</v>
      </c>
      <c r="AT172" s="140" t="s">
        <v>369</v>
      </c>
      <c r="AU172" s="140" t="s">
        <v>82</v>
      </c>
      <c r="AY172" s="16" t="s">
        <v>146</v>
      </c>
      <c r="BE172" s="141">
        <f>IF(N172="základní",J172,0)</f>
        <v>0</v>
      </c>
      <c r="BF172" s="141">
        <f>IF(N172="snížená",J172,0)</f>
        <v>0</v>
      </c>
      <c r="BG172" s="141">
        <f>IF(N172="zákl. přenesená",J172,0)</f>
        <v>0</v>
      </c>
      <c r="BH172" s="141">
        <f>IF(N172="sníž. přenesená",J172,0)</f>
        <v>0</v>
      </c>
      <c r="BI172" s="141">
        <f>IF(N172="nulová",J172,0)</f>
        <v>0</v>
      </c>
      <c r="BJ172" s="16" t="s">
        <v>34</v>
      </c>
      <c r="BK172" s="141">
        <f>ROUND(I172*H172,2)</f>
        <v>0</v>
      </c>
      <c r="BL172" s="16" t="s">
        <v>262</v>
      </c>
      <c r="BM172" s="140" t="s">
        <v>1553</v>
      </c>
    </row>
    <row r="173" spans="2:65" s="1" customFormat="1" ht="37.9" customHeight="1">
      <c r="B173" s="31"/>
      <c r="C173" s="128" t="s">
        <v>433</v>
      </c>
      <c r="D173" s="128" t="s">
        <v>148</v>
      </c>
      <c r="E173" s="129" t="s">
        <v>1554</v>
      </c>
      <c r="F173" s="130" t="s">
        <v>1555</v>
      </c>
      <c r="G173" s="131" t="s">
        <v>189</v>
      </c>
      <c r="H173" s="132">
        <v>4</v>
      </c>
      <c r="I173" s="133"/>
      <c r="J173" s="134">
        <f>ROUND(I173*H173,2)</f>
        <v>0</v>
      </c>
      <c r="K173" s="135"/>
      <c r="L173" s="31"/>
      <c r="M173" s="136" t="s">
        <v>19</v>
      </c>
      <c r="N173" s="137" t="s">
        <v>44</v>
      </c>
      <c r="P173" s="138">
        <f>O173*H173</f>
        <v>0</v>
      </c>
      <c r="Q173" s="138">
        <v>0</v>
      </c>
      <c r="R173" s="138">
        <f>Q173*H173</f>
        <v>0</v>
      </c>
      <c r="S173" s="138">
        <v>0</v>
      </c>
      <c r="T173" s="139">
        <f>S173*H173</f>
        <v>0</v>
      </c>
      <c r="AR173" s="140" t="s">
        <v>262</v>
      </c>
      <c r="AT173" s="140" t="s">
        <v>148</v>
      </c>
      <c r="AU173" s="140" t="s">
        <v>82</v>
      </c>
      <c r="AY173" s="16" t="s">
        <v>146</v>
      </c>
      <c r="BE173" s="141">
        <f>IF(N173="základní",J173,0)</f>
        <v>0</v>
      </c>
      <c r="BF173" s="141">
        <f>IF(N173="snížená",J173,0)</f>
        <v>0</v>
      </c>
      <c r="BG173" s="141">
        <f>IF(N173="zákl. přenesená",J173,0)</f>
        <v>0</v>
      </c>
      <c r="BH173" s="141">
        <f>IF(N173="sníž. přenesená",J173,0)</f>
        <v>0</v>
      </c>
      <c r="BI173" s="141">
        <f>IF(N173="nulová",J173,0)</f>
        <v>0</v>
      </c>
      <c r="BJ173" s="16" t="s">
        <v>34</v>
      </c>
      <c r="BK173" s="141">
        <f>ROUND(I173*H173,2)</f>
        <v>0</v>
      </c>
      <c r="BL173" s="16" t="s">
        <v>262</v>
      </c>
      <c r="BM173" s="140" t="s">
        <v>1556</v>
      </c>
    </row>
    <row r="174" spans="2:65" s="1" customFormat="1">
      <c r="B174" s="31"/>
      <c r="D174" s="142" t="s">
        <v>154</v>
      </c>
      <c r="F174" s="143" t="s">
        <v>1557</v>
      </c>
      <c r="I174" s="144"/>
      <c r="L174" s="31"/>
      <c r="M174" s="145"/>
      <c r="T174" s="52"/>
      <c r="AT174" s="16" t="s">
        <v>154</v>
      </c>
      <c r="AU174" s="16" t="s">
        <v>82</v>
      </c>
    </row>
    <row r="175" spans="2:65" s="1" customFormat="1" ht="33" customHeight="1">
      <c r="B175" s="31"/>
      <c r="C175" s="168" t="s">
        <v>439</v>
      </c>
      <c r="D175" s="168" t="s">
        <v>369</v>
      </c>
      <c r="E175" s="169" t="s">
        <v>1558</v>
      </c>
      <c r="F175" s="170" t="s">
        <v>1559</v>
      </c>
      <c r="G175" s="171" t="s">
        <v>1460</v>
      </c>
      <c r="H175" s="172">
        <v>1</v>
      </c>
      <c r="I175" s="173"/>
      <c r="J175" s="174">
        <f>ROUND(I175*H175,2)</f>
        <v>0</v>
      </c>
      <c r="K175" s="175"/>
      <c r="L175" s="176"/>
      <c r="M175" s="177" t="s">
        <v>19</v>
      </c>
      <c r="N175" s="178" t="s">
        <v>44</v>
      </c>
      <c r="P175" s="138">
        <f>O175*H175</f>
        <v>0</v>
      </c>
      <c r="Q175" s="138">
        <v>0</v>
      </c>
      <c r="R175" s="138">
        <f>Q175*H175</f>
        <v>0</v>
      </c>
      <c r="S175" s="138">
        <v>0</v>
      </c>
      <c r="T175" s="139">
        <f>S175*H175</f>
        <v>0</v>
      </c>
      <c r="AR175" s="140" t="s">
        <v>356</v>
      </c>
      <c r="AT175" s="140" t="s">
        <v>369</v>
      </c>
      <c r="AU175" s="140" t="s">
        <v>82</v>
      </c>
      <c r="AY175" s="16" t="s">
        <v>146</v>
      </c>
      <c r="BE175" s="141">
        <f>IF(N175="základní",J175,0)</f>
        <v>0</v>
      </c>
      <c r="BF175" s="141">
        <f>IF(N175="snížená",J175,0)</f>
        <v>0</v>
      </c>
      <c r="BG175" s="141">
        <f>IF(N175="zákl. přenesená",J175,0)</f>
        <v>0</v>
      </c>
      <c r="BH175" s="141">
        <f>IF(N175="sníž. přenesená",J175,0)</f>
        <v>0</v>
      </c>
      <c r="BI175" s="141">
        <f>IF(N175="nulová",J175,0)</f>
        <v>0</v>
      </c>
      <c r="BJ175" s="16" t="s">
        <v>34</v>
      </c>
      <c r="BK175" s="141">
        <f>ROUND(I175*H175,2)</f>
        <v>0</v>
      </c>
      <c r="BL175" s="16" t="s">
        <v>262</v>
      </c>
      <c r="BM175" s="140" t="s">
        <v>1560</v>
      </c>
    </row>
    <row r="176" spans="2:65" s="1" customFormat="1" ht="16.5" customHeight="1">
      <c r="B176" s="31"/>
      <c r="C176" s="168" t="s">
        <v>446</v>
      </c>
      <c r="D176" s="168" t="s">
        <v>369</v>
      </c>
      <c r="E176" s="169" t="s">
        <v>1561</v>
      </c>
      <c r="F176" s="170" t="s">
        <v>1562</v>
      </c>
      <c r="G176" s="171" t="s">
        <v>171</v>
      </c>
      <c r="H176" s="172">
        <v>1</v>
      </c>
      <c r="I176" s="173"/>
      <c r="J176" s="174">
        <f>ROUND(I176*H176,2)</f>
        <v>0</v>
      </c>
      <c r="K176" s="175"/>
      <c r="L176" s="176"/>
      <c r="M176" s="177" t="s">
        <v>19</v>
      </c>
      <c r="N176" s="178" t="s">
        <v>44</v>
      </c>
      <c r="P176" s="138">
        <f>O176*H176</f>
        <v>0</v>
      </c>
      <c r="Q176" s="138">
        <v>0</v>
      </c>
      <c r="R176" s="138">
        <f>Q176*H176</f>
        <v>0</v>
      </c>
      <c r="S176" s="138">
        <v>0</v>
      </c>
      <c r="T176" s="139">
        <f>S176*H176</f>
        <v>0</v>
      </c>
      <c r="AR176" s="140" t="s">
        <v>356</v>
      </c>
      <c r="AT176" s="140" t="s">
        <v>369</v>
      </c>
      <c r="AU176" s="140" t="s">
        <v>82</v>
      </c>
      <c r="AY176" s="16" t="s">
        <v>146</v>
      </c>
      <c r="BE176" s="141">
        <f>IF(N176="základní",J176,0)</f>
        <v>0</v>
      </c>
      <c r="BF176" s="141">
        <f>IF(N176="snížená",J176,0)</f>
        <v>0</v>
      </c>
      <c r="BG176" s="141">
        <f>IF(N176="zákl. přenesená",J176,0)</f>
        <v>0</v>
      </c>
      <c r="BH176" s="141">
        <f>IF(N176="sníž. přenesená",J176,0)</f>
        <v>0</v>
      </c>
      <c r="BI176" s="141">
        <f>IF(N176="nulová",J176,0)</f>
        <v>0</v>
      </c>
      <c r="BJ176" s="16" t="s">
        <v>34</v>
      </c>
      <c r="BK176" s="141">
        <f>ROUND(I176*H176,2)</f>
        <v>0</v>
      </c>
      <c r="BL176" s="16" t="s">
        <v>262</v>
      </c>
      <c r="BM176" s="140" t="s">
        <v>1563</v>
      </c>
    </row>
    <row r="177" spans="2:65" s="1" customFormat="1" ht="24.2" customHeight="1">
      <c r="B177" s="31"/>
      <c r="C177" s="168" t="s">
        <v>452</v>
      </c>
      <c r="D177" s="168" t="s">
        <v>369</v>
      </c>
      <c r="E177" s="169" t="s">
        <v>1564</v>
      </c>
      <c r="F177" s="170" t="s">
        <v>1565</v>
      </c>
      <c r="G177" s="171" t="s">
        <v>189</v>
      </c>
      <c r="H177" s="172">
        <v>4</v>
      </c>
      <c r="I177" s="173"/>
      <c r="J177" s="174">
        <f>ROUND(I177*H177,2)</f>
        <v>0</v>
      </c>
      <c r="K177" s="175"/>
      <c r="L177" s="176"/>
      <c r="M177" s="177" t="s">
        <v>19</v>
      </c>
      <c r="N177" s="178" t="s">
        <v>44</v>
      </c>
      <c r="P177" s="138">
        <f>O177*H177</f>
        <v>0</v>
      </c>
      <c r="Q177" s="138">
        <v>1.4999999999999999E-4</v>
      </c>
      <c r="R177" s="138">
        <f>Q177*H177</f>
        <v>5.9999999999999995E-4</v>
      </c>
      <c r="S177" s="138">
        <v>0</v>
      </c>
      <c r="T177" s="139">
        <f>S177*H177</f>
        <v>0</v>
      </c>
      <c r="AR177" s="140" t="s">
        <v>356</v>
      </c>
      <c r="AT177" s="140" t="s">
        <v>369</v>
      </c>
      <c r="AU177" s="140" t="s">
        <v>82</v>
      </c>
      <c r="AY177" s="16" t="s">
        <v>146</v>
      </c>
      <c r="BE177" s="141">
        <f>IF(N177="základní",J177,0)</f>
        <v>0</v>
      </c>
      <c r="BF177" s="141">
        <f>IF(N177="snížená",J177,0)</f>
        <v>0</v>
      </c>
      <c r="BG177" s="141">
        <f>IF(N177="zákl. přenesená",J177,0)</f>
        <v>0</v>
      </c>
      <c r="BH177" s="141">
        <f>IF(N177="sníž. přenesená",J177,0)</f>
        <v>0</v>
      </c>
      <c r="BI177" s="141">
        <f>IF(N177="nulová",J177,0)</f>
        <v>0</v>
      </c>
      <c r="BJ177" s="16" t="s">
        <v>34</v>
      </c>
      <c r="BK177" s="141">
        <f>ROUND(I177*H177,2)</f>
        <v>0</v>
      </c>
      <c r="BL177" s="16" t="s">
        <v>262</v>
      </c>
      <c r="BM177" s="140" t="s">
        <v>1566</v>
      </c>
    </row>
    <row r="178" spans="2:65" s="1" customFormat="1" ht="49.15" customHeight="1">
      <c r="B178" s="31"/>
      <c r="C178" s="128" t="s">
        <v>456</v>
      </c>
      <c r="D178" s="128" t="s">
        <v>148</v>
      </c>
      <c r="E178" s="129" t="s">
        <v>1567</v>
      </c>
      <c r="F178" s="130" t="s">
        <v>1568</v>
      </c>
      <c r="G178" s="131" t="s">
        <v>171</v>
      </c>
      <c r="H178" s="132">
        <v>6</v>
      </c>
      <c r="I178" s="133"/>
      <c r="J178" s="134">
        <f>ROUND(I178*H178,2)</f>
        <v>0</v>
      </c>
      <c r="K178" s="135"/>
      <c r="L178" s="31"/>
      <c r="M178" s="136" t="s">
        <v>19</v>
      </c>
      <c r="N178" s="137" t="s">
        <v>44</v>
      </c>
      <c r="P178" s="138">
        <f>O178*H178</f>
        <v>0</v>
      </c>
      <c r="Q178" s="138">
        <v>0</v>
      </c>
      <c r="R178" s="138">
        <f>Q178*H178</f>
        <v>0</v>
      </c>
      <c r="S178" s="138">
        <v>0</v>
      </c>
      <c r="T178" s="139">
        <f>S178*H178</f>
        <v>0</v>
      </c>
      <c r="AR178" s="140" t="s">
        <v>262</v>
      </c>
      <c r="AT178" s="140" t="s">
        <v>148</v>
      </c>
      <c r="AU178" s="140" t="s">
        <v>82</v>
      </c>
      <c r="AY178" s="16" t="s">
        <v>146</v>
      </c>
      <c r="BE178" s="141">
        <f>IF(N178="základní",J178,0)</f>
        <v>0</v>
      </c>
      <c r="BF178" s="141">
        <f>IF(N178="snížená",J178,0)</f>
        <v>0</v>
      </c>
      <c r="BG178" s="141">
        <f>IF(N178="zákl. přenesená",J178,0)</f>
        <v>0</v>
      </c>
      <c r="BH178" s="141">
        <f>IF(N178="sníž. přenesená",J178,0)</f>
        <v>0</v>
      </c>
      <c r="BI178" s="141">
        <f>IF(N178="nulová",J178,0)</f>
        <v>0</v>
      </c>
      <c r="BJ178" s="16" t="s">
        <v>34</v>
      </c>
      <c r="BK178" s="141">
        <f>ROUND(I178*H178,2)</f>
        <v>0</v>
      </c>
      <c r="BL178" s="16" t="s">
        <v>262</v>
      </c>
      <c r="BM178" s="140" t="s">
        <v>1569</v>
      </c>
    </row>
    <row r="179" spans="2:65" s="1" customFormat="1">
      <c r="B179" s="31"/>
      <c r="D179" s="142" t="s">
        <v>154</v>
      </c>
      <c r="F179" s="143" t="s">
        <v>1570</v>
      </c>
      <c r="I179" s="144"/>
      <c r="L179" s="31"/>
      <c r="M179" s="145"/>
      <c r="T179" s="52"/>
      <c r="AT179" s="16" t="s">
        <v>154</v>
      </c>
      <c r="AU179" s="16" t="s">
        <v>82</v>
      </c>
    </row>
    <row r="180" spans="2:65" s="1" customFormat="1" ht="21.75" customHeight="1">
      <c r="B180" s="31"/>
      <c r="C180" s="168" t="s">
        <v>462</v>
      </c>
      <c r="D180" s="168" t="s">
        <v>369</v>
      </c>
      <c r="E180" s="169" t="s">
        <v>1571</v>
      </c>
      <c r="F180" s="170" t="s">
        <v>1572</v>
      </c>
      <c r="G180" s="171" t="s">
        <v>171</v>
      </c>
      <c r="H180" s="172">
        <v>6</v>
      </c>
      <c r="I180" s="173"/>
      <c r="J180" s="174">
        <f>ROUND(I180*H180,2)</f>
        <v>0</v>
      </c>
      <c r="K180" s="175"/>
      <c r="L180" s="176"/>
      <c r="M180" s="177" t="s">
        <v>19</v>
      </c>
      <c r="N180" s="178" t="s">
        <v>44</v>
      </c>
      <c r="P180" s="138">
        <f>O180*H180</f>
        <v>0</v>
      </c>
      <c r="Q180" s="138">
        <v>0</v>
      </c>
      <c r="R180" s="138">
        <f>Q180*H180</f>
        <v>0</v>
      </c>
      <c r="S180" s="138">
        <v>0</v>
      </c>
      <c r="T180" s="139">
        <f>S180*H180</f>
        <v>0</v>
      </c>
      <c r="AR180" s="140" t="s">
        <v>356</v>
      </c>
      <c r="AT180" s="140" t="s">
        <v>369</v>
      </c>
      <c r="AU180" s="140" t="s">
        <v>82</v>
      </c>
      <c r="AY180" s="16" t="s">
        <v>146</v>
      </c>
      <c r="BE180" s="141">
        <f>IF(N180="základní",J180,0)</f>
        <v>0</v>
      </c>
      <c r="BF180" s="141">
        <f>IF(N180="snížená",J180,0)</f>
        <v>0</v>
      </c>
      <c r="BG180" s="141">
        <f>IF(N180="zákl. přenesená",J180,0)</f>
        <v>0</v>
      </c>
      <c r="BH180" s="141">
        <f>IF(N180="sníž. přenesená",J180,0)</f>
        <v>0</v>
      </c>
      <c r="BI180" s="141">
        <f>IF(N180="nulová",J180,0)</f>
        <v>0</v>
      </c>
      <c r="BJ180" s="16" t="s">
        <v>34</v>
      </c>
      <c r="BK180" s="141">
        <f>ROUND(I180*H180,2)</f>
        <v>0</v>
      </c>
      <c r="BL180" s="16" t="s">
        <v>262</v>
      </c>
      <c r="BM180" s="140" t="s">
        <v>1573</v>
      </c>
    </row>
    <row r="181" spans="2:65" s="1" customFormat="1" ht="49.15" customHeight="1">
      <c r="B181" s="31"/>
      <c r="C181" s="128" t="s">
        <v>468</v>
      </c>
      <c r="D181" s="128" t="s">
        <v>148</v>
      </c>
      <c r="E181" s="129" t="s">
        <v>1574</v>
      </c>
      <c r="F181" s="130" t="s">
        <v>1575</v>
      </c>
      <c r="G181" s="131" t="s">
        <v>189</v>
      </c>
      <c r="H181" s="132">
        <v>37</v>
      </c>
      <c r="I181" s="133"/>
      <c r="J181" s="134">
        <f>ROUND(I181*H181,2)</f>
        <v>0</v>
      </c>
      <c r="K181" s="135"/>
      <c r="L181" s="31"/>
      <c r="M181" s="136" t="s">
        <v>19</v>
      </c>
      <c r="N181" s="137" t="s">
        <v>44</v>
      </c>
      <c r="P181" s="138">
        <f>O181*H181</f>
        <v>0</v>
      </c>
      <c r="Q181" s="138">
        <v>0</v>
      </c>
      <c r="R181" s="138">
        <f>Q181*H181</f>
        <v>0</v>
      </c>
      <c r="S181" s="138">
        <v>0</v>
      </c>
      <c r="T181" s="139">
        <f>S181*H181</f>
        <v>0</v>
      </c>
      <c r="AR181" s="140" t="s">
        <v>262</v>
      </c>
      <c r="AT181" s="140" t="s">
        <v>148</v>
      </c>
      <c r="AU181" s="140" t="s">
        <v>82</v>
      </c>
      <c r="AY181" s="16" t="s">
        <v>146</v>
      </c>
      <c r="BE181" s="141">
        <f>IF(N181="základní",J181,0)</f>
        <v>0</v>
      </c>
      <c r="BF181" s="141">
        <f>IF(N181="snížená",J181,0)</f>
        <v>0</v>
      </c>
      <c r="BG181" s="141">
        <f>IF(N181="zákl. přenesená",J181,0)</f>
        <v>0</v>
      </c>
      <c r="BH181" s="141">
        <f>IF(N181="sníž. přenesená",J181,0)</f>
        <v>0</v>
      </c>
      <c r="BI181" s="141">
        <f>IF(N181="nulová",J181,0)</f>
        <v>0</v>
      </c>
      <c r="BJ181" s="16" t="s">
        <v>34</v>
      </c>
      <c r="BK181" s="141">
        <f>ROUND(I181*H181,2)</f>
        <v>0</v>
      </c>
      <c r="BL181" s="16" t="s">
        <v>262</v>
      </c>
      <c r="BM181" s="140" t="s">
        <v>1576</v>
      </c>
    </row>
    <row r="182" spans="2:65" s="1" customFormat="1">
      <c r="B182" s="31"/>
      <c r="D182" s="142" t="s">
        <v>154</v>
      </c>
      <c r="F182" s="143" t="s">
        <v>1577</v>
      </c>
      <c r="I182" s="144"/>
      <c r="L182" s="31"/>
      <c r="M182" s="145"/>
      <c r="T182" s="52"/>
      <c r="AT182" s="16" t="s">
        <v>154</v>
      </c>
      <c r="AU182" s="16" t="s">
        <v>82</v>
      </c>
    </row>
    <row r="183" spans="2:65" s="1" customFormat="1" ht="24.2" customHeight="1">
      <c r="B183" s="31"/>
      <c r="C183" s="168" t="s">
        <v>474</v>
      </c>
      <c r="D183" s="168" t="s">
        <v>369</v>
      </c>
      <c r="E183" s="169" t="s">
        <v>1578</v>
      </c>
      <c r="F183" s="170" t="s">
        <v>1579</v>
      </c>
      <c r="G183" s="171" t="s">
        <v>189</v>
      </c>
      <c r="H183" s="172">
        <v>21</v>
      </c>
      <c r="I183" s="173"/>
      <c r="J183" s="174">
        <f>ROUND(I183*H183,2)</f>
        <v>0</v>
      </c>
      <c r="K183" s="175"/>
      <c r="L183" s="176"/>
      <c r="M183" s="177" t="s">
        <v>19</v>
      </c>
      <c r="N183" s="178" t="s">
        <v>44</v>
      </c>
      <c r="P183" s="138">
        <f>O183*H183</f>
        <v>0</v>
      </c>
      <c r="Q183" s="138">
        <v>5.0000000000000002E-5</v>
      </c>
      <c r="R183" s="138">
        <f>Q183*H183</f>
        <v>1.0500000000000002E-3</v>
      </c>
      <c r="S183" s="138">
        <v>0</v>
      </c>
      <c r="T183" s="139">
        <f>S183*H183</f>
        <v>0</v>
      </c>
      <c r="AR183" s="140" t="s">
        <v>356</v>
      </c>
      <c r="AT183" s="140" t="s">
        <v>369</v>
      </c>
      <c r="AU183" s="140" t="s">
        <v>82</v>
      </c>
      <c r="AY183" s="16" t="s">
        <v>146</v>
      </c>
      <c r="BE183" s="141">
        <f>IF(N183="základní",J183,0)</f>
        <v>0</v>
      </c>
      <c r="BF183" s="141">
        <f>IF(N183="snížená",J183,0)</f>
        <v>0</v>
      </c>
      <c r="BG183" s="141">
        <f>IF(N183="zákl. přenesená",J183,0)</f>
        <v>0</v>
      </c>
      <c r="BH183" s="141">
        <f>IF(N183="sníž. přenesená",J183,0)</f>
        <v>0</v>
      </c>
      <c r="BI183" s="141">
        <f>IF(N183="nulová",J183,0)</f>
        <v>0</v>
      </c>
      <c r="BJ183" s="16" t="s">
        <v>34</v>
      </c>
      <c r="BK183" s="141">
        <f>ROUND(I183*H183,2)</f>
        <v>0</v>
      </c>
      <c r="BL183" s="16" t="s">
        <v>262</v>
      </c>
      <c r="BM183" s="140" t="s">
        <v>1580</v>
      </c>
    </row>
    <row r="184" spans="2:65" s="1" customFormat="1" ht="16.5" customHeight="1">
      <c r="B184" s="31"/>
      <c r="C184" s="168" t="s">
        <v>489</v>
      </c>
      <c r="D184" s="168" t="s">
        <v>369</v>
      </c>
      <c r="E184" s="169" t="s">
        <v>1581</v>
      </c>
      <c r="F184" s="170" t="s">
        <v>1582</v>
      </c>
      <c r="G184" s="171" t="s">
        <v>189</v>
      </c>
      <c r="H184" s="172">
        <v>16</v>
      </c>
      <c r="I184" s="173"/>
      <c r="J184" s="174">
        <f>ROUND(I184*H184,2)</f>
        <v>0</v>
      </c>
      <c r="K184" s="175"/>
      <c r="L184" s="176"/>
      <c r="M184" s="177" t="s">
        <v>19</v>
      </c>
      <c r="N184" s="178" t="s">
        <v>44</v>
      </c>
      <c r="P184" s="138">
        <f>O184*H184</f>
        <v>0</v>
      </c>
      <c r="Q184" s="138">
        <v>0</v>
      </c>
      <c r="R184" s="138">
        <f>Q184*H184</f>
        <v>0</v>
      </c>
      <c r="S184" s="138">
        <v>0</v>
      </c>
      <c r="T184" s="139">
        <f>S184*H184</f>
        <v>0</v>
      </c>
      <c r="AR184" s="140" t="s">
        <v>356</v>
      </c>
      <c r="AT184" s="140" t="s">
        <v>369</v>
      </c>
      <c r="AU184" s="140" t="s">
        <v>82</v>
      </c>
      <c r="AY184" s="16" t="s">
        <v>146</v>
      </c>
      <c r="BE184" s="141">
        <f>IF(N184="základní",J184,0)</f>
        <v>0</v>
      </c>
      <c r="BF184" s="141">
        <f>IF(N184="snížená",J184,0)</f>
        <v>0</v>
      </c>
      <c r="BG184" s="141">
        <f>IF(N184="zákl. přenesená",J184,0)</f>
        <v>0</v>
      </c>
      <c r="BH184" s="141">
        <f>IF(N184="sníž. přenesená",J184,0)</f>
        <v>0</v>
      </c>
      <c r="BI184" s="141">
        <f>IF(N184="nulová",J184,0)</f>
        <v>0</v>
      </c>
      <c r="BJ184" s="16" t="s">
        <v>34</v>
      </c>
      <c r="BK184" s="141">
        <f>ROUND(I184*H184,2)</f>
        <v>0</v>
      </c>
      <c r="BL184" s="16" t="s">
        <v>262</v>
      </c>
      <c r="BM184" s="140" t="s">
        <v>1583</v>
      </c>
    </row>
    <row r="185" spans="2:65" s="1" customFormat="1" ht="24.2" customHeight="1">
      <c r="B185" s="31"/>
      <c r="C185" s="128" t="s">
        <v>500</v>
      </c>
      <c r="D185" s="128" t="s">
        <v>148</v>
      </c>
      <c r="E185" s="129" t="s">
        <v>1584</v>
      </c>
      <c r="F185" s="130" t="s">
        <v>1585</v>
      </c>
      <c r="G185" s="131" t="s">
        <v>171</v>
      </c>
      <c r="H185" s="132">
        <v>4</v>
      </c>
      <c r="I185" s="133"/>
      <c r="J185" s="134">
        <f>ROUND(I185*H185,2)</f>
        <v>0</v>
      </c>
      <c r="K185" s="135"/>
      <c r="L185" s="31"/>
      <c r="M185" s="136" t="s">
        <v>19</v>
      </c>
      <c r="N185" s="137" t="s">
        <v>44</v>
      </c>
      <c r="P185" s="138">
        <f>O185*H185</f>
        <v>0</v>
      </c>
      <c r="Q185" s="138">
        <v>1.9000000000000001E-4</v>
      </c>
      <c r="R185" s="138">
        <f>Q185*H185</f>
        <v>7.6000000000000004E-4</v>
      </c>
      <c r="S185" s="138">
        <v>0</v>
      </c>
      <c r="T185" s="139">
        <f>S185*H185</f>
        <v>0</v>
      </c>
      <c r="AR185" s="140" t="s">
        <v>262</v>
      </c>
      <c r="AT185" s="140" t="s">
        <v>148</v>
      </c>
      <c r="AU185" s="140" t="s">
        <v>82</v>
      </c>
      <c r="AY185" s="16" t="s">
        <v>146</v>
      </c>
      <c r="BE185" s="141">
        <f>IF(N185="základní",J185,0)</f>
        <v>0</v>
      </c>
      <c r="BF185" s="141">
        <f>IF(N185="snížená",J185,0)</f>
        <v>0</v>
      </c>
      <c r="BG185" s="141">
        <f>IF(N185="zákl. přenesená",J185,0)</f>
        <v>0</v>
      </c>
      <c r="BH185" s="141">
        <f>IF(N185="sníž. přenesená",J185,0)</f>
        <v>0</v>
      </c>
      <c r="BI185" s="141">
        <f>IF(N185="nulová",J185,0)</f>
        <v>0</v>
      </c>
      <c r="BJ185" s="16" t="s">
        <v>34</v>
      </c>
      <c r="BK185" s="141">
        <f>ROUND(I185*H185,2)</f>
        <v>0</v>
      </c>
      <c r="BL185" s="16" t="s">
        <v>262</v>
      </c>
      <c r="BM185" s="140" t="s">
        <v>1586</v>
      </c>
    </row>
    <row r="186" spans="2:65" s="1" customFormat="1" ht="24.2" customHeight="1">
      <c r="B186" s="31"/>
      <c r="C186" s="128" t="s">
        <v>507</v>
      </c>
      <c r="D186" s="128" t="s">
        <v>148</v>
      </c>
      <c r="E186" s="129" t="s">
        <v>1587</v>
      </c>
      <c r="F186" s="130" t="s">
        <v>1588</v>
      </c>
      <c r="G186" s="131" t="s">
        <v>171</v>
      </c>
      <c r="H186" s="132">
        <v>1</v>
      </c>
      <c r="I186" s="133"/>
      <c r="J186" s="134">
        <f>ROUND(I186*H186,2)</f>
        <v>0</v>
      </c>
      <c r="K186" s="135"/>
      <c r="L186" s="31"/>
      <c r="M186" s="136" t="s">
        <v>19</v>
      </c>
      <c r="N186" s="137" t="s">
        <v>44</v>
      </c>
      <c r="P186" s="138">
        <f>O186*H186</f>
        <v>0</v>
      </c>
      <c r="Q186" s="138">
        <v>0</v>
      </c>
      <c r="R186" s="138">
        <f>Q186*H186</f>
        <v>0</v>
      </c>
      <c r="S186" s="138">
        <v>0</v>
      </c>
      <c r="T186" s="139">
        <f>S186*H186</f>
        <v>0</v>
      </c>
      <c r="AR186" s="140" t="s">
        <v>262</v>
      </c>
      <c r="AT186" s="140" t="s">
        <v>148</v>
      </c>
      <c r="AU186" s="140" t="s">
        <v>82</v>
      </c>
      <c r="AY186" s="16" t="s">
        <v>146</v>
      </c>
      <c r="BE186" s="141">
        <f>IF(N186="základní",J186,0)</f>
        <v>0</v>
      </c>
      <c r="BF186" s="141">
        <f>IF(N186="snížená",J186,0)</f>
        <v>0</v>
      </c>
      <c r="BG186" s="141">
        <f>IF(N186="zákl. přenesená",J186,0)</f>
        <v>0</v>
      </c>
      <c r="BH186" s="141">
        <f>IF(N186="sníž. přenesená",J186,0)</f>
        <v>0</v>
      </c>
      <c r="BI186" s="141">
        <f>IF(N186="nulová",J186,0)</f>
        <v>0</v>
      </c>
      <c r="BJ186" s="16" t="s">
        <v>34</v>
      </c>
      <c r="BK186" s="141">
        <f>ROUND(I186*H186,2)</f>
        <v>0</v>
      </c>
      <c r="BL186" s="16" t="s">
        <v>262</v>
      </c>
      <c r="BM186" s="140" t="s">
        <v>1589</v>
      </c>
    </row>
    <row r="187" spans="2:65" s="1" customFormat="1">
      <c r="B187" s="31"/>
      <c r="D187" s="142" t="s">
        <v>154</v>
      </c>
      <c r="F187" s="143" t="s">
        <v>1590</v>
      </c>
      <c r="I187" s="144"/>
      <c r="L187" s="31"/>
      <c r="M187" s="145"/>
      <c r="T187" s="52"/>
      <c r="AT187" s="16" t="s">
        <v>154</v>
      </c>
      <c r="AU187" s="16" t="s">
        <v>82</v>
      </c>
    </row>
    <row r="188" spans="2:65" s="1" customFormat="1" ht="16.5" customHeight="1">
      <c r="B188" s="31"/>
      <c r="C188" s="168" t="s">
        <v>513</v>
      </c>
      <c r="D188" s="168" t="s">
        <v>369</v>
      </c>
      <c r="E188" s="169" t="s">
        <v>1591</v>
      </c>
      <c r="F188" s="170" t="s">
        <v>1592</v>
      </c>
      <c r="G188" s="171" t="s">
        <v>171</v>
      </c>
      <c r="H188" s="172">
        <v>1</v>
      </c>
      <c r="I188" s="173"/>
      <c r="J188" s="174">
        <f>ROUND(I188*H188,2)</f>
        <v>0</v>
      </c>
      <c r="K188" s="175"/>
      <c r="L188" s="176"/>
      <c r="M188" s="177" t="s">
        <v>19</v>
      </c>
      <c r="N188" s="178" t="s">
        <v>44</v>
      </c>
      <c r="P188" s="138">
        <f>O188*H188</f>
        <v>0</v>
      </c>
      <c r="Q188" s="138">
        <v>1E-4</v>
      </c>
      <c r="R188" s="138">
        <f>Q188*H188</f>
        <v>1E-4</v>
      </c>
      <c r="S188" s="138">
        <v>0</v>
      </c>
      <c r="T188" s="139">
        <f>S188*H188</f>
        <v>0</v>
      </c>
      <c r="AR188" s="140" t="s">
        <v>356</v>
      </c>
      <c r="AT188" s="140" t="s">
        <v>369</v>
      </c>
      <c r="AU188" s="140" t="s">
        <v>82</v>
      </c>
      <c r="AY188" s="16" t="s">
        <v>146</v>
      </c>
      <c r="BE188" s="141">
        <f>IF(N188="základní",J188,0)</f>
        <v>0</v>
      </c>
      <c r="BF188" s="141">
        <f>IF(N188="snížená",J188,0)</f>
        <v>0</v>
      </c>
      <c r="BG188" s="141">
        <f>IF(N188="zákl. přenesená",J188,0)</f>
        <v>0</v>
      </c>
      <c r="BH188" s="141">
        <f>IF(N188="sníž. přenesená",J188,0)</f>
        <v>0</v>
      </c>
      <c r="BI188" s="141">
        <f>IF(N188="nulová",J188,0)</f>
        <v>0</v>
      </c>
      <c r="BJ188" s="16" t="s">
        <v>34</v>
      </c>
      <c r="BK188" s="141">
        <f>ROUND(I188*H188,2)</f>
        <v>0</v>
      </c>
      <c r="BL188" s="16" t="s">
        <v>262</v>
      </c>
      <c r="BM188" s="140" t="s">
        <v>1593</v>
      </c>
    </row>
    <row r="189" spans="2:65" s="1" customFormat="1" ht="44.25" customHeight="1">
      <c r="B189" s="31"/>
      <c r="C189" s="128" t="s">
        <v>518</v>
      </c>
      <c r="D189" s="128" t="s">
        <v>148</v>
      </c>
      <c r="E189" s="129" t="s">
        <v>1594</v>
      </c>
      <c r="F189" s="130" t="s">
        <v>1595</v>
      </c>
      <c r="G189" s="131" t="s">
        <v>171</v>
      </c>
      <c r="H189" s="132">
        <v>1</v>
      </c>
      <c r="I189" s="133"/>
      <c r="J189" s="134">
        <f>ROUND(I189*H189,2)</f>
        <v>0</v>
      </c>
      <c r="K189" s="135"/>
      <c r="L189" s="31"/>
      <c r="M189" s="136" t="s">
        <v>19</v>
      </c>
      <c r="N189" s="137" t="s">
        <v>44</v>
      </c>
      <c r="P189" s="138">
        <f>O189*H189</f>
        <v>0</v>
      </c>
      <c r="Q189" s="138">
        <v>0</v>
      </c>
      <c r="R189" s="138">
        <f>Q189*H189</f>
        <v>0</v>
      </c>
      <c r="S189" s="138">
        <v>0</v>
      </c>
      <c r="T189" s="139">
        <f>S189*H189</f>
        <v>0</v>
      </c>
      <c r="AR189" s="140" t="s">
        <v>262</v>
      </c>
      <c r="AT189" s="140" t="s">
        <v>148</v>
      </c>
      <c r="AU189" s="140" t="s">
        <v>82</v>
      </c>
      <c r="AY189" s="16" t="s">
        <v>146</v>
      </c>
      <c r="BE189" s="141">
        <f>IF(N189="základní",J189,0)</f>
        <v>0</v>
      </c>
      <c r="BF189" s="141">
        <f>IF(N189="snížená",J189,0)</f>
        <v>0</v>
      </c>
      <c r="BG189" s="141">
        <f>IF(N189="zákl. přenesená",J189,0)</f>
        <v>0</v>
      </c>
      <c r="BH189" s="141">
        <f>IF(N189="sníž. přenesená",J189,0)</f>
        <v>0</v>
      </c>
      <c r="BI189" s="141">
        <f>IF(N189="nulová",J189,0)</f>
        <v>0</v>
      </c>
      <c r="BJ189" s="16" t="s">
        <v>34</v>
      </c>
      <c r="BK189" s="141">
        <f>ROUND(I189*H189,2)</f>
        <v>0</v>
      </c>
      <c r="BL189" s="16" t="s">
        <v>262</v>
      </c>
      <c r="BM189" s="140" t="s">
        <v>1596</v>
      </c>
    </row>
    <row r="190" spans="2:65" s="1" customFormat="1">
      <c r="B190" s="31"/>
      <c r="D190" s="142" t="s">
        <v>154</v>
      </c>
      <c r="F190" s="143" t="s">
        <v>1597</v>
      </c>
      <c r="I190" s="144"/>
      <c r="L190" s="31"/>
      <c r="M190" s="145"/>
      <c r="T190" s="52"/>
      <c r="AT190" s="16" t="s">
        <v>154</v>
      </c>
      <c r="AU190" s="16" t="s">
        <v>82</v>
      </c>
    </row>
    <row r="191" spans="2:65" s="11" customFormat="1" ht="25.9" customHeight="1">
      <c r="B191" s="116"/>
      <c r="D191" s="117" t="s">
        <v>72</v>
      </c>
      <c r="E191" s="118" t="s">
        <v>1374</v>
      </c>
      <c r="F191" s="118" t="s">
        <v>1375</v>
      </c>
      <c r="I191" s="119"/>
      <c r="J191" s="120">
        <f>BK191</f>
        <v>0</v>
      </c>
      <c r="L191" s="116"/>
      <c r="M191" s="121"/>
      <c r="P191" s="122">
        <f>SUM(P192:P203)</f>
        <v>0</v>
      </c>
      <c r="R191" s="122">
        <f>SUM(R192:R203)</f>
        <v>0</v>
      </c>
      <c r="T191" s="123">
        <f>SUM(T192:T203)</f>
        <v>0</v>
      </c>
      <c r="AR191" s="117" t="s">
        <v>152</v>
      </c>
      <c r="AT191" s="124" t="s">
        <v>72</v>
      </c>
      <c r="AU191" s="124" t="s">
        <v>73</v>
      </c>
      <c r="AY191" s="117" t="s">
        <v>146</v>
      </c>
      <c r="BK191" s="125">
        <f>SUM(BK192:BK203)</f>
        <v>0</v>
      </c>
    </row>
    <row r="192" spans="2:65" s="1" customFormat="1" ht="24.2" customHeight="1">
      <c r="B192" s="31"/>
      <c r="C192" s="128" t="s">
        <v>524</v>
      </c>
      <c r="D192" s="128" t="s">
        <v>148</v>
      </c>
      <c r="E192" s="129" t="s">
        <v>1598</v>
      </c>
      <c r="F192" s="130" t="s">
        <v>1599</v>
      </c>
      <c r="G192" s="131" t="s">
        <v>1379</v>
      </c>
      <c r="H192" s="132">
        <v>6</v>
      </c>
      <c r="I192" s="133"/>
      <c r="J192" s="134">
        <f>ROUND(I192*H192,2)</f>
        <v>0</v>
      </c>
      <c r="K192" s="135"/>
      <c r="L192" s="31"/>
      <c r="M192" s="136" t="s">
        <v>19</v>
      </c>
      <c r="N192" s="137" t="s">
        <v>44</v>
      </c>
      <c r="P192" s="138">
        <f>O192*H192</f>
        <v>0</v>
      </c>
      <c r="Q192" s="138">
        <v>0</v>
      </c>
      <c r="R192" s="138">
        <f>Q192*H192</f>
        <v>0</v>
      </c>
      <c r="S192" s="138">
        <v>0</v>
      </c>
      <c r="T192" s="139">
        <f>S192*H192</f>
        <v>0</v>
      </c>
      <c r="AR192" s="140" t="s">
        <v>1380</v>
      </c>
      <c r="AT192" s="140" t="s">
        <v>148</v>
      </c>
      <c r="AU192" s="140" t="s">
        <v>34</v>
      </c>
      <c r="AY192" s="16" t="s">
        <v>146</v>
      </c>
      <c r="BE192" s="141">
        <f>IF(N192="základní",J192,0)</f>
        <v>0</v>
      </c>
      <c r="BF192" s="141">
        <f>IF(N192="snížená",J192,0)</f>
        <v>0</v>
      </c>
      <c r="BG192" s="141">
        <f>IF(N192="zákl. přenesená",J192,0)</f>
        <v>0</v>
      </c>
      <c r="BH192" s="141">
        <f>IF(N192="sníž. přenesená",J192,0)</f>
        <v>0</v>
      </c>
      <c r="BI192" s="141">
        <f>IF(N192="nulová",J192,0)</f>
        <v>0</v>
      </c>
      <c r="BJ192" s="16" t="s">
        <v>34</v>
      </c>
      <c r="BK192" s="141">
        <f>ROUND(I192*H192,2)</f>
        <v>0</v>
      </c>
      <c r="BL192" s="16" t="s">
        <v>1380</v>
      </c>
      <c r="BM192" s="140" t="s">
        <v>1600</v>
      </c>
    </row>
    <row r="193" spans="2:65" s="1" customFormat="1">
      <c r="B193" s="31"/>
      <c r="D193" s="142" t="s">
        <v>154</v>
      </c>
      <c r="F193" s="143" t="s">
        <v>1601</v>
      </c>
      <c r="I193" s="144"/>
      <c r="L193" s="31"/>
      <c r="M193" s="145"/>
      <c r="T193" s="52"/>
      <c r="AT193" s="16" t="s">
        <v>154</v>
      </c>
      <c r="AU193" s="16" t="s">
        <v>34</v>
      </c>
    </row>
    <row r="194" spans="2:65" s="12" customFormat="1">
      <c r="B194" s="146"/>
      <c r="D194" s="147" t="s">
        <v>156</v>
      </c>
      <c r="E194" s="148" t="s">
        <v>19</v>
      </c>
      <c r="F194" s="149" t="s">
        <v>1602</v>
      </c>
      <c r="H194" s="150">
        <v>6</v>
      </c>
      <c r="I194" s="151"/>
      <c r="L194" s="146"/>
      <c r="M194" s="152"/>
      <c r="T194" s="153"/>
      <c r="AT194" s="148" t="s">
        <v>156</v>
      </c>
      <c r="AU194" s="148" t="s">
        <v>34</v>
      </c>
      <c r="AV194" s="12" t="s">
        <v>82</v>
      </c>
      <c r="AW194" s="12" t="s">
        <v>33</v>
      </c>
      <c r="AX194" s="12" t="s">
        <v>34</v>
      </c>
      <c r="AY194" s="148" t="s">
        <v>146</v>
      </c>
    </row>
    <row r="195" spans="2:65" s="1" customFormat="1" ht="24.2" customHeight="1">
      <c r="B195" s="31"/>
      <c r="C195" s="128" t="s">
        <v>531</v>
      </c>
      <c r="D195" s="128" t="s">
        <v>148</v>
      </c>
      <c r="E195" s="129" t="s">
        <v>1603</v>
      </c>
      <c r="F195" s="130" t="s">
        <v>1604</v>
      </c>
      <c r="G195" s="131" t="s">
        <v>1379</v>
      </c>
      <c r="H195" s="132">
        <v>28</v>
      </c>
      <c r="I195" s="133"/>
      <c r="J195" s="134">
        <f>ROUND(I195*H195,2)</f>
        <v>0</v>
      </c>
      <c r="K195" s="135"/>
      <c r="L195" s="31"/>
      <c r="M195" s="136" t="s">
        <v>19</v>
      </c>
      <c r="N195" s="137" t="s">
        <v>44</v>
      </c>
      <c r="P195" s="138">
        <f>O195*H195</f>
        <v>0</v>
      </c>
      <c r="Q195" s="138">
        <v>0</v>
      </c>
      <c r="R195" s="138">
        <f>Q195*H195</f>
        <v>0</v>
      </c>
      <c r="S195" s="138">
        <v>0</v>
      </c>
      <c r="T195" s="139">
        <f>S195*H195</f>
        <v>0</v>
      </c>
      <c r="AR195" s="140" t="s">
        <v>1380</v>
      </c>
      <c r="AT195" s="140" t="s">
        <v>148</v>
      </c>
      <c r="AU195" s="140" t="s">
        <v>34</v>
      </c>
      <c r="AY195" s="16" t="s">
        <v>146</v>
      </c>
      <c r="BE195" s="141">
        <f>IF(N195="základní",J195,0)</f>
        <v>0</v>
      </c>
      <c r="BF195" s="141">
        <f>IF(N195="snížená",J195,0)</f>
        <v>0</v>
      </c>
      <c r="BG195" s="141">
        <f>IF(N195="zákl. přenesená",J195,0)</f>
        <v>0</v>
      </c>
      <c r="BH195" s="141">
        <f>IF(N195="sníž. přenesená",J195,0)</f>
        <v>0</v>
      </c>
      <c r="BI195" s="141">
        <f>IF(N195="nulová",J195,0)</f>
        <v>0</v>
      </c>
      <c r="BJ195" s="16" t="s">
        <v>34</v>
      </c>
      <c r="BK195" s="141">
        <f>ROUND(I195*H195,2)</f>
        <v>0</v>
      </c>
      <c r="BL195" s="16" t="s">
        <v>1380</v>
      </c>
      <c r="BM195" s="140" t="s">
        <v>1605</v>
      </c>
    </row>
    <row r="196" spans="2:65" s="1" customFormat="1">
      <c r="B196" s="31"/>
      <c r="D196" s="142" t="s">
        <v>154</v>
      </c>
      <c r="F196" s="143" t="s">
        <v>1606</v>
      </c>
      <c r="I196" s="144"/>
      <c r="L196" s="31"/>
      <c r="M196" s="145"/>
      <c r="T196" s="52"/>
      <c r="AT196" s="16" t="s">
        <v>154</v>
      </c>
      <c r="AU196" s="16" t="s">
        <v>34</v>
      </c>
    </row>
    <row r="197" spans="2:65" s="12" customFormat="1">
      <c r="B197" s="146"/>
      <c r="D197" s="147" t="s">
        <v>156</v>
      </c>
      <c r="E197" s="148" t="s">
        <v>19</v>
      </c>
      <c r="F197" s="149" t="s">
        <v>1607</v>
      </c>
      <c r="H197" s="150">
        <v>16</v>
      </c>
      <c r="I197" s="151"/>
      <c r="L197" s="146"/>
      <c r="M197" s="152"/>
      <c r="T197" s="153"/>
      <c r="AT197" s="148" t="s">
        <v>156</v>
      </c>
      <c r="AU197" s="148" t="s">
        <v>34</v>
      </c>
      <c r="AV197" s="12" t="s">
        <v>82</v>
      </c>
      <c r="AW197" s="12" t="s">
        <v>33</v>
      </c>
      <c r="AX197" s="12" t="s">
        <v>73</v>
      </c>
      <c r="AY197" s="148" t="s">
        <v>146</v>
      </c>
    </row>
    <row r="198" spans="2:65" s="12" customFormat="1">
      <c r="B198" s="146"/>
      <c r="D198" s="147" t="s">
        <v>156</v>
      </c>
      <c r="E198" s="148" t="s">
        <v>19</v>
      </c>
      <c r="F198" s="149" t="s">
        <v>1608</v>
      </c>
      <c r="H198" s="150">
        <v>2</v>
      </c>
      <c r="I198" s="151"/>
      <c r="L198" s="146"/>
      <c r="M198" s="152"/>
      <c r="T198" s="153"/>
      <c r="AT198" s="148" t="s">
        <v>156</v>
      </c>
      <c r="AU198" s="148" t="s">
        <v>34</v>
      </c>
      <c r="AV198" s="12" t="s">
        <v>82</v>
      </c>
      <c r="AW198" s="12" t="s">
        <v>33</v>
      </c>
      <c r="AX198" s="12" t="s">
        <v>73</v>
      </c>
      <c r="AY198" s="148" t="s">
        <v>146</v>
      </c>
    </row>
    <row r="199" spans="2:65" s="12" customFormat="1" ht="22.5">
      <c r="B199" s="146"/>
      <c r="D199" s="147" t="s">
        <v>156</v>
      </c>
      <c r="E199" s="148" t="s">
        <v>19</v>
      </c>
      <c r="F199" s="149" t="s">
        <v>1609</v>
      </c>
      <c r="H199" s="150">
        <v>10</v>
      </c>
      <c r="I199" s="151"/>
      <c r="L199" s="146"/>
      <c r="M199" s="152"/>
      <c r="T199" s="153"/>
      <c r="AT199" s="148" t="s">
        <v>156</v>
      </c>
      <c r="AU199" s="148" t="s">
        <v>34</v>
      </c>
      <c r="AV199" s="12" t="s">
        <v>82</v>
      </c>
      <c r="AW199" s="12" t="s">
        <v>33</v>
      </c>
      <c r="AX199" s="12" t="s">
        <v>73</v>
      </c>
      <c r="AY199" s="148" t="s">
        <v>146</v>
      </c>
    </row>
    <row r="200" spans="2:65" s="13" customFormat="1">
      <c r="B200" s="154"/>
      <c r="D200" s="147" t="s">
        <v>156</v>
      </c>
      <c r="E200" s="155" t="s">
        <v>19</v>
      </c>
      <c r="F200" s="156" t="s">
        <v>158</v>
      </c>
      <c r="H200" s="157">
        <v>28</v>
      </c>
      <c r="I200" s="158"/>
      <c r="L200" s="154"/>
      <c r="M200" s="159"/>
      <c r="T200" s="160"/>
      <c r="AT200" s="155" t="s">
        <v>156</v>
      </c>
      <c r="AU200" s="155" t="s">
        <v>34</v>
      </c>
      <c r="AV200" s="13" t="s">
        <v>152</v>
      </c>
      <c r="AW200" s="13" t="s">
        <v>33</v>
      </c>
      <c r="AX200" s="13" t="s">
        <v>34</v>
      </c>
      <c r="AY200" s="155" t="s">
        <v>146</v>
      </c>
    </row>
    <row r="201" spans="2:65" s="1" customFormat="1" ht="24.2" customHeight="1">
      <c r="B201" s="31"/>
      <c r="C201" s="128" t="s">
        <v>540</v>
      </c>
      <c r="D201" s="128" t="s">
        <v>148</v>
      </c>
      <c r="E201" s="129" t="s">
        <v>1610</v>
      </c>
      <c r="F201" s="130" t="s">
        <v>1611</v>
      </c>
      <c r="G201" s="131" t="s">
        <v>1379</v>
      </c>
      <c r="H201" s="132">
        <v>6</v>
      </c>
      <c r="I201" s="133"/>
      <c r="J201" s="134">
        <f>ROUND(I201*H201,2)</f>
        <v>0</v>
      </c>
      <c r="K201" s="135"/>
      <c r="L201" s="31"/>
      <c r="M201" s="136" t="s">
        <v>19</v>
      </c>
      <c r="N201" s="137" t="s">
        <v>44</v>
      </c>
      <c r="P201" s="138">
        <f>O201*H201</f>
        <v>0</v>
      </c>
      <c r="Q201" s="138">
        <v>0</v>
      </c>
      <c r="R201" s="138">
        <f>Q201*H201</f>
        <v>0</v>
      </c>
      <c r="S201" s="138">
        <v>0</v>
      </c>
      <c r="T201" s="139">
        <f>S201*H201</f>
        <v>0</v>
      </c>
      <c r="AR201" s="140" t="s">
        <v>1380</v>
      </c>
      <c r="AT201" s="140" t="s">
        <v>148</v>
      </c>
      <c r="AU201" s="140" t="s">
        <v>34</v>
      </c>
      <c r="AY201" s="16" t="s">
        <v>146</v>
      </c>
      <c r="BE201" s="141">
        <f>IF(N201="základní",J201,0)</f>
        <v>0</v>
      </c>
      <c r="BF201" s="141">
        <f>IF(N201="snížená",J201,0)</f>
        <v>0</v>
      </c>
      <c r="BG201" s="141">
        <f>IF(N201="zákl. přenesená",J201,0)</f>
        <v>0</v>
      </c>
      <c r="BH201" s="141">
        <f>IF(N201="sníž. přenesená",J201,0)</f>
        <v>0</v>
      </c>
      <c r="BI201" s="141">
        <f>IF(N201="nulová",J201,0)</f>
        <v>0</v>
      </c>
      <c r="BJ201" s="16" t="s">
        <v>34</v>
      </c>
      <c r="BK201" s="141">
        <f>ROUND(I201*H201,2)</f>
        <v>0</v>
      </c>
      <c r="BL201" s="16" t="s">
        <v>1380</v>
      </c>
      <c r="BM201" s="140" t="s">
        <v>1612</v>
      </c>
    </row>
    <row r="202" spans="2:65" s="1" customFormat="1">
      <c r="B202" s="31"/>
      <c r="D202" s="142" t="s">
        <v>154</v>
      </c>
      <c r="F202" s="143" t="s">
        <v>1613</v>
      </c>
      <c r="I202" s="144"/>
      <c r="L202" s="31"/>
      <c r="M202" s="145"/>
      <c r="T202" s="52"/>
      <c r="AT202" s="16" t="s">
        <v>154</v>
      </c>
      <c r="AU202" s="16" t="s">
        <v>34</v>
      </c>
    </row>
    <row r="203" spans="2:65" s="12" customFormat="1">
      <c r="B203" s="146"/>
      <c r="D203" s="147" t="s">
        <v>156</v>
      </c>
      <c r="E203" s="148" t="s">
        <v>19</v>
      </c>
      <c r="F203" s="149" t="s">
        <v>1614</v>
      </c>
      <c r="H203" s="150">
        <v>6</v>
      </c>
      <c r="I203" s="151"/>
      <c r="L203" s="146"/>
      <c r="M203" s="179"/>
      <c r="N203" s="180"/>
      <c r="O203" s="180"/>
      <c r="P203" s="180"/>
      <c r="Q203" s="180"/>
      <c r="R203" s="180"/>
      <c r="S203" s="180"/>
      <c r="T203" s="181"/>
      <c r="AT203" s="148" t="s">
        <v>156</v>
      </c>
      <c r="AU203" s="148" t="s">
        <v>34</v>
      </c>
      <c r="AV203" s="12" t="s">
        <v>82</v>
      </c>
      <c r="AW203" s="12" t="s">
        <v>33</v>
      </c>
      <c r="AX203" s="12" t="s">
        <v>34</v>
      </c>
      <c r="AY203" s="148" t="s">
        <v>146</v>
      </c>
    </row>
    <row r="204" spans="2:65" s="1" customFormat="1" ht="6.95" customHeight="1">
      <c r="B204" s="40"/>
      <c r="C204" s="41"/>
      <c r="D204" s="41"/>
      <c r="E204" s="41"/>
      <c r="F204" s="41"/>
      <c r="G204" s="41"/>
      <c r="H204" s="41"/>
      <c r="I204" s="41"/>
      <c r="J204" s="41"/>
      <c r="K204" s="41"/>
      <c r="L204" s="31"/>
    </row>
  </sheetData>
  <sheetProtection algorithmName="SHA-512" hashValue="sKI2HrSpEW2U8+leMVp4AUAn12xdRXaSKdcezceiGfLvjLeM2UMxz9gWVpqu+BvdhX5dG6l8AvZnKcpWw1zaSw==" saltValue="PkjQgBtUtcGxfEIMTsP6t52zkJD0mirE7XuJrHnaIzGZajrtqgyxOnKJK7gx7pi6T2YqEPDTJCyb/RgjbEutmA==" spinCount="100000" sheet="1" objects="1" scenarios="1" formatColumns="0" formatRows="0" autoFilter="0"/>
  <autoFilter ref="C86:K203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/>
    <hyperlink ref="F95" r:id="rId2"/>
    <hyperlink ref="F99" r:id="rId3"/>
    <hyperlink ref="F102" r:id="rId4"/>
    <hyperlink ref="F104" r:id="rId5"/>
    <hyperlink ref="F106" r:id="rId6"/>
    <hyperlink ref="F108" r:id="rId7"/>
    <hyperlink ref="F110" r:id="rId8"/>
    <hyperlink ref="F112" r:id="rId9"/>
    <hyperlink ref="F114" r:id="rId10"/>
    <hyperlink ref="F117" r:id="rId11"/>
    <hyperlink ref="F119" r:id="rId12"/>
    <hyperlink ref="F121" r:id="rId13"/>
    <hyperlink ref="F124" r:id="rId14"/>
    <hyperlink ref="F127" r:id="rId15"/>
    <hyperlink ref="F133" r:id="rId16"/>
    <hyperlink ref="F136" r:id="rId17"/>
    <hyperlink ref="F140" r:id="rId18"/>
    <hyperlink ref="F147" r:id="rId19"/>
    <hyperlink ref="F149" r:id="rId20"/>
    <hyperlink ref="F151" r:id="rId21"/>
    <hyperlink ref="F155" r:id="rId22"/>
    <hyperlink ref="F158" r:id="rId23"/>
    <hyperlink ref="F162" r:id="rId24"/>
    <hyperlink ref="F165" r:id="rId25"/>
    <hyperlink ref="F168" r:id="rId26"/>
    <hyperlink ref="F171" r:id="rId27"/>
    <hyperlink ref="F174" r:id="rId28"/>
    <hyperlink ref="F179" r:id="rId29"/>
    <hyperlink ref="F182" r:id="rId30"/>
    <hyperlink ref="F187" r:id="rId31"/>
    <hyperlink ref="F190" r:id="rId32"/>
    <hyperlink ref="F193" r:id="rId33"/>
    <hyperlink ref="F196" r:id="rId34"/>
    <hyperlink ref="F202" r:id="rId35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0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AT2" s="16" t="s">
        <v>91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96</v>
      </c>
      <c r="L4" s="19"/>
      <c r="M4" s="85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23" t="str">
        <f>'Rekapitulace stavby'!K6</f>
        <v>MUZEUM FOJTSTVÍ,  KOPŘIVNICE Č.P.1 - Oprava sociálního zázemí v 1.PP</v>
      </c>
      <c r="F7" s="224"/>
      <c r="G7" s="224"/>
      <c r="H7" s="224"/>
      <c r="L7" s="19"/>
    </row>
    <row r="8" spans="2:46" s="1" customFormat="1" ht="12" customHeight="1">
      <c r="B8" s="31"/>
      <c r="D8" s="26" t="s">
        <v>107</v>
      </c>
      <c r="L8" s="31"/>
    </row>
    <row r="9" spans="2:46" s="1" customFormat="1" ht="16.5" customHeight="1">
      <c r="B9" s="31"/>
      <c r="E9" s="213" t="s">
        <v>1615</v>
      </c>
      <c r="F9" s="222"/>
      <c r="G9" s="222"/>
      <c r="H9" s="222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19</v>
      </c>
      <c r="I11" s="26" t="s">
        <v>20</v>
      </c>
      <c r="J11" s="24" t="s">
        <v>19</v>
      </c>
      <c r="L11" s="31"/>
    </row>
    <row r="12" spans="2:46" s="1" customFormat="1" ht="12" customHeight="1">
      <c r="B12" s="31"/>
      <c r="D12" s="26" t="s">
        <v>21</v>
      </c>
      <c r="F12" s="24" t="s">
        <v>22</v>
      </c>
      <c r="I12" s="26" t="s">
        <v>23</v>
      </c>
      <c r="J12" s="48" t="str">
        <f>'Rekapitulace stavby'!AN8</f>
        <v>1. 7. 2024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25</v>
      </c>
      <c r="I14" s="26" t="s">
        <v>26</v>
      </c>
      <c r="J14" s="24" t="s">
        <v>19</v>
      </c>
      <c r="L14" s="31"/>
    </row>
    <row r="15" spans="2:46" s="1" customFormat="1" ht="18" customHeight="1">
      <c r="B15" s="31"/>
      <c r="E15" s="24" t="s">
        <v>27</v>
      </c>
      <c r="I15" s="26" t="s">
        <v>28</v>
      </c>
      <c r="J15" s="24" t="s">
        <v>19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29</v>
      </c>
      <c r="I17" s="26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5" t="str">
        <f>'Rekapitulace stavby'!E14</f>
        <v>Vyplň údaj</v>
      </c>
      <c r="F18" s="196"/>
      <c r="G18" s="196"/>
      <c r="H18" s="196"/>
      <c r="I18" s="26" t="s">
        <v>28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31</v>
      </c>
      <c r="I20" s="26" t="s">
        <v>26</v>
      </c>
      <c r="J20" s="24" t="s">
        <v>19</v>
      </c>
      <c r="L20" s="31"/>
    </row>
    <row r="21" spans="2:12" s="1" customFormat="1" ht="18" customHeight="1">
      <c r="B21" s="31"/>
      <c r="E21" s="24" t="s">
        <v>32</v>
      </c>
      <c r="I21" s="26" t="s">
        <v>28</v>
      </c>
      <c r="J21" s="24" t="s">
        <v>19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35</v>
      </c>
      <c r="I23" s="26" t="s">
        <v>26</v>
      </c>
      <c r="J23" s="24" t="s">
        <v>19</v>
      </c>
      <c r="L23" s="31"/>
    </row>
    <row r="24" spans="2:12" s="1" customFormat="1" ht="18" customHeight="1">
      <c r="B24" s="31"/>
      <c r="E24" s="24" t="s">
        <v>36</v>
      </c>
      <c r="I24" s="26" t="s">
        <v>28</v>
      </c>
      <c r="J24" s="24" t="s">
        <v>19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37</v>
      </c>
      <c r="L26" s="31"/>
    </row>
    <row r="27" spans="2:12" s="7" customFormat="1" ht="16.5" customHeight="1">
      <c r="B27" s="86"/>
      <c r="E27" s="200" t="s">
        <v>19</v>
      </c>
      <c r="F27" s="200"/>
      <c r="G27" s="200"/>
      <c r="H27" s="200"/>
      <c r="L27" s="86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customHeight="1">
      <c r="B30" s="31"/>
      <c r="D30" s="87" t="s">
        <v>39</v>
      </c>
      <c r="J30" s="62">
        <f>ROUND(J84, 0)</f>
        <v>0</v>
      </c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5" customHeight="1">
      <c r="B32" s="31"/>
      <c r="F32" s="34" t="s">
        <v>41</v>
      </c>
      <c r="I32" s="34" t="s">
        <v>40</v>
      </c>
      <c r="J32" s="34" t="s">
        <v>42</v>
      </c>
      <c r="L32" s="31"/>
    </row>
    <row r="33" spans="2:12" s="1" customFormat="1" ht="14.45" customHeight="1">
      <c r="B33" s="31"/>
      <c r="D33" s="51" t="s">
        <v>43</v>
      </c>
      <c r="E33" s="26" t="s">
        <v>44</v>
      </c>
      <c r="F33" s="88">
        <f>ROUND((SUM(BE84:BE104)),  0)</f>
        <v>0</v>
      </c>
      <c r="I33" s="89">
        <v>0.21</v>
      </c>
      <c r="J33" s="88">
        <f>ROUND(((SUM(BE84:BE104))*I33),  0)</f>
        <v>0</v>
      </c>
      <c r="L33" s="31"/>
    </row>
    <row r="34" spans="2:12" s="1" customFormat="1" ht="14.45" customHeight="1">
      <c r="B34" s="31"/>
      <c r="E34" s="26" t="s">
        <v>45</v>
      </c>
      <c r="F34" s="88">
        <f>ROUND((SUM(BF84:BF104)),  0)</f>
        <v>0</v>
      </c>
      <c r="I34" s="89">
        <v>0.12</v>
      </c>
      <c r="J34" s="88">
        <f>ROUND(((SUM(BF84:BF104))*I34),  0)</f>
        <v>0</v>
      </c>
      <c r="L34" s="31"/>
    </row>
    <row r="35" spans="2:12" s="1" customFormat="1" ht="14.45" hidden="1" customHeight="1">
      <c r="B35" s="31"/>
      <c r="E35" s="26" t="s">
        <v>46</v>
      </c>
      <c r="F35" s="88">
        <f>ROUND((SUM(BG84:BG104)),  0)</f>
        <v>0</v>
      </c>
      <c r="I35" s="89">
        <v>0.21</v>
      </c>
      <c r="J35" s="88">
        <f>0</f>
        <v>0</v>
      </c>
      <c r="L35" s="31"/>
    </row>
    <row r="36" spans="2:12" s="1" customFormat="1" ht="14.45" hidden="1" customHeight="1">
      <c r="B36" s="31"/>
      <c r="E36" s="26" t="s">
        <v>47</v>
      </c>
      <c r="F36" s="88">
        <f>ROUND((SUM(BH84:BH104)),  0)</f>
        <v>0</v>
      </c>
      <c r="I36" s="89">
        <v>0.12</v>
      </c>
      <c r="J36" s="88">
        <f>0</f>
        <v>0</v>
      </c>
      <c r="L36" s="31"/>
    </row>
    <row r="37" spans="2:12" s="1" customFormat="1" ht="14.45" hidden="1" customHeight="1">
      <c r="B37" s="31"/>
      <c r="E37" s="26" t="s">
        <v>48</v>
      </c>
      <c r="F37" s="88">
        <f>ROUND((SUM(BI84:BI104)),  0)</f>
        <v>0</v>
      </c>
      <c r="I37" s="89">
        <v>0</v>
      </c>
      <c r="J37" s="88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0"/>
      <c r="D39" s="91" t="s">
        <v>49</v>
      </c>
      <c r="E39" s="53"/>
      <c r="F39" s="53"/>
      <c r="G39" s="92" t="s">
        <v>50</v>
      </c>
      <c r="H39" s="93" t="s">
        <v>51</v>
      </c>
      <c r="I39" s="53"/>
      <c r="J39" s="94">
        <f>SUM(J30:J37)</f>
        <v>0</v>
      </c>
      <c r="K39" s="95"/>
      <c r="L39" s="31"/>
    </row>
    <row r="40" spans="2:12" s="1" customFormat="1" ht="14.45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6.95" hidden="1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4.95" hidden="1" customHeight="1">
      <c r="B45" s="31"/>
      <c r="C45" s="20" t="s">
        <v>111</v>
      </c>
      <c r="L45" s="31"/>
    </row>
    <row r="46" spans="2:12" s="1" customFormat="1" ht="6.95" hidden="1" customHeight="1">
      <c r="B46" s="31"/>
      <c r="L46" s="31"/>
    </row>
    <row r="47" spans="2:12" s="1" customFormat="1" ht="12" hidden="1" customHeight="1">
      <c r="B47" s="31"/>
      <c r="C47" s="26" t="s">
        <v>16</v>
      </c>
      <c r="L47" s="31"/>
    </row>
    <row r="48" spans="2:12" s="1" customFormat="1" ht="26.25" hidden="1" customHeight="1">
      <c r="B48" s="31"/>
      <c r="E48" s="223" t="str">
        <f>E7</f>
        <v>MUZEUM FOJTSTVÍ,  KOPŘIVNICE Č.P.1 - Oprava sociálního zázemí v 1.PP</v>
      </c>
      <c r="F48" s="224"/>
      <c r="G48" s="224"/>
      <c r="H48" s="224"/>
      <c r="L48" s="31"/>
    </row>
    <row r="49" spans="2:47" s="1" customFormat="1" ht="12" hidden="1" customHeight="1">
      <c r="B49" s="31"/>
      <c r="C49" s="26" t="s">
        <v>107</v>
      </c>
      <c r="L49" s="31"/>
    </row>
    <row r="50" spans="2:47" s="1" customFormat="1" ht="16.5" hidden="1" customHeight="1">
      <c r="B50" s="31"/>
      <c r="E50" s="213" t="str">
        <f>E9</f>
        <v>04 - VON</v>
      </c>
      <c r="F50" s="222"/>
      <c r="G50" s="222"/>
      <c r="H50" s="222"/>
      <c r="L50" s="31"/>
    </row>
    <row r="51" spans="2:47" s="1" customFormat="1" ht="6.95" hidden="1" customHeight="1">
      <c r="B51" s="31"/>
      <c r="L51" s="31"/>
    </row>
    <row r="52" spans="2:47" s="1" customFormat="1" ht="12" hidden="1" customHeight="1">
      <c r="B52" s="31"/>
      <c r="C52" s="26" t="s">
        <v>21</v>
      </c>
      <c r="F52" s="24" t="str">
        <f>F12</f>
        <v>945 v k.ú.Kopřivnice</v>
      </c>
      <c r="I52" s="26" t="s">
        <v>23</v>
      </c>
      <c r="J52" s="48" t="str">
        <f>IF(J12="","",J12)</f>
        <v>1. 7. 2024</v>
      </c>
      <c r="L52" s="31"/>
    </row>
    <row r="53" spans="2:47" s="1" customFormat="1" ht="6.95" hidden="1" customHeight="1">
      <c r="B53" s="31"/>
      <c r="L53" s="31"/>
    </row>
    <row r="54" spans="2:47" s="1" customFormat="1" ht="15.2" hidden="1" customHeight="1">
      <c r="B54" s="31"/>
      <c r="C54" s="26" t="s">
        <v>25</v>
      </c>
      <c r="F54" s="24" t="str">
        <f>E15</f>
        <v>Město Kopřivnice</v>
      </c>
      <c r="I54" s="26" t="s">
        <v>31</v>
      </c>
      <c r="J54" s="29" t="str">
        <f>E21</f>
        <v>Ing. arch. Jiří Huške</v>
      </c>
      <c r="L54" s="31"/>
    </row>
    <row r="55" spans="2:47" s="1" customFormat="1" ht="15.2" hidden="1" customHeight="1">
      <c r="B55" s="31"/>
      <c r="C55" s="26" t="s">
        <v>29</v>
      </c>
      <c r="F55" s="24" t="str">
        <f>IF(E18="","",E18)</f>
        <v>Vyplň údaj</v>
      </c>
      <c r="I55" s="26" t="s">
        <v>35</v>
      </c>
      <c r="J55" s="29" t="str">
        <f>E24</f>
        <v>Ing. Martina Cabáková</v>
      </c>
      <c r="L55" s="31"/>
    </row>
    <row r="56" spans="2:47" s="1" customFormat="1" ht="10.35" hidden="1" customHeight="1">
      <c r="B56" s="31"/>
      <c r="L56" s="31"/>
    </row>
    <row r="57" spans="2:47" s="1" customFormat="1" ht="29.25" hidden="1" customHeight="1">
      <c r="B57" s="31"/>
      <c r="C57" s="96" t="s">
        <v>112</v>
      </c>
      <c r="D57" s="90"/>
      <c r="E57" s="90"/>
      <c r="F57" s="90"/>
      <c r="G57" s="90"/>
      <c r="H57" s="90"/>
      <c r="I57" s="90"/>
      <c r="J57" s="97" t="s">
        <v>113</v>
      </c>
      <c r="K57" s="90"/>
      <c r="L57" s="31"/>
    </row>
    <row r="58" spans="2:47" s="1" customFormat="1" ht="10.35" hidden="1" customHeight="1">
      <c r="B58" s="31"/>
      <c r="L58" s="31"/>
    </row>
    <row r="59" spans="2:47" s="1" customFormat="1" ht="22.9" hidden="1" customHeight="1">
      <c r="B59" s="31"/>
      <c r="C59" s="98" t="s">
        <v>71</v>
      </c>
      <c r="J59" s="62">
        <f>J84</f>
        <v>0</v>
      </c>
      <c r="L59" s="31"/>
      <c r="AU59" s="16" t="s">
        <v>114</v>
      </c>
    </row>
    <row r="60" spans="2:47" s="8" customFormat="1" ht="24.95" hidden="1" customHeight="1">
      <c r="B60" s="99"/>
      <c r="D60" s="100" t="s">
        <v>1616</v>
      </c>
      <c r="E60" s="101"/>
      <c r="F60" s="101"/>
      <c r="G60" s="101"/>
      <c r="H60" s="101"/>
      <c r="I60" s="101"/>
      <c r="J60" s="102">
        <f>J85</f>
        <v>0</v>
      </c>
      <c r="L60" s="99"/>
    </row>
    <row r="61" spans="2:47" s="9" customFormat="1" ht="19.899999999999999" hidden="1" customHeight="1">
      <c r="B61" s="103"/>
      <c r="D61" s="104" t="s">
        <v>1617</v>
      </c>
      <c r="E61" s="105"/>
      <c r="F61" s="105"/>
      <c r="G61" s="105"/>
      <c r="H61" s="105"/>
      <c r="I61" s="105"/>
      <c r="J61" s="106">
        <f>J86</f>
        <v>0</v>
      </c>
      <c r="L61" s="103"/>
    </row>
    <row r="62" spans="2:47" s="9" customFormat="1" ht="19.899999999999999" hidden="1" customHeight="1">
      <c r="B62" s="103"/>
      <c r="D62" s="104" t="s">
        <v>1618</v>
      </c>
      <c r="E62" s="105"/>
      <c r="F62" s="105"/>
      <c r="G62" s="105"/>
      <c r="H62" s="105"/>
      <c r="I62" s="105"/>
      <c r="J62" s="106">
        <f>J90</f>
        <v>0</v>
      </c>
      <c r="L62" s="103"/>
    </row>
    <row r="63" spans="2:47" s="9" customFormat="1" ht="19.899999999999999" hidden="1" customHeight="1">
      <c r="B63" s="103"/>
      <c r="D63" s="104" t="s">
        <v>1619</v>
      </c>
      <c r="E63" s="105"/>
      <c r="F63" s="105"/>
      <c r="G63" s="105"/>
      <c r="H63" s="105"/>
      <c r="I63" s="105"/>
      <c r="J63" s="106">
        <f>J94</f>
        <v>0</v>
      </c>
      <c r="L63" s="103"/>
    </row>
    <row r="64" spans="2:47" s="9" customFormat="1" ht="19.899999999999999" hidden="1" customHeight="1">
      <c r="B64" s="103"/>
      <c r="D64" s="104" t="s">
        <v>1620</v>
      </c>
      <c r="E64" s="105"/>
      <c r="F64" s="105"/>
      <c r="G64" s="105"/>
      <c r="H64" s="105"/>
      <c r="I64" s="105"/>
      <c r="J64" s="106">
        <f>J101</f>
        <v>0</v>
      </c>
      <c r="L64" s="103"/>
    </row>
    <row r="65" spans="2:12" s="1" customFormat="1" ht="21.75" hidden="1" customHeight="1">
      <c r="B65" s="31"/>
      <c r="L65" s="31"/>
    </row>
    <row r="66" spans="2:12" s="1" customFormat="1" ht="6.95" hidden="1" customHeight="1"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31"/>
    </row>
    <row r="67" spans="2:12" hidden="1"/>
    <row r="68" spans="2:12" hidden="1"/>
    <row r="69" spans="2:12" hidden="1"/>
    <row r="70" spans="2:12" s="1" customFormat="1" ht="6.95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1"/>
    </row>
    <row r="71" spans="2:12" s="1" customFormat="1" ht="24.95" customHeight="1">
      <c r="B71" s="31"/>
      <c r="C71" s="20" t="s">
        <v>131</v>
      </c>
      <c r="L71" s="31"/>
    </row>
    <row r="72" spans="2:12" s="1" customFormat="1" ht="6.95" customHeight="1">
      <c r="B72" s="31"/>
      <c r="L72" s="31"/>
    </row>
    <row r="73" spans="2:12" s="1" customFormat="1" ht="12" customHeight="1">
      <c r="B73" s="31"/>
      <c r="C73" s="26" t="s">
        <v>16</v>
      </c>
      <c r="L73" s="31"/>
    </row>
    <row r="74" spans="2:12" s="1" customFormat="1" ht="26.25" customHeight="1">
      <c r="B74" s="31"/>
      <c r="E74" s="223" t="str">
        <f>E7</f>
        <v>MUZEUM FOJTSTVÍ,  KOPŘIVNICE Č.P.1 - Oprava sociálního zázemí v 1.PP</v>
      </c>
      <c r="F74" s="224"/>
      <c r="G74" s="224"/>
      <c r="H74" s="224"/>
      <c r="L74" s="31"/>
    </row>
    <row r="75" spans="2:12" s="1" customFormat="1" ht="12" customHeight="1">
      <c r="B75" s="31"/>
      <c r="C75" s="26" t="s">
        <v>107</v>
      </c>
      <c r="L75" s="31"/>
    </row>
    <row r="76" spans="2:12" s="1" customFormat="1" ht="16.5" customHeight="1">
      <c r="B76" s="31"/>
      <c r="E76" s="213" t="str">
        <f>E9</f>
        <v>04 - VON</v>
      </c>
      <c r="F76" s="222"/>
      <c r="G76" s="222"/>
      <c r="H76" s="222"/>
      <c r="L76" s="31"/>
    </row>
    <row r="77" spans="2:12" s="1" customFormat="1" ht="6.95" customHeight="1">
      <c r="B77" s="31"/>
      <c r="L77" s="31"/>
    </row>
    <row r="78" spans="2:12" s="1" customFormat="1" ht="12" customHeight="1">
      <c r="B78" s="31"/>
      <c r="C78" s="26" t="s">
        <v>21</v>
      </c>
      <c r="F78" s="24" t="str">
        <f>F12</f>
        <v>945 v k.ú.Kopřivnice</v>
      </c>
      <c r="I78" s="26" t="s">
        <v>23</v>
      </c>
      <c r="J78" s="48" t="str">
        <f>IF(J12="","",J12)</f>
        <v>1. 7. 2024</v>
      </c>
      <c r="L78" s="31"/>
    </row>
    <row r="79" spans="2:12" s="1" customFormat="1" ht="6.95" customHeight="1">
      <c r="B79" s="31"/>
      <c r="L79" s="31"/>
    </row>
    <row r="80" spans="2:12" s="1" customFormat="1" ht="15.2" customHeight="1">
      <c r="B80" s="31"/>
      <c r="C80" s="26" t="s">
        <v>25</v>
      </c>
      <c r="F80" s="24" t="str">
        <f>E15</f>
        <v>Město Kopřivnice</v>
      </c>
      <c r="I80" s="26" t="s">
        <v>31</v>
      </c>
      <c r="J80" s="29" t="str">
        <f>E21</f>
        <v>Ing. arch. Jiří Huške</v>
      </c>
      <c r="L80" s="31"/>
    </row>
    <row r="81" spans="2:65" s="1" customFormat="1" ht="15.2" customHeight="1">
      <c r="B81" s="31"/>
      <c r="C81" s="26" t="s">
        <v>29</v>
      </c>
      <c r="F81" s="24" t="str">
        <f>IF(E18="","",E18)</f>
        <v>Vyplň údaj</v>
      </c>
      <c r="I81" s="26" t="s">
        <v>35</v>
      </c>
      <c r="J81" s="29" t="str">
        <f>E24</f>
        <v>Ing. Martina Cabáková</v>
      </c>
      <c r="L81" s="31"/>
    </row>
    <row r="82" spans="2:65" s="1" customFormat="1" ht="10.35" customHeight="1">
      <c r="B82" s="31"/>
      <c r="L82" s="31"/>
    </row>
    <row r="83" spans="2:65" s="10" customFormat="1" ht="29.25" customHeight="1">
      <c r="B83" s="107"/>
      <c r="C83" s="108" t="s">
        <v>132</v>
      </c>
      <c r="D83" s="109" t="s">
        <v>58</v>
      </c>
      <c r="E83" s="109" t="s">
        <v>54</v>
      </c>
      <c r="F83" s="109" t="s">
        <v>55</v>
      </c>
      <c r="G83" s="109" t="s">
        <v>133</v>
      </c>
      <c r="H83" s="109" t="s">
        <v>134</v>
      </c>
      <c r="I83" s="109" t="s">
        <v>135</v>
      </c>
      <c r="J83" s="110" t="s">
        <v>113</v>
      </c>
      <c r="K83" s="111" t="s">
        <v>136</v>
      </c>
      <c r="L83" s="107"/>
      <c r="M83" s="55" t="s">
        <v>19</v>
      </c>
      <c r="N83" s="56" t="s">
        <v>43</v>
      </c>
      <c r="O83" s="56" t="s">
        <v>137</v>
      </c>
      <c r="P83" s="56" t="s">
        <v>138</v>
      </c>
      <c r="Q83" s="56" t="s">
        <v>139</v>
      </c>
      <c r="R83" s="56" t="s">
        <v>140</v>
      </c>
      <c r="S83" s="56" t="s">
        <v>141</v>
      </c>
      <c r="T83" s="57" t="s">
        <v>142</v>
      </c>
    </row>
    <row r="84" spans="2:65" s="1" customFormat="1" ht="22.9" customHeight="1">
      <c r="B84" s="31"/>
      <c r="C84" s="60" t="s">
        <v>143</v>
      </c>
      <c r="J84" s="112">
        <f>BK84</f>
        <v>0</v>
      </c>
      <c r="L84" s="31"/>
      <c r="M84" s="58"/>
      <c r="N84" s="49"/>
      <c r="O84" s="49"/>
      <c r="P84" s="113">
        <f>P85</f>
        <v>0</v>
      </c>
      <c r="Q84" s="49"/>
      <c r="R84" s="113">
        <f>R85</f>
        <v>0</v>
      </c>
      <c r="S84" s="49"/>
      <c r="T84" s="114">
        <f>T85</f>
        <v>0</v>
      </c>
      <c r="AT84" s="16" t="s">
        <v>72</v>
      </c>
      <c r="AU84" s="16" t="s">
        <v>114</v>
      </c>
      <c r="BK84" s="115">
        <f>BK85</f>
        <v>0</v>
      </c>
    </row>
    <row r="85" spans="2:65" s="11" customFormat="1" ht="25.9" customHeight="1">
      <c r="B85" s="116"/>
      <c r="D85" s="117" t="s">
        <v>72</v>
      </c>
      <c r="E85" s="118" t="s">
        <v>1621</v>
      </c>
      <c r="F85" s="118" t="s">
        <v>1622</v>
      </c>
      <c r="I85" s="119"/>
      <c r="J85" s="120">
        <f>BK85</f>
        <v>0</v>
      </c>
      <c r="L85" s="116"/>
      <c r="M85" s="121"/>
      <c r="P85" s="122">
        <f>P86+P90+P94+P101</f>
        <v>0</v>
      </c>
      <c r="R85" s="122">
        <f>R86+R90+R94+R101</f>
        <v>0</v>
      </c>
      <c r="T85" s="123">
        <f>T86+T90+T94+T101</f>
        <v>0</v>
      </c>
      <c r="AR85" s="117" t="s">
        <v>180</v>
      </c>
      <c r="AT85" s="124" t="s">
        <v>72</v>
      </c>
      <c r="AU85" s="124" t="s">
        <v>73</v>
      </c>
      <c r="AY85" s="117" t="s">
        <v>146</v>
      </c>
      <c r="BK85" s="125">
        <f>BK86+BK90+BK94+BK101</f>
        <v>0</v>
      </c>
    </row>
    <row r="86" spans="2:65" s="11" customFormat="1" ht="22.9" customHeight="1">
      <c r="B86" s="116"/>
      <c r="D86" s="117" t="s">
        <v>72</v>
      </c>
      <c r="E86" s="126" t="s">
        <v>1623</v>
      </c>
      <c r="F86" s="126" t="s">
        <v>1624</v>
      </c>
      <c r="I86" s="119"/>
      <c r="J86" s="127">
        <f>BK86</f>
        <v>0</v>
      </c>
      <c r="L86" s="116"/>
      <c r="M86" s="121"/>
      <c r="P86" s="122">
        <f>SUM(P87:P89)</f>
        <v>0</v>
      </c>
      <c r="R86" s="122">
        <f>SUM(R87:R89)</f>
        <v>0</v>
      </c>
      <c r="T86" s="123">
        <f>SUM(T87:T89)</f>
        <v>0</v>
      </c>
      <c r="AR86" s="117" t="s">
        <v>180</v>
      </c>
      <c r="AT86" s="124" t="s">
        <v>72</v>
      </c>
      <c r="AU86" s="124" t="s">
        <v>34</v>
      </c>
      <c r="AY86" s="117" t="s">
        <v>146</v>
      </c>
      <c r="BK86" s="125">
        <f>SUM(BK87:BK89)</f>
        <v>0</v>
      </c>
    </row>
    <row r="87" spans="2:65" s="1" customFormat="1" ht="16.5" customHeight="1">
      <c r="B87" s="31"/>
      <c r="C87" s="128" t="s">
        <v>34</v>
      </c>
      <c r="D87" s="128" t="s">
        <v>148</v>
      </c>
      <c r="E87" s="129" t="s">
        <v>1625</v>
      </c>
      <c r="F87" s="130" t="s">
        <v>1626</v>
      </c>
      <c r="G87" s="131" t="s">
        <v>1627</v>
      </c>
      <c r="H87" s="132">
        <v>1</v>
      </c>
      <c r="I87" s="133"/>
      <c r="J87" s="134">
        <f>ROUND(I87*H87,2)</f>
        <v>0</v>
      </c>
      <c r="K87" s="135"/>
      <c r="L87" s="31"/>
      <c r="M87" s="136" t="s">
        <v>19</v>
      </c>
      <c r="N87" s="137" t="s">
        <v>44</v>
      </c>
      <c r="P87" s="138">
        <f>O87*H87</f>
        <v>0</v>
      </c>
      <c r="Q87" s="138">
        <v>0</v>
      </c>
      <c r="R87" s="138">
        <f>Q87*H87</f>
        <v>0</v>
      </c>
      <c r="S87" s="138">
        <v>0</v>
      </c>
      <c r="T87" s="139">
        <f>S87*H87</f>
        <v>0</v>
      </c>
      <c r="AR87" s="140" t="s">
        <v>1628</v>
      </c>
      <c r="AT87" s="140" t="s">
        <v>148</v>
      </c>
      <c r="AU87" s="140" t="s">
        <v>82</v>
      </c>
      <c r="AY87" s="16" t="s">
        <v>146</v>
      </c>
      <c r="BE87" s="141">
        <f>IF(N87="základní",J87,0)</f>
        <v>0</v>
      </c>
      <c r="BF87" s="141">
        <f>IF(N87="snížená",J87,0)</f>
        <v>0</v>
      </c>
      <c r="BG87" s="141">
        <f>IF(N87="zákl. přenesená",J87,0)</f>
        <v>0</v>
      </c>
      <c r="BH87" s="141">
        <f>IF(N87="sníž. přenesená",J87,0)</f>
        <v>0</v>
      </c>
      <c r="BI87" s="141">
        <f>IF(N87="nulová",J87,0)</f>
        <v>0</v>
      </c>
      <c r="BJ87" s="16" t="s">
        <v>34</v>
      </c>
      <c r="BK87" s="141">
        <f>ROUND(I87*H87,2)</f>
        <v>0</v>
      </c>
      <c r="BL87" s="16" t="s">
        <v>1628</v>
      </c>
      <c r="BM87" s="140" t="s">
        <v>1629</v>
      </c>
    </row>
    <row r="88" spans="2:65" s="1" customFormat="1">
      <c r="B88" s="31"/>
      <c r="D88" s="142" t="s">
        <v>154</v>
      </c>
      <c r="F88" s="143" t="s">
        <v>1630</v>
      </c>
      <c r="I88" s="144"/>
      <c r="L88" s="31"/>
      <c r="M88" s="145"/>
      <c r="T88" s="52"/>
      <c r="AT88" s="16" t="s">
        <v>154</v>
      </c>
      <c r="AU88" s="16" t="s">
        <v>82</v>
      </c>
    </row>
    <row r="89" spans="2:65" s="1" customFormat="1" ht="29.25">
      <c r="B89" s="31"/>
      <c r="D89" s="147" t="s">
        <v>336</v>
      </c>
      <c r="F89" s="167" t="s">
        <v>1631</v>
      </c>
      <c r="I89" s="144"/>
      <c r="L89" s="31"/>
      <c r="M89" s="145"/>
      <c r="T89" s="52"/>
      <c r="AT89" s="16" t="s">
        <v>336</v>
      </c>
      <c r="AU89" s="16" t="s">
        <v>82</v>
      </c>
    </row>
    <row r="90" spans="2:65" s="11" customFormat="1" ht="22.9" customHeight="1">
      <c r="B90" s="116"/>
      <c r="D90" s="117" t="s">
        <v>72</v>
      </c>
      <c r="E90" s="126" t="s">
        <v>1632</v>
      </c>
      <c r="F90" s="126" t="s">
        <v>1633</v>
      </c>
      <c r="I90" s="119"/>
      <c r="J90" s="127">
        <f>BK90</f>
        <v>0</v>
      </c>
      <c r="L90" s="116"/>
      <c r="M90" s="121"/>
      <c r="P90" s="122">
        <f>SUM(P91:P93)</f>
        <v>0</v>
      </c>
      <c r="R90" s="122">
        <f>SUM(R91:R93)</f>
        <v>0</v>
      </c>
      <c r="T90" s="123">
        <f>SUM(T91:T93)</f>
        <v>0</v>
      </c>
      <c r="AR90" s="117" t="s">
        <v>180</v>
      </c>
      <c r="AT90" s="124" t="s">
        <v>72</v>
      </c>
      <c r="AU90" s="124" t="s">
        <v>34</v>
      </c>
      <c r="AY90" s="117" t="s">
        <v>146</v>
      </c>
      <c r="BK90" s="125">
        <f>SUM(BK91:BK93)</f>
        <v>0</v>
      </c>
    </row>
    <row r="91" spans="2:65" s="1" customFormat="1" ht="16.5" customHeight="1">
      <c r="B91" s="31"/>
      <c r="C91" s="128" t="s">
        <v>82</v>
      </c>
      <c r="D91" s="128" t="s">
        <v>148</v>
      </c>
      <c r="E91" s="129" t="s">
        <v>1634</v>
      </c>
      <c r="F91" s="130" t="s">
        <v>1633</v>
      </c>
      <c r="G91" s="131" t="s">
        <v>1627</v>
      </c>
      <c r="H91" s="132">
        <v>1</v>
      </c>
      <c r="I91" s="133"/>
      <c r="J91" s="134">
        <f>ROUND(I91*H91,2)</f>
        <v>0</v>
      </c>
      <c r="K91" s="135"/>
      <c r="L91" s="31"/>
      <c r="M91" s="136" t="s">
        <v>19</v>
      </c>
      <c r="N91" s="137" t="s">
        <v>44</v>
      </c>
      <c r="P91" s="138">
        <f>O91*H91</f>
        <v>0</v>
      </c>
      <c r="Q91" s="138">
        <v>0</v>
      </c>
      <c r="R91" s="138">
        <f>Q91*H91</f>
        <v>0</v>
      </c>
      <c r="S91" s="138">
        <v>0</v>
      </c>
      <c r="T91" s="139">
        <f>S91*H91</f>
        <v>0</v>
      </c>
      <c r="AR91" s="140" t="s">
        <v>1628</v>
      </c>
      <c r="AT91" s="140" t="s">
        <v>148</v>
      </c>
      <c r="AU91" s="140" t="s">
        <v>82</v>
      </c>
      <c r="AY91" s="16" t="s">
        <v>146</v>
      </c>
      <c r="BE91" s="141">
        <f>IF(N91="základní",J91,0)</f>
        <v>0</v>
      </c>
      <c r="BF91" s="141">
        <f>IF(N91="snížená",J91,0)</f>
        <v>0</v>
      </c>
      <c r="BG91" s="141">
        <f>IF(N91="zákl. přenesená",J91,0)</f>
        <v>0</v>
      </c>
      <c r="BH91" s="141">
        <f>IF(N91="sníž. přenesená",J91,0)</f>
        <v>0</v>
      </c>
      <c r="BI91" s="141">
        <f>IF(N91="nulová",J91,0)</f>
        <v>0</v>
      </c>
      <c r="BJ91" s="16" t="s">
        <v>34</v>
      </c>
      <c r="BK91" s="141">
        <f>ROUND(I91*H91,2)</f>
        <v>0</v>
      </c>
      <c r="BL91" s="16" t="s">
        <v>1628</v>
      </c>
      <c r="BM91" s="140" t="s">
        <v>1635</v>
      </c>
    </row>
    <row r="92" spans="2:65" s="1" customFormat="1">
      <c r="B92" s="31"/>
      <c r="D92" s="142" t="s">
        <v>154</v>
      </c>
      <c r="F92" s="143" t="s">
        <v>1636</v>
      </c>
      <c r="I92" s="144"/>
      <c r="L92" s="31"/>
      <c r="M92" s="145"/>
      <c r="T92" s="52"/>
      <c r="AT92" s="16" t="s">
        <v>154</v>
      </c>
      <c r="AU92" s="16" t="s">
        <v>82</v>
      </c>
    </row>
    <row r="93" spans="2:65" s="1" customFormat="1" ht="97.5">
      <c r="B93" s="31"/>
      <c r="D93" s="147" t="s">
        <v>336</v>
      </c>
      <c r="F93" s="167" t="s">
        <v>1637</v>
      </c>
      <c r="I93" s="144"/>
      <c r="L93" s="31"/>
      <c r="M93" s="145"/>
      <c r="T93" s="52"/>
      <c r="AT93" s="16" t="s">
        <v>336</v>
      </c>
      <c r="AU93" s="16" t="s">
        <v>82</v>
      </c>
    </row>
    <row r="94" spans="2:65" s="11" customFormat="1" ht="22.9" customHeight="1">
      <c r="B94" s="116"/>
      <c r="D94" s="117" t="s">
        <v>72</v>
      </c>
      <c r="E94" s="126" t="s">
        <v>1638</v>
      </c>
      <c r="F94" s="126" t="s">
        <v>1639</v>
      </c>
      <c r="I94" s="119"/>
      <c r="J94" s="127">
        <f>BK94</f>
        <v>0</v>
      </c>
      <c r="L94" s="116"/>
      <c r="M94" s="121"/>
      <c r="P94" s="122">
        <f>SUM(P95:P100)</f>
        <v>0</v>
      </c>
      <c r="R94" s="122">
        <f>SUM(R95:R100)</f>
        <v>0</v>
      </c>
      <c r="T94" s="123">
        <f>SUM(T95:T100)</f>
        <v>0</v>
      </c>
      <c r="AR94" s="117" t="s">
        <v>180</v>
      </c>
      <c r="AT94" s="124" t="s">
        <v>72</v>
      </c>
      <c r="AU94" s="124" t="s">
        <v>34</v>
      </c>
      <c r="AY94" s="117" t="s">
        <v>146</v>
      </c>
      <c r="BK94" s="125">
        <f>SUM(BK95:BK100)</f>
        <v>0</v>
      </c>
    </row>
    <row r="95" spans="2:65" s="1" customFormat="1" ht="16.5" customHeight="1">
      <c r="B95" s="31"/>
      <c r="C95" s="128" t="s">
        <v>159</v>
      </c>
      <c r="D95" s="128" t="s">
        <v>148</v>
      </c>
      <c r="E95" s="129" t="s">
        <v>1640</v>
      </c>
      <c r="F95" s="130" t="s">
        <v>1639</v>
      </c>
      <c r="G95" s="131" t="s">
        <v>1627</v>
      </c>
      <c r="H95" s="132">
        <v>1</v>
      </c>
      <c r="I95" s="133"/>
      <c r="J95" s="134">
        <f>ROUND(I95*H95,2)</f>
        <v>0</v>
      </c>
      <c r="K95" s="135"/>
      <c r="L95" s="31"/>
      <c r="M95" s="136" t="s">
        <v>19</v>
      </c>
      <c r="N95" s="137" t="s">
        <v>44</v>
      </c>
      <c r="P95" s="138">
        <f>O95*H95</f>
        <v>0</v>
      </c>
      <c r="Q95" s="138">
        <v>0</v>
      </c>
      <c r="R95" s="138">
        <f>Q95*H95</f>
        <v>0</v>
      </c>
      <c r="S95" s="138">
        <v>0</v>
      </c>
      <c r="T95" s="139">
        <f>S95*H95</f>
        <v>0</v>
      </c>
      <c r="AR95" s="140" t="s">
        <v>1628</v>
      </c>
      <c r="AT95" s="140" t="s">
        <v>148</v>
      </c>
      <c r="AU95" s="140" t="s">
        <v>82</v>
      </c>
      <c r="AY95" s="16" t="s">
        <v>146</v>
      </c>
      <c r="BE95" s="141">
        <f>IF(N95="základní",J95,0)</f>
        <v>0</v>
      </c>
      <c r="BF95" s="141">
        <f>IF(N95="snížená",J95,0)</f>
        <v>0</v>
      </c>
      <c r="BG95" s="141">
        <f>IF(N95="zákl. přenesená",J95,0)</f>
        <v>0</v>
      </c>
      <c r="BH95" s="141">
        <f>IF(N95="sníž. přenesená",J95,0)</f>
        <v>0</v>
      </c>
      <c r="BI95" s="141">
        <f>IF(N95="nulová",J95,0)</f>
        <v>0</v>
      </c>
      <c r="BJ95" s="16" t="s">
        <v>34</v>
      </c>
      <c r="BK95" s="141">
        <f>ROUND(I95*H95,2)</f>
        <v>0</v>
      </c>
      <c r="BL95" s="16" t="s">
        <v>1628</v>
      </c>
      <c r="BM95" s="140" t="s">
        <v>1641</v>
      </c>
    </row>
    <row r="96" spans="2:65" s="1" customFormat="1">
      <c r="B96" s="31"/>
      <c r="D96" s="142" t="s">
        <v>154</v>
      </c>
      <c r="F96" s="143" t="s">
        <v>1642</v>
      </c>
      <c r="I96" s="144"/>
      <c r="L96" s="31"/>
      <c r="M96" s="145"/>
      <c r="T96" s="52"/>
      <c r="AT96" s="16" t="s">
        <v>154</v>
      </c>
      <c r="AU96" s="16" t="s">
        <v>82</v>
      </c>
    </row>
    <row r="97" spans="2:65" s="1" customFormat="1" ht="165.75">
      <c r="B97" s="31"/>
      <c r="D97" s="147" t="s">
        <v>336</v>
      </c>
      <c r="F97" s="167" t="s">
        <v>1643</v>
      </c>
      <c r="I97" s="144"/>
      <c r="L97" s="31"/>
      <c r="M97" s="145"/>
      <c r="T97" s="52"/>
      <c r="AT97" s="16" t="s">
        <v>336</v>
      </c>
      <c r="AU97" s="16" t="s">
        <v>82</v>
      </c>
    </row>
    <row r="98" spans="2:65" s="1" customFormat="1" ht="16.5" customHeight="1">
      <c r="B98" s="31"/>
      <c r="C98" s="128" t="s">
        <v>152</v>
      </c>
      <c r="D98" s="128" t="s">
        <v>148</v>
      </c>
      <c r="E98" s="129" t="s">
        <v>1644</v>
      </c>
      <c r="F98" s="130" t="s">
        <v>1645</v>
      </c>
      <c r="G98" s="131" t="s">
        <v>1627</v>
      </c>
      <c r="H98" s="132">
        <v>1</v>
      </c>
      <c r="I98" s="133"/>
      <c r="J98" s="134">
        <f>ROUND(I98*H98,2)</f>
        <v>0</v>
      </c>
      <c r="K98" s="135"/>
      <c r="L98" s="31"/>
      <c r="M98" s="136" t="s">
        <v>19</v>
      </c>
      <c r="N98" s="137" t="s">
        <v>44</v>
      </c>
      <c r="P98" s="138">
        <f>O98*H98</f>
        <v>0</v>
      </c>
      <c r="Q98" s="138">
        <v>0</v>
      </c>
      <c r="R98" s="138">
        <f>Q98*H98</f>
        <v>0</v>
      </c>
      <c r="S98" s="138">
        <v>0</v>
      </c>
      <c r="T98" s="139">
        <f>S98*H98</f>
        <v>0</v>
      </c>
      <c r="AR98" s="140" t="s">
        <v>1628</v>
      </c>
      <c r="AT98" s="140" t="s">
        <v>148</v>
      </c>
      <c r="AU98" s="140" t="s">
        <v>82</v>
      </c>
      <c r="AY98" s="16" t="s">
        <v>146</v>
      </c>
      <c r="BE98" s="141">
        <f>IF(N98="základní",J98,0)</f>
        <v>0</v>
      </c>
      <c r="BF98" s="141">
        <f>IF(N98="snížená",J98,0)</f>
        <v>0</v>
      </c>
      <c r="BG98" s="141">
        <f>IF(N98="zákl. přenesená",J98,0)</f>
        <v>0</v>
      </c>
      <c r="BH98" s="141">
        <f>IF(N98="sníž. přenesená",J98,0)</f>
        <v>0</v>
      </c>
      <c r="BI98" s="141">
        <f>IF(N98="nulová",J98,0)</f>
        <v>0</v>
      </c>
      <c r="BJ98" s="16" t="s">
        <v>34</v>
      </c>
      <c r="BK98" s="141">
        <f>ROUND(I98*H98,2)</f>
        <v>0</v>
      </c>
      <c r="BL98" s="16" t="s">
        <v>1628</v>
      </c>
      <c r="BM98" s="140" t="s">
        <v>1646</v>
      </c>
    </row>
    <row r="99" spans="2:65" s="1" customFormat="1">
      <c r="B99" s="31"/>
      <c r="D99" s="142" t="s">
        <v>154</v>
      </c>
      <c r="F99" s="143" t="s">
        <v>1647</v>
      </c>
      <c r="I99" s="144"/>
      <c r="L99" s="31"/>
      <c r="M99" s="145"/>
      <c r="T99" s="52"/>
      <c r="AT99" s="16" t="s">
        <v>154</v>
      </c>
      <c r="AU99" s="16" t="s">
        <v>82</v>
      </c>
    </row>
    <row r="100" spans="2:65" s="1" customFormat="1" ht="48.75">
      <c r="B100" s="31"/>
      <c r="D100" s="147" t="s">
        <v>336</v>
      </c>
      <c r="F100" s="167" t="s">
        <v>1648</v>
      </c>
      <c r="I100" s="144"/>
      <c r="L100" s="31"/>
      <c r="M100" s="145"/>
      <c r="T100" s="52"/>
      <c r="AT100" s="16" t="s">
        <v>336</v>
      </c>
      <c r="AU100" s="16" t="s">
        <v>82</v>
      </c>
    </row>
    <row r="101" spans="2:65" s="11" customFormat="1" ht="22.9" customHeight="1">
      <c r="B101" s="116"/>
      <c r="D101" s="117" t="s">
        <v>72</v>
      </c>
      <c r="E101" s="126" t="s">
        <v>1649</v>
      </c>
      <c r="F101" s="126" t="s">
        <v>1650</v>
      </c>
      <c r="I101" s="119"/>
      <c r="J101" s="127">
        <f>BK101</f>
        <v>0</v>
      </c>
      <c r="L101" s="116"/>
      <c r="M101" s="121"/>
      <c r="P101" s="122">
        <f>SUM(P102:P104)</f>
        <v>0</v>
      </c>
      <c r="R101" s="122">
        <f>SUM(R102:R104)</f>
        <v>0</v>
      </c>
      <c r="T101" s="123">
        <f>SUM(T102:T104)</f>
        <v>0</v>
      </c>
      <c r="AR101" s="117" t="s">
        <v>180</v>
      </c>
      <c r="AT101" s="124" t="s">
        <v>72</v>
      </c>
      <c r="AU101" s="124" t="s">
        <v>34</v>
      </c>
      <c r="AY101" s="117" t="s">
        <v>146</v>
      </c>
      <c r="BK101" s="125">
        <f>SUM(BK102:BK104)</f>
        <v>0</v>
      </c>
    </row>
    <row r="102" spans="2:65" s="1" customFormat="1" ht="16.5" customHeight="1">
      <c r="B102" s="31"/>
      <c r="C102" s="128" t="s">
        <v>180</v>
      </c>
      <c r="D102" s="128" t="s">
        <v>148</v>
      </c>
      <c r="E102" s="129" t="s">
        <v>1651</v>
      </c>
      <c r="F102" s="130" t="s">
        <v>1652</v>
      </c>
      <c r="G102" s="131" t="s">
        <v>1627</v>
      </c>
      <c r="H102" s="132">
        <v>1</v>
      </c>
      <c r="I102" s="133"/>
      <c r="J102" s="134">
        <f>ROUND(I102*H102,2)</f>
        <v>0</v>
      </c>
      <c r="K102" s="135"/>
      <c r="L102" s="31"/>
      <c r="M102" s="136" t="s">
        <v>19</v>
      </c>
      <c r="N102" s="137" t="s">
        <v>44</v>
      </c>
      <c r="P102" s="138">
        <f>O102*H102</f>
        <v>0</v>
      </c>
      <c r="Q102" s="138">
        <v>0</v>
      </c>
      <c r="R102" s="138">
        <f>Q102*H102</f>
        <v>0</v>
      </c>
      <c r="S102" s="138">
        <v>0</v>
      </c>
      <c r="T102" s="139">
        <f>S102*H102</f>
        <v>0</v>
      </c>
      <c r="AR102" s="140" t="s">
        <v>1628</v>
      </c>
      <c r="AT102" s="140" t="s">
        <v>148</v>
      </c>
      <c r="AU102" s="140" t="s">
        <v>82</v>
      </c>
      <c r="AY102" s="16" t="s">
        <v>146</v>
      </c>
      <c r="BE102" s="141">
        <f>IF(N102="základní",J102,0)</f>
        <v>0</v>
      </c>
      <c r="BF102" s="141">
        <f>IF(N102="snížená",J102,0)</f>
        <v>0</v>
      </c>
      <c r="BG102" s="141">
        <f>IF(N102="zákl. přenesená",J102,0)</f>
        <v>0</v>
      </c>
      <c r="BH102" s="141">
        <f>IF(N102="sníž. přenesená",J102,0)</f>
        <v>0</v>
      </c>
      <c r="BI102" s="141">
        <f>IF(N102="nulová",J102,0)</f>
        <v>0</v>
      </c>
      <c r="BJ102" s="16" t="s">
        <v>34</v>
      </c>
      <c r="BK102" s="141">
        <f>ROUND(I102*H102,2)</f>
        <v>0</v>
      </c>
      <c r="BL102" s="16" t="s">
        <v>1628</v>
      </c>
      <c r="BM102" s="140" t="s">
        <v>1653</v>
      </c>
    </row>
    <row r="103" spans="2:65" s="1" customFormat="1">
      <c r="B103" s="31"/>
      <c r="D103" s="142" t="s">
        <v>154</v>
      </c>
      <c r="F103" s="143" t="s">
        <v>1654</v>
      </c>
      <c r="I103" s="144"/>
      <c r="L103" s="31"/>
      <c r="M103" s="145"/>
      <c r="T103" s="52"/>
      <c r="AT103" s="16" t="s">
        <v>154</v>
      </c>
      <c r="AU103" s="16" t="s">
        <v>82</v>
      </c>
    </row>
    <row r="104" spans="2:65" s="1" customFormat="1" ht="136.5">
      <c r="B104" s="31"/>
      <c r="D104" s="147" t="s">
        <v>336</v>
      </c>
      <c r="F104" s="167" t="s">
        <v>1655</v>
      </c>
      <c r="I104" s="144"/>
      <c r="L104" s="31"/>
      <c r="M104" s="182"/>
      <c r="N104" s="183"/>
      <c r="O104" s="183"/>
      <c r="P104" s="183"/>
      <c r="Q104" s="183"/>
      <c r="R104" s="183"/>
      <c r="S104" s="183"/>
      <c r="T104" s="184"/>
      <c r="AT104" s="16" t="s">
        <v>336</v>
      </c>
      <c r="AU104" s="16" t="s">
        <v>82</v>
      </c>
    </row>
    <row r="105" spans="2:65" s="1" customFormat="1" ht="6.95" customHeight="1"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31"/>
    </row>
  </sheetData>
  <sheetProtection algorithmName="SHA-512" hashValue="CtK3IHUy2P6pi5cxihudPZQjne5Kz4GsfVEMCmQLtqTNmdxRMfqW0f8ptPpKPXZwoP79Sr50XapkWLjZotlDDA==" saltValue="m4qPIDjG3OeRsS2gb9fmL4uJtE8XEbJZzyFDxnCZ+pP76as+YBDmgsTdtsDSbIpzjkFey6t4RW97Uts9vkyKbQ==" spinCount="100000" sheet="1" objects="1" scenarios="1" formatColumns="0" formatRows="0" autoFilter="0"/>
  <autoFilter ref="C83:K104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/>
    <hyperlink ref="F92" r:id="rId2"/>
    <hyperlink ref="F96" r:id="rId3"/>
    <hyperlink ref="F99" r:id="rId4"/>
    <hyperlink ref="F103" r:id="rId5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01 - Architektonicko stav...</vt:lpstr>
      <vt:lpstr>02 - Kanalizace, vodovod,...</vt:lpstr>
      <vt:lpstr>03 - Elektroinstalace</vt:lpstr>
      <vt:lpstr>04 - VON</vt:lpstr>
      <vt:lpstr>'01 - Architektonicko stav...'!Názvy_tisku</vt:lpstr>
      <vt:lpstr>'02 - Kanalizace, vodovod,...'!Názvy_tisku</vt:lpstr>
      <vt:lpstr>'03 - Elektroinstalace'!Názvy_tisku</vt:lpstr>
      <vt:lpstr>'04 - VON'!Názvy_tisku</vt:lpstr>
      <vt:lpstr>'Rekapitulace stavby'!Názvy_tisku</vt:lpstr>
      <vt:lpstr>'01 - Architektonicko stav...'!Oblast_tisku</vt:lpstr>
      <vt:lpstr>'02 - Kanalizace, vodovod,...'!Oblast_tisku</vt:lpstr>
      <vt:lpstr>'03 - Elektroinstalace'!Oblast_tisku</vt:lpstr>
      <vt:lpstr>'04 - VON'!Oblast_tisku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MARTINA-PC\martina</dc:creator>
  <cp:lastModifiedBy>Administrator</cp:lastModifiedBy>
  <dcterms:created xsi:type="dcterms:W3CDTF">2024-10-09T07:02:25Z</dcterms:created>
  <dcterms:modified xsi:type="dcterms:W3CDTF">2024-11-15T08:31:42Z</dcterms:modified>
</cp:coreProperties>
</file>