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1860" yWindow="0" windowWidth="27870" windowHeight="13020" firstSheet="1" activeTab="1"/>
  </bookViews>
  <sheets>
    <sheet name="Rekapitulace stavby" sheetId="1" state="veryHidden" r:id="rId1"/>
    <sheet name="2023-ST-07 - Zimní stadio..." sheetId="2" r:id="rId2"/>
  </sheets>
  <definedNames>
    <definedName name="_xlnm._FilterDatabase" localSheetId="1" hidden="1">'2023-ST-07 - Zimní stadio...'!$C$119:$K$226</definedName>
    <definedName name="_xlnm.Print_Area" localSheetId="1">'2023-ST-07 - Zimní stadio...'!$C$4:$J$76,'2023-ST-07 - Zimní stadio...'!$C$82:$J$103,'2023-ST-07 - Zimní stadio...'!$C$109:$K$226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'2023-ST-07 - Zimní stadio...'!$119:$119</definedName>
  </definedNames>
  <calcPr calcId="152511"/>
</workbook>
</file>

<file path=xl/sharedStrings.xml><?xml version="1.0" encoding="utf-8"?>
<sst xmlns="http://schemas.openxmlformats.org/spreadsheetml/2006/main" count="1331" uniqueCount="246">
  <si>
    <t>Export Komplet</t>
  </si>
  <si>
    <t/>
  </si>
  <si>
    <t>2.0</t>
  </si>
  <si>
    <t>ZAMOK</t>
  </si>
  <si>
    <t>False</t>
  </si>
  <si>
    <t>{32755c11-2fda-40a6-b15a-cd6333d2c11e}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</si>
  <si>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</si>
  <si>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</si>
  <si>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</si>
  <si>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</si>
  <si>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</si>
  <si>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</si>
  <si>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</si>
  <si>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</si>
  <si>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2023-ST-07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</si>
  <si>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</si>
  <si>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</si>
  <si>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Zimní stadion, Výměna oken v kancelářích ve 2.NP - varianta hliníková okna</t>
  </si>
  <si>
    <t>KSO:</t>
  </si>
  <si>
    <t>CC-CZ:</t>
  </si>
  <si>
    <t>Místo:</t>
  </si>
  <si>
    <t xml:space="preserve"> </t>
  </si>
  <si>
    <t>Datum:</t>
  </si>
  <si>
    <t>25. 5. 2023</t>
  </si>
  <si>
    <t>Zadavatel:</t>
  </si>
  <si>
    <t>IČ:</t>
  </si>
  <si>
    <t>Město Kopřivnice</t>
  </si>
  <si>
    <t>DIČ:</t>
  </si>
  <si>
    <t>Uchazeč:</t>
  </si>
  <si>
    <t>Vyplň údaj</t>
  </si>
  <si>
    <t>Projektant:</t>
  </si>
  <si>
    <t>True</t>
  </si>
  <si>
    <t>Zpracovatel:</t>
  </si>
  <si>
    <t>190 07 680</t>
  </si>
  <si>
    <t>Ladislav Pekárek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</si>
  <si>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</si>
  <si>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</si>
  <si>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</si>
  <si>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</si>
  <si>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</si>
  <si>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</si>
  <si>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</si>
  <si>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</si>
  <si>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</si>
  <si>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</si>
  <si>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</si>
  <si>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</si>
  <si>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</si>
  <si>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</si>
  <si>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</si>
  <si>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</si>
  <si>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</si>
  <si>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</si>
  <si>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</si>
  <si>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</si>
  <si>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</si>
  <si>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</si>
  <si>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</si>
  <si>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</si>
  <si>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</si>
  <si>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</si>
  <si>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</si>
  <si>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</si>
  <si>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</si>
  <si>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</si>
  <si>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</si>
  <si>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</si>
  <si>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</si>
  <si>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</si>
  <si>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</si>
  <si>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</si>
  <si>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</si>
  <si>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</si>
  <si>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</si>
  <si>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</si>
  <si>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</si>
  <si>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</si>
  <si>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</si>
  <si>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</si>
  <si>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</si>
  <si>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</si>
  <si>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</si>
  <si>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</si>
  <si>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</si>
  <si>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</si>
  <si>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</si>
  <si>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</si>
  <si>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</si>
  <si>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</si>
  <si>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</si>
  <si>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6 - Úpravy povrchů, podlahy a osazování výplní</t>
  </si>
  <si>
    <t>9 - Ostatní konstrukce a práce, bourání</t>
  </si>
  <si>
    <t>997 - Přesun sutě</t>
  </si>
  <si>
    <t>998 - Přesun hmot</t>
  </si>
  <si>
    <t>764 - Konstrukce klempířské</t>
  </si>
  <si>
    <t>766 - Konstrukce truhlářské</t>
  </si>
  <si>
    <t>767 - Konstrukce zámečnické</t>
  </si>
  <si>
    <t>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</si>
  <si>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</si>
  <si>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</si>
  <si>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</si>
  <si>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</si>
  <si>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</si>
  <si>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</si>
  <si>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</si>
  <si>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</si>
  <si>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</si>
  <si>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</si>
  <si>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</si>
  <si>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</si>
  <si>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</si>
  <si>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6</t>
  </si>
  <si>
    <t>Úpravy povrchů, podlahy a osazování výplní</t>
  </si>
  <si>
    <t>ROZPOCET</t>
  </si>
  <si>
    <t>K</t>
  </si>
  <si>
    <t>619995001</t>
  </si>
  <si>
    <t>Začištění omítek (s dodáním hmot) kolem oken, dveří, podlah, obkladů apod.</t>
  </si>
  <si>
    <t>m</t>
  </si>
  <si>
    <t>CS ÚRS 2023 01</t>
  </si>
  <si>
    <t>4</t>
  </si>
  <si>
    <t>523117196</t>
  </si>
  <si>
    <t>VV</t>
  </si>
  <si>
    <t>(1,50+2,70)*2*5</t>
  </si>
  <si>
    <t>(1,50+3,60)*2*4</t>
  </si>
  <si>
    <t>(1,50+3,70)*2</t>
  </si>
  <si>
    <t>(1,50+2,80)*2</t>
  </si>
  <si>
    <t>(1,50+2,60)*2</t>
  </si>
  <si>
    <t>Součet</t>
  </si>
  <si>
    <t>9</t>
  </si>
  <si>
    <t>Ostatní konstrukce a práce, bourání</t>
  </si>
  <si>
    <t>968072357</t>
  </si>
  <si>
    <t>Vybourání kovových rámů oken s křídly, dveřních zárubní, vrat, stěn, ostění nebo obkladů okenních rámů s křídly zdvojených, plochy přes 4 m2</t>
  </si>
  <si>
    <t>m2</t>
  </si>
  <si>
    <t>-89291892</t>
  </si>
  <si>
    <t>ozn.11</t>
  </si>
  <si>
    <t>2,70*1,50*5</t>
  </si>
  <si>
    <t>ozn.14</t>
  </si>
  <si>
    <t>3,60*1,50*4</t>
  </si>
  <si>
    <t>ozn.15</t>
  </si>
  <si>
    <t>3,70*1,50</t>
  </si>
  <si>
    <t>ozn.16</t>
  </si>
  <si>
    <t>2,80*1,50</t>
  </si>
  <si>
    <t>ozn.17</t>
  </si>
  <si>
    <t>2,60*1,50</t>
  </si>
  <si>
    <t>997</t>
  </si>
  <si>
    <t>Přesun sutě</t>
  </si>
  <si>
    <t>3</t>
  </si>
  <si>
    <t>997013211</t>
  </si>
  <si>
    <t>Vnitrostaveništní doprava suti a vybouraných hmot vodorovně do 50 m svisle ručně pro budovy a haly výšky do 6 m</t>
  </si>
  <si>
    <t>t</t>
  </si>
  <si>
    <t>-128032535</t>
  </si>
  <si>
    <t>997013501</t>
  </si>
  <si>
    <t>Odvoz suti a vybouraných hmot na skládku nebo meziskládku se složením, na vzdálenost do 1 km</t>
  </si>
  <si>
    <t>311408523</t>
  </si>
  <si>
    <t>5</t>
  </si>
  <si>
    <t>997013509</t>
  </si>
  <si>
    <t>Odvoz suti a vybouraných hmot na skládku nebo meziskládku se složením, na vzdálenost Příplatek k ceně za každý další i započatý 1 km přes 1 km</t>
  </si>
  <si>
    <t>-852706361</t>
  </si>
  <si>
    <t>P</t>
  </si>
  <si>
    <t>Poznámka k položce:
Skládka Mořkov</t>
  </si>
  <si>
    <t>2,779*12 'Přepočtené koeficientem množství</t>
  </si>
  <si>
    <t>997013871</t>
  </si>
  <si>
    <t>Poplatek za uložení stavebního odpadu na recyklační skládce (skládkovné) směsného stavebního a demoličního zatříděného do Katalogu odpadů pod kódem 17 09 04</t>
  </si>
  <si>
    <t>1344013549</t>
  </si>
  <si>
    <t>998</t>
  </si>
  <si>
    <t>Přesun hmot</t>
  </si>
  <si>
    <t>7</t>
  </si>
  <si>
    <t>998018001</t>
  </si>
  <si>
    <t>Přesun hmot pro budovy občanské výstavby, bydlení, výrobu a služby ruční - bez užití mechanizace vodorovná dopravní vzdálenost do 100 m pro budovy s jakoukoliv nosnou konstrukcí výšky do 6 m</t>
  </si>
  <si>
    <t>-1984062183</t>
  </si>
  <si>
    <t>764</t>
  </si>
  <si>
    <t>Konstrukce klempířské</t>
  </si>
  <si>
    <t>8</t>
  </si>
  <si>
    <t>764212661</t>
  </si>
  <si>
    <t>Oplechování střešních prvků z pozinkovaného plechu s povrchovou úpravou okapu střechy rovné okapovým plechem rš 150 mm</t>
  </si>
  <si>
    <t>16</t>
  </si>
  <si>
    <t>-25812230</t>
  </si>
  <si>
    <t>Poznámka k položce:
Jedná se o parapetní plech s okapničkou.</t>
  </si>
  <si>
    <t>2,70*5</t>
  </si>
  <si>
    <t>3,60*4</t>
  </si>
  <si>
    <t>3,70</t>
  </si>
  <si>
    <t>2,80</t>
  </si>
  <si>
    <t>2,60</t>
  </si>
  <si>
    <t>998764201</t>
  </si>
  <si>
    <t>Přesun hmot pro konstrukce klempířské stanovený procentní sazbou (%) z ceny vodorovná dopravní vzdálenost do 50 m v objektech výšky do 6 m</t>
  </si>
  <si>
    <t>%</t>
  </si>
  <si>
    <t>1897598286</t>
  </si>
  <si>
    <t>766</t>
  </si>
  <si>
    <t>Konstrukce truhlářské</t>
  </si>
  <si>
    <t>10</t>
  </si>
  <si>
    <t>766694116</t>
  </si>
  <si>
    <t>Montáž ostatních truhlářských konstrukcí parapetních desek dřevěných nebo plastových šířky do 300 mm</t>
  </si>
  <si>
    <t>-1825895215</t>
  </si>
  <si>
    <t>11</t>
  </si>
  <si>
    <t>M</t>
  </si>
  <si>
    <t>61140078</t>
  </si>
  <si>
    <t>parapet plastový vnitřní – š 200mm, barva bílá</t>
  </si>
  <si>
    <t>32</t>
  </si>
  <si>
    <t>-1211631980</t>
  </si>
  <si>
    <t>12</t>
  </si>
  <si>
    <t>61140076</t>
  </si>
  <si>
    <t>koncovka k parapetu oboustranná š 600mm, barva bílá</t>
  </si>
  <si>
    <t>kus</t>
  </si>
  <si>
    <t>-1255994676</t>
  </si>
  <si>
    <t>13</t>
  </si>
  <si>
    <t>766-R01</t>
  </si>
  <si>
    <t>Nutné meziokenní dílce</t>
  </si>
  <si>
    <t>suma</t>
  </si>
  <si>
    <t>830148067</t>
  </si>
  <si>
    <t>14</t>
  </si>
  <si>
    <t>998766201</t>
  </si>
  <si>
    <t>Přesun hmot pro konstrukce truhlářské stanovený procentní sazbou (%) z ceny vodorovná dopravní vzdálenost do 50 m v objektech výšky do 6 m</t>
  </si>
  <si>
    <t>-1959481248</t>
  </si>
  <si>
    <t>767</t>
  </si>
  <si>
    <t>Konstrukce zámečnické</t>
  </si>
  <si>
    <t>767620344</t>
  </si>
  <si>
    <t>Montáž oken s izolačními skly z hliníkových nebo ocelových profilů na polyuretanovou pěnu s trojskly otevíravých do celostěnových panelů nebo ocelové konstrukce, plochy přes 2,5 do 6 m2</t>
  </si>
  <si>
    <t>-339843700</t>
  </si>
  <si>
    <t>55341015</t>
  </si>
  <si>
    <t>okno Al otevíravé/sklopné trojsklo přes plochu 1m2 přes v 2,5m</t>
  </si>
  <si>
    <t>2047181129</t>
  </si>
  <si>
    <t>17</t>
  </si>
  <si>
    <t>767627306</t>
  </si>
  <si>
    <t>Ostatní práce a doplňky při montáži oken a stěn připojovací spára oken a stěn mezi ostěním a rámem vnitřní parotěsná páska</t>
  </si>
  <si>
    <t>-640843813</t>
  </si>
  <si>
    <t>18</t>
  </si>
  <si>
    <t>767627307</t>
  </si>
  <si>
    <t>Ostatní práce a doplňky při montáži oken a stěn připojovací spára oken a stěn mezi ostěním a rámem venkovní paropropustna páska</t>
  </si>
  <si>
    <t>1118925399</t>
  </si>
  <si>
    <t>19</t>
  </si>
  <si>
    <t>998767201</t>
  </si>
  <si>
    <t>Přesun hmot pro zámečnické konstrukce stanovený procentní sazbou (%) z ceny vodorovná dopravní vzdálenost do 50 m v objektech výšky do 6 m</t>
  </si>
  <si>
    <t>-162151951</t>
  </si>
  <si>
    <t>784</t>
  </si>
  <si>
    <t>Dokončovací práce - malby a tapety</t>
  </si>
  <si>
    <t>20</t>
  </si>
  <si>
    <t>784111011</t>
  </si>
  <si>
    <t>Obroušení podkladu omítky v místnostech výšky do 3,80 m</t>
  </si>
  <si>
    <t>-509743572</t>
  </si>
  <si>
    <t>784181101</t>
  </si>
  <si>
    <t>Penetrace podkladu jednonásobná základní akrylátová bezbarvá v místnostech výšky do 3,80 m</t>
  </si>
  <si>
    <t>-1732217902</t>
  </si>
  <si>
    <t>22</t>
  </si>
  <si>
    <t>784211101</t>
  </si>
  <si>
    <t>Malby z malířských směsí oděruvzdorných za mokra dvojnásobné, bílé za mokra oděruvzdorné výborně v místnostech výšky do 3,80 m</t>
  </si>
  <si>
    <t>1210256670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</si>
</sst>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8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 wrapText="1"/>
      <protection/>
    </xf>
    <xf numFmtId="0" fontId="23" fillId="0" borderId="14" xfId="0" applyFont="1" applyBorder="1" applyAlignment="1" applyProtection="1">
      <alignment horizontal="center" vertical="center" wrapText="1"/>
      <protection/>
    </xf>
    <xf numFmtId="0" fontId="23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7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8" xfId="0" applyNumberFormat="1" applyFont="1" applyBorder="1" applyAlignment="1" applyProtection="1">
      <alignment vertical="center"/>
      <protection/>
    </xf>
    <xf numFmtId="4" fontId="28" fillId="0" borderId="19" xfId="0" applyNumberFormat="1" applyFont="1" applyBorder="1" applyAlignment="1" applyProtection="1">
      <alignment vertical="center"/>
      <protection/>
    </xf>
    <xf numFmtId="166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3" xfId="0" applyFont="1" applyFill="1" applyBorder="1" applyAlignment="1" applyProtection="1">
      <alignment horizontal="center" vertical="center" wrapText="1"/>
      <protection/>
    </xf>
    <xf numFmtId="0" fontId="22" fillId="4" borderId="14" xfId="0" applyFont="1" applyFill="1" applyBorder="1" applyAlignment="1" applyProtection="1">
      <alignment horizontal="center" vertical="center" wrapText="1"/>
      <protection/>
    </xf>
    <xf numFmtId="0" fontId="22" fillId="4" borderId="15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1" fillId="0" borderId="10" xfId="0" applyNumberFormat="1" applyFont="1" applyBorder="1" applyAlignment="1" applyProtection="1">
      <alignment/>
      <protection/>
    </xf>
    <xf numFmtId="166" fontId="31" fillId="0" borderId="11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8" fillId="0" borderId="3" xfId="0" applyFont="1" applyBorder="1" applyAlignment="1">
      <alignment/>
    </xf>
    <xf numFmtId="0" fontId="8" fillId="0" borderId="17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2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7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2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167" fontId="9" fillId="0" borderId="0" xfId="0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7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2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4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7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3" fillId="2" borderId="18" xfId="0" applyFont="1" applyFill="1" applyBorder="1" applyAlignment="1" applyProtection="1">
      <alignment horizontal="left" vertical="center"/>
      <protection locked="0"/>
    </xf>
    <xf numFmtId="0" fontId="23" fillId="0" borderId="19" xfId="0" applyFont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vertical="center"/>
      <protection/>
    </xf>
    <xf numFmtId="166" fontId="23" fillId="0" borderId="19" xfId="0" applyNumberFormat="1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0" fontId="0" fillId="0" borderId="0" xfId="0"/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21" xfId="0" applyFont="1" applyFill="1" applyBorder="1" applyAlignment="1" applyProtection="1">
      <alignment horizontal="left"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7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16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238"/>
      <c r="AS2" s="238"/>
      <c r="AT2" s="238"/>
      <c r="AU2" s="238"/>
      <c r="AV2" s="238"/>
      <c r="AW2" s="238"/>
      <c r="AX2" s="238"/>
      <c r="AY2" s="238"/>
      <c r="AZ2" s="238"/>
      <c r="BA2" s="238"/>
      <c r="BB2" s="238"/>
      <c r="BC2" s="238"/>
      <c r="BD2" s="238"/>
      <c r="BE2" s="238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70" t="s">
        <v>14</v>
      </c>
      <c r="L5" s="271"/>
      <c r="M5" s="271"/>
      <c r="N5" s="271"/>
      <c r="O5" s="271"/>
      <c r="P5" s="271"/>
      <c r="Q5" s="271"/>
      <c r="R5" s="271"/>
      <c r="S5" s="271"/>
      <c r="T5" s="271"/>
      <c r="U5" s="271"/>
      <c r="V5" s="271"/>
      <c r="W5" s="271"/>
      <c r="X5" s="271"/>
      <c r="Y5" s="271"/>
      <c r="Z5" s="271"/>
      <c r="AA5" s="271"/>
      <c r="AB5" s="271"/>
      <c r="AC5" s="271"/>
      <c r="AD5" s="271"/>
      <c r="AE5" s="271"/>
      <c r="AF5" s="271"/>
      <c r="AG5" s="271"/>
      <c r="AH5" s="271"/>
      <c r="AI5" s="271"/>
      <c r="AJ5" s="271"/>
      <c r="AK5" s="271"/>
      <c r="AL5" s="271"/>
      <c r="AM5" s="271"/>
      <c r="AN5" s="271"/>
      <c r="AO5" s="271"/>
      <c r="AP5" s="21"/>
      <c r="AQ5" s="21"/>
      <c r="AR5" s="19"/>
      <c r="BE5" s="267" t="s">
        <v>15</v>
      </c>
      <c r="BS5" s="16" t="s">
        <v>6</v>
      </c>
    </row>
    <row r="6" spans="2:71" s="1" customFormat="1" ht="36.95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72" t="s">
        <v>17</v>
      </c>
      <c r="L6" s="271"/>
      <c r="M6" s="271"/>
      <c r="N6" s="271"/>
      <c r="O6" s="271"/>
      <c r="P6" s="271"/>
      <c r="Q6" s="271"/>
      <c r="R6" s="271"/>
      <c r="S6" s="271"/>
      <c r="T6" s="271"/>
      <c r="U6" s="271"/>
      <c r="V6" s="271"/>
      <c r="W6" s="271"/>
      <c r="X6" s="271"/>
      <c r="Y6" s="271"/>
      <c r="Z6" s="271"/>
      <c r="AA6" s="271"/>
      <c r="AB6" s="271"/>
      <c r="AC6" s="271"/>
      <c r="AD6" s="271"/>
      <c r="AE6" s="271"/>
      <c r="AF6" s="271"/>
      <c r="AG6" s="271"/>
      <c r="AH6" s="271"/>
      <c r="AI6" s="271"/>
      <c r="AJ6" s="271"/>
      <c r="AK6" s="271"/>
      <c r="AL6" s="271"/>
      <c r="AM6" s="271"/>
      <c r="AN6" s="271"/>
      <c r="AO6" s="271"/>
      <c r="AP6" s="21"/>
      <c r="AQ6" s="21"/>
      <c r="AR6" s="19"/>
      <c r="BE6" s="268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19</v>
      </c>
      <c r="AL7" s="21"/>
      <c r="AM7" s="21"/>
      <c r="AN7" s="26" t="s">
        <v>1</v>
      </c>
      <c r="AO7" s="21"/>
      <c r="AP7" s="21"/>
      <c r="AQ7" s="21"/>
      <c r="AR7" s="19"/>
      <c r="BE7" s="268"/>
      <c r="BS7" s="16" t="s">
        <v>6</v>
      </c>
    </row>
    <row r="8" spans="2:71" s="1" customFormat="1" ht="12" customHeight="1">
      <c r="B8" s="20"/>
      <c r="C8" s="21"/>
      <c r="D8" s="28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22</v>
      </c>
      <c r="AL8" s="21"/>
      <c r="AM8" s="21"/>
      <c r="AN8" s="29" t="s">
        <v>23</v>
      </c>
      <c r="AO8" s="21"/>
      <c r="AP8" s="21"/>
      <c r="AQ8" s="21"/>
      <c r="AR8" s="19"/>
      <c r="BE8" s="268"/>
      <c r="BS8" s="16" t="s">
        <v>6</v>
      </c>
    </row>
    <row r="9" spans="2:71" s="1" customFormat="1" ht="14.45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68"/>
      <c r="BS9" s="16" t="s">
        <v>6</v>
      </c>
    </row>
    <row r="10" spans="2:71" s="1" customFormat="1" ht="12" customHeight="1">
      <c r="B10" s="20"/>
      <c r="C10" s="21"/>
      <c r="D10" s="28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268"/>
      <c r="BS10" s="16" t="s">
        <v>6</v>
      </c>
    </row>
    <row r="11" spans="2:71" s="1" customFormat="1" ht="18.4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268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68"/>
      <c r="BS12" s="16" t="s">
        <v>6</v>
      </c>
    </row>
    <row r="13" spans="2:71" s="1" customFormat="1" ht="12" customHeight="1">
      <c r="B13" s="20"/>
      <c r="C13" s="21"/>
      <c r="D13" s="28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25</v>
      </c>
      <c r="AL13" s="21"/>
      <c r="AM13" s="21"/>
      <c r="AN13" s="30" t="s">
        <v>29</v>
      </c>
      <c r="AO13" s="21"/>
      <c r="AP13" s="21"/>
      <c r="AQ13" s="21"/>
      <c r="AR13" s="19"/>
      <c r="BE13" s="268"/>
      <c r="BS13" s="16" t="s">
        <v>6</v>
      </c>
    </row>
    <row r="14" spans="2:71" ht="12.75">
      <c r="B14" s="20"/>
      <c r="C14" s="21"/>
      <c r="D14" s="21"/>
      <c r="E14" s="273" t="s">
        <v>29</v>
      </c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8" t="s">
        <v>27</v>
      </c>
      <c r="AL14" s="21"/>
      <c r="AM14" s="21"/>
      <c r="AN14" s="30" t="s">
        <v>29</v>
      </c>
      <c r="AO14" s="21"/>
      <c r="AP14" s="21"/>
      <c r="AQ14" s="21"/>
      <c r="AR14" s="19"/>
      <c r="BE14" s="268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68"/>
      <c r="BS15" s="16" t="s">
        <v>4</v>
      </c>
    </row>
    <row r="16" spans="2:71" s="1" customFormat="1" ht="12" customHeight="1">
      <c r="B16" s="20"/>
      <c r="C16" s="21"/>
      <c r="D16" s="28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268"/>
      <c r="BS16" s="16" t="s">
        <v>4</v>
      </c>
    </row>
    <row r="17" spans="2:71" s="1" customFormat="1" ht="18.4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268"/>
      <c r="BS17" s="16" t="s">
        <v>31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68"/>
      <c r="BS18" s="16" t="s">
        <v>6</v>
      </c>
    </row>
    <row r="19" spans="2:71" s="1" customFormat="1" ht="12" customHeight="1">
      <c r="B19" s="20"/>
      <c r="C19" s="21"/>
      <c r="D19" s="28" t="s">
        <v>32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25</v>
      </c>
      <c r="AL19" s="21"/>
      <c r="AM19" s="21"/>
      <c r="AN19" s="26" t="s">
        <v>33</v>
      </c>
      <c r="AO19" s="21"/>
      <c r="AP19" s="21"/>
      <c r="AQ19" s="21"/>
      <c r="AR19" s="19"/>
      <c r="BE19" s="268"/>
      <c r="BS19" s="16" t="s">
        <v>6</v>
      </c>
    </row>
    <row r="20" spans="2:71" s="1" customFormat="1" ht="18.4" customHeight="1">
      <c r="B20" s="20"/>
      <c r="C20" s="21"/>
      <c r="D20" s="21"/>
      <c r="E20" s="26" t="s">
        <v>34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268"/>
      <c r="BS20" s="16" t="s">
        <v>4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68"/>
    </row>
    <row r="22" spans="2:57" s="1" customFormat="1" ht="12" customHeight="1">
      <c r="B22" s="20"/>
      <c r="C22" s="21"/>
      <c r="D22" s="28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68"/>
    </row>
    <row r="23" spans="2:57" s="1" customFormat="1" ht="16.5" customHeight="1">
      <c r="B23" s="20"/>
      <c r="C23" s="21"/>
      <c r="D23" s="21"/>
      <c r="E23" s="275" t="s">
        <v>1</v>
      </c>
      <c r="F23" s="275"/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1"/>
      <c r="AP23" s="21"/>
      <c r="AQ23" s="21"/>
      <c r="AR23" s="19"/>
      <c r="BE23" s="268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68"/>
    </row>
    <row r="25" spans="2:57" s="1" customFormat="1" ht="6.95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68"/>
    </row>
    <row r="26" spans="1:57" s="2" customFormat="1" ht="25.9" customHeight="1">
      <c r="A26" s="33"/>
      <c r="B26" s="34"/>
      <c r="C26" s="35"/>
      <c r="D26" s="36" t="s">
        <v>36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76">
        <f>ROUND(AG94,2)</f>
        <v>0</v>
      </c>
      <c r="AL26" s="277"/>
      <c r="AM26" s="277"/>
      <c r="AN26" s="277"/>
      <c r="AO26" s="277"/>
      <c r="AP26" s="35"/>
      <c r="AQ26" s="35"/>
      <c r="AR26" s="38"/>
      <c r="BE26" s="268"/>
    </row>
    <row r="27" spans="1:57" s="2" customFormat="1" ht="6.95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68"/>
    </row>
    <row r="28" spans="1:57" s="2" customFormat="1" ht="12.75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78" t="s">
        <v>37</v>
      </c>
      <c r="M28" s="278"/>
      <c r="N28" s="278"/>
      <c r="O28" s="278"/>
      <c r="P28" s="278"/>
      <c r="Q28" s="35"/>
      <c r="R28" s="35"/>
      <c r="S28" s="35"/>
      <c r="T28" s="35"/>
      <c r="U28" s="35"/>
      <c r="V28" s="35"/>
      <c r="W28" s="278" t="s">
        <v>38</v>
      </c>
      <c r="X28" s="278"/>
      <c r="Y28" s="278"/>
      <c r="Z28" s="278"/>
      <c r="AA28" s="278"/>
      <c r="AB28" s="278"/>
      <c r="AC28" s="278"/>
      <c r="AD28" s="278"/>
      <c r="AE28" s="278"/>
      <c r="AF28" s="35"/>
      <c r="AG28" s="35"/>
      <c r="AH28" s="35"/>
      <c r="AI28" s="35"/>
      <c r="AJ28" s="35"/>
      <c r="AK28" s="278" t="s">
        <v>39</v>
      </c>
      <c r="AL28" s="278"/>
      <c r="AM28" s="278"/>
      <c r="AN28" s="278"/>
      <c r="AO28" s="278"/>
      <c r="AP28" s="35"/>
      <c r="AQ28" s="35"/>
      <c r="AR28" s="38"/>
      <c r="BE28" s="268"/>
    </row>
    <row r="29" spans="2:57" s="3" customFormat="1" ht="14.45" customHeight="1">
      <c r="B29" s="39"/>
      <c r="C29" s="40"/>
      <c r="D29" s="28" t="s">
        <v>40</v>
      </c>
      <c r="E29" s="40"/>
      <c r="F29" s="28" t="s">
        <v>41</v>
      </c>
      <c r="G29" s="40"/>
      <c r="H29" s="40"/>
      <c r="I29" s="40"/>
      <c r="J29" s="40"/>
      <c r="K29" s="40"/>
      <c r="L29" s="262">
        <v>0.21</v>
      </c>
      <c r="M29" s="261"/>
      <c r="N29" s="261"/>
      <c r="O29" s="261"/>
      <c r="P29" s="261"/>
      <c r="Q29" s="40"/>
      <c r="R29" s="40"/>
      <c r="S29" s="40"/>
      <c r="T29" s="40"/>
      <c r="U29" s="40"/>
      <c r="V29" s="40"/>
      <c r="W29" s="260">
        <f>ROUND(AZ94,2)</f>
        <v>0</v>
      </c>
      <c r="X29" s="261"/>
      <c r="Y29" s="261"/>
      <c r="Z29" s="261"/>
      <c r="AA29" s="261"/>
      <c r="AB29" s="261"/>
      <c r="AC29" s="261"/>
      <c r="AD29" s="261"/>
      <c r="AE29" s="261"/>
      <c r="AF29" s="40"/>
      <c r="AG29" s="40"/>
      <c r="AH29" s="40"/>
      <c r="AI29" s="40"/>
      <c r="AJ29" s="40"/>
      <c r="AK29" s="260">
        <f>ROUND(AV94,2)</f>
        <v>0</v>
      </c>
      <c r="AL29" s="261"/>
      <c r="AM29" s="261"/>
      <c r="AN29" s="261"/>
      <c r="AO29" s="261"/>
      <c r="AP29" s="40"/>
      <c r="AQ29" s="40"/>
      <c r="AR29" s="41"/>
      <c r="BE29" s="269"/>
    </row>
    <row r="30" spans="2:57" s="3" customFormat="1" ht="14.45" customHeight="1">
      <c r="B30" s="39"/>
      <c r="C30" s="40"/>
      <c r="D30" s="40"/>
      <c r="E30" s="40"/>
      <c r="F30" s="28" t="s">
        <v>42</v>
      </c>
      <c r="G30" s="40"/>
      <c r="H30" s="40"/>
      <c r="I30" s="40"/>
      <c r="J30" s="40"/>
      <c r="K30" s="40"/>
      <c r="L30" s="262">
        <v>0.15</v>
      </c>
      <c r="M30" s="261"/>
      <c r="N30" s="261"/>
      <c r="O30" s="261"/>
      <c r="P30" s="261"/>
      <c r="Q30" s="40"/>
      <c r="R30" s="40"/>
      <c r="S30" s="40"/>
      <c r="T30" s="40"/>
      <c r="U30" s="40"/>
      <c r="V30" s="40"/>
      <c r="W30" s="260">
        <f>ROUND(BA94,2)</f>
        <v>0</v>
      </c>
      <c r="X30" s="261"/>
      <c r="Y30" s="261"/>
      <c r="Z30" s="261"/>
      <c r="AA30" s="261"/>
      <c r="AB30" s="261"/>
      <c r="AC30" s="261"/>
      <c r="AD30" s="261"/>
      <c r="AE30" s="261"/>
      <c r="AF30" s="40"/>
      <c r="AG30" s="40"/>
      <c r="AH30" s="40"/>
      <c r="AI30" s="40"/>
      <c r="AJ30" s="40"/>
      <c r="AK30" s="260">
        <f>ROUND(AW94,2)</f>
        <v>0</v>
      </c>
      <c r="AL30" s="261"/>
      <c r="AM30" s="261"/>
      <c r="AN30" s="261"/>
      <c r="AO30" s="261"/>
      <c r="AP30" s="40"/>
      <c r="AQ30" s="40"/>
      <c r="AR30" s="41"/>
      <c r="BE30" s="269"/>
    </row>
    <row r="31" spans="2:57" s="3" customFormat="1" ht="14.45" customHeight="1" hidden="1">
      <c r="B31" s="39"/>
      <c r="C31" s="40"/>
      <c r="D31" s="40"/>
      <c r="E31" s="40"/>
      <c r="F31" s="28" t="s">
        <v>43</v>
      </c>
      <c r="G31" s="40"/>
      <c r="H31" s="40"/>
      <c r="I31" s="40"/>
      <c r="J31" s="40"/>
      <c r="K31" s="40"/>
      <c r="L31" s="262">
        <v>0.21</v>
      </c>
      <c r="M31" s="261"/>
      <c r="N31" s="261"/>
      <c r="O31" s="261"/>
      <c r="P31" s="261"/>
      <c r="Q31" s="40"/>
      <c r="R31" s="40"/>
      <c r="S31" s="40"/>
      <c r="T31" s="40"/>
      <c r="U31" s="40"/>
      <c r="V31" s="40"/>
      <c r="W31" s="260">
        <f>ROUND(BB94,2)</f>
        <v>0</v>
      </c>
      <c r="X31" s="261"/>
      <c r="Y31" s="261"/>
      <c r="Z31" s="261"/>
      <c r="AA31" s="261"/>
      <c r="AB31" s="261"/>
      <c r="AC31" s="261"/>
      <c r="AD31" s="261"/>
      <c r="AE31" s="261"/>
      <c r="AF31" s="40"/>
      <c r="AG31" s="40"/>
      <c r="AH31" s="40"/>
      <c r="AI31" s="40"/>
      <c r="AJ31" s="40"/>
      <c r="AK31" s="260">
        <v>0</v>
      </c>
      <c r="AL31" s="261"/>
      <c r="AM31" s="261"/>
      <c r="AN31" s="261"/>
      <c r="AO31" s="261"/>
      <c r="AP31" s="40"/>
      <c r="AQ31" s="40"/>
      <c r="AR31" s="41"/>
      <c r="BE31" s="269"/>
    </row>
    <row r="32" spans="2:57" s="3" customFormat="1" ht="14.45" customHeight="1" hidden="1">
      <c r="B32" s="39"/>
      <c r="C32" s="40"/>
      <c r="D32" s="40"/>
      <c r="E32" s="40"/>
      <c r="F32" s="28" t="s">
        <v>44</v>
      </c>
      <c r="G32" s="40"/>
      <c r="H32" s="40"/>
      <c r="I32" s="40"/>
      <c r="J32" s="40"/>
      <c r="K32" s="40"/>
      <c r="L32" s="262">
        <v>0.15</v>
      </c>
      <c r="M32" s="261"/>
      <c r="N32" s="261"/>
      <c r="O32" s="261"/>
      <c r="P32" s="261"/>
      <c r="Q32" s="40"/>
      <c r="R32" s="40"/>
      <c r="S32" s="40"/>
      <c r="T32" s="40"/>
      <c r="U32" s="40"/>
      <c r="V32" s="40"/>
      <c r="W32" s="260">
        <f>ROUND(BC94,2)</f>
        <v>0</v>
      </c>
      <c r="X32" s="261"/>
      <c r="Y32" s="261"/>
      <c r="Z32" s="261"/>
      <c r="AA32" s="261"/>
      <c r="AB32" s="261"/>
      <c r="AC32" s="261"/>
      <c r="AD32" s="261"/>
      <c r="AE32" s="261"/>
      <c r="AF32" s="40"/>
      <c r="AG32" s="40"/>
      <c r="AH32" s="40"/>
      <c r="AI32" s="40"/>
      <c r="AJ32" s="40"/>
      <c r="AK32" s="260">
        <v>0</v>
      </c>
      <c r="AL32" s="261"/>
      <c r="AM32" s="261"/>
      <c r="AN32" s="261"/>
      <c r="AO32" s="261"/>
      <c r="AP32" s="40"/>
      <c r="AQ32" s="40"/>
      <c r="AR32" s="41"/>
      <c r="BE32" s="269"/>
    </row>
    <row r="33" spans="2:57" s="3" customFormat="1" ht="14.45" customHeight="1" hidden="1">
      <c r="B33" s="39"/>
      <c r="C33" s="40"/>
      <c r="D33" s="40"/>
      <c r="E33" s="40"/>
      <c r="F33" s="28" t="s">
        <v>45</v>
      </c>
      <c r="G33" s="40"/>
      <c r="H33" s="40"/>
      <c r="I33" s="40"/>
      <c r="J33" s="40"/>
      <c r="K33" s="40"/>
      <c r="L33" s="262">
        <v>0</v>
      </c>
      <c r="M33" s="261"/>
      <c r="N33" s="261"/>
      <c r="O33" s="261"/>
      <c r="P33" s="261"/>
      <c r="Q33" s="40"/>
      <c r="R33" s="40"/>
      <c r="S33" s="40"/>
      <c r="T33" s="40"/>
      <c r="U33" s="40"/>
      <c r="V33" s="40"/>
      <c r="W33" s="260">
        <f>ROUND(BD94,2)</f>
        <v>0</v>
      </c>
      <c r="X33" s="261"/>
      <c r="Y33" s="261"/>
      <c r="Z33" s="261"/>
      <c r="AA33" s="261"/>
      <c r="AB33" s="261"/>
      <c r="AC33" s="261"/>
      <c r="AD33" s="261"/>
      <c r="AE33" s="261"/>
      <c r="AF33" s="40"/>
      <c r="AG33" s="40"/>
      <c r="AH33" s="40"/>
      <c r="AI33" s="40"/>
      <c r="AJ33" s="40"/>
      <c r="AK33" s="260">
        <v>0</v>
      </c>
      <c r="AL33" s="261"/>
      <c r="AM33" s="261"/>
      <c r="AN33" s="261"/>
      <c r="AO33" s="261"/>
      <c r="AP33" s="40"/>
      <c r="AQ33" s="40"/>
      <c r="AR33" s="41"/>
      <c r="BE33" s="269"/>
    </row>
    <row r="34" spans="1:57" s="2" customFormat="1" ht="6.95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268"/>
    </row>
    <row r="35" spans="1:57" s="2" customFormat="1" ht="25.9" customHeight="1">
      <c r="A35" s="33"/>
      <c r="B35" s="34"/>
      <c r="C35" s="42"/>
      <c r="D35" s="43" t="s">
        <v>46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47</v>
      </c>
      <c r="U35" s="44"/>
      <c r="V35" s="44"/>
      <c r="W35" s="44"/>
      <c r="X35" s="263" t="s">
        <v>48</v>
      </c>
      <c r="Y35" s="264"/>
      <c r="Z35" s="264"/>
      <c r="AA35" s="264"/>
      <c r="AB35" s="264"/>
      <c r="AC35" s="44"/>
      <c r="AD35" s="44"/>
      <c r="AE35" s="44"/>
      <c r="AF35" s="44"/>
      <c r="AG35" s="44"/>
      <c r="AH35" s="44"/>
      <c r="AI35" s="44"/>
      <c r="AJ35" s="44"/>
      <c r="AK35" s="265">
        <f>SUM(AK26:AK33)</f>
        <v>0</v>
      </c>
      <c r="AL35" s="264"/>
      <c r="AM35" s="264"/>
      <c r="AN35" s="264"/>
      <c r="AO35" s="266"/>
      <c r="AP35" s="42"/>
      <c r="AQ35" s="42"/>
      <c r="AR35" s="38"/>
      <c r="BE35" s="33"/>
    </row>
    <row r="36" spans="1:57" s="2" customFormat="1" ht="6.95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14.45" customHeight="1">
      <c r="A37" s="33"/>
      <c r="B37" s="34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  <c r="AR37" s="38"/>
      <c r="BE37" s="33"/>
    </row>
    <row r="38" spans="2:44" s="1" customFormat="1" ht="14.45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5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5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5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5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5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5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5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5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5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5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5" customHeight="1">
      <c r="B49" s="46"/>
      <c r="C49" s="47"/>
      <c r="D49" s="48" t="s">
        <v>49</v>
      </c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8" t="s">
        <v>50</v>
      </c>
      <c r="AI49" s="49"/>
      <c r="AJ49" s="49"/>
      <c r="AK49" s="49"/>
      <c r="AL49" s="49"/>
      <c r="AM49" s="49"/>
      <c r="AN49" s="49"/>
      <c r="AO49" s="49"/>
      <c r="AP49" s="47"/>
      <c r="AQ49" s="47"/>
      <c r="AR49" s="50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.75">
      <c r="A60" s="33"/>
      <c r="B60" s="34"/>
      <c r="C60" s="35"/>
      <c r="D60" s="51" t="s">
        <v>51</v>
      </c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51" t="s">
        <v>52</v>
      </c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51" t="s">
        <v>51</v>
      </c>
      <c r="AI60" s="37"/>
      <c r="AJ60" s="37"/>
      <c r="AK60" s="37"/>
      <c r="AL60" s="37"/>
      <c r="AM60" s="51" t="s">
        <v>52</v>
      </c>
      <c r="AN60" s="37"/>
      <c r="AO60" s="37"/>
      <c r="AP60" s="35"/>
      <c r="AQ60" s="35"/>
      <c r="AR60" s="38"/>
      <c r="BE60" s="33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.75">
      <c r="A64" s="33"/>
      <c r="B64" s="34"/>
      <c r="C64" s="35"/>
      <c r="D64" s="48" t="s">
        <v>53</v>
      </c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48" t="s">
        <v>54</v>
      </c>
      <c r="AI64" s="52"/>
      <c r="AJ64" s="52"/>
      <c r="AK64" s="52"/>
      <c r="AL64" s="52"/>
      <c r="AM64" s="52"/>
      <c r="AN64" s="52"/>
      <c r="AO64" s="52"/>
      <c r="AP64" s="35"/>
      <c r="AQ64" s="35"/>
      <c r="AR64" s="38"/>
      <c r="BE64" s="33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.75">
      <c r="A75" s="33"/>
      <c r="B75" s="34"/>
      <c r="C75" s="35"/>
      <c r="D75" s="51" t="s">
        <v>51</v>
      </c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51" t="s">
        <v>52</v>
      </c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1" t="s">
        <v>51</v>
      </c>
      <c r="AI75" s="37"/>
      <c r="AJ75" s="37"/>
      <c r="AK75" s="37"/>
      <c r="AL75" s="37"/>
      <c r="AM75" s="51" t="s">
        <v>52</v>
      </c>
      <c r="AN75" s="37"/>
      <c r="AO75" s="37"/>
      <c r="AP75" s="35"/>
      <c r="AQ75" s="35"/>
      <c r="AR75" s="38"/>
      <c r="BE75" s="33"/>
    </row>
    <row r="76" spans="1:57" s="2" customFormat="1" ht="12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  <c r="AR76" s="38"/>
      <c r="BE76" s="33"/>
    </row>
    <row r="77" spans="1:57" s="2" customFormat="1" ht="6.95" customHeight="1">
      <c r="A77" s="33"/>
      <c r="B77" s="53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  <c r="AB77" s="54"/>
      <c r="AC77" s="54"/>
      <c r="AD77" s="54"/>
      <c r="AE77" s="54"/>
      <c r="AF77" s="54"/>
      <c r="AG77" s="54"/>
      <c r="AH77" s="54"/>
      <c r="AI77" s="54"/>
      <c r="AJ77" s="54"/>
      <c r="AK77" s="54"/>
      <c r="AL77" s="54"/>
      <c r="AM77" s="54"/>
      <c r="AN77" s="54"/>
      <c r="AO77" s="54"/>
      <c r="AP77" s="54"/>
      <c r="AQ77" s="54"/>
      <c r="AR77" s="38"/>
      <c r="BE77" s="33"/>
    </row>
    <row r="81" spans="1:57" s="2" customFormat="1" ht="6.95" customHeight="1">
      <c r="A81" s="33"/>
      <c r="B81" s="55"/>
      <c r="C81" s="56"/>
      <c r="D81" s="56"/>
      <c r="E81" s="56"/>
      <c r="F81" s="56"/>
      <c r="G81" s="56"/>
      <c r="H81" s="56"/>
      <c r="I81" s="56"/>
      <c r="J81" s="56"/>
      <c r="K81" s="56"/>
      <c r="L81" s="56"/>
      <c r="M81" s="56"/>
      <c r="N81" s="56"/>
      <c r="O81" s="56"/>
      <c r="P81" s="56"/>
      <c r="Q81" s="56"/>
      <c r="R81" s="56"/>
      <c r="S81" s="56"/>
      <c r="T81" s="56"/>
      <c r="U81" s="56"/>
      <c r="V81" s="56"/>
      <c r="W81" s="56"/>
      <c r="X81" s="56"/>
      <c r="Y81" s="56"/>
      <c r="Z81" s="56"/>
      <c r="AA81" s="56"/>
      <c r="AB81" s="56"/>
      <c r="AC81" s="56"/>
      <c r="AD81" s="56"/>
      <c r="AE81" s="56"/>
      <c r="AF81" s="56"/>
      <c r="AG81" s="56"/>
      <c r="AH81" s="56"/>
      <c r="AI81" s="56"/>
      <c r="AJ81" s="56"/>
      <c r="AK81" s="56"/>
      <c r="AL81" s="56"/>
      <c r="AM81" s="56"/>
      <c r="AN81" s="56"/>
      <c r="AO81" s="56"/>
      <c r="AP81" s="56"/>
      <c r="AQ81" s="56"/>
      <c r="AR81" s="38"/>
      <c r="BE81" s="33"/>
    </row>
    <row r="82" spans="1:57" s="2" customFormat="1" ht="24.95" customHeight="1">
      <c r="A82" s="33"/>
      <c r="B82" s="34"/>
      <c r="C82" s="22" t="s">
        <v>55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8"/>
      <c r="BE82" s="33"/>
    </row>
    <row r="83" spans="1:57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  <c r="AR83" s="38"/>
      <c r="BE83" s="33"/>
    </row>
    <row r="84" spans="2:44" s="4" customFormat="1" ht="12" customHeight="1">
      <c r="B84" s="57"/>
      <c r="C84" s="28" t="s">
        <v>13</v>
      </c>
      <c r="D84" s="58"/>
      <c r="E84" s="58"/>
      <c r="F84" s="58"/>
      <c r="G84" s="58"/>
      <c r="H84" s="58"/>
      <c r="I84" s="58"/>
      <c r="J84" s="58"/>
      <c r="K84" s="58"/>
      <c r="L84" s="58" t="str">
        <f>K5</f>
        <v>2023-ST-07</v>
      </c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9"/>
    </row>
    <row r="85" spans="2:44" s="5" customFormat="1" ht="36.95" customHeight="1">
      <c r="B85" s="60"/>
      <c r="C85" s="61" t="s">
        <v>16</v>
      </c>
      <c r="D85" s="62"/>
      <c r="E85" s="62"/>
      <c r="F85" s="62"/>
      <c r="G85" s="62"/>
      <c r="H85" s="62"/>
      <c r="I85" s="62"/>
      <c r="J85" s="62"/>
      <c r="K85" s="62"/>
      <c r="L85" s="249" t="str">
        <f>K6</f>
        <v>Zimní stadion, Výměna oken v kancelářích ve 2.NP - varianta hliníková okna</v>
      </c>
      <c r="M85" s="250"/>
      <c r="N85" s="250"/>
      <c r="O85" s="250"/>
      <c r="P85" s="250"/>
      <c r="Q85" s="250"/>
      <c r="R85" s="250"/>
      <c r="S85" s="250"/>
      <c r="T85" s="250"/>
      <c r="U85" s="250"/>
      <c r="V85" s="250"/>
      <c r="W85" s="250"/>
      <c r="X85" s="250"/>
      <c r="Y85" s="250"/>
      <c r="Z85" s="250"/>
      <c r="AA85" s="250"/>
      <c r="AB85" s="250"/>
      <c r="AC85" s="250"/>
      <c r="AD85" s="250"/>
      <c r="AE85" s="250"/>
      <c r="AF85" s="250"/>
      <c r="AG85" s="250"/>
      <c r="AH85" s="250"/>
      <c r="AI85" s="250"/>
      <c r="AJ85" s="250"/>
      <c r="AK85" s="250"/>
      <c r="AL85" s="250"/>
      <c r="AM85" s="250"/>
      <c r="AN85" s="250"/>
      <c r="AO85" s="250"/>
      <c r="AP85" s="62"/>
      <c r="AQ85" s="62"/>
      <c r="AR85" s="63"/>
    </row>
    <row r="86" spans="1:57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8"/>
      <c r="BE86" s="33"/>
    </row>
    <row r="87" spans="1:57" s="2" customFormat="1" ht="12" customHeight="1">
      <c r="A87" s="33"/>
      <c r="B87" s="34"/>
      <c r="C87" s="28" t="s">
        <v>20</v>
      </c>
      <c r="D87" s="35"/>
      <c r="E87" s="35"/>
      <c r="F87" s="35"/>
      <c r="G87" s="35"/>
      <c r="H87" s="35"/>
      <c r="I87" s="35"/>
      <c r="J87" s="35"/>
      <c r="K87" s="35"/>
      <c r="L87" s="64" t="str">
        <f>IF(K8="","",K8)</f>
        <v xml:space="preserve"> </v>
      </c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28" t="s">
        <v>22</v>
      </c>
      <c r="AJ87" s="35"/>
      <c r="AK87" s="35"/>
      <c r="AL87" s="35"/>
      <c r="AM87" s="251" t="str">
        <f>IF(AN8="","",AN8)</f>
        <v>25. 5. 2023</v>
      </c>
      <c r="AN87" s="251"/>
      <c r="AO87" s="35"/>
      <c r="AP87" s="35"/>
      <c r="AQ87" s="35"/>
      <c r="AR87" s="38"/>
      <c r="BE87" s="33"/>
    </row>
    <row r="88" spans="1:57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8"/>
      <c r="BE88" s="33"/>
    </row>
    <row r="89" spans="1:57" s="2" customFormat="1" ht="15.2" customHeight="1">
      <c r="A89" s="33"/>
      <c r="B89" s="34"/>
      <c r="C89" s="28" t="s">
        <v>24</v>
      </c>
      <c r="D89" s="35"/>
      <c r="E89" s="35"/>
      <c r="F89" s="35"/>
      <c r="G89" s="35"/>
      <c r="H89" s="35"/>
      <c r="I89" s="35"/>
      <c r="J89" s="35"/>
      <c r="K89" s="35"/>
      <c r="L89" s="58" t="str">
        <f>IF(E11="","",E11)</f>
        <v>Město Kopřivnice</v>
      </c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28" t="s">
        <v>30</v>
      </c>
      <c r="AJ89" s="35"/>
      <c r="AK89" s="35"/>
      <c r="AL89" s="35"/>
      <c r="AM89" s="252" t="str">
        <f>IF(E17="","",E17)</f>
        <v xml:space="preserve"> </v>
      </c>
      <c r="AN89" s="253"/>
      <c r="AO89" s="253"/>
      <c r="AP89" s="253"/>
      <c r="AQ89" s="35"/>
      <c r="AR89" s="38"/>
      <c r="AS89" s="254" t="s">
        <v>56</v>
      </c>
      <c r="AT89" s="255"/>
      <c r="AU89" s="66"/>
      <c r="AV89" s="66"/>
      <c r="AW89" s="66"/>
      <c r="AX89" s="66"/>
      <c r="AY89" s="66"/>
      <c r="AZ89" s="66"/>
      <c r="BA89" s="66"/>
      <c r="BB89" s="66"/>
      <c r="BC89" s="66"/>
      <c r="BD89" s="67"/>
      <c r="BE89" s="33"/>
    </row>
    <row r="90" spans="1:57" s="2" customFormat="1" ht="15.2" customHeight="1">
      <c r="A90" s="33"/>
      <c r="B90" s="34"/>
      <c r="C90" s="28" t="s">
        <v>28</v>
      </c>
      <c r="D90" s="35"/>
      <c r="E90" s="35"/>
      <c r="F90" s="35"/>
      <c r="G90" s="35"/>
      <c r="H90" s="35"/>
      <c r="I90" s="35"/>
      <c r="J90" s="35"/>
      <c r="K90" s="35"/>
      <c r="L90" s="58" t="str">
        <f>IF(E14="Vyplň údaj","",E14)</f>
        <v/>
      </c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28" t="s">
        <v>32</v>
      </c>
      <c r="AJ90" s="35"/>
      <c r="AK90" s="35"/>
      <c r="AL90" s="35"/>
      <c r="AM90" s="252" t="str">
        <f>IF(E20="","",E20)</f>
        <v>Ladislav Pekárek</v>
      </c>
      <c r="AN90" s="253"/>
      <c r="AO90" s="253"/>
      <c r="AP90" s="253"/>
      <c r="AQ90" s="35"/>
      <c r="AR90" s="38"/>
      <c r="AS90" s="256"/>
      <c r="AT90" s="257"/>
      <c r="AU90" s="68"/>
      <c r="AV90" s="68"/>
      <c r="AW90" s="68"/>
      <c r="AX90" s="68"/>
      <c r="AY90" s="68"/>
      <c r="AZ90" s="68"/>
      <c r="BA90" s="68"/>
      <c r="BB90" s="68"/>
      <c r="BC90" s="68"/>
      <c r="BD90" s="69"/>
      <c r="BE90" s="33"/>
    </row>
    <row r="91" spans="1:57" s="2" customFormat="1" ht="10.9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  <c r="AR91" s="38"/>
      <c r="AS91" s="258"/>
      <c r="AT91" s="259"/>
      <c r="AU91" s="70"/>
      <c r="AV91" s="70"/>
      <c r="AW91" s="70"/>
      <c r="AX91" s="70"/>
      <c r="AY91" s="70"/>
      <c r="AZ91" s="70"/>
      <c r="BA91" s="70"/>
      <c r="BB91" s="70"/>
      <c r="BC91" s="70"/>
      <c r="BD91" s="71"/>
      <c r="BE91" s="33"/>
    </row>
    <row r="92" spans="1:57" s="2" customFormat="1" ht="29.25" customHeight="1">
      <c r="A92" s="33"/>
      <c r="B92" s="34"/>
      <c r="C92" s="239" t="s">
        <v>57</v>
      </c>
      <c r="D92" s="240"/>
      <c r="E92" s="240"/>
      <c r="F92" s="240"/>
      <c r="G92" s="240"/>
      <c r="H92" s="72"/>
      <c r="I92" s="241" t="s">
        <v>58</v>
      </c>
      <c r="J92" s="240"/>
      <c r="K92" s="240"/>
      <c r="L92" s="240"/>
      <c r="M92" s="240"/>
      <c r="N92" s="240"/>
      <c r="O92" s="240"/>
      <c r="P92" s="240"/>
      <c r="Q92" s="240"/>
      <c r="R92" s="240"/>
      <c r="S92" s="240"/>
      <c r="T92" s="240"/>
      <c r="U92" s="240"/>
      <c r="V92" s="240"/>
      <c r="W92" s="240"/>
      <c r="X92" s="240"/>
      <c r="Y92" s="240"/>
      <c r="Z92" s="240"/>
      <c r="AA92" s="240"/>
      <c r="AB92" s="240"/>
      <c r="AC92" s="240"/>
      <c r="AD92" s="240"/>
      <c r="AE92" s="240"/>
      <c r="AF92" s="240"/>
      <c r="AG92" s="242" t="s">
        <v>59</v>
      </c>
      <c r="AH92" s="240"/>
      <c r="AI92" s="240"/>
      <c r="AJ92" s="240"/>
      <c r="AK92" s="240"/>
      <c r="AL92" s="240"/>
      <c r="AM92" s="240"/>
      <c r="AN92" s="241" t="s">
        <v>60</v>
      </c>
      <c r="AO92" s="240"/>
      <c r="AP92" s="243"/>
      <c r="AQ92" s="73" t="s">
        <v>61</v>
      </c>
      <c r="AR92" s="38"/>
      <c r="AS92" s="74" t="s">
        <v>62</v>
      </c>
      <c r="AT92" s="75" t="s">
        <v>63</v>
      </c>
      <c r="AU92" s="75" t="s">
        <v>64</v>
      </c>
      <c r="AV92" s="75" t="s">
        <v>65</v>
      </c>
      <c r="AW92" s="75" t="s">
        <v>66</v>
      </c>
      <c r="AX92" s="75" t="s">
        <v>67</v>
      </c>
      <c r="AY92" s="75" t="s">
        <v>68</v>
      </c>
      <c r="AZ92" s="75" t="s">
        <v>69</v>
      </c>
      <c r="BA92" s="75" t="s">
        <v>70</v>
      </c>
      <c r="BB92" s="75" t="s">
        <v>71</v>
      </c>
      <c r="BC92" s="75" t="s">
        <v>72</v>
      </c>
      <c r="BD92" s="76" t="s">
        <v>73</v>
      </c>
      <c r="BE92" s="33"/>
    </row>
    <row r="93" spans="1:57" s="2" customFormat="1" ht="10.9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  <c r="AR93" s="38"/>
      <c r="AS93" s="77"/>
      <c r="AT93" s="78"/>
      <c r="AU93" s="78"/>
      <c r="AV93" s="78"/>
      <c r="AW93" s="78"/>
      <c r="AX93" s="78"/>
      <c r="AY93" s="78"/>
      <c r="AZ93" s="78"/>
      <c r="BA93" s="78"/>
      <c r="BB93" s="78"/>
      <c r="BC93" s="78"/>
      <c r="BD93" s="79"/>
      <c r="BE93" s="33"/>
    </row>
    <row r="94" spans="2:90" s="6" customFormat="1" ht="32.45" customHeight="1">
      <c r="B94" s="80"/>
      <c r="C94" s="81" t="s">
        <v>74</v>
      </c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247">
        <f>ROUND(AG95,2)</f>
        <v>0</v>
      </c>
      <c r="AH94" s="247"/>
      <c r="AI94" s="247"/>
      <c r="AJ94" s="247"/>
      <c r="AK94" s="247"/>
      <c r="AL94" s="247"/>
      <c r="AM94" s="247"/>
      <c r="AN94" s="248">
        <f>SUM(AG94,AT94)</f>
        <v>0</v>
      </c>
      <c r="AO94" s="248"/>
      <c r="AP94" s="248"/>
      <c r="AQ94" s="84" t="s">
        <v>1</v>
      </c>
      <c r="AR94" s="85"/>
      <c r="AS94" s="86">
        <f>ROUND(AS95,2)</f>
        <v>0</v>
      </c>
      <c r="AT94" s="87">
        <f>ROUND(SUM(AV94:AW94),2)</f>
        <v>0</v>
      </c>
      <c r="AU94" s="88">
        <f>ROUND(AU95,5)</f>
        <v>0</v>
      </c>
      <c r="AV94" s="87">
        <f>ROUND(AZ94*L29,2)</f>
        <v>0</v>
      </c>
      <c r="AW94" s="87">
        <f>ROUND(BA94*L30,2)</f>
        <v>0</v>
      </c>
      <c r="AX94" s="87">
        <f>ROUND(BB94*L29,2)</f>
        <v>0</v>
      </c>
      <c r="AY94" s="87">
        <f>ROUND(BC94*L30,2)</f>
        <v>0</v>
      </c>
      <c r="AZ94" s="87">
        <f>ROUND(AZ95,2)</f>
        <v>0</v>
      </c>
      <c r="BA94" s="87">
        <f>ROUND(BA95,2)</f>
        <v>0</v>
      </c>
      <c r="BB94" s="87">
        <f>ROUND(BB95,2)</f>
        <v>0</v>
      </c>
      <c r="BC94" s="87">
        <f>ROUND(BC95,2)</f>
        <v>0</v>
      </c>
      <c r="BD94" s="89">
        <f>ROUND(BD95,2)</f>
        <v>0</v>
      </c>
      <c r="BS94" s="90" t="s">
        <v>75</v>
      </c>
      <c r="BT94" s="90" t="s">
        <v>76</v>
      </c>
      <c r="BV94" s="90" t="s">
        <v>77</v>
      </c>
      <c r="BW94" s="90" t="s">
        <v>5</v>
      </c>
      <c r="BX94" s="90" t="s">
        <v>78</v>
      </c>
      <c r="CL94" s="90" t="s">
        <v>1</v>
      </c>
    </row>
    <row r="95" spans="1:90" s="7" customFormat="1" ht="37.5" customHeight="1">
      <c r="A95" s="91" t="s">
        <v>79</v>
      </c>
      <c r="B95" s="92"/>
      <c r="C95" s="93"/>
      <c r="D95" s="246" t="s">
        <v>14</v>
      </c>
      <c r="E95" s="246"/>
      <c r="F95" s="246"/>
      <c r="G95" s="246"/>
      <c r="H95" s="246"/>
      <c r="I95" s="94"/>
      <c r="J95" s="246" t="s">
        <v>17</v>
      </c>
      <c r="K95" s="246"/>
      <c r="L95" s="246"/>
      <c r="M95" s="246"/>
      <c r="N95" s="246"/>
      <c r="O95" s="246"/>
      <c r="P95" s="246"/>
      <c r="Q95" s="246"/>
      <c r="R95" s="246"/>
      <c r="S95" s="246"/>
      <c r="T95" s="246"/>
      <c r="U95" s="246"/>
      <c r="V95" s="246"/>
      <c r="W95" s="246"/>
      <c r="X95" s="246"/>
      <c r="Y95" s="246"/>
      <c r="Z95" s="246"/>
      <c r="AA95" s="246"/>
      <c r="AB95" s="246"/>
      <c r="AC95" s="246"/>
      <c r="AD95" s="246"/>
      <c r="AE95" s="246"/>
      <c r="AF95" s="246"/>
      <c r="AG95" s="244">
        <f>'2023-ST-07 - Zimní stadio...'!J28</f>
        <v>0</v>
      </c>
      <c r="AH95" s="245"/>
      <c r="AI95" s="245"/>
      <c r="AJ95" s="245"/>
      <c r="AK95" s="245"/>
      <c r="AL95" s="245"/>
      <c r="AM95" s="245"/>
      <c r="AN95" s="244">
        <f>SUM(AG95,AT95)</f>
        <v>0</v>
      </c>
      <c r="AO95" s="245"/>
      <c r="AP95" s="245"/>
      <c r="AQ95" s="95" t="s">
        <v>80</v>
      </c>
      <c r="AR95" s="96"/>
      <c r="AS95" s="97">
        <v>0</v>
      </c>
      <c r="AT95" s="98">
        <f>ROUND(SUM(AV95:AW95),2)</f>
        <v>0</v>
      </c>
      <c r="AU95" s="99">
        <f>'2023-ST-07 - Zimní stadio...'!P120</f>
        <v>0</v>
      </c>
      <c r="AV95" s="98">
        <f>'2023-ST-07 - Zimní stadio...'!J31</f>
        <v>0</v>
      </c>
      <c r="AW95" s="98">
        <f>'2023-ST-07 - Zimní stadio...'!J32</f>
        <v>0</v>
      </c>
      <c r="AX95" s="98">
        <f>'2023-ST-07 - Zimní stadio...'!J33</f>
        <v>0</v>
      </c>
      <c r="AY95" s="98">
        <f>'2023-ST-07 - Zimní stadio...'!J34</f>
        <v>0</v>
      </c>
      <c r="AZ95" s="98">
        <f>'2023-ST-07 - Zimní stadio...'!F31</f>
        <v>0</v>
      </c>
      <c r="BA95" s="98">
        <f>'2023-ST-07 - Zimní stadio...'!F32</f>
        <v>0</v>
      </c>
      <c r="BB95" s="98">
        <f>'2023-ST-07 - Zimní stadio...'!F33</f>
        <v>0</v>
      </c>
      <c r="BC95" s="98">
        <f>'2023-ST-07 - Zimní stadio...'!F34</f>
        <v>0</v>
      </c>
      <c r="BD95" s="100">
        <f>'2023-ST-07 - Zimní stadio...'!F35</f>
        <v>0</v>
      </c>
      <c r="BT95" s="101" t="s">
        <v>81</v>
      </c>
      <c r="BU95" s="101" t="s">
        <v>82</v>
      </c>
      <c r="BV95" s="101" t="s">
        <v>77</v>
      </c>
      <c r="BW95" s="101" t="s">
        <v>5</v>
      </c>
      <c r="BX95" s="101" t="s">
        <v>78</v>
      </c>
      <c r="CL95" s="101" t="s">
        <v>1</v>
      </c>
    </row>
    <row r="96" spans="1:57" s="2" customFormat="1" ht="30" customHeight="1">
      <c r="A96" s="33"/>
      <c r="B96" s="34"/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  <c r="AR96" s="38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</row>
    <row r="97" spans="1:57" s="2" customFormat="1" ht="6.95" customHeight="1">
      <c r="A97" s="33"/>
      <c r="B97" s="53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AP97" s="54"/>
      <c r="AQ97" s="54"/>
      <c r="AR97" s="38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</row>
  </sheetData>
  <sheetProtection algorithmName="SHA-512" hashValue="nTsei/m2aFAaoQH3bwwQuRnrnWddC/Wti16hbWCJGm8Lw3jyAL6KwgbZCewSE2Aed+CptKH893sNaDCVQ9qQOg==" saltValue="AprFeSKUPCV49Eua/QRw0imrt4IOV6jRvDkZfKquVptKQ5pNwBh31jY9p2KQW9Qt1xEt9BBG4J1UskghcL3kGg==" spinCount="100000" sheet="1" objects="1" scenarios="1" formatColumns="0" formatRows="0"/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2023-ST-07 - Zimní stadio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7"/>
  <sheetViews>
    <sheetView showGridLines="0" tabSelected="1" workbookViewId="0" topLeftCell="A1">
      <selection activeCell="J13" sqref="J13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238"/>
      <c r="AT2" s="16" t="s">
        <v>5</v>
      </c>
    </row>
    <row r="3" spans="2:46" s="1" customFormat="1" ht="6.95" customHeight="1">
      <c r="B3" s="102"/>
      <c r="C3" s="103"/>
      <c r="D3" s="103"/>
      <c r="E3" s="103"/>
      <c r="F3" s="103"/>
      <c r="G3" s="103"/>
      <c r="H3" s="103"/>
      <c r="I3" s="103"/>
      <c r="J3" s="103"/>
      <c r="K3" s="103"/>
      <c r="L3" s="19"/>
      <c r="AT3" s="16" t="s">
        <v>83</v>
      </c>
    </row>
    <row r="4" spans="2:46" s="1" customFormat="1" ht="24.95" customHeight="1">
      <c r="B4" s="19"/>
      <c r="D4" s="104" t="s">
        <v>84</v>
      </c>
      <c r="L4" s="19"/>
      <c r="M4" s="105" t="s">
        <v>10</v>
      </c>
      <c r="AT4" s="16" t="s">
        <v>4</v>
      </c>
    </row>
    <row r="5" spans="2:12" s="1" customFormat="1" ht="6.95" customHeight="1">
      <c r="B5" s="19"/>
      <c r="L5" s="19"/>
    </row>
    <row r="6" spans="1:31" s="2" customFormat="1" ht="12" customHeight="1">
      <c r="A6" s="33"/>
      <c r="B6" s="38"/>
      <c r="C6" s="33"/>
      <c r="D6" s="106" t="s">
        <v>16</v>
      </c>
      <c r="E6" s="33"/>
      <c r="F6" s="33"/>
      <c r="G6" s="33"/>
      <c r="H6" s="33"/>
      <c r="I6" s="33"/>
      <c r="J6" s="33"/>
      <c r="K6" s="33"/>
      <c r="L6" s="50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</row>
    <row r="7" spans="1:31" s="2" customFormat="1" ht="30" customHeight="1">
      <c r="A7" s="33"/>
      <c r="B7" s="38"/>
      <c r="C7" s="33"/>
      <c r="D7" s="33"/>
      <c r="E7" s="279" t="s">
        <v>17</v>
      </c>
      <c r="F7" s="280"/>
      <c r="G7" s="280"/>
      <c r="H7" s="280"/>
      <c r="I7" s="33"/>
      <c r="J7" s="33"/>
      <c r="K7" s="33"/>
      <c r="L7" s="50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</row>
    <row r="8" spans="1:31" s="2" customFormat="1" ht="12">
      <c r="A8" s="33"/>
      <c r="B8" s="38"/>
      <c r="C8" s="33"/>
      <c r="D8" s="33"/>
      <c r="E8" s="33"/>
      <c r="F8" s="33"/>
      <c r="G8" s="33"/>
      <c r="H8" s="33"/>
      <c r="I8" s="33"/>
      <c r="J8" s="33"/>
      <c r="K8" s="33"/>
      <c r="L8" s="50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2" customHeight="1">
      <c r="A9" s="33"/>
      <c r="B9" s="38"/>
      <c r="C9" s="33"/>
      <c r="D9" s="106" t="s">
        <v>18</v>
      </c>
      <c r="E9" s="33"/>
      <c r="F9" s="107" t="s">
        <v>1</v>
      </c>
      <c r="G9" s="33"/>
      <c r="H9" s="33"/>
      <c r="I9" s="106" t="s">
        <v>19</v>
      </c>
      <c r="J9" s="107" t="s">
        <v>1</v>
      </c>
      <c r="K9" s="33"/>
      <c r="L9" s="50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2" customHeight="1">
      <c r="A10" s="33"/>
      <c r="B10" s="38"/>
      <c r="C10" s="33"/>
      <c r="D10" s="106" t="s">
        <v>20</v>
      </c>
      <c r="E10" s="33"/>
      <c r="F10" s="107" t="s">
        <v>21</v>
      </c>
      <c r="G10" s="33"/>
      <c r="H10" s="33"/>
      <c r="I10" s="106" t="s">
        <v>22</v>
      </c>
      <c r="J10" s="108" t="str">
        <f>'Rekapitulace stavby'!AN8</f>
        <v>25. 5. 2023</v>
      </c>
      <c r="K10" s="33"/>
      <c r="L10" s="50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0.9" customHeight="1">
      <c r="A11" s="33"/>
      <c r="B11" s="38"/>
      <c r="C11" s="33"/>
      <c r="D11" s="33"/>
      <c r="E11" s="33"/>
      <c r="F11" s="33"/>
      <c r="G11" s="33"/>
      <c r="H11" s="33"/>
      <c r="I11" s="33"/>
      <c r="J11" s="33"/>
      <c r="K11" s="33"/>
      <c r="L11" s="50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6" t="s">
        <v>24</v>
      </c>
      <c r="E12" s="33"/>
      <c r="F12" s="33"/>
      <c r="G12" s="33"/>
      <c r="H12" s="33"/>
      <c r="I12" s="106" t="s">
        <v>25</v>
      </c>
      <c r="J12" s="107" t="s">
        <v>1</v>
      </c>
      <c r="K12" s="33"/>
      <c r="L12" s="50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8" customHeight="1">
      <c r="A13" s="33"/>
      <c r="B13" s="38"/>
      <c r="C13" s="33"/>
      <c r="D13" s="33"/>
      <c r="E13" s="107" t="s">
        <v>26</v>
      </c>
      <c r="F13" s="33"/>
      <c r="G13" s="33"/>
      <c r="H13" s="33"/>
      <c r="I13" s="106" t="s">
        <v>27</v>
      </c>
      <c r="J13" s="107" t="s">
        <v>1</v>
      </c>
      <c r="K13" s="33"/>
      <c r="L13" s="50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6.95" customHeight="1">
      <c r="A14" s="33"/>
      <c r="B14" s="38"/>
      <c r="C14" s="33"/>
      <c r="D14" s="33"/>
      <c r="E14" s="33"/>
      <c r="F14" s="33"/>
      <c r="G14" s="33"/>
      <c r="H14" s="33"/>
      <c r="I14" s="33"/>
      <c r="J14" s="33"/>
      <c r="K14" s="33"/>
      <c r="L14" s="50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2" customHeight="1">
      <c r="A15" s="33"/>
      <c r="B15" s="38"/>
      <c r="C15" s="33"/>
      <c r="D15" s="106" t="s">
        <v>28</v>
      </c>
      <c r="E15" s="33"/>
      <c r="F15" s="33"/>
      <c r="G15" s="33"/>
      <c r="H15" s="33"/>
      <c r="I15" s="106" t="s">
        <v>25</v>
      </c>
      <c r="J15" s="29" t="str">
        <f>'Rekapitulace stavby'!AN13</f>
        <v>Vyplň údaj</v>
      </c>
      <c r="K15" s="33"/>
      <c r="L15" s="50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18" customHeight="1">
      <c r="A16" s="33"/>
      <c r="B16" s="38"/>
      <c r="C16" s="33"/>
      <c r="D16" s="33"/>
      <c r="E16" s="281" t="str">
        <f>'Rekapitulace stavby'!E14</f>
        <v>Vyplň údaj</v>
      </c>
      <c r="F16" s="282"/>
      <c r="G16" s="282"/>
      <c r="H16" s="282"/>
      <c r="I16" s="106" t="s">
        <v>27</v>
      </c>
      <c r="J16" s="29" t="str">
        <f>'Rekapitulace stavby'!AN14</f>
        <v>Vyplň údaj</v>
      </c>
      <c r="K16" s="33"/>
      <c r="L16" s="50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6.95" customHeight="1">
      <c r="A17" s="33"/>
      <c r="B17" s="38"/>
      <c r="C17" s="33"/>
      <c r="D17" s="33"/>
      <c r="E17" s="33"/>
      <c r="F17" s="33"/>
      <c r="G17" s="33"/>
      <c r="H17" s="33"/>
      <c r="I17" s="33"/>
      <c r="J17" s="33"/>
      <c r="K17" s="33"/>
      <c r="L17" s="50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2" customHeight="1">
      <c r="A18" s="33"/>
      <c r="B18" s="38"/>
      <c r="C18" s="33"/>
      <c r="D18" s="106" t="s">
        <v>30</v>
      </c>
      <c r="E18" s="33"/>
      <c r="F18" s="33"/>
      <c r="G18" s="33"/>
      <c r="H18" s="33"/>
      <c r="I18" s="106" t="s">
        <v>25</v>
      </c>
      <c r="J18" s="107" t="str">
        <f>IF('Rekapitulace stavby'!AN16="","",'Rekapitulace stavby'!AN16)</f>
        <v/>
      </c>
      <c r="K18" s="33"/>
      <c r="L18" s="50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18" customHeight="1">
      <c r="A19" s="33"/>
      <c r="B19" s="38"/>
      <c r="C19" s="33"/>
      <c r="D19" s="33"/>
      <c r="E19" s="107" t="str">
        <f>IF('Rekapitulace stavby'!E17="","",'Rekapitulace stavby'!E17)</f>
        <v xml:space="preserve"> </v>
      </c>
      <c r="F19" s="33"/>
      <c r="G19" s="33"/>
      <c r="H19" s="33"/>
      <c r="I19" s="106" t="s">
        <v>27</v>
      </c>
      <c r="J19" s="107" t="str">
        <f>IF('Rekapitulace stavby'!AN17="","",'Rekapitulace stavby'!AN17)</f>
        <v/>
      </c>
      <c r="K19" s="33"/>
      <c r="L19" s="50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6.95" customHeight="1">
      <c r="A20" s="33"/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50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2" customHeight="1">
      <c r="A21" s="33"/>
      <c r="B21" s="38"/>
      <c r="C21" s="33"/>
      <c r="D21" s="106" t="s">
        <v>32</v>
      </c>
      <c r="E21" s="33"/>
      <c r="F21" s="33"/>
      <c r="G21" s="33"/>
      <c r="H21" s="33"/>
      <c r="I21" s="106" t="s">
        <v>25</v>
      </c>
      <c r="J21" s="107" t="s">
        <v>33</v>
      </c>
      <c r="K21" s="33"/>
      <c r="L21" s="50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18" customHeight="1">
      <c r="A22" s="33"/>
      <c r="B22" s="38"/>
      <c r="C22" s="33"/>
      <c r="D22" s="33"/>
      <c r="E22" s="107" t="s">
        <v>34</v>
      </c>
      <c r="F22" s="33"/>
      <c r="G22" s="33"/>
      <c r="H22" s="33"/>
      <c r="I22" s="106" t="s">
        <v>27</v>
      </c>
      <c r="J22" s="107" t="s">
        <v>1</v>
      </c>
      <c r="K22" s="33"/>
      <c r="L22" s="50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6.95" customHeight="1">
      <c r="A23" s="33"/>
      <c r="B23" s="38"/>
      <c r="C23" s="33"/>
      <c r="D23" s="33"/>
      <c r="E23" s="33"/>
      <c r="F23" s="33"/>
      <c r="G23" s="33"/>
      <c r="H23" s="33"/>
      <c r="I23" s="33"/>
      <c r="J23" s="33"/>
      <c r="K23" s="33"/>
      <c r="L23" s="50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2" customHeight="1">
      <c r="A24" s="33"/>
      <c r="B24" s="38"/>
      <c r="C24" s="33"/>
      <c r="D24" s="106" t="s">
        <v>35</v>
      </c>
      <c r="E24" s="33"/>
      <c r="F24" s="33"/>
      <c r="G24" s="33"/>
      <c r="H24" s="33"/>
      <c r="I24" s="33"/>
      <c r="J24" s="33"/>
      <c r="K24" s="33"/>
      <c r="L24" s="50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8" customFormat="1" ht="16.5" customHeight="1">
      <c r="A25" s="109"/>
      <c r="B25" s="110"/>
      <c r="C25" s="109"/>
      <c r="D25" s="109"/>
      <c r="E25" s="283" t="s">
        <v>1</v>
      </c>
      <c r="F25" s="283"/>
      <c r="G25" s="283"/>
      <c r="H25" s="283"/>
      <c r="I25" s="109"/>
      <c r="J25" s="109"/>
      <c r="K25" s="109"/>
      <c r="L25" s="111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</row>
    <row r="26" spans="1:31" s="2" customFormat="1" ht="6.95" customHeight="1">
      <c r="A26" s="33"/>
      <c r="B26" s="38"/>
      <c r="C26" s="33"/>
      <c r="D26" s="33"/>
      <c r="E26" s="33"/>
      <c r="F26" s="33"/>
      <c r="G26" s="33"/>
      <c r="H26" s="33"/>
      <c r="I26" s="33"/>
      <c r="J26" s="33"/>
      <c r="K26" s="33"/>
      <c r="L26" s="50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2" customFormat="1" ht="6.95" customHeight="1">
      <c r="A27" s="33"/>
      <c r="B27" s="38"/>
      <c r="C27" s="33"/>
      <c r="D27" s="112"/>
      <c r="E27" s="112"/>
      <c r="F27" s="112"/>
      <c r="G27" s="112"/>
      <c r="H27" s="112"/>
      <c r="I27" s="112"/>
      <c r="J27" s="112"/>
      <c r="K27" s="112"/>
      <c r="L27" s="50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</row>
    <row r="28" spans="1:31" s="2" customFormat="1" ht="25.35" customHeight="1">
      <c r="A28" s="33"/>
      <c r="B28" s="38"/>
      <c r="C28" s="33"/>
      <c r="D28" s="113" t="s">
        <v>36</v>
      </c>
      <c r="E28" s="33"/>
      <c r="F28" s="33"/>
      <c r="G28" s="33"/>
      <c r="H28" s="33"/>
      <c r="I28" s="33"/>
      <c r="J28" s="114">
        <f>ROUND(J120,2)</f>
        <v>0</v>
      </c>
      <c r="K28" s="33"/>
      <c r="L28" s="50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5" customHeight="1">
      <c r="A29" s="33"/>
      <c r="B29" s="38"/>
      <c r="C29" s="33"/>
      <c r="D29" s="112"/>
      <c r="E29" s="112"/>
      <c r="F29" s="112"/>
      <c r="G29" s="112"/>
      <c r="H29" s="112"/>
      <c r="I29" s="112"/>
      <c r="J29" s="112"/>
      <c r="K29" s="112"/>
      <c r="L29" s="50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14.45" customHeight="1">
      <c r="A30" s="33"/>
      <c r="B30" s="38"/>
      <c r="C30" s="33"/>
      <c r="D30" s="33"/>
      <c r="E30" s="33"/>
      <c r="F30" s="115" t="s">
        <v>38</v>
      </c>
      <c r="G30" s="33"/>
      <c r="H30" s="33"/>
      <c r="I30" s="115" t="s">
        <v>37</v>
      </c>
      <c r="J30" s="115" t="s">
        <v>39</v>
      </c>
      <c r="K30" s="33"/>
      <c r="L30" s="50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14.45" customHeight="1">
      <c r="A31" s="33"/>
      <c r="B31" s="38"/>
      <c r="C31" s="33"/>
      <c r="D31" s="116" t="s">
        <v>40</v>
      </c>
      <c r="E31" s="106" t="s">
        <v>41</v>
      </c>
      <c r="F31" s="117">
        <f>ROUND((SUM(BE120:BE226)),2)</f>
        <v>0</v>
      </c>
      <c r="G31" s="33"/>
      <c r="H31" s="33"/>
      <c r="I31" s="118">
        <v>0.21</v>
      </c>
      <c r="J31" s="117">
        <f>ROUND(((SUM(BE120:BE226))*I31),2)</f>
        <v>0</v>
      </c>
      <c r="K31" s="33"/>
      <c r="L31" s="50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5" customHeight="1">
      <c r="A32" s="33"/>
      <c r="B32" s="38"/>
      <c r="C32" s="33"/>
      <c r="D32" s="33"/>
      <c r="E32" s="106" t="s">
        <v>42</v>
      </c>
      <c r="F32" s="117">
        <f>ROUND((SUM(BF120:BF226)),2)</f>
        <v>0</v>
      </c>
      <c r="G32" s="33"/>
      <c r="H32" s="33"/>
      <c r="I32" s="118">
        <v>0.15</v>
      </c>
      <c r="J32" s="117">
        <f>ROUND(((SUM(BF120:BF226))*I32),2)</f>
        <v>0</v>
      </c>
      <c r="K32" s="33"/>
      <c r="L32" s="50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5" customHeight="1" hidden="1">
      <c r="A33" s="33"/>
      <c r="B33" s="38"/>
      <c r="C33" s="33"/>
      <c r="D33" s="33"/>
      <c r="E33" s="106" t="s">
        <v>43</v>
      </c>
      <c r="F33" s="117">
        <f>ROUND((SUM(BG120:BG226)),2)</f>
        <v>0</v>
      </c>
      <c r="G33" s="33"/>
      <c r="H33" s="33"/>
      <c r="I33" s="118">
        <v>0.21</v>
      </c>
      <c r="J33" s="117">
        <f>0</f>
        <v>0</v>
      </c>
      <c r="K33" s="33"/>
      <c r="L33" s="50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5" customHeight="1" hidden="1">
      <c r="A34" s="33"/>
      <c r="B34" s="38"/>
      <c r="C34" s="33"/>
      <c r="D34" s="33"/>
      <c r="E34" s="106" t="s">
        <v>44</v>
      </c>
      <c r="F34" s="117">
        <f>ROUND((SUM(BH120:BH226)),2)</f>
        <v>0</v>
      </c>
      <c r="G34" s="33"/>
      <c r="H34" s="33"/>
      <c r="I34" s="118">
        <v>0.15</v>
      </c>
      <c r="J34" s="117">
        <f>0</f>
        <v>0</v>
      </c>
      <c r="K34" s="33"/>
      <c r="L34" s="50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5" customHeight="1" hidden="1">
      <c r="A35" s="33"/>
      <c r="B35" s="38"/>
      <c r="C35" s="33"/>
      <c r="D35" s="33"/>
      <c r="E35" s="106" t="s">
        <v>45</v>
      </c>
      <c r="F35" s="117">
        <f>ROUND((SUM(BI120:BI226)),2)</f>
        <v>0</v>
      </c>
      <c r="G35" s="33"/>
      <c r="H35" s="33"/>
      <c r="I35" s="118">
        <v>0</v>
      </c>
      <c r="J35" s="117">
        <f>0</f>
        <v>0</v>
      </c>
      <c r="K35" s="33"/>
      <c r="L35" s="50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6.95" customHeight="1">
      <c r="A36" s="33"/>
      <c r="B36" s="38"/>
      <c r="C36" s="33"/>
      <c r="D36" s="33"/>
      <c r="E36" s="33"/>
      <c r="F36" s="33"/>
      <c r="G36" s="33"/>
      <c r="H36" s="33"/>
      <c r="I36" s="33"/>
      <c r="J36" s="33"/>
      <c r="K36" s="33"/>
      <c r="L36" s="50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25.35" customHeight="1">
      <c r="A37" s="33"/>
      <c r="B37" s="38"/>
      <c r="C37" s="119"/>
      <c r="D37" s="120" t="s">
        <v>46</v>
      </c>
      <c r="E37" s="121"/>
      <c r="F37" s="121"/>
      <c r="G37" s="122" t="s">
        <v>47</v>
      </c>
      <c r="H37" s="123" t="s">
        <v>48</v>
      </c>
      <c r="I37" s="121"/>
      <c r="J37" s="124">
        <f>SUM(J28:J35)</f>
        <v>0</v>
      </c>
      <c r="K37" s="125"/>
      <c r="L37" s="50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14.45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50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2:12" s="1" customFormat="1" ht="14.45" customHeight="1">
      <c r="B39" s="19"/>
      <c r="L39" s="19"/>
    </row>
    <row r="40" spans="2:12" s="1" customFormat="1" ht="14.45" customHeight="1">
      <c r="B40" s="19"/>
      <c r="L40" s="19"/>
    </row>
    <row r="41" spans="2:12" s="1" customFormat="1" ht="14.45" customHeight="1">
      <c r="B41" s="19"/>
      <c r="L41" s="19"/>
    </row>
    <row r="42" spans="2:12" s="1" customFormat="1" ht="14.45" customHeight="1">
      <c r="B42" s="19"/>
      <c r="L42" s="19"/>
    </row>
    <row r="43" spans="2:12" s="1" customFormat="1" ht="14.45" customHeight="1">
      <c r="B43" s="19"/>
      <c r="L43" s="19"/>
    </row>
    <row r="44" spans="2:12" s="1" customFormat="1" ht="14.45" customHeight="1">
      <c r="B44" s="19"/>
      <c r="L44" s="19"/>
    </row>
    <row r="45" spans="2:12" s="1" customFormat="1" ht="14.45" customHeight="1">
      <c r="B45" s="19"/>
      <c r="L45" s="19"/>
    </row>
    <row r="46" spans="2:12" s="1" customFormat="1" ht="14.45" customHeight="1">
      <c r="B46" s="19"/>
      <c r="L46" s="19"/>
    </row>
    <row r="47" spans="2:12" s="1" customFormat="1" ht="14.45" customHeight="1">
      <c r="B47" s="19"/>
      <c r="L47" s="19"/>
    </row>
    <row r="48" spans="2:12" s="1" customFormat="1" ht="14.45" customHeight="1">
      <c r="B48" s="19"/>
      <c r="L48" s="19"/>
    </row>
    <row r="49" spans="2:12" s="1" customFormat="1" ht="14.45" customHeight="1">
      <c r="B49" s="19"/>
      <c r="L49" s="19"/>
    </row>
    <row r="50" spans="2:12" s="2" customFormat="1" ht="14.45" customHeight="1">
      <c r="B50" s="50"/>
      <c r="D50" s="126" t="s">
        <v>49</v>
      </c>
      <c r="E50" s="127"/>
      <c r="F50" s="127"/>
      <c r="G50" s="126" t="s">
        <v>50</v>
      </c>
      <c r="H50" s="127"/>
      <c r="I50" s="127"/>
      <c r="J50" s="127"/>
      <c r="K50" s="127"/>
      <c r="L50" s="50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.75">
      <c r="A61" s="33"/>
      <c r="B61" s="38"/>
      <c r="C61" s="33"/>
      <c r="D61" s="128" t="s">
        <v>51</v>
      </c>
      <c r="E61" s="129"/>
      <c r="F61" s="130" t="s">
        <v>52</v>
      </c>
      <c r="G61" s="128" t="s">
        <v>51</v>
      </c>
      <c r="H61" s="129"/>
      <c r="I61" s="129"/>
      <c r="J61" s="131" t="s">
        <v>52</v>
      </c>
      <c r="K61" s="129"/>
      <c r="L61" s="50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.75">
      <c r="A65" s="33"/>
      <c r="B65" s="38"/>
      <c r="C65" s="33"/>
      <c r="D65" s="126" t="s">
        <v>53</v>
      </c>
      <c r="E65" s="132"/>
      <c r="F65" s="132"/>
      <c r="G65" s="126" t="s">
        <v>54</v>
      </c>
      <c r="H65" s="132"/>
      <c r="I65" s="132"/>
      <c r="J65" s="132"/>
      <c r="K65" s="132"/>
      <c r="L65" s="50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.75">
      <c r="A76" s="33"/>
      <c r="B76" s="38"/>
      <c r="C76" s="33"/>
      <c r="D76" s="128" t="s">
        <v>51</v>
      </c>
      <c r="E76" s="129"/>
      <c r="F76" s="130" t="s">
        <v>52</v>
      </c>
      <c r="G76" s="128" t="s">
        <v>51</v>
      </c>
      <c r="H76" s="129"/>
      <c r="I76" s="129"/>
      <c r="J76" s="131" t="s">
        <v>52</v>
      </c>
      <c r="K76" s="129"/>
      <c r="L76" s="50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4.45" customHeight="1">
      <c r="A77" s="33"/>
      <c r="B77" s="133"/>
      <c r="C77" s="134"/>
      <c r="D77" s="134"/>
      <c r="E77" s="134"/>
      <c r="F77" s="134"/>
      <c r="G77" s="134"/>
      <c r="H77" s="134"/>
      <c r="I77" s="134"/>
      <c r="J77" s="134"/>
      <c r="K77" s="134"/>
      <c r="L77" s="50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81" spans="1:31" s="2" customFormat="1" ht="6.95" customHeight="1">
      <c r="A81" s="33"/>
      <c r="B81" s="135"/>
      <c r="C81" s="136"/>
      <c r="D81" s="136"/>
      <c r="E81" s="136"/>
      <c r="F81" s="136"/>
      <c r="G81" s="136"/>
      <c r="H81" s="136"/>
      <c r="I81" s="136"/>
      <c r="J81" s="136"/>
      <c r="K81" s="136"/>
      <c r="L81" s="50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24.95" customHeight="1">
      <c r="A82" s="33"/>
      <c r="B82" s="34"/>
      <c r="C82" s="22" t="s">
        <v>85</v>
      </c>
      <c r="D82" s="35"/>
      <c r="E82" s="35"/>
      <c r="F82" s="35"/>
      <c r="G82" s="35"/>
      <c r="H82" s="35"/>
      <c r="I82" s="35"/>
      <c r="J82" s="35"/>
      <c r="K82" s="35"/>
      <c r="L82" s="50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5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50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12" customHeight="1">
      <c r="A84" s="33"/>
      <c r="B84" s="34"/>
      <c r="C84" s="28" t="s">
        <v>16</v>
      </c>
      <c r="D84" s="35"/>
      <c r="E84" s="35"/>
      <c r="F84" s="35"/>
      <c r="G84" s="35"/>
      <c r="H84" s="35"/>
      <c r="I84" s="35"/>
      <c r="J84" s="35"/>
      <c r="K84" s="35"/>
      <c r="L84" s="50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30" customHeight="1">
      <c r="A85" s="33"/>
      <c r="B85" s="34"/>
      <c r="C85" s="35"/>
      <c r="D85" s="35"/>
      <c r="E85" s="249" t="str">
        <f>E7</f>
        <v>Zimní stadion, Výměna oken v kancelářích ve 2.NP - varianta hliníková okna</v>
      </c>
      <c r="F85" s="284"/>
      <c r="G85" s="284"/>
      <c r="H85" s="284"/>
      <c r="I85" s="35"/>
      <c r="J85" s="35"/>
      <c r="K85" s="35"/>
      <c r="L85" s="50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6.9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50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2" customFormat="1" ht="12" customHeight="1">
      <c r="A87" s="33"/>
      <c r="B87" s="34"/>
      <c r="C87" s="28" t="s">
        <v>20</v>
      </c>
      <c r="D87" s="35"/>
      <c r="E87" s="35"/>
      <c r="F87" s="26" t="str">
        <f>F10</f>
        <v xml:space="preserve"> </v>
      </c>
      <c r="G87" s="35"/>
      <c r="H87" s="35"/>
      <c r="I87" s="28" t="s">
        <v>22</v>
      </c>
      <c r="J87" s="65" t="str">
        <f>IF(J10="","",J10)</f>
        <v>25. 5. 2023</v>
      </c>
      <c r="K87" s="35"/>
      <c r="L87" s="50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</row>
    <row r="88" spans="1:31" s="2" customFormat="1" ht="6.95" customHeight="1">
      <c r="A88" s="33"/>
      <c r="B88" s="34"/>
      <c r="C88" s="35"/>
      <c r="D88" s="35"/>
      <c r="E88" s="35"/>
      <c r="F88" s="35"/>
      <c r="G88" s="35"/>
      <c r="H88" s="35"/>
      <c r="I88" s="35"/>
      <c r="J88" s="35"/>
      <c r="K88" s="35"/>
      <c r="L88" s="50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</row>
    <row r="89" spans="1:31" s="2" customFormat="1" ht="15.2" customHeight="1">
      <c r="A89" s="33"/>
      <c r="B89" s="34"/>
      <c r="C89" s="28" t="s">
        <v>24</v>
      </c>
      <c r="D89" s="35"/>
      <c r="E89" s="35"/>
      <c r="F89" s="26" t="str">
        <f>E13</f>
        <v>Město Kopřivnice</v>
      </c>
      <c r="G89" s="35"/>
      <c r="H89" s="35"/>
      <c r="I89" s="28" t="s">
        <v>30</v>
      </c>
      <c r="J89" s="31" t="str">
        <f>E19</f>
        <v xml:space="preserve"> </v>
      </c>
      <c r="K89" s="35"/>
      <c r="L89" s="50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</row>
    <row r="90" spans="1:31" s="2" customFormat="1" ht="15.2" customHeight="1">
      <c r="A90" s="33"/>
      <c r="B90" s="34"/>
      <c r="C90" s="28" t="s">
        <v>28</v>
      </c>
      <c r="D90" s="35"/>
      <c r="E90" s="35"/>
      <c r="F90" s="26" t="str">
        <f>IF(E16="","",E16)</f>
        <v>Vyplň údaj</v>
      </c>
      <c r="G90" s="35"/>
      <c r="H90" s="35"/>
      <c r="I90" s="28" t="s">
        <v>32</v>
      </c>
      <c r="J90" s="31" t="str">
        <f>E22</f>
        <v>Ladislav Pekárek</v>
      </c>
      <c r="K90" s="35"/>
      <c r="L90" s="50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</row>
    <row r="91" spans="1:31" s="2" customFormat="1" ht="10.35" customHeight="1">
      <c r="A91" s="33"/>
      <c r="B91" s="34"/>
      <c r="C91" s="35"/>
      <c r="D91" s="35"/>
      <c r="E91" s="35"/>
      <c r="F91" s="35"/>
      <c r="G91" s="35"/>
      <c r="H91" s="35"/>
      <c r="I91" s="35"/>
      <c r="J91" s="35"/>
      <c r="K91" s="35"/>
      <c r="L91" s="50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</row>
    <row r="92" spans="1:31" s="2" customFormat="1" ht="29.25" customHeight="1">
      <c r="A92" s="33"/>
      <c r="B92" s="34"/>
      <c r="C92" s="137" t="s">
        <v>86</v>
      </c>
      <c r="D92" s="138"/>
      <c r="E92" s="138"/>
      <c r="F92" s="138"/>
      <c r="G92" s="138"/>
      <c r="H92" s="138"/>
      <c r="I92" s="138"/>
      <c r="J92" s="139" t="s">
        <v>87</v>
      </c>
      <c r="K92" s="138"/>
      <c r="L92" s="50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</row>
    <row r="93" spans="1:31" s="2" customFormat="1" ht="10.35" customHeight="1">
      <c r="A93" s="33"/>
      <c r="B93" s="34"/>
      <c r="C93" s="35"/>
      <c r="D93" s="35"/>
      <c r="E93" s="35"/>
      <c r="F93" s="35"/>
      <c r="G93" s="35"/>
      <c r="H93" s="35"/>
      <c r="I93" s="35"/>
      <c r="J93" s="35"/>
      <c r="K93" s="35"/>
      <c r="L93" s="50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</row>
    <row r="94" spans="1:47" s="2" customFormat="1" ht="22.9" customHeight="1">
      <c r="A94" s="33"/>
      <c r="B94" s="34"/>
      <c r="C94" s="140" t="s">
        <v>88</v>
      </c>
      <c r="D94" s="35"/>
      <c r="E94" s="35"/>
      <c r="F94" s="35"/>
      <c r="G94" s="35"/>
      <c r="H94" s="35"/>
      <c r="I94" s="35"/>
      <c r="J94" s="83">
        <f>J120</f>
        <v>0</v>
      </c>
      <c r="K94" s="35"/>
      <c r="L94" s="50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U94" s="16" t="s">
        <v>89</v>
      </c>
    </row>
    <row r="95" spans="2:12" s="9" customFormat="1" ht="24.95" customHeight="1">
      <c r="B95" s="141"/>
      <c r="C95" s="142"/>
      <c r="D95" s="143" t="s">
        <v>90</v>
      </c>
      <c r="E95" s="144"/>
      <c r="F95" s="144"/>
      <c r="G95" s="144"/>
      <c r="H95" s="144"/>
      <c r="I95" s="144"/>
      <c r="J95" s="145">
        <f>J121</f>
        <v>0</v>
      </c>
      <c r="K95" s="142"/>
      <c r="L95" s="146"/>
    </row>
    <row r="96" spans="2:12" s="9" customFormat="1" ht="24.95" customHeight="1">
      <c r="B96" s="141"/>
      <c r="C96" s="142"/>
      <c r="D96" s="143" t="s">
        <v>91</v>
      </c>
      <c r="E96" s="144"/>
      <c r="F96" s="144"/>
      <c r="G96" s="144"/>
      <c r="H96" s="144"/>
      <c r="I96" s="144"/>
      <c r="J96" s="145">
        <f>J129</f>
        <v>0</v>
      </c>
      <c r="K96" s="142"/>
      <c r="L96" s="146"/>
    </row>
    <row r="97" spans="2:12" s="9" customFormat="1" ht="24.95" customHeight="1">
      <c r="B97" s="141"/>
      <c r="C97" s="142"/>
      <c r="D97" s="143" t="s">
        <v>92</v>
      </c>
      <c r="E97" s="144"/>
      <c r="F97" s="144"/>
      <c r="G97" s="144"/>
      <c r="H97" s="144"/>
      <c r="I97" s="144"/>
      <c r="J97" s="145">
        <f>J142</f>
        <v>0</v>
      </c>
      <c r="K97" s="142"/>
      <c r="L97" s="146"/>
    </row>
    <row r="98" spans="2:12" s="9" customFormat="1" ht="24.95" customHeight="1">
      <c r="B98" s="141"/>
      <c r="C98" s="142"/>
      <c r="D98" s="143" t="s">
        <v>93</v>
      </c>
      <c r="E98" s="144"/>
      <c r="F98" s="144"/>
      <c r="G98" s="144"/>
      <c r="H98" s="144"/>
      <c r="I98" s="144"/>
      <c r="J98" s="145">
        <f>J149</f>
        <v>0</v>
      </c>
      <c r="K98" s="142"/>
      <c r="L98" s="146"/>
    </row>
    <row r="99" spans="2:12" s="9" customFormat="1" ht="24.95" customHeight="1">
      <c r="B99" s="141"/>
      <c r="C99" s="142"/>
      <c r="D99" s="143" t="s">
        <v>94</v>
      </c>
      <c r="E99" s="144"/>
      <c r="F99" s="144"/>
      <c r="G99" s="144"/>
      <c r="H99" s="144"/>
      <c r="I99" s="144"/>
      <c r="J99" s="145">
        <f>J151</f>
        <v>0</v>
      </c>
      <c r="K99" s="142"/>
      <c r="L99" s="146"/>
    </row>
    <row r="100" spans="2:12" s="9" customFormat="1" ht="24.95" customHeight="1">
      <c r="B100" s="141"/>
      <c r="C100" s="142"/>
      <c r="D100" s="143" t="s">
        <v>95</v>
      </c>
      <c r="E100" s="144"/>
      <c r="F100" s="144"/>
      <c r="G100" s="144"/>
      <c r="H100" s="144"/>
      <c r="I100" s="144"/>
      <c r="J100" s="145">
        <f>J166</f>
        <v>0</v>
      </c>
      <c r="K100" s="142"/>
      <c r="L100" s="146"/>
    </row>
    <row r="101" spans="2:12" s="9" customFormat="1" ht="24.95" customHeight="1">
      <c r="B101" s="141"/>
      <c r="C101" s="142"/>
      <c r="D101" s="143" t="s">
        <v>96</v>
      </c>
      <c r="E101" s="144"/>
      <c r="F101" s="144"/>
      <c r="G101" s="144"/>
      <c r="H101" s="144"/>
      <c r="I101" s="144"/>
      <c r="J101" s="145">
        <f>J183</f>
        <v>0</v>
      </c>
      <c r="K101" s="142"/>
      <c r="L101" s="146"/>
    </row>
    <row r="102" spans="2:12" s="9" customFormat="1" ht="24.95" customHeight="1">
      <c r="B102" s="141"/>
      <c r="C102" s="142"/>
      <c r="D102" s="143" t="s">
        <v>97</v>
      </c>
      <c r="E102" s="144"/>
      <c r="F102" s="144"/>
      <c r="G102" s="144"/>
      <c r="H102" s="144"/>
      <c r="I102" s="144"/>
      <c r="J102" s="145">
        <f>J223</f>
        <v>0</v>
      </c>
      <c r="K102" s="142"/>
      <c r="L102" s="146"/>
    </row>
    <row r="103" spans="1:31" s="2" customFormat="1" ht="21.75" customHeight="1">
      <c r="A103" s="33"/>
      <c r="B103" s="34"/>
      <c r="C103" s="35"/>
      <c r="D103" s="35"/>
      <c r="E103" s="35"/>
      <c r="F103" s="35"/>
      <c r="G103" s="35"/>
      <c r="H103" s="35"/>
      <c r="I103" s="35"/>
      <c r="J103" s="35"/>
      <c r="K103" s="35"/>
      <c r="L103" s="50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</row>
    <row r="104" spans="1:31" s="2" customFormat="1" ht="6.95" customHeight="1">
      <c r="A104" s="33"/>
      <c r="B104" s="53"/>
      <c r="C104" s="54"/>
      <c r="D104" s="54"/>
      <c r="E104" s="54"/>
      <c r="F104" s="54"/>
      <c r="G104" s="54"/>
      <c r="H104" s="54"/>
      <c r="I104" s="54"/>
      <c r="J104" s="54"/>
      <c r="K104" s="54"/>
      <c r="L104" s="50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</row>
    <row r="108" spans="1:31" s="2" customFormat="1" ht="6.95" customHeight="1">
      <c r="A108" s="33"/>
      <c r="B108" s="55"/>
      <c r="C108" s="56"/>
      <c r="D108" s="56"/>
      <c r="E108" s="56"/>
      <c r="F108" s="56"/>
      <c r="G108" s="56"/>
      <c r="H108" s="56"/>
      <c r="I108" s="56"/>
      <c r="J108" s="56"/>
      <c r="K108" s="56"/>
      <c r="L108" s="50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</row>
    <row r="109" spans="1:31" s="2" customFormat="1" ht="24.95" customHeight="1">
      <c r="A109" s="33"/>
      <c r="B109" s="34"/>
      <c r="C109" s="22" t="s">
        <v>98</v>
      </c>
      <c r="D109" s="35"/>
      <c r="E109" s="35"/>
      <c r="F109" s="35"/>
      <c r="G109" s="35"/>
      <c r="H109" s="35"/>
      <c r="I109" s="35"/>
      <c r="J109" s="35"/>
      <c r="K109" s="35"/>
      <c r="L109" s="50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</row>
    <row r="110" spans="1:31" s="2" customFormat="1" ht="6.95" customHeight="1">
      <c r="A110" s="33"/>
      <c r="B110" s="34"/>
      <c r="C110" s="35"/>
      <c r="D110" s="35"/>
      <c r="E110" s="35"/>
      <c r="F110" s="35"/>
      <c r="G110" s="35"/>
      <c r="H110" s="35"/>
      <c r="I110" s="35"/>
      <c r="J110" s="35"/>
      <c r="K110" s="35"/>
      <c r="L110" s="50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</row>
    <row r="111" spans="1:31" s="2" customFormat="1" ht="12" customHeight="1">
      <c r="A111" s="33"/>
      <c r="B111" s="34"/>
      <c r="C111" s="28" t="s">
        <v>16</v>
      </c>
      <c r="D111" s="35"/>
      <c r="E111" s="35"/>
      <c r="F111" s="35"/>
      <c r="G111" s="35"/>
      <c r="H111" s="35"/>
      <c r="I111" s="35"/>
      <c r="J111" s="35"/>
      <c r="K111" s="35"/>
      <c r="L111" s="50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</row>
    <row r="112" spans="1:31" s="2" customFormat="1" ht="30" customHeight="1">
      <c r="A112" s="33"/>
      <c r="B112" s="34"/>
      <c r="C112" s="35"/>
      <c r="D112" s="35"/>
      <c r="E112" s="249" t="str">
        <f>E7</f>
        <v>Zimní stadion, Výměna oken v kancelářích ve 2.NP - varianta hliníková okna</v>
      </c>
      <c r="F112" s="284"/>
      <c r="G112" s="284"/>
      <c r="H112" s="284"/>
      <c r="I112" s="35"/>
      <c r="J112" s="35"/>
      <c r="K112" s="35"/>
      <c r="L112" s="50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</row>
    <row r="113" spans="1:31" s="2" customFormat="1" ht="6.95" customHeight="1">
      <c r="A113" s="33"/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50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</row>
    <row r="114" spans="1:31" s="2" customFormat="1" ht="12" customHeight="1">
      <c r="A114" s="33"/>
      <c r="B114" s="34"/>
      <c r="C114" s="28" t="s">
        <v>20</v>
      </c>
      <c r="D114" s="35"/>
      <c r="E114" s="35"/>
      <c r="F114" s="26" t="str">
        <f>F10</f>
        <v xml:space="preserve"> </v>
      </c>
      <c r="G114" s="35"/>
      <c r="H114" s="35"/>
      <c r="I114" s="28" t="s">
        <v>22</v>
      </c>
      <c r="J114" s="65" t="str">
        <f>IF(J10="","",J10)</f>
        <v>25. 5. 2023</v>
      </c>
      <c r="K114" s="35"/>
      <c r="L114" s="50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</row>
    <row r="115" spans="1:31" s="2" customFormat="1" ht="6.95" customHeight="1">
      <c r="A115" s="33"/>
      <c r="B115" s="34"/>
      <c r="C115" s="35"/>
      <c r="D115" s="35"/>
      <c r="E115" s="35"/>
      <c r="F115" s="35"/>
      <c r="G115" s="35"/>
      <c r="H115" s="35"/>
      <c r="I115" s="35"/>
      <c r="J115" s="35"/>
      <c r="K115" s="35"/>
      <c r="L115" s="50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</row>
    <row r="116" spans="1:31" s="2" customFormat="1" ht="15.2" customHeight="1">
      <c r="A116" s="33"/>
      <c r="B116" s="34"/>
      <c r="C116" s="28" t="s">
        <v>24</v>
      </c>
      <c r="D116" s="35"/>
      <c r="E116" s="35"/>
      <c r="F116" s="26" t="str">
        <f>E13</f>
        <v>Město Kopřivnice</v>
      </c>
      <c r="G116" s="35"/>
      <c r="H116" s="35"/>
      <c r="I116" s="28" t="s">
        <v>30</v>
      </c>
      <c r="J116" s="31" t="str">
        <f>E19</f>
        <v xml:space="preserve"> </v>
      </c>
      <c r="K116" s="35"/>
      <c r="L116" s="50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</row>
    <row r="117" spans="1:31" s="2" customFormat="1" ht="15.2" customHeight="1">
      <c r="A117" s="33"/>
      <c r="B117" s="34"/>
      <c r="C117" s="28" t="s">
        <v>28</v>
      </c>
      <c r="D117" s="35"/>
      <c r="E117" s="35"/>
      <c r="F117" s="26" t="str">
        <f>IF(E16="","",E16)</f>
        <v>Vyplň údaj</v>
      </c>
      <c r="G117" s="35"/>
      <c r="H117" s="35"/>
      <c r="I117" s="28" t="s">
        <v>32</v>
      </c>
      <c r="J117" s="31" t="str">
        <f>E22</f>
        <v>Ladislav Pekárek</v>
      </c>
      <c r="K117" s="35"/>
      <c r="L117" s="50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</row>
    <row r="118" spans="1:31" s="2" customFormat="1" ht="10.35" customHeight="1">
      <c r="A118" s="33"/>
      <c r="B118" s="34"/>
      <c r="C118" s="35"/>
      <c r="D118" s="35"/>
      <c r="E118" s="35"/>
      <c r="F118" s="35"/>
      <c r="G118" s="35"/>
      <c r="H118" s="35"/>
      <c r="I118" s="35"/>
      <c r="J118" s="35"/>
      <c r="K118" s="35"/>
      <c r="L118" s="50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  <row r="119" spans="1:31" s="10" customFormat="1" ht="29.25" customHeight="1">
      <c r="A119" s="147"/>
      <c r="B119" s="148"/>
      <c r="C119" s="149" t="s">
        <v>99</v>
      </c>
      <c r="D119" s="150" t="s">
        <v>61</v>
      </c>
      <c r="E119" s="150" t="s">
        <v>57</v>
      </c>
      <c r="F119" s="150" t="s">
        <v>58</v>
      </c>
      <c r="G119" s="150" t="s">
        <v>100</v>
      </c>
      <c r="H119" s="150" t="s">
        <v>101</v>
      </c>
      <c r="I119" s="150" t="s">
        <v>102</v>
      </c>
      <c r="J119" s="150" t="s">
        <v>87</v>
      </c>
      <c r="K119" s="151" t="s">
        <v>103</v>
      </c>
      <c r="L119" s="152"/>
      <c r="M119" s="74" t="s">
        <v>1</v>
      </c>
      <c r="N119" s="75" t="s">
        <v>40</v>
      </c>
      <c r="O119" s="75" t="s">
        <v>104</v>
      </c>
      <c r="P119" s="75" t="s">
        <v>105</v>
      </c>
      <c r="Q119" s="75" t="s">
        <v>106</v>
      </c>
      <c r="R119" s="75" t="s">
        <v>107</v>
      </c>
      <c r="S119" s="75" t="s">
        <v>108</v>
      </c>
      <c r="T119" s="76" t="s">
        <v>109</v>
      </c>
      <c r="U119" s="147"/>
      <c r="V119" s="147"/>
      <c r="W119" s="147"/>
      <c r="X119" s="147"/>
      <c r="Y119" s="147"/>
      <c r="Z119" s="147"/>
      <c r="AA119" s="147"/>
      <c r="AB119" s="147"/>
      <c r="AC119" s="147"/>
      <c r="AD119" s="147"/>
      <c r="AE119" s="147"/>
    </row>
    <row r="120" spans="1:63" s="2" customFormat="1" ht="22.9" customHeight="1">
      <c r="A120" s="33"/>
      <c r="B120" s="34"/>
      <c r="C120" s="81" t="s">
        <v>110</v>
      </c>
      <c r="D120" s="35"/>
      <c r="E120" s="35"/>
      <c r="F120" s="35"/>
      <c r="G120" s="35"/>
      <c r="H120" s="35"/>
      <c r="I120" s="35"/>
      <c r="J120" s="153">
        <f>BK120</f>
        <v>0</v>
      </c>
      <c r="K120" s="35"/>
      <c r="L120" s="38"/>
      <c r="M120" s="77"/>
      <c r="N120" s="154"/>
      <c r="O120" s="78"/>
      <c r="P120" s="155">
        <f>P121+P129+P142+P149+P151+P166+P183+P223</f>
        <v>0</v>
      </c>
      <c r="Q120" s="78"/>
      <c r="R120" s="155">
        <f>R121+R129+R142+R149+R151+R166+R183+R223</f>
        <v>1.817745</v>
      </c>
      <c r="S120" s="78"/>
      <c r="T120" s="156">
        <f>T121+T129+T142+T149+T151+T166+T183+T223</f>
        <v>2.7786000000000004</v>
      </c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6" t="s">
        <v>75</v>
      </c>
      <c r="AU120" s="16" t="s">
        <v>89</v>
      </c>
      <c r="BK120" s="157">
        <f>BK121+BK129+BK142+BK149+BK151+BK166+BK183+BK223</f>
        <v>0</v>
      </c>
    </row>
    <row r="121" spans="2:63" s="11" customFormat="1" ht="25.9" customHeight="1">
      <c r="B121" s="158"/>
      <c r="C121" s="159"/>
      <c r="D121" s="160" t="s">
        <v>75</v>
      </c>
      <c r="E121" s="161" t="s">
        <v>111</v>
      </c>
      <c r="F121" s="161" t="s">
        <v>112</v>
      </c>
      <c r="G121" s="159"/>
      <c r="H121" s="159"/>
      <c r="I121" s="162"/>
      <c r="J121" s="163">
        <f>BK121</f>
        <v>0</v>
      </c>
      <c r="K121" s="159"/>
      <c r="L121" s="164"/>
      <c r="M121" s="165"/>
      <c r="N121" s="166"/>
      <c r="O121" s="166"/>
      <c r="P121" s="167">
        <f>SUM(P122:P128)</f>
        <v>0</v>
      </c>
      <c r="Q121" s="166"/>
      <c r="R121" s="167">
        <f>SUM(R122:R128)</f>
        <v>0.165</v>
      </c>
      <c r="S121" s="166"/>
      <c r="T121" s="168">
        <f>SUM(T122:T128)</f>
        <v>0</v>
      </c>
      <c r="AR121" s="169" t="s">
        <v>81</v>
      </c>
      <c r="AT121" s="170" t="s">
        <v>75</v>
      </c>
      <c r="AU121" s="170" t="s">
        <v>76</v>
      </c>
      <c r="AY121" s="169" t="s">
        <v>113</v>
      </c>
      <c r="BK121" s="171">
        <f>SUM(BK122:BK128)</f>
        <v>0</v>
      </c>
    </row>
    <row r="122" spans="1:65" s="2" customFormat="1" ht="24.2" customHeight="1">
      <c r="A122" s="33"/>
      <c r="B122" s="34"/>
      <c r="C122" s="172" t="s">
        <v>81</v>
      </c>
      <c r="D122" s="172" t="s">
        <v>114</v>
      </c>
      <c r="E122" s="173" t="s">
        <v>115</v>
      </c>
      <c r="F122" s="174" t="s">
        <v>116</v>
      </c>
      <c r="G122" s="175" t="s">
        <v>117</v>
      </c>
      <c r="H122" s="176">
        <v>110</v>
      </c>
      <c r="I122" s="177"/>
      <c r="J122" s="178">
        <f>ROUND(I122*H122,2)</f>
        <v>0</v>
      </c>
      <c r="K122" s="174" t="s">
        <v>118</v>
      </c>
      <c r="L122" s="38"/>
      <c r="M122" s="179" t="s">
        <v>1</v>
      </c>
      <c r="N122" s="180" t="s">
        <v>41</v>
      </c>
      <c r="O122" s="70"/>
      <c r="P122" s="181">
        <f>O122*H122</f>
        <v>0</v>
      </c>
      <c r="Q122" s="181">
        <v>0.0015</v>
      </c>
      <c r="R122" s="181">
        <f>Q122*H122</f>
        <v>0.165</v>
      </c>
      <c r="S122" s="181">
        <v>0</v>
      </c>
      <c r="T122" s="182">
        <f>S122*H122</f>
        <v>0</v>
      </c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R122" s="183" t="s">
        <v>119</v>
      </c>
      <c r="AT122" s="183" t="s">
        <v>114</v>
      </c>
      <c r="AU122" s="183" t="s">
        <v>81</v>
      </c>
      <c r="AY122" s="16" t="s">
        <v>113</v>
      </c>
      <c r="BE122" s="184">
        <f>IF(N122="základní",J122,0)</f>
        <v>0</v>
      </c>
      <c r="BF122" s="184">
        <f>IF(N122="snížená",J122,0)</f>
        <v>0</v>
      </c>
      <c r="BG122" s="184">
        <f>IF(N122="zákl. přenesená",J122,0)</f>
        <v>0</v>
      </c>
      <c r="BH122" s="184">
        <f>IF(N122="sníž. přenesená",J122,0)</f>
        <v>0</v>
      </c>
      <c r="BI122" s="184">
        <f>IF(N122="nulová",J122,0)</f>
        <v>0</v>
      </c>
      <c r="BJ122" s="16" t="s">
        <v>81</v>
      </c>
      <c r="BK122" s="184">
        <f>ROUND(I122*H122,2)</f>
        <v>0</v>
      </c>
      <c r="BL122" s="16" t="s">
        <v>119</v>
      </c>
      <c r="BM122" s="183" t="s">
        <v>120</v>
      </c>
    </row>
    <row r="123" spans="2:51" s="12" customFormat="1" ht="12">
      <c r="B123" s="185"/>
      <c r="C123" s="186"/>
      <c r="D123" s="187" t="s">
        <v>121</v>
      </c>
      <c r="E123" s="188" t="s">
        <v>1</v>
      </c>
      <c r="F123" s="189" t="s">
        <v>122</v>
      </c>
      <c r="G123" s="186"/>
      <c r="H123" s="190">
        <v>42</v>
      </c>
      <c r="I123" s="191"/>
      <c r="J123" s="186"/>
      <c r="K123" s="186"/>
      <c r="L123" s="192"/>
      <c r="M123" s="193"/>
      <c r="N123" s="194"/>
      <c r="O123" s="194"/>
      <c r="P123" s="194"/>
      <c r="Q123" s="194"/>
      <c r="R123" s="194"/>
      <c r="S123" s="194"/>
      <c r="T123" s="195"/>
      <c r="AT123" s="196" t="s">
        <v>121</v>
      </c>
      <c r="AU123" s="196" t="s">
        <v>81</v>
      </c>
      <c r="AV123" s="12" t="s">
        <v>83</v>
      </c>
      <c r="AW123" s="12" t="s">
        <v>31</v>
      </c>
      <c r="AX123" s="12" t="s">
        <v>76</v>
      </c>
      <c r="AY123" s="196" t="s">
        <v>113</v>
      </c>
    </row>
    <row r="124" spans="2:51" s="12" customFormat="1" ht="12">
      <c r="B124" s="185"/>
      <c r="C124" s="186"/>
      <c r="D124" s="187" t="s">
        <v>121</v>
      </c>
      <c r="E124" s="188" t="s">
        <v>1</v>
      </c>
      <c r="F124" s="189" t="s">
        <v>123</v>
      </c>
      <c r="G124" s="186"/>
      <c r="H124" s="190">
        <v>40.8</v>
      </c>
      <c r="I124" s="191"/>
      <c r="J124" s="186"/>
      <c r="K124" s="186"/>
      <c r="L124" s="192"/>
      <c r="M124" s="193"/>
      <c r="N124" s="194"/>
      <c r="O124" s="194"/>
      <c r="P124" s="194"/>
      <c r="Q124" s="194"/>
      <c r="R124" s="194"/>
      <c r="S124" s="194"/>
      <c r="T124" s="195"/>
      <c r="AT124" s="196" t="s">
        <v>121</v>
      </c>
      <c r="AU124" s="196" t="s">
        <v>81</v>
      </c>
      <c r="AV124" s="12" t="s">
        <v>83</v>
      </c>
      <c r="AW124" s="12" t="s">
        <v>31</v>
      </c>
      <c r="AX124" s="12" t="s">
        <v>76</v>
      </c>
      <c r="AY124" s="196" t="s">
        <v>113</v>
      </c>
    </row>
    <row r="125" spans="2:51" s="12" customFormat="1" ht="12">
      <c r="B125" s="185"/>
      <c r="C125" s="186"/>
      <c r="D125" s="187" t="s">
        <v>121</v>
      </c>
      <c r="E125" s="188" t="s">
        <v>1</v>
      </c>
      <c r="F125" s="189" t="s">
        <v>124</v>
      </c>
      <c r="G125" s="186"/>
      <c r="H125" s="190">
        <v>10.4</v>
      </c>
      <c r="I125" s="191"/>
      <c r="J125" s="186"/>
      <c r="K125" s="186"/>
      <c r="L125" s="192"/>
      <c r="M125" s="193"/>
      <c r="N125" s="194"/>
      <c r="O125" s="194"/>
      <c r="P125" s="194"/>
      <c r="Q125" s="194"/>
      <c r="R125" s="194"/>
      <c r="S125" s="194"/>
      <c r="T125" s="195"/>
      <c r="AT125" s="196" t="s">
        <v>121</v>
      </c>
      <c r="AU125" s="196" t="s">
        <v>81</v>
      </c>
      <c r="AV125" s="12" t="s">
        <v>83</v>
      </c>
      <c r="AW125" s="12" t="s">
        <v>31</v>
      </c>
      <c r="AX125" s="12" t="s">
        <v>76</v>
      </c>
      <c r="AY125" s="196" t="s">
        <v>113</v>
      </c>
    </row>
    <row r="126" spans="2:51" s="12" customFormat="1" ht="12">
      <c r="B126" s="185"/>
      <c r="C126" s="186"/>
      <c r="D126" s="187" t="s">
        <v>121</v>
      </c>
      <c r="E126" s="188" t="s">
        <v>1</v>
      </c>
      <c r="F126" s="189" t="s">
        <v>125</v>
      </c>
      <c r="G126" s="186"/>
      <c r="H126" s="190">
        <v>8.6</v>
      </c>
      <c r="I126" s="191"/>
      <c r="J126" s="186"/>
      <c r="K126" s="186"/>
      <c r="L126" s="192"/>
      <c r="M126" s="193"/>
      <c r="N126" s="194"/>
      <c r="O126" s="194"/>
      <c r="P126" s="194"/>
      <c r="Q126" s="194"/>
      <c r="R126" s="194"/>
      <c r="S126" s="194"/>
      <c r="T126" s="195"/>
      <c r="AT126" s="196" t="s">
        <v>121</v>
      </c>
      <c r="AU126" s="196" t="s">
        <v>81</v>
      </c>
      <c r="AV126" s="12" t="s">
        <v>83</v>
      </c>
      <c r="AW126" s="12" t="s">
        <v>31</v>
      </c>
      <c r="AX126" s="12" t="s">
        <v>76</v>
      </c>
      <c r="AY126" s="196" t="s">
        <v>113</v>
      </c>
    </row>
    <row r="127" spans="2:51" s="12" customFormat="1" ht="12">
      <c r="B127" s="185"/>
      <c r="C127" s="186"/>
      <c r="D127" s="187" t="s">
        <v>121</v>
      </c>
      <c r="E127" s="188" t="s">
        <v>1</v>
      </c>
      <c r="F127" s="189" t="s">
        <v>126</v>
      </c>
      <c r="G127" s="186"/>
      <c r="H127" s="190">
        <v>8.2</v>
      </c>
      <c r="I127" s="191"/>
      <c r="J127" s="186"/>
      <c r="K127" s="186"/>
      <c r="L127" s="192"/>
      <c r="M127" s="193"/>
      <c r="N127" s="194"/>
      <c r="O127" s="194"/>
      <c r="P127" s="194"/>
      <c r="Q127" s="194"/>
      <c r="R127" s="194"/>
      <c r="S127" s="194"/>
      <c r="T127" s="195"/>
      <c r="AT127" s="196" t="s">
        <v>121</v>
      </c>
      <c r="AU127" s="196" t="s">
        <v>81</v>
      </c>
      <c r="AV127" s="12" t="s">
        <v>83</v>
      </c>
      <c r="AW127" s="12" t="s">
        <v>31</v>
      </c>
      <c r="AX127" s="12" t="s">
        <v>76</v>
      </c>
      <c r="AY127" s="196" t="s">
        <v>113</v>
      </c>
    </row>
    <row r="128" spans="2:51" s="13" customFormat="1" ht="12">
      <c r="B128" s="197"/>
      <c r="C128" s="198"/>
      <c r="D128" s="187" t="s">
        <v>121</v>
      </c>
      <c r="E128" s="199" t="s">
        <v>1</v>
      </c>
      <c r="F128" s="200" t="s">
        <v>127</v>
      </c>
      <c r="G128" s="198"/>
      <c r="H128" s="201">
        <v>110</v>
      </c>
      <c r="I128" s="202"/>
      <c r="J128" s="198"/>
      <c r="K128" s="198"/>
      <c r="L128" s="203"/>
      <c r="M128" s="204"/>
      <c r="N128" s="205"/>
      <c r="O128" s="205"/>
      <c r="P128" s="205"/>
      <c r="Q128" s="205"/>
      <c r="R128" s="205"/>
      <c r="S128" s="205"/>
      <c r="T128" s="206"/>
      <c r="AT128" s="207" t="s">
        <v>121</v>
      </c>
      <c r="AU128" s="207" t="s">
        <v>81</v>
      </c>
      <c r="AV128" s="13" t="s">
        <v>119</v>
      </c>
      <c r="AW128" s="13" t="s">
        <v>31</v>
      </c>
      <c r="AX128" s="13" t="s">
        <v>81</v>
      </c>
      <c r="AY128" s="207" t="s">
        <v>113</v>
      </c>
    </row>
    <row r="129" spans="2:63" s="11" customFormat="1" ht="25.9" customHeight="1">
      <c r="B129" s="158"/>
      <c r="C129" s="159"/>
      <c r="D129" s="160" t="s">
        <v>75</v>
      </c>
      <c r="E129" s="161" t="s">
        <v>128</v>
      </c>
      <c r="F129" s="161" t="s">
        <v>129</v>
      </c>
      <c r="G129" s="159"/>
      <c r="H129" s="159"/>
      <c r="I129" s="162"/>
      <c r="J129" s="163">
        <f>BK129</f>
        <v>0</v>
      </c>
      <c r="K129" s="159"/>
      <c r="L129" s="164"/>
      <c r="M129" s="165"/>
      <c r="N129" s="166"/>
      <c r="O129" s="166"/>
      <c r="P129" s="167">
        <f>SUM(P130:P141)</f>
        <v>0</v>
      </c>
      <c r="Q129" s="166"/>
      <c r="R129" s="167">
        <f>SUM(R130:R141)</f>
        <v>0</v>
      </c>
      <c r="S129" s="166"/>
      <c r="T129" s="168">
        <f>SUM(T130:T141)</f>
        <v>2.7750000000000004</v>
      </c>
      <c r="AR129" s="169" t="s">
        <v>81</v>
      </c>
      <c r="AT129" s="170" t="s">
        <v>75</v>
      </c>
      <c r="AU129" s="170" t="s">
        <v>76</v>
      </c>
      <c r="AY129" s="169" t="s">
        <v>113</v>
      </c>
      <c r="BK129" s="171">
        <f>SUM(BK130:BK141)</f>
        <v>0</v>
      </c>
    </row>
    <row r="130" spans="1:65" s="2" customFormat="1" ht="44.25" customHeight="1">
      <c r="A130" s="33"/>
      <c r="B130" s="34"/>
      <c r="C130" s="172" t="s">
        <v>83</v>
      </c>
      <c r="D130" s="172" t="s">
        <v>114</v>
      </c>
      <c r="E130" s="173" t="s">
        <v>130</v>
      </c>
      <c r="F130" s="174" t="s">
        <v>131</v>
      </c>
      <c r="G130" s="175" t="s">
        <v>132</v>
      </c>
      <c r="H130" s="176">
        <v>55.5</v>
      </c>
      <c r="I130" s="177"/>
      <c r="J130" s="178">
        <f>ROUND(I130*H130,2)</f>
        <v>0</v>
      </c>
      <c r="K130" s="174" t="s">
        <v>118</v>
      </c>
      <c r="L130" s="38"/>
      <c r="M130" s="179" t="s">
        <v>1</v>
      </c>
      <c r="N130" s="180" t="s">
        <v>41</v>
      </c>
      <c r="O130" s="70"/>
      <c r="P130" s="181">
        <f>O130*H130</f>
        <v>0</v>
      </c>
      <c r="Q130" s="181">
        <v>0</v>
      </c>
      <c r="R130" s="181">
        <f>Q130*H130</f>
        <v>0</v>
      </c>
      <c r="S130" s="181">
        <v>0.05</v>
      </c>
      <c r="T130" s="182">
        <f>S130*H130</f>
        <v>2.7750000000000004</v>
      </c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R130" s="183" t="s">
        <v>119</v>
      </c>
      <c r="AT130" s="183" t="s">
        <v>114</v>
      </c>
      <c r="AU130" s="183" t="s">
        <v>81</v>
      </c>
      <c r="AY130" s="16" t="s">
        <v>113</v>
      </c>
      <c r="BE130" s="184">
        <f>IF(N130="základní",J130,0)</f>
        <v>0</v>
      </c>
      <c r="BF130" s="184">
        <f>IF(N130="snížená",J130,0)</f>
        <v>0</v>
      </c>
      <c r="BG130" s="184">
        <f>IF(N130="zákl. přenesená",J130,0)</f>
        <v>0</v>
      </c>
      <c r="BH130" s="184">
        <f>IF(N130="sníž. přenesená",J130,0)</f>
        <v>0</v>
      </c>
      <c r="BI130" s="184">
        <f>IF(N130="nulová",J130,0)</f>
        <v>0</v>
      </c>
      <c r="BJ130" s="16" t="s">
        <v>81</v>
      </c>
      <c r="BK130" s="184">
        <f>ROUND(I130*H130,2)</f>
        <v>0</v>
      </c>
      <c r="BL130" s="16" t="s">
        <v>119</v>
      </c>
      <c r="BM130" s="183" t="s">
        <v>133</v>
      </c>
    </row>
    <row r="131" spans="2:51" s="14" customFormat="1" ht="12">
      <c r="B131" s="208"/>
      <c r="C131" s="209"/>
      <c r="D131" s="187" t="s">
        <v>121</v>
      </c>
      <c r="E131" s="210" t="s">
        <v>1</v>
      </c>
      <c r="F131" s="211" t="s">
        <v>134</v>
      </c>
      <c r="G131" s="209"/>
      <c r="H131" s="210" t="s">
        <v>1</v>
      </c>
      <c r="I131" s="212"/>
      <c r="J131" s="209"/>
      <c r="K131" s="209"/>
      <c r="L131" s="213"/>
      <c r="M131" s="214"/>
      <c r="N131" s="215"/>
      <c r="O131" s="215"/>
      <c r="P131" s="215"/>
      <c r="Q131" s="215"/>
      <c r="R131" s="215"/>
      <c r="S131" s="215"/>
      <c r="T131" s="216"/>
      <c r="AT131" s="217" t="s">
        <v>121</v>
      </c>
      <c r="AU131" s="217" t="s">
        <v>81</v>
      </c>
      <c r="AV131" s="14" t="s">
        <v>81</v>
      </c>
      <c r="AW131" s="14" t="s">
        <v>31</v>
      </c>
      <c r="AX131" s="14" t="s">
        <v>76</v>
      </c>
      <c r="AY131" s="217" t="s">
        <v>113</v>
      </c>
    </row>
    <row r="132" spans="2:51" s="12" customFormat="1" ht="12">
      <c r="B132" s="185"/>
      <c r="C132" s="186"/>
      <c r="D132" s="187" t="s">
        <v>121</v>
      </c>
      <c r="E132" s="188" t="s">
        <v>1</v>
      </c>
      <c r="F132" s="189" t="s">
        <v>135</v>
      </c>
      <c r="G132" s="186"/>
      <c r="H132" s="190">
        <v>20.25</v>
      </c>
      <c r="I132" s="191"/>
      <c r="J132" s="186"/>
      <c r="K132" s="186"/>
      <c r="L132" s="192"/>
      <c r="M132" s="193"/>
      <c r="N132" s="194"/>
      <c r="O132" s="194"/>
      <c r="P132" s="194"/>
      <c r="Q132" s="194"/>
      <c r="R132" s="194"/>
      <c r="S132" s="194"/>
      <c r="T132" s="195"/>
      <c r="AT132" s="196" t="s">
        <v>121</v>
      </c>
      <c r="AU132" s="196" t="s">
        <v>81</v>
      </c>
      <c r="AV132" s="12" t="s">
        <v>83</v>
      </c>
      <c r="AW132" s="12" t="s">
        <v>31</v>
      </c>
      <c r="AX132" s="12" t="s">
        <v>76</v>
      </c>
      <c r="AY132" s="196" t="s">
        <v>113</v>
      </c>
    </row>
    <row r="133" spans="2:51" s="14" customFormat="1" ht="12">
      <c r="B133" s="208"/>
      <c r="C133" s="209"/>
      <c r="D133" s="187" t="s">
        <v>121</v>
      </c>
      <c r="E133" s="210" t="s">
        <v>1</v>
      </c>
      <c r="F133" s="211" t="s">
        <v>136</v>
      </c>
      <c r="G133" s="209"/>
      <c r="H133" s="210" t="s">
        <v>1</v>
      </c>
      <c r="I133" s="212"/>
      <c r="J133" s="209"/>
      <c r="K133" s="209"/>
      <c r="L133" s="213"/>
      <c r="M133" s="214"/>
      <c r="N133" s="215"/>
      <c r="O133" s="215"/>
      <c r="P133" s="215"/>
      <c r="Q133" s="215"/>
      <c r="R133" s="215"/>
      <c r="S133" s="215"/>
      <c r="T133" s="216"/>
      <c r="AT133" s="217" t="s">
        <v>121</v>
      </c>
      <c r="AU133" s="217" t="s">
        <v>81</v>
      </c>
      <c r="AV133" s="14" t="s">
        <v>81</v>
      </c>
      <c r="AW133" s="14" t="s">
        <v>31</v>
      </c>
      <c r="AX133" s="14" t="s">
        <v>76</v>
      </c>
      <c r="AY133" s="217" t="s">
        <v>113</v>
      </c>
    </row>
    <row r="134" spans="2:51" s="12" customFormat="1" ht="12">
      <c r="B134" s="185"/>
      <c r="C134" s="186"/>
      <c r="D134" s="187" t="s">
        <v>121</v>
      </c>
      <c r="E134" s="188" t="s">
        <v>1</v>
      </c>
      <c r="F134" s="189" t="s">
        <v>137</v>
      </c>
      <c r="G134" s="186"/>
      <c r="H134" s="190">
        <v>21.6</v>
      </c>
      <c r="I134" s="191"/>
      <c r="J134" s="186"/>
      <c r="K134" s="186"/>
      <c r="L134" s="192"/>
      <c r="M134" s="193"/>
      <c r="N134" s="194"/>
      <c r="O134" s="194"/>
      <c r="P134" s="194"/>
      <c r="Q134" s="194"/>
      <c r="R134" s="194"/>
      <c r="S134" s="194"/>
      <c r="T134" s="195"/>
      <c r="AT134" s="196" t="s">
        <v>121</v>
      </c>
      <c r="AU134" s="196" t="s">
        <v>81</v>
      </c>
      <c r="AV134" s="12" t="s">
        <v>83</v>
      </c>
      <c r="AW134" s="12" t="s">
        <v>31</v>
      </c>
      <c r="AX134" s="12" t="s">
        <v>76</v>
      </c>
      <c r="AY134" s="196" t="s">
        <v>113</v>
      </c>
    </row>
    <row r="135" spans="2:51" s="14" customFormat="1" ht="12">
      <c r="B135" s="208"/>
      <c r="C135" s="209"/>
      <c r="D135" s="187" t="s">
        <v>121</v>
      </c>
      <c r="E135" s="210" t="s">
        <v>1</v>
      </c>
      <c r="F135" s="211" t="s">
        <v>138</v>
      </c>
      <c r="G135" s="209"/>
      <c r="H135" s="210" t="s">
        <v>1</v>
      </c>
      <c r="I135" s="212"/>
      <c r="J135" s="209"/>
      <c r="K135" s="209"/>
      <c r="L135" s="213"/>
      <c r="M135" s="214"/>
      <c r="N135" s="215"/>
      <c r="O135" s="215"/>
      <c r="P135" s="215"/>
      <c r="Q135" s="215"/>
      <c r="R135" s="215"/>
      <c r="S135" s="215"/>
      <c r="T135" s="216"/>
      <c r="AT135" s="217" t="s">
        <v>121</v>
      </c>
      <c r="AU135" s="217" t="s">
        <v>81</v>
      </c>
      <c r="AV135" s="14" t="s">
        <v>81</v>
      </c>
      <c r="AW135" s="14" t="s">
        <v>31</v>
      </c>
      <c r="AX135" s="14" t="s">
        <v>76</v>
      </c>
      <c r="AY135" s="217" t="s">
        <v>113</v>
      </c>
    </row>
    <row r="136" spans="2:51" s="12" customFormat="1" ht="12">
      <c r="B136" s="185"/>
      <c r="C136" s="186"/>
      <c r="D136" s="187" t="s">
        <v>121</v>
      </c>
      <c r="E136" s="188" t="s">
        <v>1</v>
      </c>
      <c r="F136" s="189" t="s">
        <v>139</v>
      </c>
      <c r="G136" s="186"/>
      <c r="H136" s="190">
        <v>5.55</v>
      </c>
      <c r="I136" s="191"/>
      <c r="J136" s="186"/>
      <c r="K136" s="186"/>
      <c r="L136" s="192"/>
      <c r="M136" s="193"/>
      <c r="N136" s="194"/>
      <c r="O136" s="194"/>
      <c r="P136" s="194"/>
      <c r="Q136" s="194"/>
      <c r="R136" s="194"/>
      <c r="S136" s="194"/>
      <c r="T136" s="195"/>
      <c r="AT136" s="196" t="s">
        <v>121</v>
      </c>
      <c r="AU136" s="196" t="s">
        <v>81</v>
      </c>
      <c r="AV136" s="12" t="s">
        <v>83</v>
      </c>
      <c r="AW136" s="12" t="s">
        <v>31</v>
      </c>
      <c r="AX136" s="12" t="s">
        <v>76</v>
      </c>
      <c r="AY136" s="196" t="s">
        <v>113</v>
      </c>
    </row>
    <row r="137" spans="2:51" s="14" customFormat="1" ht="12">
      <c r="B137" s="208"/>
      <c r="C137" s="209"/>
      <c r="D137" s="187" t="s">
        <v>121</v>
      </c>
      <c r="E137" s="210" t="s">
        <v>1</v>
      </c>
      <c r="F137" s="211" t="s">
        <v>140</v>
      </c>
      <c r="G137" s="209"/>
      <c r="H137" s="210" t="s">
        <v>1</v>
      </c>
      <c r="I137" s="212"/>
      <c r="J137" s="209"/>
      <c r="K137" s="209"/>
      <c r="L137" s="213"/>
      <c r="M137" s="214"/>
      <c r="N137" s="215"/>
      <c r="O137" s="215"/>
      <c r="P137" s="215"/>
      <c r="Q137" s="215"/>
      <c r="R137" s="215"/>
      <c r="S137" s="215"/>
      <c r="T137" s="216"/>
      <c r="AT137" s="217" t="s">
        <v>121</v>
      </c>
      <c r="AU137" s="217" t="s">
        <v>81</v>
      </c>
      <c r="AV137" s="14" t="s">
        <v>81</v>
      </c>
      <c r="AW137" s="14" t="s">
        <v>31</v>
      </c>
      <c r="AX137" s="14" t="s">
        <v>76</v>
      </c>
      <c r="AY137" s="217" t="s">
        <v>113</v>
      </c>
    </row>
    <row r="138" spans="2:51" s="12" customFormat="1" ht="12">
      <c r="B138" s="185"/>
      <c r="C138" s="186"/>
      <c r="D138" s="187" t="s">
        <v>121</v>
      </c>
      <c r="E138" s="188" t="s">
        <v>1</v>
      </c>
      <c r="F138" s="189" t="s">
        <v>141</v>
      </c>
      <c r="G138" s="186"/>
      <c r="H138" s="190">
        <v>4.2</v>
      </c>
      <c r="I138" s="191"/>
      <c r="J138" s="186"/>
      <c r="K138" s="186"/>
      <c r="L138" s="192"/>
      <c r="M138" s="193"/>
      <c r="N138" s="194"/>
      <c r="O138" s="194"/>
      <c r="P138" s="194"/>
      <c r="Q138" s="194"/>
      <c r="R138" s="194"/>
      <c r="S138" s="194"/>
      <c r="T138" s="195"/>
      <c r="AT138" s="196" t="s">
        <v>121</v>
      </c>
      <c r="AU138" s="196" t="s">
        <v>81</v>
      </c>
      <c r="AV138" s="12" t="s">
        <v>83</v>
      </c>
      <c r="AW138" s="12" t="s">
        <v>31</v>
      </c>
      <c r="AX138" s="12" t="s">
        <v>76</v>
      </c>
      <c r="AY138" s="196" t="s">
        <v>113</v>
      </c>
    </row>
    <row r="139" spans="2:51" s="14" customFormat="1" ht="12">
      <c r="B139" s="208"/>
      <c r="C139" s="209"/>
      <c r="D139" s="187" t="s">
        <v>121</v>
      </c>
      <c r="E139" s="210" t="s">
        <v>1</v>
      </c>
      <c r="F139" s="211" t="s">
        <v>142</v>
      </c>
      <c r="G139" s="209"/>
      <c r="H139" s="210" t="s">
        <v>1</v>
      </c>
      <c r="I139" s="212"/>
      <c r="J139" s="209"/>
      <c r="K139" s="209"/>
      <c r="L139" s="213"/>
      <c r="M139" s="214"/>
      <c r="N139" s="215"/>
      <c r="O139" s="215"/>
      <c r="P139" s="215"/>
      <c r="Q139" s="215"/>
      <c r="R139" s="215"/>
      <c r="S139" s="215"/>
      <c r="T139" s="216"/>
      <c r="AT139" s="217" t="s">
        <v>121</v>
      </c>
      <c r="AU139" s="217" t="s">
        <v>81</v>
      </c>
      <c r="AV139" s="14" t="s">
        <v>81</v>
      </c>
      <c r="AW139" s="14" t="s">
        <v>31</v>
      </c>
      <c r="AX139" s="14" t="s">
        <v>76</v>
      </c>
      <c r="AY139" s="217" t="s">
        <v>113</v>
      </c>
    </row>
    <row r="140" spans="2:51" s="12" customFormat="1" ht="12">
      <c r="B140" s="185"/>
      <c r="C140" s="186"/>
      <c r="D140" s="187" t="s">
        <v>121</v>
      </c>
      <c r="E140" s="188" t="s">
        <v>1</v>
      </c>
      <c r="F140" s="189" t="s">
        <v>143</v>
      </c>
      <c r="G140" s="186"/>
      <c r="H140" s="190">
        <v>3.9</v>
      </c>
      <c r="I140" s="191"/>
      <c r="J140" s="186"/>
      <c r="K140" s="186"/>
      <c r="L140" s="192"/>
      <c r="M140" s="193"/>
      <c r="N140" s="194"/>
      <c r="O140" s="194"/>
      <c r="P140" s="194"/>
      <c r="Q140" s="194"/>
      <c r="R140" s="194"/>
      <c r="S140" s="194"/>
      <c r="T140" s="195"/>
      <c r="AT140" s="196" t="s">
        <v>121</v>
      </c>
      <c r="AU140" s="196" t="s">
        <v>81</v>
      </c>
      <c r="AV140" s="12" t="s">
        <v>83</v>
      </c>
      <c r="AW140" s="12" t="s">
        <v>31</v>
      </c>
      <c r="AX140" s="12" t="s">
        <v>76</v>
      </c>
      <c r="AY140" s="196" t="s">
        <v>113</v>
      </c>
    </row>
    <row r="141" spans="2:51" s="13" customFormat="1" ht="12">
      <c r="B141" s="197"/>
      <c r="C141" s="198"/>
      <c r="D141" s="187" t="s">
        <v>121</v>
      </c>
      <c r="E141" s="199" t="s">
        <v>1</v>
      </c>
      <c r="F141" s="200" t="s">
        <v>127</v>
      </c>
      <c r="G141" s="198"/>
      <c r="H141" s="201">
        <v>55.5</v>
      </c>
      <c r="I141" s="202"/>
      <c r="J141" s="198"/>
      <c r="K141" s="198"/>
      <c r="L141" s="203"/>
      <c r="M141" s="204"/>
      <c r="N141" s="205"/>
      <c r="O141" s="205"/>
      <c r="P141" s="205"/>
      <c r="Q141" s="205"/>
      <c r="R141" s="205"/>
      <c r="S141" s="205"/>
      <c r="T141" s="206"/>
      <c r="AT141" s="207" t="s">
        <v>121</v>
      </c>
      <c r="AU141" s="207" t="s">
        <v>81</v>
      </c>
      <c r="AV141" s="13" t="s">
        <v>119</v>
      </c>
      <c r="AW141" s="13" t="s">
        <v>31</v>
      </c>
      <c r="AX141" s="13" t="s">
        <v>81</v>
      </c>
      <c r="AY141" s="207" t="s">
        <v>113</v>
      </c>
    </row>
    <row r="142" spans="2:63" s="11" customFormat="1" ht="25.9" customHeight="1">
      <c r="B142" s="158"/>
      <c r="C142" s="159"/>
      <c r="D142" s="160" t="s">
        <v>75</v>
      </c>
      <c r="E142" s="161" t="s">
        <v>144</v>
      </c>
      <c r="F142" s="161" t="s">
        <v>145</v>
      </c>
      <c r="G142" s="159"/>
      <c r="H142" s="159"/>
      <c r="I142" s="162"/>
      <c r="J142" s="163">
        <f>BK142</f>
        <v>0</v>
      </c>
      <c r="K142" s="159"/>
      <c r="L142" s="164"/>
      <c r="M142" s="165"/>
      <c r="N142" s="166"/>
      <c r="O142" s="166"/>
      <c r="P142" s="167">
        <f>SUM(P143:P148)</f>
        <v>0</v>
      </c>
      <c r="Q142" s="166"/>
      <c r="R142" s="167">
        <f>SUM(R143:R148)</f>
        <v>0</v>
      </c>
      <c r="S142" s="166"/>
      <c r="T142" s="168">
        <f>SUM(T143:T148)</f>
        <v>0</v>
      </c>
      <c r="AR142" s="169" t="s">
        <v>81</v>
      </c>
      <c r="AT142" s="170" t="s">
        <v>75</v>
      </c>
      <c r="AU142" s="170" t="s">
        <v>76</v>
      </c>
      <c r="AY142" s="169" t="s">
        <v>113</v>
      </c>
      <c r="BK142" s="171">
        <f>SUM(BK143:BK148)</f>
        <v>0</v>
      </c>
    </row>
    <row r="143" spans="1:65" s="2" customFormat="1" ht="37.9" customHeight="1">
      <c r="A143" s="33"/>
      <c r="B143" s="34"/>
      <c r="C143" s="172" t="s">
        <v>146</v>
      </c>
      <c r="D143" s="172" t="s">
        <v>114</v>
      </c>
      <c r="E143" s="173" t="s">
        <v>147</v>
      </c>
      <c r="F143" s="174" t="s">
        <v>148</v>
      </c>
      <c r="G143" s="175" t="s">
        <v>149</v>
      </c>
      <c r="H143" s="176">
        <v>2.779</v>
      </c>
      <c r="I143" s="177"/>
      <c r="J143" s="178">
        <f>ROUND(I143*H143,2)</f>
        <v>0</v>
      </c>
      <c r="K143" s="174" t="s">
        <v>118</v>
      </c>
      <c r="L143" s="38"/>
      <c r="M143" s="179" t="s">
        <v>1</v>
      </c>
      <c r="N143" s="180" t="s">
        <v>41</v>
      </c>
      <c r="O143" s="70"/>
      <c r="P143" s="181">
        <f>O143*H143</f>
        <v>0</v>
      </c>
      <c r="Q143" s="181">
        <v>0</v>
      </c>
      <c r="R143" s="181">
        <f>Q143*H143</f>
        <v>0</v>
      </c>
      <c r="S143" s="181">
        <v>0</v>
      </c>
      <c r="T143" s="182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83" t="s">
        <v>119</v>
      </c>
      <c r="AT143" s="183" t="s">
        <v>114</v>
      </c>
      <c r="AU143" s="183" t="s">
        <v>81</v>
      </c>
      <c r="AY143" s="16" t="s">
        <v>113</v>
      </c>
      <c r="BE143" s="184">
        <f>IF(N143="základní",J143,0)</f>
        <v>0</v>
      </c>
      <c r="BF143" s="184">
        <f>IF(N143="snížená",J143,0)</f>
        <v>0</v>
      </c>
      <c r="BG143" s="184">
        <f>IF(N143="zákl. přenesená",J143,0)</f>
        <v>0</v>
      </c>
      <c r="BH143" s="184">
        <f>IF(N143="sníž. přenesená",J143,0)</f>
        <v>0</v>
      </c>
      <c r="BI143" s="184">
        <f>IF(N143="nulová",J143,0)</f>
        <v>0</v>
      </c>
      <c r="BJ143" s="16" t="s">
        <v>81</v>
      </c>
      <c r="BK143" s="184">
        <f>ROUND(I143*H143,2)</f>
        <v>0</v>
      </c>
      <c r="BL143" s="16" t="s">
        <v>119</v>
      </c>
      <c r="BM143" s="183" t="s">
        <v>150</v>
      </c>
    </row>
    <row r="144" spans="1:65" s="2" customFormat="1" ht="33" customHeight="1">
      <c r="A144" s="33"/>
      <c r="B144" s="34"/>
      <c r="C144" s="172" t="s">
        <v>119</v>
      </c>
      <c r="D144" s="172" t="s">
        <v>114</v>
      </c>
      <c r="E144" s="173" t="s">
        <v>151</v>
      </c>
      <c r="F144" s="174" t="s">
        <v>152</v>
      </c>
      <c r="G144" s="175" t="s">
        <v>149</v>
      </c>
      <c r="H144" s="176">
        <v>2.779</v>
      </c>
      <c r="I144" s="177"/>
      <c r="J144" s="178">
        <f>ROUND(I144*H144,2)</f>
        <v>0</v>
      </c>
      <c r="K144" s="174" t="s">
        <v>118</v>
      </c>
      <c r="L144" s="38"/>
      <c r="M144" s="179" t="s">
        <v>1</v>
      </c>
      <c r="N144" s="180" t="s">
        <v>41</v>
      </c>
      <c r="O144" s="70"/>
      <c r="P144" s="181">
        <f>O144*H144</f>
        <v>0</v>
      </c>
      <c r="Q144" s="181">
        <v>0</v>
      </c>
      <c r="R144" s="181">
        <f>Q144*H144</f>
        <v>0</v>
      </c>
      <c r="S144" s="181">
        <v>0</v>
      </c>
      <c r="T144" s="182">
        <f>S144*H144</f>
        <v>0</v>
      </c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R144" s="183" t="s">
        <v>119</v>
      </c>
      <c r="AT144" s="183" t="s">
        <v>114</v>
      </c>
      <c r="AU144" s="183" t="s">
        <v>81</v>
      </c>
      <c r="AY144" s="16" t="s">
        <v>113</v>
      </c>
      <c r="BE144" s="184">
        <f>IF(N144="základní",J144,0)</f>
        <v>0</v>
      </c>
      <c r="BF144" s="184">
        <f>IF(N144="snížená",J144,0)</f>
        <v>0</v>
      </c>
      <c r="BG144" s="184">
        <f>IF(N144="zákl. přenesená",J144,0)</f>
        <v>0</v>
      </c>
      <c r="BH144" s="184">
        <f>IF(N144="sníž. přenesená",J144,0)</f>
        <v>0</v>
      </c>
      <c r="BI144" s="184">
        <f>IF(N144="nulová",J144,0)</f>
        <v>0</v>
      </c>
      <c r="BJ144" s="16" t="s">
        <v>81</v>
      </c>
      <c r="BK144" s="184">
        <f>ROUND(I144*H144,2)</f>
        <v>0</v>
      </c>
      <c r="BL144" s="16" t="s">
        <v>119</v>
      </c>
      <c r="BM144" s="183" t="s">
        <v>153</v>
      </c>
    </row>
    <row r="145" spans="1:65" s="2" customFormat="1" ht="44.25" customHeight="1">
      <c r="A145" s="33"/>
      <c r="B145" s="34"/>
      <c r="C145" s="172" t="s">
        <v>154</v>
      </c>
      <c r="D145" s="172" t="s">
        <v>114</v>
      </c>
      <c r="E145" s="173" t="s">
        <v>155</v>
      </c>
      <c r="F145" s="174" t="s">
        <v>156</v>
      </c>
      <c r="G145" s="175" t="s">
        <v>149</v>
      </c>
      <c r="H145" s="176">
        <v>33.348</v>
      </c>
      <c r="I145" s="177"/>
      <c r="J145" s="178">
        <f>ROUND(I145*H145,2)</f>
        <v>0</v>
      </c>
      <c r="K145" s="174" t="s">
        <v>118</v>
      </c>
      <c r="L145" s="38"/>
      <c r="M145" s="179" t="s">
        <v>1</v>
      </c>
      <c r="N145" s="180" t="s">
        <v>41</v>
      </c>
      <c r="O145" s="70"/>
      <c r="P145" s="181">
        <f>O145*H145</f>
        <v>0</v>
      </c>
      <c r="Q145" s="181">
        <v>0</v>
      </c>
      <c r="R145" s="181">
        <f>Q145*H145</f>
        <v>0</v>
      </c>
      <c r="S145" s="181">
        <v>0</v>
      </c>
      <c r="T145" s="182">
        <f>S145*H145</f>
        <v>0</v>
      </c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R145" s="183" t="s">
        <v>119</v>
      </c>
      <c r="AT145" s="183" t="s">
        <v>114</v>
      </c>
      <c r="AU145" s="183" t="s">
        <v>81</v>
      </c>
      <c r="AY145" s="16" t="s">
        <v>113</v>
      </c>
      <c r="BE145" s="184">
        <f>IF(N145="základní",J145,0)</f>
        <v>0</v>
      </c>
      <c r="BF145" s="184">
        <f>IF(N145="snížená",J145,0)</f>
        <v>0</v>
      </c>
      <c r="BG145" s="184">
        <f>IF(N145="zákl. přenesená",J145,0)</f>
        <v>0</v>
      </c>
      <c r="BH145" s="184">
        <f>IF(N145="sníž. přenesená",J145,0)</f>
        <v>0</v>
      </c>
      <c r="BI145" s="184">
        <f>IF(N145="nulová",J145,0)</f>
        <v>0</v>
      </c>
      <c r="BJ145" s="16" t="s">
        <v>81</v>
      </c>
      <c r="BK145" s="184">
        <f>ROUND(I145*H145,2)</f>
        <v>0</v>
      </c>
      <c r="BL145" s="16" t="s">
        <v>119</v>
      </c>
      <c r="BM145" s="183" t="s">
        <v>157</v>
      </c>
    </row>
    <row r="146" spans="1:47" s="2" customFormat="1" ht="19.5">
      <c r="A146" s="33"/>
      <c r="B146" s="34"/>
      <c r="C146" s="35"/>
      <c r="D146" s="187" t="s">
        <v>158</v>
      </c>
      <c r="E146" s="35"/>
      <c r="F146" s="218" t="s">
        <v>159</v>
      </c>
      <c r="G146" s="35"/>
      <c r="H146" s="35"/>
      <c r="I146" s="219"/>
      <c r="J146" s="35"/>
      <c r="K146" s="35"/>
      <c r="L146" s="38"/>
      <c r="M146" s="220"/>
      <c r="N146" s="221"/>
      <c r="O146" s="70"/>
      <c r="P146" s="70"/>
      <c r="Q146" s="70"/>
      <c r="R146" s="70"/>
      <c r="S146" s="70"/>
      <c r="T146" s="71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T146" s="16" t="s">
        <v>158</v>
      </c>
      <c r="AU146" s="16" t="s">
        <v>81</v>
      </c>
    </row>
    <row r="147" spans="2:51" s="12" customFormat="1" ht="12">
      <c r="B147" s="185"/>
      <c r="C147" s="186"/>
      <c r="D147" s="187" t="s">
        <v>121</v>
      </c>
      <c r="E147" s="186"/>
      <c r="F147" s="189" t="s">
        <v>160</v>
      </c>
      <c r="G147" s="186"/>
      <c r="H147" s="190">
        <v>33.348</v>
      </c>
      <c r="I147" s="191"/>
      <c r="J147" s="186"/>
      <c r="K147" s="186"/>
      <c r="L147" s="192"/>
      <c r="M147" s="193"/>
      <c r="N147" s="194"/>
      <c r="O147" s="194"/>
      <c r="P147" s="194"/>
      <c r="Q147" s="194"/>
      <c r="R147" s="194"/>
      <c r="S147" s="194"/>
      <c r="T147" s="195"/>
      <c r="AT147" s="196" t="s">
        <v>121</v>
      </c>
      <c r="AU147" s="196" t="s">
        <v>81</v>
      </c>
      <c r="AV147" s="12" t="s">
        <v>83</v>
      </c>
      <c r="AW147" s="12" t="s">
        <v>4</v>
      </c>
      <c r="AX147" s="12" t="s">
        <v>81</v>
      </c>
      <c r="AY147" s="196" t="s">
        <v>113</v>
      </c>
    </row>
    <row r="148" spans="1:65" s="2" customFormat="1" ht="49.15" customHeight="1">
      <c r="A148" s="33"/>
      <c r="B148" s="34"/>
      <c r="C148" s="172" t="s">
        <v>111</v>
      </c>
      <c r="D148" s="172" t="s">
        <v>114</v>
      </c>
      <c r="E148" s="173" t="s">
        <v>161</v>
      </c>
      <c r="F148" s="174" t="s">
        <v>162</v>
      </c>
      <c r="G148" s="175" t="s">
        <v>149</v>
      </c>
      <c r="H148" s="176">
        <v>2.779</v>
      </c>
      <c r="I148" s="177"/>
      <c r="J148" s="178">
        <f>ROUND(I148*H148,2)</f>
        <v>0</v>
      </c>
      <c r="K148" s="174" t="s">
        <v>118</v>
      </c>
      <c r="L148" s="38"/>
      <c r="M148" s="179" t="s">
        <v>1</v>
      </c>
      <c r="N148" s="180" t="s">
        <v>41</v>
      </c>
      <c r="O148" s="70"/>
      <c r="P148" s="181">
        <f>O148*H148</f>
        <v>0</v>
      </c>
      <c r="Q148" s="181">
        <v>0</v>
      </c>
      <c r="R148" s="181">
        <f>Q148*H148</f>
        <v>0</v>
      </c>
      <c r="S148" s="181">
        <v>0</v>
      </c>
      <c r="T148" s="182">
        <f>S148*H148</f>
        <v>0</v>
      </c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R148" s="183" t="s">
        <v>119</v>
      </c>
      <c r="AT148" s="183" t="s">
        <v>114</v>
      </c>
      <c r="AU148" s="183" t="s">
        <v>81</v>
      </c>
      <c r="AY148" s="16" t="s">
        <v>113</v>
      </c>
      <c r="BE148" s="184">
        <f>IF(N148="základní",J148,0)</f>
        <v>0</v>
      </c>
      <c r="BF148" s="184">
        <f>IF(N148="snížená",J148,0)</f>
        <v>0</v>
      </c>
      <c r="BG148" s="184">
        <f>IF(N148="zákl. přenesená",J148,0)</f>
        <v>0</v>
      </c>
      <c r="BH148" s="184">
        <f>IF(N148="sníž. přenesená",J148,0)</f>
        <v>0</v>
      </c>
      <c r="BI148" s="184">
        <f>IF(N148="nulová",J148,0)</f>
        <v>0</v>
      </c>
      <c r="BJ148" s="16" t="s">
        <v>81</v>
      </c>
      <c r="BK148" s="184">
        <f>ROUND(I148*H148,2)</f>
        <v>0</v>
      </c>
      <c r="BL148" s="16" t="s">
        <v>119</v>
      </c>
      <c r="BM148" s="183" t="s">
        <v>163</v>
      </c>
    </row>
    <row r="149" spans="2:63" s="11" customFormat="1" ht="25.9" customHeight="1">
      <c r="B149" s="158"/>
      <c r="C149" s="159"/>
      <c r="D149" s="160" t="s">
        <v>75</v>
      </c>
      <c r="E149" s="161" t="s">
        <v>164</v>
      </c>
      <c r="F149" s="161" t="s">
        <v>165</v>
      </c>
      <c r="G149" s="159"/>
      <c r="H149" s="159"/>
      <c r="I149" s="162"/>
      <c r="J149" s="163">
        <f>BK149</f>
        <v>0</v>
      </c>
      <c r="K149" s="159"/>
      <c r="L149" s="164"/>
      <c r="M149" s="165"/>
      <c r="N149" s="166"/>
      <c r="O149" s="166"/>
      <c r="P149" s="167">
        <f>P150</f>
        <v>0</v>
      </c>
      <c r="Q149" s="166"/>
      <c r="R149" s="167">
        <f>R150</f>
        <v>0</v>
      </c>
      <c r="S149" s="166"/>
      <c r="T149" s="168">
        <f>T150</f>
        <v>0</v>
      </c>
      <c r="AR149" s="169" t="s">
        <v>81</v>
      </c>
      <c r="AT149" s="170" t="s">
        <v>75</v>
      </c>
      <c r="AU149" s="170" t="s">
        <v>76</v>
      </c>
      <c r="AY149" s="169" t="s">
        <v>113</v>
      </c>
      <c r="BK149" s="171">
        <f>BK150</f>
        <v>0</v>
      </c>
    </row>
    <row r="150" spans="1:65" s="2" customFormat="1" ht="55.5" customHeight="1">
      <c r="A150" s="33"/>
      <c r="B150" s="34"/>
      <c r="C150" s="172" t="s">
        <v>166</v>
      </c>
      <c r="D150" s="172" t="s">
        <v>114</v>
      </c>
      <c r="E150" s="173" t="s">
        <v>167</v>
      </c>
      <c r="F150" s="174" t="s">
        <v>168</v>
      </c>
      <c r="G150" s="175" t="s">
        <v>149</v>
      </c>
      <c r="H150" s="176">
        <v>0.165</v>
      </c>
      <c r="I150" s="177"/>
      <c r="J150" s="178">
        <f>ROUND(I150*H150,2)</f>
        <v>0</v>
      </c>
      <c r="K150" s="174" t="s">
        <v>118</v>
      </c>
      <c r="L150" s="38"/>
      <c r="M150" s="179" t="s">
        <v>1</v>
      </c>
      <c r="N150" s="180" t="s">
        <v>41</v>
      </c>
      <c r="O150" s="70"/>
      <c r="P150" s="181">
        <f>O150*H150</f>
        <v>0</v>
      </c>
      <c r="Q150" s="181">
        <v>0</v>
      </c>
      <c r="R150" s="181">
        <f>Q150*H150</f>
        <v>0</v>
      </c>
      <c r="S150" s="181">
        <v>0</v>
      </c>
      <c r="T150" s="182">
        <f>S150*H150</f>
        <v>0</v>
      </c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R150" s="183" t="s">
        <v>119</v>
      </c>
      <c r="AT150" s="183" t="s">
        <v>114</v>
      </c>
      <c r="AU150" s="183" t="s">
        <v>81</v>
      </c>
      <c r="AY150" s="16" t="s">
        <v>113</v>
      </c>
      <c r="BE150" s="184">
        <f>IF(N150="základní",J150,0)</f>
        <v>0</v>
      </c>
      <c r="BF150" s="184">
        <f>IF(N150="snížená",J150,0)</f>
        <v>0</v>
      </c>
      <c r="BG150" s="184">
        <f>IF(N150="zákl. přenesená",J150,0)</f>
        <v>0</v>
      </c>
      <c r="BH150" s="184">
        <f>IF(N150="sníž. přenesená",J150,0)</f>
        <v>0</v>
      </c>
      <c r="BI150" s="184">
        <f>IF(N150="nulová",J150,0)</f>
        <v>0</v>
      </c>
      <c r="BJ150" s="16" t="s">
        <v>81</v>
      </c>
      <c r="BK150" s="184">
        <f>ROUND(I150*H150,2)</f>
        <v>0</v>
      </c>
      <c r="BL150" s="16" t="s">
        <v>119</v>
      </c>
      <c r="BM150" s="183" t="s">
        <v>169</v>
      </c>
    </row>
    <row r="151" spans="2:63" s="11" customFormat="1" ht="25.9" customHeight="1">
      <c r="B151" s="158"/>
      <c r="C151" s="159"/>
      <c r="D151" s="160" t="s">
        <v>75</v>
      </c>
      <c r="E151" s="161" t="s">
        <v>170</v>
      </c>
      <c r="F151" s="161" t="s">
        <v>171</v>
      </c>
      <c r="G151" s="159"/>
      <c r="H151" s="159"/>
      <c r="I151" s="162"/>
      <c r="J151" s="163">
        <f>BK151</f>
        <v>0</v>
      </c>
      <c r="K151" s="159"/>
      <c r="L151" s="164"/>
      <c r="M151" s="165"/>
      <c r="N151" s="166"/>
      <c r="O151" s="166"/>
      <c r="P151" s="167">
        <f>SUM(P152:P165)</f>
        <v>0</v>
      </c>
      <c r="Q151" s="166"/>
      <c r="R151" s="167">
        <f>SUM(R152:R165)</f>
        <v>0.05883</v>
      </c>
      <c r="S151" s="166"/>
      <c r="T151" s="168">
        <f>SUM(T152:T165)</f>
        <v>0</v>
      </c>
      <c r="AR151" s="169" t="s">
        <v>83</v>
      </c>
      <c r="AT151" s="170" t="s">
        <v>75</v>
      </c>
      <c r="AU151" s="170" t="s">
        <v>76</v>
      </c>
      <c r="AY151" s="169" t="s">
        <v>113</v>
      </c>
      <c r="BK151" s="171">
        <f>SUM(BK152:BK165)</f>
        <v>0</v>
      </c>
    </row>
    <row r="152" spans="1:65" s="2" customFormat="1" ht="37.9" customHeight="1">
      <c r="A152" s="33"/>
      <c r="B152" s="34"/>
      <c r="C152" s="172" t="s">
        <v>172</v>
      </c>
      <c r="D152" s="172" t="s">
        <v>114</v>
      </c>
      <c r="E152" s="173" t="s">
        <v>173</v>
      </c>
      <c r="F152" s="174" t="s">
        <v>174</v>
      </c>
      <c r="G152" s="175" t="s">
        <v>117</v>
      </c>
      <c r="H152" s="176">
        <v>37</v>
      </c>
      <c r="I152" s="177"/>
      <c r="J152" s="178">
        <f>ROUND(I152*H152,2)</f>
        <v>0</v>
      </c>
      <c r="K152" s="174" t="s">
        <v>118</v>
      </c>
      <c r="L152" s="38"/>
      <c r="M152" s="179" t="s">
        <v>1</v>
      </c>
      <c r="N152" s="180" t="s">
        <v>41</v>
      </c>
      <c r="O152" s="70"/>
      <c r="P152" s="181">
        <f>O152*H152</f>
        <v>0</v>
      </c>
      <c r="Q152" s="181">
        <v>0.00159</v>
      </c>
      <c r="R152" s="181">
        <f>Q152*H152</f>
        <v>0.05883</v>
      </c>
      <c r="S152" s="181">
        <v>0</v>
      </c>
      <c r="T152" s="182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83" t="s">
        <v>175</v>
      </c>
      <c r="AT152" s="183" t="s">
        <v>114</v>
      </c>
      <c r="AU152" s="183" t="s">
        <v>81</v>
      </c>
      <c r="AY152" s="16" t="s">
        <v>113</v>
      </c>
      <c r="BE152" s="184">
        <f>IF(N152="základní",J152,0)</f>
        <v>0</v>
      </c>
      <c r="BF152" s="184">
        <f>IF(N152="snížená",J152,0)</f>
        <v>0</v>
      </c>
      <c r="BG152" s="184">
        <f>IF(N152="zákl. přenesená",J152,0)</f>
        <v>0</v>
      </c>
      <c r="BH152" s="184">
        <f>IF(N152="sníž. přenesená",J152,0)</f>
        <v>0</v>
      </c>
      <c r="BI152" s="184">
        <f>IF(N152="nulová",J152,0)</f>
        <v>0</v>
      </c>
      <c r="BJ152" s="16" t="s">
        <v>81</v>
      </c>
      <c r="BK152" s="184">
        <f>ROUND(I152*H152,2)</f>
        <v>0</v>
      </c>
      <c r="BL152" s="16" t="s">
        <v>175</v>
      </c>
      <c r="BM152" s="183" t="s">
        <v>176</v>
      </c>
    </row>
    <row r="153" spans="1:47" s="2" customFormat="1" ht="19.5">
      <c r="A153" s="33"/>
      <c r="B153" s="34"/>
      <c r="C153" s="35"/>
      <c r="D153" s="187" t="s">
        <v>158</v>
      </c>
      <c r="E153" s="35"/>
      <c r="F153" s="218" t="s">
        <v>177</v>
      </c>
      <c r="G153" s="35"/>
      <c r="H153" s="35"/>
      <c r="I153" s="219"/>
      <c r="J153" s="35"/>
      <c r="K153" s="35"/>
      <c r="L153" s="38"/>
      <c r="M153" s="220"/>
      <c r="N153" s="221"/>
      <c r="O153" s="70"/>
      <c r="P153" s="70"/>
      <c r="Q153" s="70"/>
      <c r="R153" s="70"/>
      <c r="S153" s="70"/>
      <c r="T153" s="71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6" t="s">
        <v>158</v>
      </c>
      <c r="AU153" s="16" t="s">
        <v>81</v>
      </c>
    </row>
    <row r="154" spans="2:51" s="14" customFormat="1" ht="12">
      <c r="B154" s="208"/>
      <c r="C154" s="209"/>
      <c r="D154" s="187" t="s">
        <v>121</v>
      </c>
      <c r="E154" s="210" t="s">
        <v>1</v>
      </c>
      <c r="F154" s="211" t="s">
        <v>134</v>
      </c>
      <c r="G154" s="209"/>
      <c r="H154" s="210" t="s">
        <v>1</v>
      </c>
      <c r="I154" s="212"/>
      <c r="J154" s="209"/>
      <c r="K154" s="209"/>
      <c r="L154" s="213"/>
      <c r="M154" s="214"/>
      <c r="N154" s="215"/>
      <c r="O154" s="215"/>
      <c r="P154" s="215"/>
      <c r="Q154" s="215"/>
      <c r="R154" s="215"/>
      <c r="S154" s="215"/>
      <c r="T154" s="216"/>
      <c r="AT154" s="217" t="s">
        <v>121</v>
      </c>
      <c r="AU154" s="217" t="s">
        <v>81</v>
      </c>
      <c r="AV154" s="14" t="s">
        <v>81</v>
      </c>
      <c r="AW154" s="14" t="s">
        <v>31</v>
      </c>
      <c r="AX154" s="14" t="s">
        <v>76</v>
      </c>
      <c r="AY154" s="217" t="s">
        <v>113</v>
      </c>
    </row>
    <row r="155" spans="2:51" s="12" customFormat="1" ht="12">
      <c r="B155" s="185"/>
      <c r="C155" s="186"/>
      <c r="D155" s="187" t="s">
        <v>121</v>
      </c>
      <c r="E155" s="188" t="s">
        <v>1</v>
      </c>
      <c r="F155" s="189" t="s">
        <v>178</v>
      </c>
      <c r="G155" s="186"/>
      <c r="H155" s="190">
        <v>13.5</v>
      </c>
      <c r="I155" s="191"/>
      <c r="J155" s="186"/>
      <c r="K155" s="186"/>
      <c r="L155" s="192"/>
      <c r="M155" s="193"/>
      <c r="N155" s="194"/>
      <c r="O155" s="194"/>
      <c r="P155" s="194"/>
      <c r="Q155" s="194"/>
      <c r="R155" s="194"/>
      <c r="S155" s="194"/>
      <c r="T155" s="195"/>
      <c r="AT155" s="196" t="s">
        <v>121</v>
      </c>
      <c r="AU155" s="196" t="s">
        <v>81</v>
      </c>
      <c r="AV155" s="12" t="s">
        <v>83</v>
      </c>
      <c r="AW155" s="12" t="s">
        <v>31</v>
      </c>
      <c r="AX155" s="12" t="s">
        <v>76</v>
      </c>
      <c r="AY155" s="196" t="s">
        <v>113</v>
      </c>
    </row>
    <row r="156" spans="2:51" s="14" customFormat="1" ht="12">
      <c r="B156" s="208"/>
      <c r="C156" s="209"/>
      <c r="D156" s="187" t="s">
        <v>121</v>
      </c>
      <c r="E156" s="210" t="s">
        <v>1</v>
      </c>
      <c r="F156" s="211" t="s">
        <v>136</v>
      </c>
      <c r="G156" s="209"/>
      <c r="H156" s="210" t="s">
        <v>1</v>
      </c>
      <c r="I156" s="212"/>
      <c r="J156" s="209"/>
      <c r="K156" s="209"/>
      <c r="L156" s="213"/>
      <c r="M156" s="214"/>
      <c r="N156" s="215"/>
      <c r="O156" s="215"/>
      <c r="P156" s="215"/>
      <c r="Q156" s="215"/>
      <c r="R156" s="215"/>
      <c r="S156" s="215"/>
      <c r="T156" s="216"/>
      <c r="AT156" s="217" t="s">
        <v>121</v>
      </c>
      <c r="AU156" s="217" t="s">
        <v>81</v>
      </c>
      <c r="AV156" s="14" t="s">
        <v>81</v>
      </c>
      <c r="AW156" s="14" t="s">
        <v>31</v>
      </c>
      <c r="AX156" s="14" t="s">
        <v>76</v>
      </c>
      <c r="AY156" s="217" t="s">
        <v>113</v>
      </c>
    </row>
    <row r="157" spans="2:51" s="12" customFormat="1" ht="12">
      <c r="B157" s="185"/>
      <c r="C157" s="186"/>
      <c r="D157" s="187" t="s">
        <v>121</v>
      </c>
      <c r="E157" s="188" t="s">
        <v>1</v>
      </c>
      <c r="F157" s="189" t="s">
        <v>179</v>
      </c>
      <c r="G157" s="186"/>
      <c r="H157" s="190">
        <v>14.4</v>
      </c>
      <c r="I157" s="191"/>
      <c r="J157" s="186"/>
      <c r="K157" s="186"/>
      <c r="L157" s="192"/>
      <c r="M157" s="193"/>
      <c r="N157" s="194"/>
      <c r="O157" s="194"/>
      <c r="P157" s="194"/>
      <c r="Q157" s="194"/>
      <c r="R157" s="194"/>
      <c r="S157" s="194"/>
      <c r="T157" s="195"/>
      <c r="AT157" s="196" t="s">
        <v>121</v>
      </c>
      <c r="AU157" s="196" t="s">
        <v>81</v>
      </c>
      <c r="AV157" s="12" t="s">
        <v>83</v>
      </c>
      <c r="AW157" s="12" t="s">
        <v>31</v>
      </c>
      <c r="AX157" s="12" t="s">
        <v>76</v>
      </c>
      <c r="AY157" s="196" t="s">
        <v>113</v>
      </c>
    </row>
    <row r="158" spans="2:51" s="14" customFormat="1" ht="12">
      <c r="B158" s="208"/>
      <c r="C158" s="209"/>
      <c r="D158" s="187" t="s">
        <v>121</v>
      </c>
      <c r="E158" s="210" t="s">
        <v>1</v>
      </c>
      <c r="F158" s="211" t="s">
        <v>138</v>
      </c>
      <c r="G158" s="209"/>
      <c r="H158" s="210" t="s">
        <v>1</v>
      </c>
      <c r="I158" s="212"/>
      <c r="J158" s="209"/>
      <c r="K158" s="209"/>
      <c r="L158" s="213"/>
      <c r="M158" s="214"/>
      <c r="N158" s="215"/>
      <c r="O158" s="215"/>
      <c r="P158" s="215"/>
      <c r="Q158" s="215"/>
      <c r="R158" s="215"/>
      <c r="S158" s="215"/>
      <c r="T158" s="216"/>
      <c r="AT158" s="217" t="s">
        <v>121</v>
      </c>
      <c r="AU158" s="217" t="s">
        <v>81</v>
      </c>
      <c r="AV158" s="14" t="s">
        <v>81</v>
      </c>
      <c r="AW158" s="14" t="s">
        <v>31</v>
      </c>
      <c r="AX158" s="14" t="s">
        <v>76</v>
      </c>
      <c r="AY158" s="217" t="s">
        <v>113</v>
      </c>
    </row>
    <row r="159" spans="2:51" s="12" customFormat="1" ht="12">
      <c r="B159" s="185"/>
      <c r="C159" s="186"/>
      <c r="D159" s="187" t="s">
        <v>121</v>
      </c>
      <c r="E159" s="188" t="s">
        <v>1</v>
      </c>
      <c r="F159" s="189" t="s">
        <v>180</v>
      </c>
      <c r="G159" s="186"/>
      <c r="H159" s="190">
        <v>3.7</v>
      </c>
      <c r="I159" s="191"/>
      <c r="J159" s="186"/>
      <c r="K159" s="186"/>
      <c r="L159" s="192"/>
      <c r="M159" s="193"/>
      <c r="N159" s="194"/>
      <c r="O159" s="194"/>
      <c r="P159" s="194"/>
      <c r="Q159" s="194"/>
      <c r="R159" s="194"/>
      <c r="S159" s="194"/>
      <c r="T159" s="195"/>
      <c r="AT159" s="196" t="s">
        <v>121</v>
      </c>
      <c r="AU159" s="196" t="s">
        <v>81</v>
      </c>
      <c r="AV159" s="12" t="s">
        <v>83</v>
      </c>
      <c r="AW159" s="12" t="s">
        <v>31</v>
      </c>
      <c r="AX159" s="12" t="s">
        <v>76</v>
      </c>
      <c r="AY159" s="196" t="s">
        <v>113</v>
      </c>
    </row>
    <row r="160" spans="2:51" s="14" customFormat="1" ht="12">
      <c r="B160" s="208"/>
      <c r="C160" s="209"/>
      <c r="D160" s="187" t="s">
        <v>121</v>
      </c>
      <c r="E160" s="210" t="s">
        <v>1</v>
      </c>
      <c r="F160" s="211" t="s">
        <v>140</v>
      </c>
      <c r="G160" s="209"/>
      <c r="H160" s="210" t="s">
        <v>1</v>
      </c>
      <c r="I160" s="212"/>
      <c r="J160" s="209"/>
      <c r="K160" s="209"/>
      <c r="L160" s="213"/>
      <c r="M160" s="214"/>
      <c r="N160" s="215"/>
      <c r="O160" s="215"/>
      <c r="P160" s="215"/>
      <c r="Q160" s="215"/>
      <c r="R160" s="215"/>
      <c r="S160" s="215"/>
      <c r="T160" s="216"/>
      <c r="AT160" s="217" t="s">
        <v>121</v>
      </c>
      <c r="AU160" s="217" t="s">
        <v>81</v>
      </c>
      <c r="AV160" s="14" t="s">
        <v>81</v>
      </c>
      <c r="AW160" s="14" t="s">
        <v>31</v>
      </c>
      <c r="AX160" s="14" t="s">
        <v>76</v>
      </c>
      <c r="AY160" s="217" t="s">
        <v>113</v>
      </c>
    </row>
    <row r="161" spans="2:51" s="12" customFormat="1" ht="12">
      <c r="B161" s="185"/>
      <c r="C161" s="186"/>
      <c r="D161" s="187" t="s">
        <v>121</v>
      </c>
      <c r="E161" s="188" t="s">
        <v>1</v>
      </c>
      <c r="F161" s="189" t="s">
        <v>181</v>
      </c>
      <c r="G161" s="186"/>
      <c r="H161" s="190">
        <v>2.8</v>
      </c>
      <c r="I161" s="191"/>
      <c r="J161" s="186"/>
      <c r="K161" s="186"/>
      <c r="L161" s="192"/>
      <c r="M161" s="193"/>
      <c r="N161" s="194"/>
      <c r="O161" s="194"/>
      <c r="P161" s="194"/>
      <c r="Q161" s="194"/>
      <c r="R161" s="194"/>
      <c r="S161" s="194"/>
      <c r="T161" s="195"/>
      <c r="AT161" s="196" t="s">
        <v>121</v>
      </c>
      <c r="AU161" s="196" t="s">
        <v>81</v>
      </c>
      <c r="AV161" s="12" t="s">
        <v>83</v>
      </c>
      <c r="AW161" s="12" t="s">
        <v>31</v>
      </c>
      <c r="AX161" s="12" t="s">
        <v>76</v>
      </c>
      <c r="AY161" s="196" t="s">
        <v>113</v>
      </c>
    </row>
    <row r="162" spans="2:51" s="14" customFormat="1" ht="12">
      <c r="B162" s="208"/>
      <c r="C162" s="209"/>
      <c r="D162" s="187" t="s">
        <v>121</v>
      </c>
      <c r="E162" s="210" t="s">
        <v>1</v>
      </c>
      <c r="F162" s="211" t="s">
        <v>142</v>
      </c>
      <c r="G162" s="209"/>
      <c r="H162" s="210" t="s">
        <v>1</v>
      </c>
      <c r="I162" s="212"/>
      <c r="J162" s="209"/>
      <c r="K162" s="209"/>
      <c r="L162" s="213"/>
      <c r="M162" s="214"/>
      <c r="N162" s="215"/>
      <c r="O162" s="215"/>
      <c r="P162" s="215"/>
      <c r="Q162" s="215"/>
      <c r="R162" s="215"/>
      <c r="S162" s="215"/>
      <c r="T162" s="216"/>
      <c r="AT162" s="217" t="s">
        <v>121</v>
      </c>
      <c r="AU162" s="217" t="s">
        <v>81</v>
      </c>
      <c r="AV162" s="14" t="s">
        <v>81</v>
      </c>
      <c r="AW162" s="14" t="s">
        <v>31</v>
      </c>
      <c r="AX162" s="14" t="s">
        <v>76</v>
      </c>
      <c r="AY162" s="217" t="s">
        <v>113</v>
      </c>
    </row>
    <row r="163" spans="2:51" s="12" customFormat="1" ht="12">
      <c r="B163" s="185"/>
      <c r="C163" s="186"/>
      <c r="D163" s="187" t="s">
        <v>121</v>
      </c>
      <c r="E163" s="188" t="s">
        <v>1</v>
      </c>
      <c r="F163" s="189" t="s">
        <v>182</v>
      </c>
      <c r="G163" s="186"/>
      <c r="H163" s="190">
        <v>2.6</v>
      </c>
      <c r="I163" s="191"/>
      <c r="J163" s="186"/>
      <c r="K163" s="186"/>
      <c r="L163" s="192"/>
      <c r="M163" s="193"/>
      <c r="N163" s="194"/>
      <c r="O163" s="194"/>
      <c r="P163" s="194"/>
      <c r="Q163" s="194"/>
      <c r="R163" s="194"/>
      <c r="S163" s="194"/>
      <c r="T163" s="195"/>
      <c r="AT163" s="196" t="s">
        <v>121</v>
      </c>
      <c r="AU163" s="196" t="s">
        <v>81</v>
      </c>
      <c r="AV163" s="12" t="s">
        <v>83</v>
      </c>
      <c r="AW163" s="12" t="s">
        <v>31</v>
      </c>
      <c r="AX163" s="12" t="s">
        <v>76</v>
      </c>
      <c r="AY163" s="196" t="s">
        <v>113</v>
      </c>
    </row>
    <row r="164" spans="2:51" s="13" customFormat="1" ht="12">
      <c r="B164" s="197"/>
      <c r="C164" s="198"/>
      <c r="D164" s="187" t="s">
        <v>121</v>
      </c>
      <c r="E164" s="199" t="s">
        <v>1</v>
      </c>
      <c r="F164" s="200" t="s">
        <v>127</v>
      </c>
      <c r="G164" s="198"/>
      <c r="H164" s="201">
        <v>37</v>
      </c>
      <c r="I164" s="202"/>
      <c r="J164" s="198"/>
      <c r="K164" s="198"/>
      <c r="L164" s="203"/>
      <c r="M164" s="204"/>
      <c r="N164" s="205"/>
      <c r="O164" s="205"/>
      <c r="P164" s="205"/>
      <c r="Q164" s="205"/>
      <c r="R164" s="205"/>
      <c r="S164" s="205"/>
      <c r="T164" s="206"/>
      <c r="AT164" s="207" t="s">
        <v>121</v>
      </c>
      <c r="AU164" s="207" t="s">
        <v>81</v>
      </c>
      <c r="AV164" s="13" t="s">
        <v>119</v>
      </c>
      <c r="AW164" s="13" t="s">
        <v>31</v>
      </c>
      <c r="AX164" s="13" t="s">
        <v>81</v>
      </c>
      <c r="AY164" s="207" t="s">
        <v>113</v>
      </c>
    </row>
    <row r="165" spans="1:65" s="2" customFormat="1" ht="44.25" customHeight="1">
      <c r="A165" s="33"/>
      <c r="B165" s="34"/>
      <c r="C165" s="172" t="s">
        <v>128</v>
      </c>
      <c r="D165" s="172" t="s">
        <v>114</v>
      </c>
      <c r="E165" s="173" t="s">
        <v>183</v>
      </c>
      <c r="F165" s="174" t="s">
        <v>184</v>
      </c>
      <c r="G165" s="175" t="s">
        <v>185</v>
      </c>
      <c r="H165" s="222"/>
      <c r="I165" s="177"/>
      <c r="J165" s="178">
        <f>ROUND(I165*H165,2)</f>
        <v>0</v>
      </c>
      <c r="K165" s="174" t="s">
        <v>118</v>
      </c>
      <c r="L165" s="38"/>
      <c r="M165" s="179" t="s">
        <v>1</v>
      </c>
      <c r="N165" s="180" t="s">
        <v>41</v>
      </c>
      <c r="O165" s="70"/>
      <c r="P165" s="181">
        <f>O165*H165</f>
        <v>0</v>
      </c>
      <c r="Q165" s="181">
        <v>0</v>
      </c>
      <c r="R165" s="181">
        <f>Q165*H165</f>
        <v>0</v>
      </c>
      <c r="S165" s="181">
        <v>0</v>
      </c>
      <c r="T165" s="182">
        <f>S165*H165</f>
        <v>0</v>
      </c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R165" s="183" t="s">
        <v>175</v>
      </c>
      <c r="AT165" s="183" t="s">
        <v>114</v>
      </c>
      <c r="AU165" s="183" t="s">
        <v>81</v>
      </c>
      <c r="AY165" s="16" t="s">
        <v>113</v>
      </c>
      <c r="BE165" s="184">
        <f>IF(N165="základní",J165,0)</f>
        <v>0</v>
      </c>
      <c r="BF165" s="184">
        <f>IF(N165="snížená",J165,0)</f>
        <v>0</v>
      </c>
      <c r="BG165" s="184">
        <f>IF(N165="zákl. přenesená",J165,0)</f>
        <v>0</v>
      </c>
      <c r="BH165" s="184">
        <f>IF(N165="sníž. přenesená",J165,0)</f>
        <v>0</v>
      </c>
      <c r="BI165" s="184">
        <f>IF(N165="nulová",J165,0)</f>
        <v>0</v>
      </c>
      <c r="BJ165" s="16" t="s">
        <v>81</v>
      </c>
      <c r="BK165" s="184">
        <f>ROUND(I165*H165,2)</f>
        <v>0</v>
      </c>
      <c r="BL165" s="16" t="s">
        <v>175</v>
      </c>
      <c r="BM165" s="183" t="s">
        <v>186</v>
      </c>
    </row>
    <row r="166" spans="2:63" s="11" customFormat="1" ht="25.9" customHeight="1">
      <c r="B166" s="158"/>
      <c r="C166" s="159"/>
      <c r="D166" s="160" t="s">
        <v>75</v>
      </c>
      <c r="E166" s="161" t="s">
        <v>187</v>
      </c>
      <c r="F166" s="161" t="s">
        <v>188</v>
      </c>
      <c r="G166" s="159"/>
      <c r="H166" s="159"/>
      <c r="I166" s="162"/>
      <c r="J166" s="163">
        <f>BK166</f>
        <v>0</v>
      </c>
      <c r="K166" s="159"/>
      <c r="L166" s="164"/>
      <c r="M166" s="165"/>
      <c r="N166" s="166"/>
      <c r="O166" s="166"/>
      <c r="P166" s="167">
        <f>SUM(P167:P182)</f>
        <v>0</v>
      </c>
      <c r="Q166" s="166"/>
      <c r="R166" s="167">
        <f>SUM(R167:R182)</f>
        <v>0.038439999999999995</v>
      </c>
      <c r="S166" s="166"/>
      <c r="T166" s="168">
        <f>SUM(T167:T182)</f>
        <v>0</v>
      </c>
      <c r="AR166" s="169" t="s">
        <v>83</v>
      </c>
      <c r="AT166" s="170" t="s">
        <v>75</v>
      </c>
      <c r="AU166" s="170" t="s">
        <v>76</v>
      </c>
      <c r="AY166" s="169" t="s">
        <v>113</v>
      </c>
      <c r="BK166" s="171">
        <f>SUM(BK167:BK182)</f>
        <v>0</v>
      </c>
    </row>
    <row r="167" spans="1:65" s="2" customFormat="1" ht="33" customHeight="1">
      <c r="A167" s="33"/>
      <c r="B167" s="34"/>
      <c r="C167" s="172" t="s">
        <v>189</v>
      </c>
      <c r="D167" s="172" t="s">
        <v>114</v>
      </c>
      <c r="E167" s="173" t="s">
        <v>190</v>
      </c>
      <c r="F167" s="174" t="s">
        <v>191</v>
      </c>
      <c r="G167" s="175" t="s">
        <v>117</v>
      </c>
      <c r="H167" s="176">
        <v>37</v>
      </c>
      <c r="I167" s="177"/>
      <c r="J167" s="178">
        <f>ROUND(I167*H167,2)</f>
        <v>0</v>
      </c>
      <c r="K167" s="174" t="s">
        <v>118</v>
      </c>
      <c r="L167" s="38"/>
      <c r="M167" s="179" t="s">
        <v>1</v>
      </c>
      <c r="N167" s="180" t="s">
        <v>41</v>
      </c>
      <c r="O167" s="70"/>
      <c r="P167" s="181">
        <f>O167*H167</f>
        <v>0</v>
      </c>
      <c r="Q167" s="181">
        <v>0</v>
      </c>
      <c r="R167" s="181">
        <f>Q167*H167</f>
        <v>0</v>
      </c>
      <c r="S167" s="181">
        <v>0</v>
      </c>
      <c r="T167" s="182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83" t="s">
        <v>175</v>
      </c>
      <c r="AT167" s="183" t="s">
        <v>114</v>
      </c>
      <c r="AU167" s="183" t="s">
        <v>81</v>
      </c>
      <c r="AY167" s="16" t="s">
        <v>113</v>
      </c>
      <c r="BE167" s="184">
        <f>IF(N167="základní",J167,0)</f>
        <v>0</v>
      </c>
      <c r="BF167" s="184">
        <f>IF(N167="snížená",J167,0)</f>
        <v>0</v>
      </c>
      <c r="BG167" s="184">
        <f>IF(N167="zákl. přenesená",J167,0)</f>
        <v>0</v>
      </c>
      <c r="BH167" s="184">
        <f>IF(N167="sníž. přenesená",J167,0)</f>
        <v>0</v>
      </c>
      <c r="BI167" s="184">
        <f>IF(N167="nulová",J167,0)</f>
        <v>0</v>
      </c>
      <c r="BJ167" s="16" t="s">
        <v>81</v>
      </c>
      <c r="BK167" s="184">
        <f>ROUND(I167*H167,2)</f>
        <v>0</v>
      </c>
      <c r="BL167" s="16" t="s">
        <v>175</v>
      </c>
      <c r="BM167" s="183" t="s">
        <v>192</v>
      </c>
    </row>
    <row r="168" spans="2:51" s="14" customFormat="1" ht="12">
      <c r="B168" s="208"/>
      <c r="C168" s="209"/>
      <c r="D168" s="187" t="s">
        <v>121</v>
      </c>
      <c r="E168" s="210" t="s">
        <v>1</v>
      </c>
      <c r="F168" s="211" t="s">
        <v>134</v>
      </c>
      <c r="G168" s="209"/>
      <c r="H168" s="210" t="s">
        <v>1</v>
      </c>
      <c r="I168" s="212"/>
      <c r="J168" s="209"/>
      <c r="K168" s="209"/>
      <c r="L168" s="213"/>
      <c r="M168" s="214"/>
      <c r="N168" s="215"/>
      <c r="O168" s="215"/>
      <c r="P168" s="215"/>
      <c r="Q168" s="215"/>
      <c r="R168" s="215"/>
      <c r="S168" s="215"/>
      <c r="T168" s="216"/>
      <c r="AT168" s="217" t="s">
        <v>121</v>
      </c>
      <c r="AU168" s="217" t="s">
        <v>81</v>
      </c>
      <c r="AV168" s="14" t="s">
        <v>81</v>
      </c>
      <c r="AW168" s="14" t="s">
        <v>31</v>
      </c>
      <c r="AX168" s="14" t="s">
        <v>76</v>
      </c>
      <c r="AY168" s="217" t="s">
        <v>113</v>
      </c>
    </row>
    <row r="169" spans="2:51" s="12" customFormat="1" ht="12">
      <c r="B169" s="185"/>
      <c r="C169" s="186"/>
      <c r="D169" s="187" t="s">
        <v>121</v>
      </c>
      <c r="E169" s="188" t="s">
        <v>1</v>
      </c>
      <c r="F169" s="189" t="s">
        <v>178</v>
      </c>
      <c r="G169" s="186"/>
      <c r="H169" s="190">
        <v>13.5</v>
      </c>
      <c r="I169" s="191"/>
      <c r="J169" s="186"/>
      <c r="K169" s="186"/>
      <c r="L169" s="192"/>
      <c r="M169" s="193"/>
      <c r="N169" s="194"/>
      <c r="O169" s="194"/>
      <c r="P169" s="194"/>
      <c r="Q169" s="194"/>
      <c r="R169" s="194"/>
      <c r="S169" s="194"/>
      <c r="T169" s="195"/>
      <c r="AT169" s="196" t="s">
        <v>121</v>
      </c>
      <c r="AU169" s="196" t="s">
        <v>81</v>
      </c>
      <c r="AV169" s="12" t="s">
        <v>83</v>
      </c>
      <c r="AW169" s="12" t="s">
        <v>31</v>
      </c>
      <c r="AX169" s="12" t="s">
        <v>76</v>
      </c>
      <c r="AY169" s="196" t="s">
        <v>113</v>
      </c>
    </row>
    <row r="170" spans="2:51" s="14" customFormat="1" ht="12">
      <c r="B170" s="208"/>
      <c r="C170" s="209"/>
      <c r="D170" s="187" t="s">
        <v>121</v>
      </c>
      <c r="E170" s="210" t="s">
        <v>1</v>
      </c>
      <c r="F170" s="211" t="s">
        <v>136</v>
      </c>
      <c r="G170" s="209"/>
      <c r="H170" s="210" t="s">
        <v>1</v>
      </c>
      <c r="I170" s="212"/>
      <c r="J170" s="209"/>
      <c r="K170" s="209"/>
      <c r="L170" s="213"/>
      <c r="M170" s="214"/>
      <c r="N170" s="215"/>
      <c r="O170" s="215"/>
      <c r="P170" s="215"/>
      <c r="Q170" s="215"/>
      <c r="R170" s="215"/>
      <c r="S170" s="215"/>
      <c r="T170" s="216"/>
      <c r="AT170" s="217" t="s">
        <v>121</v>
      </c>
      <c r="AU170" s="217" t="s">
        <v>81</v>
      </c>
      <c r="AV170" s="14" t="s">
        <v>81</v>
      </c>
      <c r="AW170" s="14" t="s">
        <v>31</v>
      </c>
      <c r="AX170" s="14" t="s">
        <v>76</v>
      </c>
      <c r="AY170" s="217" t="s">
        <v>113</v>
      </c>
    </row>
    <row r="171" spans="2:51" s="12" customFormat="1" ht="12">
      <c r="B171" s="185"/>
      <c r="C171" s="186"/>
      <c r="D171" s="187" t="s">
        <v>121</v>
      </c>
      <c r="E171" s="188" t="s">
        <v>1</v>
      </c>
      <c r="F171" s="189" t="s">
        <v>179</v>
      </c>
      <c r="G171" s="186"/>
      <c r="H171" s="190">
        <v>14.4</v>
      </c>
      <c r="I171" s="191"/>
      <c r="J171" s="186"/>
      <c r="K171" s="186"/>
      <c r="L171" s="192"/>
      <c r="M171" s="193"/>
      <c r="N171" s="194"/>
      <c r="O171" s="194"/>
      <c r="P171" s="194"/>
      <c r="Q171" s="194"/>
      <c r="R171" s="194"/>
      <c r="S171" s="194"/>
      <c r="T171" s="195"/>
      <c r="AT171" s="196" t="s">
        <v>121</v>
      </c>
      <c r="AU171" s="196" t="s">
        <v>81</v>
      </c>
      <c r="AV171" s="12" t="s">
        <v>83</v>
      </c>
      <c r="AW171" s="12" t="s">
        <v>31</v>
      </c>
      <c r="AX171" s="12" t="s">
        <v>76</v>
      </c>
      <c r="AY171" s="196" t="s">
        <v>113</v>
      </c>
    </row>
    <row r="172" spans="2:51" s="14" customFormat="1" ht="12">
      <c r="B172" s="208"/>
      <c r="C172" s="209"/>
      <c r="D172" s="187" t="s">
        <v>121</v>
      </c>
      <c r="E172" s="210" t="s">
        <v>1</v>
      </c>
      <c r="F172" s="211" t="s">
        <v>138</v>
      </c>
      <c r="G172" s="209"/>
      <c r="H172" s="210" t="s">
        <v>1</v>
      </c>
      <c r="I172" s="212"/>
      <c r="J172" s="209"/>
      <c r="K172" s="209"/>
      <c r="L172" s="213"/>
      <c r="M172" s="214"/>
      <c r="N172" s="215"/>
      <c r="O172" s="215"/>
      <c r="P172" s="215"/>
      <c r="Q172" s="215"/>
      <c r="R172" s="215"/>
      <c r="S172" s="215"/>
      <c r="T172" s="216"/>
      <c r="AT172" s="217" t="s">
        <v>121</v>
      </c>
      <c r="AU172" s="217" t="s">
        <v>81</v>
      </c>
      <c r="AV172" s="14" t="s">
        <v>81</v>
      </c>
      <c r="AW172" s="14" t="s">
        <v>31</v>
      </c>
      <c r="AX172" s="14" t="s">
        <v>76</v>
      </c>
      <c r="AY172" s="217" t="s">
        <v>113</v>
      </c>
    </row>
    <row r="173" spans="2:51" s="12" customFormat="1" ht="12">
      <c r="B173" s="185"/>
      <c r="C173" s="186"/>
      <c r="D173" s="187" t="s">
        <v>121</v>
      </c>
      <c r="E173" s="188" t="s">
        <v>1</v>
      </c>
      <c r="F173" s="189" t="s">
        <v>180</v>
      </c>
      <c r="G173" s="186"/>
      <c r="H173" s="190">
        <v>3.7</v>
      </c>
      <c r="I173" s="191"/>
      <c r="J173" s="186"/>
      <c r="K173" s="186"/>
      <c r="L173" s="192"/>
      <c r="M173" s="193"/>
      <c r="N173" s="194"/>
      <c r="O173" s="194"/>
      <c r="P173" s="194"/>
      <c r="Q173" s="194"/>
      <c r="R173" s="194"/>
      <c r="S173" s="194"/>
      <c r="T173" s="195"/>
      <c r="AT173" s="196" t="s">
        <v>121</v>
      </c>
      <c r="AU173" s="196" t="s">
        <v>81</v>
      </c>
      <c r="AV173" s="12" t="s">
        <v>83</v>
      </c>
      <c r="AW173" s="12" t="s">
        <v>31</v>
      </c>
      <c r="AX173" s="12" t="s">
        <v>76</v>
      </c>
      <c r="AY173" s="196" t="s">
        <v>113</v>
      </c>
    </row>
    <row r="174" spans="2:51" s="14" customFormat="1" ht="12">
      <c r="B174" s="208"/>
      <c r="C174" s="209"/>
      <c r="D174" s="187" t="s">
        <v>121</v>
      </c>
      <c r="E174" s="210" t="s">
        <v>1</v>
      </c>
      <c r="F174" s="211" t="s">
        <v>140</v>
      </c>
      <c r="G174" s="209"/>
      <c r="H174" s="210" t="s">
        <v>1</v>
      </c>
      <c r="I174" s="212"/>
      <c r="J174" s="209"/>
      <c r="K174" s="209"/>
      <c r="L174" s="213"/>
      <c r="M174" s="214"/>
      <c r="N174" s="215"/>
      <c r="O174" s="215"/>
      <c r="P174" s="215"/>
      <c r="Q174" s="215"/>
      <c r="R174" s="215"/>
      <c r="S174" s="215"/>
      <c r="T174" s="216"/>
      <c r="AT174" s="217" t="s">
        <v>121</v>
      </c>
      <c r="AU174" s="217" t="s">
        <v>81</v>
      </c>
      <c r="AV174" s="14" t="s">
        <v>81</v>
      </c>
      <c r="AW174" s="14" t="s">
        <v>31</v>
      </c>
      <c r="AX174" s="14" t="s">
        <v>76</v>
      </c>
      <c r="AY174" s="217" t="s">
        <v>113</v>
      </c>
    </row>
    <row r="175" spans="2:51" s="12" customFormat="1" ht="12">
      <c r="B175" s="185"/>
      <c r="C175" s="186"/>
      <c r="D175" s="187" t="s">
        <v>121</v>
      </c>
      <c r="E175" s="188" t="s">
        <v>1</v>
      </c>
      <c r="F175" s="189" t="s">
        <v>181</v>
      </c>
      <c r="G175" s="186"/>
      <c r="H175" s="190">
        <v>2.8</v>
      </c>
      <c r="I175" s="191"/>
      <c r="J175" s="186"/>
      <c r="K175" s="186"/>
      <c r="L175" s="192"/>
      <c r="M175" s="193"/>
      <c r="N175" s="194"/>
      <c r="O175" s="194"/>
      <c r="P175" s="194"/>
      <c r="Q175" s="194"/>
      <c r="R175" s="194"/>
      <c r="S175" s="194"/>
      <c r="T175" s="195"/>
      <c r="AT175" s="196" t="s">
        <v>121</v>
      </c>
      <c r="AU175" s="196" t="s">
        <v>81</v>
      </c>
      <c r="AV175" s="12" t="s">
        <v>83</v>
      </c>
      <c r="AW175" s="12" t="s">
        <v>31</v>
      </c>
      <c r="AX175" s="12" t="s">
        <v>76</v>
      </c>
      <c r="AY175" s="196" t="s">
        <v>113</v>
      </c>
    </row>
    <row r="176" spans="2:51" s="14" customFormat="1" ht="12">
      <c r="B176" s="208"/>
      <c r="C176" s="209"/>
      <c r="D176" s="187" t="s">
        <v>121</v>
      </c>
      <c r="E176" s="210" t="s">
        <v>1</v>
      </c>
      <c r="F176" s="211" t="s">
        <v>142</v>
      </c>
      <c r="G176" s="209"/>
      <c r="H176" s="210" t="s">
        <v>1</v>
      </c>
      <c r="I176" s="212"/>
      <c r="J176" s="209"/>
      <c r="K176" s="209"/>
      <c r="L176" s="213"/>
      <c r="M176" s="214"/>
      <c r="N176" s="215"/>
      <c r="O176" s="215"/>
      <c r="P176" s="215"/>
      <c r="Q176" s="215"/>
      <c r="R176" s="215"/>
      <c r="S176" s="215"/>
      <c r="T176" s="216"/>
      <c r="AT176" s="217" t="s">
        <v>121</v>
      </c>
      <c r="AU176" s="217" t="s">
        <v>81</v>
      </c>
      <c r="AV176" s="14" t="s">
        <v>81</v>
      </c>
      <c r="AW176" s="14" t="s">
        <v>31</v>
      </c>
      <c r="AX176" s="14" t="s">
        <v>76</v>
      </c>
      <c r="AY176" s="217" t="s">
        <v>113</v>
      </c>
    </row>
    <row r="177" spans="2:51" s="12" customFormat="1" ht="12">
      <c r="B177" s="185"/>
      <c r="C177" s="186"/>
      <c r="D177" s="187" t="s">
        <v>121</v>
      </c>
      <c r="E177" s="188" t="s">
        <v>1</v>
      </c>
      <c r="F177" s="189" t="s">
        <v>182</v>
      </c>
      <c r="G177" s="186"/>
      <c r="H177" s="190">
        <v>2.6</v>
      </c>
      <c r="I177" s="191"/>
      <c r="J177" s="186"/>
      <c r="K177" s="186"/>
      <c r="L177" s="192"/>
      <c r="M177" s="193"/>
      <c r="N177" s="194"/>
      <c r="O177" s="194"/>
      <c r="P177" s="194"/>
      <c r="Q177" s="194"/>
      <c r="R177" s="194"/>
      <c r="S177" s="194"/>
      <c r="T177" s="195"/>
      <c r="AT177" s="196" t="s">
        <v>121</v>
      </c>
      <c r="AU177" s="196" t="s">
        <v>81</v>
      </c>
      <c r="AV177" s="12" t="s">
        <v>83</v>
      </c>
      <c r="AW177" s="12" t="s">
        <v>31</v>
      </c>
      <c r="AX177" s="12" t="s">
        <v>76</v>
      </c>
      <c r="AY177" s="196" t="s">
        <v>113</v>
      </c>
    </row>
    <row r="178" spans="2:51" s="13" customFormat="1" ht="12">
      <c r="B178" s="197"/>
      <c r="C178" s="198"/>
      <c r="D178" s="187" t="s">
        <v>121</v>
      </c>
      <c r="E178" s="199" t="s">
        <v>1</v>
      </c>
      <c r="F178" s="200" t="s">
        <v>127</v>
      </c>
      <c r="G178" s="198"/>
      <c r="H178" s="201">
        <v>37</v>
      </c>
      <c r="I178" s="202"/>
      <c r="J178" s="198"/>
      <c r="K178" s="198"/>
      <c r="L178" s="203"/>
      <c r="M178" s="204"/>
      <c r="N178" s="205"/>
      <c r="O178" s="205"/>
      <c r="P178" s="205"/>
      <c r="Q178" s="205"/>
      <c r="R178" s="205"/>
      <c r="S178" s="205"/>
      <c r="T178" s="206"/>
      <c r="AT178" s="207" t="s">
        <v>121</v>
      </c>
      <c r="AU178" s="207" t="s">
        <v>81</v>
      </c>
      <c r="AV178" s="13" t="s">
        <v>119</v>
      </c>
      <c r="AW178" s="13" t="s">
        <v>31</v>
      </c>
      <c r="AX178" s="13" t="s">
        <v>81</v>
      </c>
      <c r="AY178" s="207" t="s">
        <v>113</v>
      </c>
    </row>
    <row r="179" spans="1:65" s="2" customFormat="1" ht="16.5" customHeight="1">
      <c r="A179" s="33"/>
      <c r="B179" s="34"/>
      <c r="C179" s="223" t="s">
        <v>193</v>
      </c>
      <c r="D179" s="223" t="s">
        <v>194</v>
      </c>
      <c r="E179" s="224" t="s">
        <v>195</v>
      </c>
      <c r="F179" s="225" t="s">
        <v>196</v>
      </c>
      <c r="G179" s="226" t="s">
        <v>117</v>
      </c>
      <c r="H179" s="227">
        <v>37</v>
      </c>
      <c r="I179" s="228"/>
      <c r="J179" s="229">
        <f>ROUND(I179*H179,2)</f>
        <v>0</v>
      </c>
      <c r="K179" s="225" t="s">
        <v>118</v>
      </c>
      <c r="L179" s="230"/>
      <c r="M179" s="231" t="s">
        <v>1</v>
      </c>
      <c r="N179" s="232" t="s">
        <v>41</v>
      </c>
      <c r="O179" s="70"/>
      <c r="P179" s="181">
        <f>O179*H179</f>
        <v>0</v>
      </c>
      <c r="Q179" s="181">
        <v>0.001</v>
      </c>
      <c r="R179" s="181">
        <f>Q179*H179</f>
        <v>0.037</v>
      </c>
      <c r="S179" s="181">
        <v>0</v>
      </c>
      <c r="T179" s="182">
        <f>S179*H179</f>
        <v>0</v>
      </c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R179" s="183" t="s">
        <v>197</v>
      </c>
      <c r="AT179" s="183" t="s">
        <v>194</v>
      </c>
      <c r="AU179" s="183" t="s">
        <v>81</v>
      </c>
      <c r="AY179" s="16" t="s">
        <v>113</v>
      </c>
      <c r="BE179" s="184">
        <f>IF(N179="základní",J179,0)</f>
        <v>0</v>
      </c>
      <c r="BF179" s="184">
        <f>IF(N179="snížená",J179,0)</f>
        <v>0</v>
      </c>
      <c r="BG179" s="184">
        <f>IF(N179="zákl. přenesená",J179,0)</f>
        <v>0</v>
      </c>
      <c r="BH179" s="184">
        <f>IF(N179="sníž. přenesená",J179,0)</f>
        <v>0</v>
      </c>
      <c r="BI179" s="184">
        <f>IF(N179="nulová",J179,0)</f>
        <v>0</v>
      </c>
      <c r="BJ179" s="16" t="s">
        <v>81</v>
      </c>
      <c r="BK179" s="184">
        <f>ROUND(I179*H179,2)</f>
        <v>0</v>
      </c>
      <c r="BL179" s="16" t="s">
        <v>175</v>
      </c>
      <c r="BM179" s="183" t="s">
        <v>198</v>
      </c>
    </row>
    <row r="180" spans="1:65" s="2" customFormat="1" ht="21.75" customHeight="1">
      <c r="A180" s="33"/>
      <c r="B180" s="34"/>
      <c r="C180" s="223" t="s">
        <v>199</v>
      </c>
      <c r="D180" s="223" t="s">
        <v>194</v>
      </c>
      <c r="E180" s="224" t="s">
        <v>200</v>
      </c>
      <c r="F180" s="225" t="s">
        <v>201</v>
      </c>
      <c r="G180" s="226" t="s">
        <v>202</v>
      </c>
      <c r="H180" s="227">
        <v>24</v>
      </c>
      <c r="I180" s="228"/>
      <c r="J180" s="229">
        <f>ROUND(I180*H180,2)</f>
        <v>0</v>
      </c>
      <c r="K180" s="225" t="s">
        <v>118</v>
      </c>
      <c r="L180" s="230"/>
      <c r="M180" s="231" t="s">
        <v>1</v>
      </c>
      <c r="N180" s="232" t="s">
        <v>41</v>
      </c>
      <c r="O180" s="70"/>
      <c r="P180" s="181">
        <f>O180*H180</f>
        <v>0</v>
      </c>
      <c r="Q180" s="181">
        <v>6E-05</v>
      </c>
      <c r="R180" s="181">
        <f>Q180*H180</f>
        <v>0.00144</v>
      </c>
      <c r="S180" s="181">
        <v>0</v>
      </c>
      <c r="T180" s="182">
        <f>S180*H180</f>
        <v>0</v>
      </c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R180" s="183" t="s">
        <v>197</v>
      </c>
      <c r="AT180" s="183" t="s">
        <v>194</v>
      </c>
      <c r="AU180" s="183" t="s">
        <v>81</v>
      </c>
      <c r="AY180" s="16" t="s">
        <v>113</v>
      </c>
      <c r="BE180" s="184">
        <f>IF(N180="základní",J180,0)</f>
        <v>0</v>
      </c>
      <c r="BF180" s="184">
        <f>IF(N180="snížená",J180,0)</f>
        <v>0</v>
      </c>
      <c r="BG180" s="184">
        <f>IF(N180="zákl. přenesená",J180,0)</f>
        <v>0</v>
      </c>
      <c r="BH180" s="184">
        <f>IF(N180="sníž. přenesená",J180,0)</f>
        <v>0</v>
      </c>
      <c r="BI180" s="184">
        <f>IF(N180="nulová",J180,0)</f>
        <v>0</v>
      </c>
      <c r="BJ180" s="16" t="s">
        <v>81</v>
      </c>
      <c r="BK180" s="184">
        <f>ROUND(I180*H180,2)</f>
        <v>0</v>
      </c>
      <c r="BL180" s="16" t="s">
        <v>175</v>
      </c>
      <c r="BM180" s="183" t="s">
        <v>203</v>
      </c>
    </row>
    <row r="181" spans="1:65" s="2" customFormat="1" ht="16.5" customHeight="1">
      <c r="A181" s="33"/>
      <c r="B181" s="34"/>
      <c r="C181" s="172" t="s">
        <v>204</v>
      </c>
      <c r="D181" s="172" t="s">
        <v>114</v>
      </c>
      <c r="E181" s="173" t="s">
        <v>205</v>
      </c>
      <c r="F181" s="174" t="s">
        <v>206</v>
      </c>
      <c r="G181" s="175" t="s">
        <v>207</v>
      </c>
      <c r="H181" s="176">
        <v>1</v>
      </c>
      <c r="I181" s="177"/>
      <c r="J181" s="178">
        <f>ROUND(I181*H181,2)</f>
        <v>0</v>
      </c>
      <c r="K181" s="174" t="s">
        <v>1</v>
      </c>
      <c r="L181" s="38"/>
      <c r="M181" s="179" t="s">
        <v>1</v>
      </c>
      <c r="N181" s="180" t="s">
        <v>41</v>
      </c>
      <c r="O181" s="70"/>
      <c r="P181" s="181">
        <f>O181*H181</f>
        <v>0</v>
      </c>
      <c r="Q181" s="181">
        <v>0</v>
      </c>
      <c r="R181" s="181">
        <f>Q181*H181</f>
        <v>0</v>
      </c>
      <c r="S181" s="181">
        <v>0</v>
      </c>
      <c r="T181" s="182">
        <f>S181*H181</f>
        <v>0</v>
      </c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R181" s="183" t="s">
        <v>175</v>
      </c>
      <c r="AT181" s="183" t="s">
        <v>114</v>
      </c>
      <c r="AU181" s="183" t="s">
        <v>81</v>
      </c>
      <c r="AY181" s="16" t="s">
        <v>113</v>
      </c>
      <c r="BE181" s="184">
        <f>IF(N181="základní",J181,0)</f>
        <v>0</v>
      </c>
      <c r="BF181" s="184">
        <f>IF(N181="snížená",J181,0)</f>
        <v>0</v>
      </c>
      <c r="BG181" s="184">
        <f>IF(N181="zákl. přenesená",J181,0)</f>
        <v>0</v>
      </c>
      <c r="BH181" s="184">
        <f>IF(N181="sníž. přenesená",J181,0)</f>
        <v>0</v>
      </c>
      <c r="BI181" s="184">
        <f>IF(N181="nulová",J181,0)</f>
        <v>0</v>
      </c>
      <c r="BJ181" s="16" t="s">
        <v>81</v>
      </c>
      <c r="BK181" s="184">
        <f>ROUND(I181*H181,2)</f>
        <v>0</v>
      </c>
      <c r="BL181" s="16" t="s">
        <v>175</v>
      </c>
      <c r="BM181" s="183" t="s">
        <v>208</v>
      </c>
    </row>
    <row r="182" spans="1:65" s="2" customFormat="1" ht="44.25" customHeight="1">
      <c r="A182" s="33"/>
      <c r="B182" s="34"/>
      <c r="C182" s="172" t="s">
        <v>209</v>
      </c>
      <c r="D182" s="172" t="s">
        <v>114</v>
      </c>
      <c r="E182" s="173" t="s">
        <v>210</v>
      </c>
      <c r="F182" s="174" t="s">
        <v>211</v>
      </c>
      <c r="G182" s="175" t="s">
        <v>185</v>
      </c>
      <c r="H182" s="222"/>
      <c r="I182" s="177"/>
      <c r="J182" s="178">
        <f>ROUND(I182*H182,2)</f>
        <v>0</v>
      </c>
      <c r="K182" s="174" t="s">
        <v>118</v>
      </c>
      <c r="L182" s="38"/>
      <c r="M182" s="179" t="s">
        <v>1</v>
      </c>
      <c r="N182" s="180" t="s">
        <v>41</v>
      </c>
      <c r="O182" s="70"/>
      <c r="P182" s="181">
        <f>O182*H182</f>
        <v>0</v>
      </c>
      <c r="Q182" s="181">
        <v>0</v>
      </c>
      <c r="R182" s="181">
        <f>Q182*H182</f>
        <v>0</v>
      </c>
      <c r="S182" s="181">
        <v>0</v>
      </c>
      <c r="T182" s="182">
        <f>S182*H182</f>
        <v>0</v>
      </c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R182" s="183" t="s">
        <v>175</v>
      </c>
      <c r="AT182" s="183" t="s">
        <v>114</v>
      </c>
      <c r="AU182" s="183" t="s">
        <v>81</v>
      </c>
      <c r="AY182" s="16" t="s">
        <v>113</v>
      </c>
      <c r="BE182" s="184">
        <f>IF(N182="základní",J182,0)</f>
        <v>0</v>
      </c>
      <c r="BF182" s="184">
        <f>IF(N182="snížená",J182,0)</f>
        <v>0</v>
      </c>
      <c r="BG182" s="184">
        <f>IF(N182="zákl. přenesená",J182,0)</f>
        <v>0</v>
      </c>
      <c r="BH182" s="184">
        <f>IF(N182="sníž. přenesená",J182,0)</f>
        <v>0</v>
      </c>
      <c r="BI182" s="184">
        <f>IF(N182="nulová",J182,0)</f>
        <v>0</v>
      </c>
      <c r="BJ182" s="16" t="s">
        <v>81</v>
      </c>
      <c r="BK182" s="184">
        <f>ROUND(I182*H182,2)</f>
        <v>0</v>
      </c>
      <c r="BL182" s="16" t="s">
        <v>175</v>
      </c>
      <c r="BM182" s="183" t="s">
        <v>212</v>
      </c>
    </row>
    <row r="183" spans="2:63" s="11" customFormat="1" ht="25.9" customHeight="1">
      <c r="B183" s="158"/>
      <c r="C183" s="159"/>
      <c r="D183" s="160" t="s">
        <v>75</v>
      </c>
      <c r="E183" s="161" t="s">
        <v>213</v>
      </c>
      <c r="F183" s="161" t="s">
        <v>214</v>
      </c>
      <c r="G183" s="159"/>
      <c r="H183" s="159"/>
      <c r="I183" s="162"/>
      <c r="J183" s="163">
        <f>BK183</f>
        <v>0</v>
      </c>
      <c r="K183" s="159"/>
      <c r="L183" s="164"/>
      <c r="M183" s="165"/>
      <c r="N183" s="166"/>
      <c r="O183" s="166"/>
      <c r="P183" s="167">
        <f>SUM(P184:P222)</f>
        <v>0</v>
      </c>
      <c r="Q183" s="166"/>
      <c r="R183" s="167">
        <f>SUM(R184:R222)</f>
        <v>1.544435</v>
      </c>
      <c r="S183" s="166"/>
      <c r="T183" s="168">
        <f>SUM(T184:T222)</f>
        <v>0</v>
      </c>
      <c r="AR183" s="169" t="s">
        <v>83</v>
      </c>
      <c r="AT183" s="170" t="s">
        <v>75</v>
      </c>
      <c r="AU183" s="170" t="s">
        <v>76</v>
      </c>
      <c r="AY183" s="169" t="s">
        <v>113</v>
      </c>
      <c r="BK183" s="171">
        <f>SUM(BK184:BK222)</f>
        <v>0</v>
      </c>
    </row>
    <row r="184" spans="1:65" s="2" customFormat="1" ht="49.15" customHeight="1">
      <c r="A184" s="33"/>
      <c r="B184" s="34"/>
      <c r="C184" s="172" t="s">
        <v>8</v>
      </c>
      <c r="D184" s="172" t="s">
        <v>114</v>
      </c>
      <c r="E184" s="173" t="s">
        <v>215</v>
      </c>
      <c r="F184" s="174" t="s">
        <v>216</v>
      </c>
      <c r="G184" s="175" t="s">
        <v>132</v>
      </c>
      <c r="H184" s="176">
        <v>55.5</v>
      </c>
      <c r="I184" s="177"/>
      <c r="J184" s="178">
        <f>ROUND(I184*H184,2)</f>
        <v>0</v>
      </c>
      <c r="K184" s="174" t="s">
        <v>118</v>
      </c>
      <c r="L184" s="38"/>
      <c r="M184" s="179" t="s">
        <v>1</v>
      </c>
      <c r="N184" s="180" t="s">
        <v>41</v>
      </c>
      <c r="O184" s="70"/>
      <c r="P184" s="181">
        <f>O184*H184</f>
        <v>0</v>
      </c>
      <c r="Q184" s="181">
        <v>0.00016</v>
      </c>
      <c r="R184" s="181">
        <f>Q184*H184</f>
        <v>0.00888</v>
      </c>
      <c r="S184" s="181">
        <v>0</v>
      </c>
      <c r="T184" s="182">
        <f>S184*H184</f>
        <v>0</v>
      </c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R184" s="183" t="s">
        <v>175</v>
      </c>
      <c r="AT184" s="183" t="s">
        <v>114</v>
      </c>
      <c r="AU184" s="183" t="s">
        <v>81</v>
      </c>
      <c r="AY184" s="16" t="s">
        <v>113</v>
      </c>
      <c r="BE184" s="184">
        <f>IF(N184="základní",J184,0)</f>
        <v>0</v>
      </c>
      <c r="BF184" s="184">
        <f>IF(N184="snížená",J184,0)</f>
        <v>0</v>
      </c>
      <c r="BG184" s="184">
        <f>IF(N184="zákl. přenesená",J184,0)</f>
        <v>0</v>
      </c>
      <c r="BH184" s="184">
        <f>IF(N184="sníž. přenesená",J184,0)</f>
        <v>0</v>
      </c>
      <c r="BI184" s="184">
        <f>IF(N184="nulová",J184,0)</f>
        <v>0</v>
      </c>
      <c r="BJ184" s="16" t="s">
        <v>81</v>
      </c>
      <c r="BK184" s="184">
        <f>ROUND(I184*H184,2)</f>
        <v>0</v>
      </c>
      <c r="BL184" s="16" t="s">
        <v>175</v>
      </c>
      <c r="BM184" s="183" t="s">
        <v>217</v>
      </c>
    </row>
    <row r="185" spans="2:51" s="14" customFormat="1" ht="12">
      <c r="B185" s="208"/>
      <c r="C185" s="209"/>
      <c r="D185" s="187" t="s">
        <v>121</v>
      </c>
      <c r="E185" s="210" t="s">
        <v>1</v>
      </c>
      <c r="F185" s="211" t="s">
        <v>134</v>
      </c>
      <c r="G185" s="209"/>
      <c r="H185" s="210" t="s">
        <v>1</v>
      </c>
      <c r="I185" s="212"/>
      <c r="J185" s="209"/>
      <c r="K185" s="209"/>
      <c r="L185" s="213"/>
      <c r="M185" s="214"/>
      <c r="N185" s="215"/>
      <c r="O185" s="215"/>
      <c r="P185" s="215"/>
      <c r="Q185" s="215"/>
      <c r="R185" s="215"/>
      <c r="S185" s="215"/>
      <c r="T185" s="216"/>
      <c r="AT185" s="217" t="s">
        <v>121</v>
      </c>
      <c r="AU185" s="217" t="s">
        <v>81</v>
      </c>
      <c r="AV185" s="14" t="s">
        <v>81</v>
      </c>
      <c r="AW185" s="14" t="s">
        <v>31</v>
      </c>
      <c r="AX185" s="14" t="s">
        <v>76</v>
      </c>
      <c r="AY185" s="217" t="s">
        <v>113</v>
      </c>
    </row>
    <row r="186" spans="2:51" s="12" customFormat="1" ht="12">
      <c r="B186" s="185"/>
      <c r="C186" s="186"/>
      <c r="D186" s="187" t="s">
        <v>121</v>
      </c>
      <c r="E186" s="188" t="s">
        <v>1</v>
      </c>
      <c r="F186" s="189" t="s">
        <v>135</v>
      </c>
      <c r="G186" s="186"/>
      <c r="H186" s="190">
        <v>20.25</v>
      </c>
      <c r="I186" s="191"/>
      <c r="J186" s="186"/>
      <c r="K186" s="186"/>
      <c r="L186" s="192"/>
      <c r="M186" s="193"/>
      <c r="N186" s="194"/>
      <c r="O186" s="194"/>
      <c r="P186" s="194"/>
      <c r="Q186" s="194"/>
      <c r="R186" s="194"/>
      <c r="S186" s="194"/>
      <c r="T186" s="195"/>
      <c r="AT186" s="196" t="s">
        <v>121</v>
      </c>
      <c r="AU186" s="196" t="s">
        <v>81</v>
      </c>
      <c r="AV186" s="12" t="s">
        <v>83</v>
      </c>
      <c r="AW186" s="12" t="s">
        <v>31</v>
      </c>
      <c r="AX186" s="12" t="s">
        <v>76</v>
      </c>
      <c r="AY186" s="196" t="s">
        <v>113</v>
      </c>
    </row>
    <row r="187" spans="2:51" s="14" customFormat="1" ht="12">
      <c r="B187" s="208"/>
      <c r="C187" s="209"/>
      <c r="D187" s="187" t="s">
        <v>121</v>
      </c>
      <c r="E187" s="210" t="s">
        <v>1</v>
      </c>
      <c r="F187" s="211" t="s">
        <v>136</v>
      </c>
      <c r="G187" s="209"/>
      <c r="H187" s="210" t="s">
        <v>1</v>
      </c>
      <c r="I187" s="212"/>
      <c r="J187" s="209"/>
      <c r="K187" s="209"/>
      <c r="L187" s="213"/>
      <c r="M187" s="214"/>
      <c r="N187" s="215"/>
      <c r="O187" s="215"/>
      <c r="P187" s="215"/>
      <c r="Q187" s="215"/>
      <c r="R187" s="215"/>
      <c r="S187" s="215"/>
      <c r="T187" s="216"/>
      <c r="AT187" s="217" t="s">
        <v>121</v>
      </c>
      <c r="AU187" s="217" t="s">
        <v>81</v>
      </c>
      <c r="AV187" s="14" t="s">
        <v>81</v>
      </c>
      <c r="AW187" s="14" t="s">
        <v>31</v>
      </c>
      <c r="AX187" s="14" t="s">
        <v>76</v>
      </c>
      <c r="AY187" s="217" t="s">
        <v>113</v>
      </c>
    </row>
    <row r="188" spans="2:51" s="12" customFormat="1" ht="12">
      <c r="B188" s="185"/>
      <c r="C188" s="186"/>
      <c r="D188" s="187" t="s">
        <v>121</v>
      </c>
      <c r="E188" s="188" t="s">
        <v>1</v>
      </c>
      <c r="F188" s="189" t="s">
        <v>137</v>
      </c>
      <c r="G188" s="186"/>
      <c r="H188" s="190">
        <v>21.6</v>
      </c>
      <c r="I188" s="191"/>
      <c r="J188" s="186"/>
      <c r="K188" s="186"/>
      <c r="L188" s="192"/>
      <c r="M188" s="193"/>
      <c r="N188" s="194"/>
      <c r="O188" s="194"/>
      <c r="P188" s="194"/>
      <c r="Q188" s="194"/>
      <c r="R188" s="194"/>
      <c r="S188" s="194"/>
      <c r="T188" s="195"/>
      <c r="AT188" s="196" t="s">
        <v>121</v>
      </c>
      <c r="AU188" s="196" t="s">
        <v>81</v>
      </c>
      <c r="AV188" s="12" t="s">
        <v>83</v>
      </c>
      <c r="AW188" s="12" t="s">
        <v>31</v>
      </c>
      <c r="AX188" s="12" t="s">
        <v>76</v>
      </c>
      <c r="AY188" s="196" t="s">
        <v>113</v>
      </c>
    </row>
    <row r="189" spans="2:51" s="14" customFormat="1" ht="12">
      <c r="B189" s="208"/>
      <c r="C189" s="209"/>
      <c r="D189" s="187" t="s">
        <v>121</v>
      </c>
      <c r="E189" s="210" t="s">
        <v>1</v>
      </c>
      <c r="F189" s="211" t="s">
        <v>138</v>
      </c>
      <c r="G189" s="209"/>
      <c r="H189" s="210" t="s">
        <v>1</v>
      </c>
      <c r="I189" s="212"/>
      <c r="J189" s="209"/>
      <c r="K189" s="209"/>
      <c r="L189" s="213"/>
      <c r="M189" s="214"/>
      <c r="N189" s="215"/>
      <c r="O189" s="215"/>
      <c r="P189" s="215"/>
      <c r="Q189" s="215"/>
      <c r="R189" s="215"/>
      <c r="S189" s="215"/>
      <c r="T189" s="216"/>
      <c r="AT189" s="217" t="s">
        <v>121</v>
      </c>
      <c r="AU189" s="217" t="s">
        <v>81</v>
      </c>
      <c r="AV189" s="14" t="s">
        <v>81</v>
      </c>
      <c r="AW189" s="14" t="s">
        <v>31</v>
      </c>
      <c r="AX189" s="14" t="s">
        <v>76</v>
      </c>
      <c r="AY189" s="217" t="s">
        <v>113</v>
      </c>
    </row>
    <row r="190" spans="2:51" s="12" customFormat="1" ht="12">
      <c r="B190" s="185"/>
      <c r="C190" s="186"/>
      <c r="D190" s="187" t="s">
        <v>121</v>
      </c>
      <c r="E190" s="188" t="s">
        <v>1</v>
      </c>
      <c r="F190" s="189" t="s">
        <v>139</v>
      </c>
      <c r="G190" s="186"/>
      <c r="H190" s="190">
        <v>5.55</v>
      </c>
      <c r="I190" s="191"/>
      <c r="J190" s="186"/>
      <c r="K190" s="186"/>
      <c r="L190" s="192"/>
      <c r="M190" s="193"/>
      <c r="N190" s="194"/>
      <c r="O190" s="194"/>
      <c r="P190" s="194"/>
      <c r="Q190" s="194"/>
      <c r="R190" s="194"/>
      <c r="S190" s="194"/>
      <c r="T190" s="195"/>
      <c r="AT190" s="196" t="s">
        <v>121</v>
      </c>
      <c r="AU190" s="196" t="s">
        <v>81</v>
      </c>
      <c r="AV190" s="12" t="s">
        <v>83</v>
      </c>
      <c r="AW190" s="12" t="s">
        <v>31</v>
      </c>
      <c r="AX190" s="12" t="s">
        <v>76</v>
      </c>
      <c r="AY190" s="196" t="s">
        <v>113</v>
      </c>
    </row>
    <row r="191" spans="2:51" s="14" customFormat="1" ht="12">
      <c r="B191" s="208"/>
      <c r="C191" s="209"/>
      <c r="D191" s="187" t="s">
        <v>121</v>
      </c>
      <c r="E191" s="210" t="s">
        <v>1</v>
      </c>
      <c r="F191" s="211" t="s">
        <v>140</v>
      </c>
      <c r="G191" s="209"/>
      <c r="H191" s="210" t="s">
        <v>1</v>
      </c>
      <c r="I191" s="212"/>
      <c r="J191" s="209"/>
      <c r="K191" s="209"/>
      <c r="L191" s="213"/>
      <c r="M191" s="214"/>
      <c r="N191" s="215"/>
      <c r="O191" s="215"/>
      <c r="P191" s="215"/>
      <c r="Q191" s="215"/>
      <c r="R191" s="215"/>
      <c r="S191" s="215"/>
      <c r="T191" s="216"/>
      <c r="AT191" s="217" t="s">
        <v>121</v>
      </c>
      <c r="AU191" s="217" t="s">
        <v>81</v>
      </c>
      <c r="AV191" s="14" t="s">
        <v>81</v>
      </c>
      <c r="AW191" s="14" t="s">
        <v>31</v>
      </c>
      <c r="AX191" s="14" t="s">
        <v>76</v>
      </c>
      <c r="AY191" s="217" t="s">
        <v>113</v>
      </c>
    </row>
    <row r="192" spans="2:51" s="12" customFormat="1" ht="12">
      <c r="B192" s="185"/>
      <c r="C192" s="186"/>
      <c r="D192" s="187" t="s">
        <v>121</v>
      </c>
      <c r="E192" s="188" t="s">
        <v>1</v>
      </c>
      <c r="F192" s="189" t="s">
        <v>141</v>
      </c>
      <c r="G192" s="186"/>
      <c r="H192" s="190">
        <v>4.2</v>
      </c>
      <c r="I192" s="191"/>
      <c r="J192" s="186"/>
      <c r="K192" s="186"/>
      <c r="L192" s="192"/>
      <c r="M192" s="193"/>
      <c r="N192" s="194"/>
      <c r="O192" s="194"/>
      <c r="P192" s="194"/>
      <c r="Q192" s="194"/>
      <c r="R192" s="194"/>
      <c r="S192" s="194"/>
      <c r="T192" s="195"/>
      <c r="AT192" s="196" t="s">
        <v>121</v>
      </c>
      <c r="AU192" s="196" t="s">
        <v>81</v>
      </c>
      <c r="AV192" s="12" t="s">
        <v>83</v>
      </c>
      <c r="AW192" s="12" t="s">
        <v>31</v>
      </c>
      <c r="AX192" s="12" t="s">
        <v>76</v>
      </c>
      <c r="AY192" s="196" t="s">
        <v>113</v>
      </c>
    </row>
    <row r="193" spans="2:51" s="14" customFormat="1" ht="12">
      <c r="B193" s="208"/>
      <c r="C193" s="209"/>
      <c r="D193" s="187" t="s">
        <v>121</v>
      </c>
      <c r="E193" s="210" t="s">
        <v>1</v>
      </c>
      <c r="F193" s="211" t="s">
        <v>142</v>
      </c>
      <c r="G193" s="209"/>
      <c r="H193" s="210" t="s">
        <v>1</v>
      </c>
      <c r="I193" s="212"/>
      <c r="J193" s="209"/>
      <c r="K193" s="209"/>
      <c r="L193" s="213"/>
      <c r="M193" s="214"/>
      <c r="N193" s="215"/>
      <c r="O193" s="215"/>
      <c r="P193" s="215"/>
      <c r="Q193" s="215"/>
      <c r="R193" s="215"/>
      <c r="S193" s="215"/>
      <c r="T193" s="216"/>
      <c r="AT193" s="217" t="s">
        <v>121</v>
      </c>
      <c r="AU193" s="217" t="s">
        <v>81</v>
      </c>
      <c r="AV193" s="14" t="s">
        <v>81</v>
      </c>
      <c r="AW193" s="14" t="s">
        <v>31</v>
      </c>
      <c r="AX193" s="14" t="s">
        <v>76</v>
      </c>
      <c r="AY193" s="217" t="s">
        <v>113</v>
      </c>
    </row>
    <row r="194" spans="2:51" s="12" customFormat="1" ht="12">
      <c r="B194" s="185"/>
      <c r="C194" s="186"/>
      <c r="D194" s="187" t="s">
        <v>121</v>
      </c>
      <c r="E194" s="188" t="s">
        <v>1</v>
      </c>
      <c r="F194" s="189" t="s">
        <v>143</v>
      </c>
      <c r="G194" s="186"/>
      <c r="H194" s="190">
        <v>3.9</v>
      </c>
      <c r="I194" s="191"/>
      <c r="J194" s="186"/>
      <c r="K194" s="186"/>
      <c r="L194" s="192"/>
      <c r="M194" s="193"/>
      <c r="N194" s="194"/>
      <c r="O194" s="194"/>
      <c r="P194" s="194"/>
      <c r="Q194" s="194"/>
      <c r="R194" s="194"/>
      <c r="S194" s="194"/>
      <c r="T194" s="195"/>
      <c r="AT194" s="196" t="s">
        <v>121</v>
      </c>
      <c r="AU194" s="196" t="s">
        <v>81</v>
      </c>
      <c r="AV194" s="12" t="s">
        <v>83</v>
      </c>
      <c r="AW194" s="12" t="s">
        <v>31</v>
      </c>
      <c r="AX194" s="12" t="s">
        <v>76</v>
      </c>
      <c r="AY194" s="196" t="s">
        <v>113</v>
      </c>
    </row>
    <row r="195" spans="2:51" s="13" customFormat="1" ht="12">
      <c r="B195" s="197"/>
      <c r="C195" s="198"/>
      <c r="D195" s="187" t="s">
        <v>121</v>
      </c>
      <c r="E195" s="199" t="s">
        <v>1</v>
      </c>
      <c r="F195" s="200" t="s">
        <v>127</v>
      </c>
      <c r="G195" s="198"/>
      <c r="H195" s="201">
        <v>55.5</v>
      </c>
      <c r="I195" s="202"/>
      <c r="J195" s="198"/>
      <c r="K195" s="198"/>
      <c r="L195" s="203"/>
      <c r="M195" s="204"/>
      <c r="N195" s="205"/>
      <c r="O195" s="205"/>
      <c r="P195" s="205"/>
      <c r="Q195" s="205"/>
      <c r="R195" s="205"/>
      <c r="S195" s="205"/>
      <c r="T195" s="206"/>
      <c r="AT195" s="207" t="s">
        <v>121</v>
      </c>
      <c r="AU195" s="207" t="s">
        <v>81</v>
      </c>
      <c r="AV195" s="13" t="s">
        <v>119</v>
      </c>
      <c r="AW195" s="13" t="s">
        <v>31</v>
      </c>
      <c r="AX195" s="13" t="s">
        <v>81</v>
      </c>
      <c r="AY195" s="207" t="s">
        <v>113</v>
      </c>
    </row>
    <row r="196" spans="1:65" s="2" customFormat="1" ht="24.2" customHeight="1">
      <c r="A196" s="33"/>
      <c r="B196" s="34"/>
      <c r="C196" s="223" t="s">
        <v>175</v>
      </c>
      <c r="D196" s="223" t="s">
        <v>194</v>
      </c>
      <c r="E196" s="224" t="s">
        <v>218</v>
      </c>
      <c r="F196" s="225" t="s">
        <v>219</v>
      </c>
      <c r="G196" s="226" t="s">
        <v>132</v>
      </c>
      <c r="H196" s="227">
        <v>55.5</v>
      </c>
      <c r="I196" s="228"/>
      <c r="J196" s="229">
        <f>ROUND(I196*H196,2)</f>
        <v>0</v>
      </c>
      <c r="K196" s="225" t="s">
        <v>118</v>
      </c>
      <c r="L196" s="230"/>
      <c r="M196" s="231" t="s">
        <v>1</v>
      </c>
      <c r="N196" s="232" t="s">
        <v>41</v>
      </c>
      <c r="O196" s="70"/>
      <c r="P196" s="181">
        <f>O196*H196</f>
        <v>0</v>
      </c>
      <c r="Q196" s="181">
        <v>0.02741</v>
      </c>
      <c r="R196" s="181">
        <f>Q196*H196</f>
        <v>1.521255</v>
      </c>
      <c r="S196" s="181">
        <v>0</v>
      </c>
      <c r="T196" s="182">
        <f>S196*H196</f>
        <v>0</v>
      </c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R196" s="183" t="s">
        <v>197</v>
      </c>
      <c r="AT196" s="183" t="s">
        <v>194</v>
      </c>
      <c r="AU196" s="183" t="s">
        <v>81</v>
      </c>
      <c r="AY196" s="16" t="s">
        <v>113</v>
      </c>
      <c r="BE196" s="184">
        <f>IF(N196="základní",J196,0)</f>
        <v>0</v>
      </c>
      <c r="BF196" s="184">
        <f>IF(N196="snížená",J196,0)</f>
        <v>0</v>
      </c>
      <c r="BG196" s="184">
        <f>IF(N196="zákl. přenesená",J196,0)</f>
        <v>0</v>
      </c>
      <c r="BH196" s="184">
        <f>IF(N196="sníž. přenesená",J196,0)</f>
        <v>0</v>
      </c>
      <c r="BI196" s="184">
        <f>IF(N196="nulová",J196,0)</f>
        <v>0</v>
      </c>
      <c r="BJ196" s="16" t="s">
        <v>81</v>
      </c>
      <c r="BK196" s="184">
        <f>ROUND(I196*H196,2)</f>
        <v>0</v>
      </c>
      <c r="BL196" s="16" t="s">
        <v>175</v>
      </c>
      <c r="BM196" s="183" t="s">
        <v>220</v>
      </c>
    </row>
    <row r="197" spans="2:51" s="14" customFormat="1" ht="12">
      <c r="B197" s="208"/>
      <c r="C197" s="209"/>
      <c r="D197" s="187" t="s">
        <v>121</v>
      </c>
      <c r="E197" s="210" t="s">
        <v>1</v>
      </c>
      <c r="F197" s="211" t="s">
        <v>134</v>
      </c>
      <c r="G197" s="209"/>
      <c r="H197" s="210" t="s">
        <v>1</v>
      </c>
      <c r="I197" s="212"/>
      <c r="J197" s="209"/>
      <c r="K197" s="209"/>
      <c r="L197" s="213"/>
      <c r="M197" s="214"/>
      <c r="N197" s="215"/>
      <c r="O197" s="215"/>
      <c r="P197" s="215"/>
      <c r="Q197" s="215"/>
      <c r="R197" s="215"/>
      <c r="S197" s="215"/>
      <c r="T197" s="216"/>
      <c r="AT197" s="217" t="s">
        <v>121</v>
      </c>
      <c r="AU197" s="217" t="s">
        <v>81</v>
      </c>
      <c r="AV197" s="14" t="s">
        <v>81</v>
      </c>
      <c r="AW197" s="14" t="s">
        <v>31</v>
      </c>
      <c r="AX197" s="14" t="s">
        <v>76</v>
      </c>
      <c r="AY197" s="217" t="s">
        <v>113</v>
      </c>
    </row>
    <row r="198" spans="2:51" s="12" customFormat="1" ht="12">
      <c r="B198" s="185"/>
      <c r="C198" s="186"/>
      <c r="D198" s="187" t="s">
        <v>121</v>
      </c>
      <c r="E198" s="188" t="s">
        <v>1</v>
      </c>
      <c r="F198" s="189" t="s">
        <v>135</v>
      </c>
      <c r="G198" s="186"/>
      <c r="H198" s="190">
        <v>20.25</v>
      </c>
      <c r="I198" s="191"/>
      <c r="J198" s="186"/>
      <c r="K198" s="186"/>
      <c r="L198" s="192"/>
      <c r="M198" s="193"/>
      <c r="N198" s="194"/>
      <c r="O198" s="194"/>
      <c r="P198" s="194"/>
      <c r="Q198" s="194"/>
      <c r="R198" s="194"/>
      <c r="S198" s="194"/>
      <c r="T198" s="195"/>
      <c r="AT198" s="196" t="s">
        <v>121</v>
      </c>
      <c r="AU198" s="196" t="s">
        <v>81</v>
      </c>
      <c r="AV198" s="12" t="s">
        <v>83</v>
      </c>
      <c r="AW198" s="12" t="s">
        <v>31</v>
      </c>
      <c r="AX198" s="12" t="s">
        <v>76</v>
      </c>
      <c r="AY198" s="196" t="s">
        <v>113</v>
      </c>
    </row>
    <row r="199" spans="2:51" s="14" customFormat="1" ht="12">
      <c r="B199" s="208"/>
      <c r="C199" s="209"/>
      <c r="D199" s="187" t="s">
        <v>121</v>
      </c>
      <c r="E199" s="210" t="s">
        <v>1</v>
      </c>
      <c r="F199" s="211" t="s">
        <v>136</v>
      </c>
      <c r="G199" s="209"/>
      <c r="H199" s="210" t="s">
        <v>1</v>
      </c>
      <c r="I199" s="212"/>
      <c r="J199" s="209"/>
      <c r="K199" s="209"/>
      <c r="L199" s="213"/>
      <c r="M199" s="214"/>
      <c r="N199" s="215"/>
      <c r="O199" s="215"/>
      <c r="P199" s="215"/>
      <c r="Q199" s="215"/>
      <c r="R199" s="215"/>
      <c r="S199" s="215"/>
      <c r="T199" s="216"/>
      <c r="AT199" s="217" t="s">
        <v>121</v>
      </c>
      <c r="AU199" s="217" t="s">
        <v>81</v>
      </c>
      <c r="AV199" s="14" t="s">
        <v>81</v>
      </c>
      <c r="AW199" s="14" t="s">
        <v>31</v>
      </c>
      <c r="AX199" s="14" t="s">
        <v>76</v>
      </c>
      <c r="AY199" s="217" t="s">
        <v>113</v>
      </c>
    </row>
    <row r="200" spans="2:51" s="12" customFormat="1" ht="12">
      <c r="B200" s="185"/>
      <c r="C200" s="186"/>
      <c r="D200" s="187" t="s">
        <v>121</v>
      </c>
      <c r="E200" s="188" t="s">
        <v>1</v>
      </c>
      <c r="F200" s="189" t="s">
        <v>137</v>
      </c>
      <c r="G200" s="186"/>
      <c r="H200" s="190">
        <v>21.6</v>
      </c>
      <c r="I200" s="191"/>
      <c r="J200" s="186"/>
      <c r="K200" s="186"/>
      <c r="L200" s="192"/>
      <c r="M200" s="193"/>
      <c r="N200" s="194"/>
      <c r="O200" s="194"/>
      <c r="P200" s="194"/>
      <c r="Q200" s="194"/>
      <c r="R200" s="194"/>
      <c r="S200" s="194"/>
      <c r="T200" s="195"/>
      <c r="AT200" s="196" t="s">
        <v>121</v>
      </c>
      <c r="AU200" s="196" t="s">
        <v>81</v>
      </c>
      <c r="AV200" s="12" t="s">
        <v>83</v>
      </c>
      <c r="AW200" s="12" t="s">
        <v>31</v>
      </c>
      <c r="AX200" s="12" t="s">
        <v>76</v>
      </c>
      <c r="AY200" s="196" t="s">
        <v>113</v>
      </c>
    </row>
    <row r="201" spans="2:51" s="14" customFormat="1" ht="12">
      <c r="B201" s="208"/>
      <c r="C201" s="209"/>
      <c r="D201" s="187" t="s">
        <v>121</v>
      </c>
      <c r="E201" s="210" t="s">
        <v>1</v>
      </c>
      <c r="F201" s="211" t="s">
        <v>138</v>
      </c>
      <c r="G201" s="209"/>
      <c r="H201" s="210" t="s">
        <v>1</v>
      </c>
      <c r="I201" s="212"/>
      <c r="J201" s="209"/>
      <c r="K201" s="209"/>
      <c r="L201" s="213"/>
      <c r="M201" s="214"/>
      <c r="N201" s="215"/>
      <c r="O201" s="215"/>
      <c r="P201" s="215"/>
      <c r="Q201" s="215"/>
      <c r="R201" s="215"/>
      <c r="S201" s="215"/>
      <c r="T201" s="216"/>
      <c r="AT201" s="217" t="s">
        <v>121</v>
      </c>
      <c r="AU201" s="217" t="s">
        <v>81</v>
      </c>
      <c r="AV201" s="14" t="s">
        <v>81</v>
      </c>
      <c r="AW201" s="14" t="s">
        <v>31</v>
      </c>
      <c r="AX201" s="14" t="s">
        <v>76</v>
      </c>
      <c r="AY201" s="217" t="s">
        <v>113</v>
      </c>
    </row>
    <row r="202" spans="2:51" s="12" customFormat="1" ht="12">
      <c r="B202" s="185"/>
      <c r="C202" s="186"/>
      <c r="D202" s="187" t="s">
        <v>121</v>
      </c>
      <c r="E202" s="188" t="s">
        <v>1</v>
      </c>
      <c r="F202" s="189" t="s">
        <v>139</v>
      </c>
      <c r="G202" s="186"/>
      <c r="H202" s="190">
        <v>5.55</v>
      </c>
      <c r="I202" s="191"/>
      <c r="J202" s="186"/>
      <c r="K202" s="186"/>
      <c r="L202" s="192"/>
      <c r="M202" s="193"/>
      <c r="N202" s="194"/>
      <c r="O202" s="194"/>
      <c r="P202" s="194"/>
      <c r="Q202" s="194"/>
      <c r="R202" s="194"/>
      <c r="S202" s="194"/>
      <c r="T202" s="195"/>
      <c r="AT202" s="196" t="s">
        <v>121</v>
      </c>
      <c r="AU202" s="196" t="s">
        <v>81</v>
      </c>
      <c r="AV202" s="12" t="s">
        <v>83</v>
      </c>
      <c r="AW202" s="12" t="s">
        <v>31</v>
      </c>
      <c r="AX202" s="12" t="s">
        <v>76</v>
      </c>
      <c r="AY202" s="196" t="s">
        <v>113</v>
      </c>
    </row>
    <row r="203" spans="2:51" s="14" customFormat="1" ht="12">
      <c r="B203" s="208"/>
      <c r="C203" s="209"/>
      <c r="D203" s="187" t="s">
        <v>121</v>
      </c>
      <c r="E203" s="210" t="s">
        <v>1</v>
      </c>
      <c r="F203" s="211" t="s">
        <v>140</v>
      </c>
      <c r="G203" s="209"/>
      <c r="H203" s="210" t="s">
        <v>1</v>
      </c>
      <c r="I203" s="212"/>
      <c r="J203" s="209"/>
      <c r="K203" s="209"/>
      <c r="L203" s="213"/>
      <c r="M203" s="214"/>
      <c r="N203" s="215"/>
      <c r="O203" s="215"/>
      <c r="P203" s="215"/>
      <c r="Q203" s="215"/>
      <c r="R203" s="215"/>
      <c r="S203" s="215"/>
      <c r="T203" s="216"/>
      <c r="AT203" s="217" t="s">
        <v>121</v>
      </c>
      <c r="AU203" s="217" t="s">
        <v>81</v>
      </c>
      <c r="AV203" s="14" t="s">
        <v>81</v>
      </c>
      <c r="AW203" s="14" t="s">
        <v>31</v>
      </c>
      <c r="AX203" s="14" t="s">
        <v>76</v>
      </c>
      <c r="AY203" s="217" t="s">
        <v>113</v>
      </c>
    </row>
    <row r="204" spans="2:51" s="12" customFormat="1" ht="12">
      <c r="B204" s="185"/>
      <c r="C204" s="186"/>
      <c r="D204" s="187" t="s">
        <v>121</v>
      </c>
      <c r="E204" s="188" t="s">
        <v>1</v>
      </c>
      <c r="F204" s="189" t="s">
        <v>141</v>
      </c>
      <c r="G204" s="186"/>
      <c r="H204" s="190">
        <v>4.2</v>
      </c>
      <c r="I204" s="191"/>
      <c r="J204" s="186"/>
      <c r="K204" s="186"/>
      <c r="L204" s="192"/>
      <c r="M204" s="193"/>
      <c r="N204" s="194"/>
      <c r="O204" s="194"/>
      <c r="P204" s="194"/>
      <c r="Q204" s="194"/>
      <c r="R204" s="194"/>
      <c r="S204" s="194"/>
      <c r="T204" s="195"/>
      <c r="AT204" s="196" t="s">
        <v>121</v>
      </c>
      <c r="AU204" s="196" t="s">
        <v>81</v>
      </c>
      <c r="AV204" s="12" t="s">
        <v>83</v>
      </c>
      <c r="AW204" s="12" t="s">
        <v>31</v>
      </c>
      <c r="AX204" s="12" t="s">
        <v>76</v>
      </c>
      <c r="AY204" s="196" t="s">
        <v>113</v>
      </c>
    </row>
    <row r="205" spans="2:51" s="14" customFormat="1" ht="12">
      <c r="B205" s="208"/>
      <c r="C205" s="209"/>
      <c r="D205" s="187" t="s">
        <v>121</v>
      </c>
      <c r="E205" s="210" t="s">
        <v>1</v>
      </c>
      <c r="F205" s="211" t="s">
        <v>142</v>
      </c>
      <c r="G205" s="209"/>
      <c r="H205" s="210" t="s">
        <v>1</v>
      </c>
      <c r="I205" s="212"/>
      <c r="J205" s="209"/>
      <c r="K205" s="209"/>
      <c r="L205" s="213"/>
      <c r="M205" s="214"/>
      <c r="N205" s="215"/>
      <c r="O205" s="215"/>
      <c r="P205" s="215"/>
      <c r="Q205" s="215"/>
      <c r="R205" s="215"/>
      <c r="S205" s="215"/>
      <c r="T205" s="216"/>
      <c r="AT205" s="217" t="s">
        <v>121</v>
      </c>
      <c r="AU205" s="217" t="s">
        <v>81</v>
      </c>
      <c r="AV205" s="14" t="s">
        <v>81</v>
      </c>
      <c r="AW205" s="14" t="s">
        <v>31</v>
      </c>
      <c r="AX205" s="14" t="s">
        <v>76</v>
      </c>
      <c r="AY205" s="217" t="s">
        <v>113</v>
      </c>
    </row>
    <row r="206" spans="2:51" s="12" customFormat="1" ht="12">
      <c r="B206" s="185"/>
      <c r="C206" s="186"/>
      <c r="D206" s="187" t="s">
        <v>121</v>
      </c>
      <c r="E206" s="188" t="s">
        <v>1</v>
      </c>
      <c r="F206" s="189" t="s">
        <v>143</v>
      </c>
      <c r="G206" s="186"/>
      <c r="H206" s="190">
        <v>3.9</v>
      </c>
      <c r="I206" s="191"/>
      <c r="J206" s="186"/>
      <c r="K206" s="186"/>
      <c r="L206" s="192"/>
      <c r="M206" s="193"/>
      <c r="N206" s="194"/>
      <c r="O206" s="194"/>
      <c r="P206" s="194"/>
      <c r="Q206" s="194"/>
      <c r="R206" s="194"/>
      <c r="S206" s="194"/>
      <c r="T206" s="195"/>
      <c r="AT206" s="196" t="s">
        <v>121</v>
      </c>
      <c r="AU206" s="196" t="s">
        <v>81</v>
      </c>
      <c r="AV206" s="12" t="s">
        <v>83</v>
      </c>
      <c r="AW206" s="12" t="s">
        <v>31</v>
      </c>
      <c r="AX206" s="12" t="s">
        <v>76</v>
      </c>
      <c r="AY206" s="196" t="s">
        <v>113</v>
      </c>
    </row>
    <row r="207" spans="2:51" s="13" customFormat="1" ht="12">
      <c r="B207" s="197"/>
      <c r="C207" s="198"/>
      <c r="D207" s="187" t="s">
        <v>121</v>
      </c>
      <c r="E207" s="199" t="s">
        <v>1</v>
      </c>
      <c r="F207" s="200" t="s">
        <v>127</v>
      </c>
      <c r="G207" s="198"/>
      <c r="H207" s="201">
        <v>55.5</v>
      </c>
      <c r="I207" s="202"/>
      <c r="J207" s="198"/>
      <c r="K207" s="198"/>
      <c r="L207" s="203"/>
      <c r="M207" s="204"/>
      <c r="N207" s="205"/>
      <c r="O207" s="205"/>
      <c r="P207" s="205"/>
      <c r="Q207" s="205"/>
      <c r="R207" s="205"/>
      <c r="S207" s="205"/>
      <c r="T207" s="206"/>
      <c r="AT207" s="207" t="s">
        <v>121</v>
      </c>
      <c r="AU207" s="207" t="s">
        <v>81</v>
      </c>
      <c r="AV207" s="13" t="s">
        <v>119</v>
      </c>
      <c r="AW207" s="13" t="s">
        <v>31</v>
      </c>
      <c r="AX207" s="13" t="s">
        <v>81</v>
      </c>
      <c r="AY207" s="207" t="s">
        <v>113</v>
      </c>
    </row>
    <row r="208" spans="1:65" s="2" customFormat="1" ht="37.9" customHeight="1">
      <c r="A208" s="33"/>
      <c r="B208" s="34"/>
      <c r="C208" s="172" t="s">
        <v>221</v>
      </c>
      <c r="D208" s="172" t="s">
        <v>114</v>
      </c>
      <c r="E208" s="173" t="s">
        <v>222</v>
      </c>
      <c r="F208" s="174" t="s">
        <v>223</v>
      </c>
      <c r="G208" s="175" t="s">
        <v>117</v>
      </c>
      <c r="H208" s="176">
        <v>110</v>
      </c>
      <c r="I208" s="177"/>
      <c r="J208" s="178">
        <f>ROUND(I208*H208,2)</f>
        <v>0</v>
      </c>
      <c r="K208" s="174" t="s">
        <v>118</v>
      </c>
      <c r="L208" s="38"/>
      <c r="M208" s="179" t="s">
        <v>1</v>
      </c>
      <c r="N208" s="180" t="s">
        <v>41</v>
      </c>
      <c r="O208" s="70"/>
      <c r="P208" s="181">
        <f>O208*H208</f>
        <v>0</v>
      </c>
      <c r="Q208" s="181">
        <v>6E-05</v>
      </c>
      <c r="R208" s="181">
        <f>Q208*H208</f>
        <v>0.0066</v>
      </c>
      <c r="S208" s="181">
        <v>0</v>
      </c>
      <c r="T208" s="182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83" t="s">
        <v>175</v>
      </c>
      <c r="AT208" s="183" t="s">
        <v>114</v>
      </c>
      <c r="AU208" s="183" t="s">
        <v>81</v>
      </c>
      <c r="AY208" s="16" t="s">
        <v>113</v>
      </c>
      <c r="BE208" s="184">
        <f>IF(N208="základní",J208,0)</f>
        <v>0</v>
      </c>
      <c r="BF208" s="184">
        <f>IF(N208="snížená",J208,0)</f>
        <v>0</v>
      </c>
      <c r="BG208" s="184">
        <f>IF(N208="zákl. přenesená",J208,0)</f>
        <v>0</v>
      </c>
      <c r="BH208" s="184">
        <f>IF(N208="sníž. přenesená",J208,0)</f>
        <v>0</v>
      </c>
      <c r="BI208" s="184">
        <f>IF(N208="nulová",J208,0)</f>
        <v>0</v>
      </c>
      <c r="BJ208" s="16" t="s">
        <v>81</v>
      </c>
      <c r="BK208" s="184">
        <f>ROUND(I208*H208,2)</f>
        <v>0</v>
      </c>
      <c r="BL208" s="16" t="s">
        <v>175</v>
      </c>
      <c r="BM208" s="183" t="s">
        <v>224</v>
      </c>
    </row>
    <row r="209" spans="2:51" s="12" customFormat="1" ht="12">
      <c r="B209" s="185"/>
      <c r="C209" s="186"/>
      <c r="D209" s="187" t="s">
        <v>121</v>
      </c>
      <c r="E209" s="188" t="s">
        <v>1</v>
      </c>
      <c r="F209" s="189" t="s">
        <v>122</v>
      </c>
      <c r="G209" s="186"/>
      <c r="H209" s="190">
        <v>42</v>
      </c>
      <c r="I209" s="191"/>
      <c r="J209" s="186"/>
      <c r="K209" s="186"/>
      <c r="L209" s="192"/>
      <c r="M209" s="193"/>
      <c r="N209" s="194"/>
      <c r="O209" s="194"/>
      <c r="P209" s="194"/>
      <c r="Q209" s="194"/>
      <c r="R209" s="194"/>
      <c r="S209" s="194"/>
      <c r="T209" s="195"/>
      <c r="AT209" s="196" t="s">
        <v>121</v>
      </c>
      <c r="AU209" s="196" t="s">
        <v>81</v>
      </c>
      <c r="AV209" s="12" t="s">
        <v>83</v>
      </c>
      <c r="AW209" s="12" t="s">
        <v>31</v>
      </c>
      <c r="AX209" s="12" t="s">
        <v>76</v>
      </c>
      <c r="AY209" s="196" t="s">
        <v>113</v>
      </c>
    </row>
    <row r="210" spans="2:51" s="12" customFormat="1" ht="12">
      <c r="B210" s="185"/>
      <c r="C210" s="186"/>
      <c r="D210" s="187" t="s">
        <v>121</v>
      </c>
      <c r="E210" s="188" t="s">
        <v>1</v>
      </c>
      <c r="F210" s="189" t="s">
        <v>123</v>
      </c>
      <c r="G210" s="186"/>
      <c r="H210" s="190">
        <v>40.8</v>
      </c>
      <c r="I210" s="191"/>
      <c r="J210" s="186"/>
      <c r="K210" s="186"/>
      <c r="L210" s="192"/>
      <c r="M210" s="193"/>
      <c r="N210" s="194"/>
      <c r="O210" s="194"/>
      <c r="P210" s="194"/>
      <c r="Q210" s="194"/>
      <c r="R210" s="194"/>
      <c r="S210" s="194"/>
      <c r="T210" s="195"/>
      <c r="AT210" s="196" t="s">
        <v>121</v>
      </c>
      <c r="AU210" s="196" t="s">
        <v>81</v>
      </c>
      <c r="AV210" s="12" t="s">
        <v>83</v>
      </c>
      <c r="AW210" s="12" t="s">
        <v>31</v>
      </c>
      <c r="AX210" s="12" t="s">
        <v>76</v>
      </c>
      <c r="AY210" s="196" t="s">
        <v>113</v>
      </c>
    </row>
    <row r="211" spans="2:51" s="12" customFormat="1" ht="12">
      <c r="B211" s="185"/>
      <c r="C211" s="186"/>
      <c r="D211" s="187" t="s">
        <v>121</v>
      </c>
      <c r="E211" s="188" t="s">
        <v>1</v>
      </c>
      <c r="F211" s="189" t="s">
        <v>124</v>
      </c>
      <c r="G211" s="186"/>
      <c r="H211" s="190">
        <v>10.4</v>
      </c>
      <c r="I211" s="191"/>
      <c r="J211" s="186"/>
      <c r="K211" s="186"/>
      <c r="L211" s="192"/>
      <c r="M211" s="193"/>
      <c r="N211" s="194"/>
      <c r="O211" s="194"/>
      <c r="P211" s="194"/>
      <c r="Q211" s="194"/>
      <c r="R211" s="194"/>
      <c r="S211" s="194"/>
      <c r="T211" s="195"/>
      <c r="AT211" s="196" t="s">
        <v>121</v>
      </c>
      <c r="AU211" s="196" t="s">
        <v>81</v>
      </c>
      <c r="AV211" s="12" t="s">
        <v>83</v>
      </c>
      <c r="AW211" s="12" t="s">
        <v>31</v>
      </c>
      <c r="AX211" s="12" t="s">
        <v>76</v>
      </c>
      <c r="AY211" s="196" t="s">
        <v>113</v>
      </c>
    </row>
    <row r="212" spans="2:51" s="12" customFormat="1" ht="12">
      <c r="B212" s="185"/>
      <c r="C212" s="186"/>
      <c r="D212" s="187" t="s">
        <v>121</v>
      </c>
      <c r="E212" s="188" t="s">
        <v>1</v>
      </c>
      <c r="F212" s="189" t="s">
        <v>125</v>
      </c>
      <c r="G212" s="186"/>
      <c r="H212" s="190">
        <v>8.6</v>
      </c>
      <c r="I212" s="191"/>
      <c r="J212" s="186"/>
      <c r="K212" s="186"/>
      <c r="L212" s="192"/>
      <c r="M212" s="193"/>
      <c r="N212" s="194"/>
      <c r="O212" s="194"/>
      <c r="P212" s="194"/>
      <c r="Q212" s="194"/>
      <c r="R212" s="194"/>
      <c r="S212" s="194"/>
      <c r="T212" s="195"/>
      <c r="AT212" s="196" t="s">
        <v>121</v>
      </c>
      <c r="AU212" s="196" t="s">
        <v>81</v>
      </c>
      <c r="AV212" s="12" t="s">
        <v>83</v>
      </c>
      <c r="AW212" s="12" t="s">
        <v>31</v>
      </c>
      <c r="AX212" s="12" t="s">
        <v>76</v>
      </c>
      <c r="AY212" s="196" t="s">
        <v>113</v>
      </c>
    </row>
    <row r="213" spans="2:51" s="12" customFormat="1" ht="12">
      <c r="B213" s="185"/>
      <c r="C213" s="186"/>
      <c r="D213" s="187" t="s">
        <v>121</v>
      </c>
      <c r="E213" s="188" t="s">
        <v>1</v>
      </c>
      <c r="F213" s="189" t="s">
        <v>126</v>
      </c>
      <c r="G213" s="186"/>
      <c r="H213" s="190">
        <v>8.2</v>
      </c>
      <c r="I213" s="191"/>
      <c r="J213" s="186"/>
      <c r="K213" s="186"/>
      <c r="L213" s="192"/>
      <c r="M213" s="193"/>
      <c r="N213" s="194"/>
      <c r="O213" s="194"/>
      <c r="P213" s="194"/>
      <c r="Q213" s="194"/>
      <c r="R213" s="194"/>
      <c r="S213" s="194"/>
      <c r="T213" s="195"/>
      <c r="AT213" s="196" t="s">
        <v>121</v>
      </c>
      <c r="AU213" s="196" t="s">
        <v>81</v>
      </c>
      <c r="AV213" s="12" t="s">
        <v>83</v>
      </c>
      <c r="AW213" s="12" t="s">
        <v>31</v>
      </c>
      <c r="AX213" s="12" t="s">
        <v>76</v>
      </c>
      <c r="AY213" s="196" t="s">
        <v>113</v>
      </c>
    </row>
    <row r="214" spans="2:51" s="13" customFormat="1" ht="12">
      <c r="B214" s="197"/>
      <c r="C214" s="198"/>
      <c r="D214" s="187" t="s">
        <v>121</v>
      </c>
      <c r="E214" s="199" t="s">
        <v>1</v>
      </c>
      <c r="F214" s="200" t="s">
        <v>127</v>
      </c>
      <c r="G214" s="198"/>
      <c r="H214" s="201">
        <v>110</v>
      </c>
      <c r="I214" s="202"/>
      <c r="J214" s="198"/>
      <c r="K214" s="198"/>
      <c r="L214" s="203"/>
      <c r="M214" s="204"/>
      <c r="N214" s="205"/>
      <c r="O214" s="205"/>
      <c r="P214" s="205"/>
      <c r="Q214" s="205"/>
      <c r="R214" s="205"/>
      <c r="S214" s="205"/>
      <c r="T214" s="206"/>
      <c r="AT214" s="207" t="s">
        <v>121</v>
      </c>
      <c r="AU214" s="207" t="s">
        <v>81</v>
      </c>
      <c r="AV214" s="13" t="s">
        <v>119</v>
      </c>
      <c r="AW214" s="13" t="s">
        <v>31</v>
      </c>
      <c r="AX214" s="13" t="s">
        <v>81</v>
      </c>
      <c r="AY214" s="207" t="s">
        <v>113</v>
      </c>
    </row>
    <row r="215" spans="1:65" s="2" customFormat="1" ht="37.9" customHeight="1">
      <c r="A215" s="33"/>
      <c r="B215" s="34"/>
      <c r="C215" s="172" t="s">
        <v>225</v>
      </c>
      <c r="D215" s="172" t="s">
        <v>114</v>
      </c>
      <c r="E215" s="173" t="s">
        <v>226</v>
      </c>
      <c r="F215" s="174" t="s">
        <v>227</v>
      </c>
      <c r="G215" s="175" t="s">
        <v>117</v>
      </c>
      <c r="H215" s="176">
        <v>110</v>
      </c>
      <c r="I215" s="177"/>
      <c r="J215" s="178">
        <f>ROUND(I215*H215,2)</f>
        <v>0</v>
      </c>
      <c r="K215" s="174" t="s">
        <v>118</v>
      </c>
      <c r="L215" s="38"/>
      <c r="M215" s="179" t="s">
        <v>1</v>
      </c>
      <c r="N215" s="180" t="s">
        <v>41</v>
      </c>
      <c r="O215" s="70"/>
      <c r="P215" s="181">
        <f>O215*H215</f>
        <v>0</v>
      </c>
      <c r="Q215" s="181">
        <v>7E-05</v>
      </c>
      <c r="R215" s="181">
        <f>Q215*H215</f>
        <v>0.007699999999999999</v>
      </c>
      <c r="S215" s="181">
        <v>0</v>
      </c>
      <c r="T215" s="182">
        <f>S215*H215</f>
        <v>0</v>
      </c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R215" s="183" t="s">
        <v>175</v>
      </c>
      <c r="AT215" s="183" t="s">
        <v>114</v>
      </c>
      <c r="AU215" s="183" t="s">
        <v>81</v>
      </c>
      <c r="AY215" s="16" t="s">
        <v>113</v>
      </c>
      <c r="BE215" s="184">
        <f>IF(N215="základní",J215,0)</f>
        <v>0</v>
      </c>
      <c r="BF215" s="184">
        <f>IF(N215="snížená",J215,0)</f>
        <v>0</v>
      </c>
      <c r="BG215" s="184">
        <f>IF(N215="zákl. přenesená",J215,0)</f>
        <v>0</v>
      </c>
      <c r="BH215" s="184">
        <f>IF(N215="sníž. přenesená",J215,0)</f>
        <v>0</v>
      </c>
      <c r="BI215" s="184">
        <f>IF(N215="nulová",J215,0)</f>
        <v>0</v>
      </c>
      <c r="BJ215" s="16" t="s">
        <v>81</v>
      </c>
      <c r="BK215" s="184">
        <f>ROUND(I215*H215,2)</f>
        <v>0</v>
      </c>
      <c r="BL215" s="16" t="s">
        <v>175</v>
      </c>
      <c r="BM215" s="183" t="s">
        <v>228</v>
      </c>
    </row>
    <row r="216" spans="2:51" s="12" customFormat="1" ht="12">
      <c r="B216" s="185"/>
      <c r="C216" s="186"/>
      <c r="D216" s="187" t="s">
        <v>121</v>
      </c>
      <c r="E216" s="188" t="s">
        <v>1</v>
      </c>
      <c r="F216" s="189" t="s">
        <v>122</v>
      </c>
      <c r="G216" s="186"/>
      <c r="H216" s="190">
        <v>42</v>
      </c>
      <c r="I216" s="191"/>
      <c r="J216" s="186"/>
      <c r="K216" s="186"/>
      <c r="L216" s="192"/>
      <c r="M216" s="193"/>
      <c r="N216" s="194"/>
      <c r="O216" s="194"/>
      <c r="P216" s="194"/>
      <c r="Q216" s="194"/>
      <c r="R216" s="194"/>
      <c r="S216" s="194"/>
      <c r="T216" s="195"/>
      <c r="AT216" s="196" t="s">
        <v>121</v>
      </c>
      <c r="AU216" s="196" t="s">
        <v>81</v>
      </c>
      <c r="AV216" s="12" t="s">
        <v>83</v>
      </c>
      <c r="AW216" s="12" t="s">
        <v>31</v>
      </c>
      <c r="AX216" s="12" t="s">
        <v>76</v>
      </c>
      <c r="AY216" s="196" t="s">
        <v>113</v>
      </c>
    </row>
    <row r="217" spans="2:51" s="12" customFormat="1" ht="12">
      <c r="B217" s="185"/>
      <c r="C217" s="186"/>
      <c r="D217" s="187" t="s">
        <v>121</v>
      </c>
      <c r="E217" s="188" t="s">
        <v>1</v>
      </c>
      <c r="F217" s="189" t="s">
        <v>123</v>
      </c>
      <c r="G217" s="186"/>
      <c r="H217" s="190">
        <v>40.8</v>
      </c>
      <c r="I217" s="191"/>
      <c r="J217" s="186"/>
      <c r="K217" s="186"/>
      <c r="L217" s="192"/>
      <c r="M217" s="193"/>
      <c r="N217" s="194"/>
      <c r="O217" s="194"/>
      <c r="P217" s="194"/>
      <c r="Q217" s="194"/>
      <c r="R217" s="194"/>
      <c r="S217" s="194"/>
      <c r="T217" s="195"/>
      <c r="AT217" s="196" t="s">
        <v>121</v>
      </c>
      <c r="AU217" s="196" t="s">
        <v>81</v>
      </c>
      <c r="AV217" s="12" t="s">
        <v>83</v>
      </c>
      <c r="AW217" s="12" t="s">
        <v>31</v>
      </c>
      <c r="AX217" s="12" t="s">
        <v>76</v>
      </c>
      <c r="AY217" s="196" t="s">
        <v>113</v>
      </c>
    </row>
    <row r="218" spans="2:51" s="12" customFormat="1" ht="12">
      <c r="B218" s="185"/>
      <c r="C218" s="186"/>
      <c r="D218" s="187" t="s">
        <v>121</v>
      </c>
      <c r="E218" s="188" t="s">
        <v>1</v>
      </c>
      <c r="F218" s="189" t="s">
        <v>124</v>
      </c>
      <c r="G218" s="186"/>
      <c r="H218" s="190">
        <v>10.4</v>
      </c>
      <c r="I218" s="191"/>
      <c r="J218" s="186"/>
      <c r="K218" s="186"/>
      <c r="L218" s="192"/>
      <c r="M218" s="193"/>
      <c r="N218" s="194"/>
      <c r="O218" s="194"/>
      <c r="P218" s="194"/>
      <c r="Q218" s="194"/>
      <c r="R218" s="194"/>
      <c r="S218" s="194"/>
      <c r="T218" s="195"/>
      <c r="AT218" s="196" t="s">
        <v>121</v>
      </c>
      <c r="AU218" s="196" t="s">
        <v>81</v>
      </c>
      <c r="AV218" s="12" t="s">
        <v>83</v>
      </c>
      <c r="AW218" s="12" t="s">
        <v>31</v>
      </c>
      <c r="AX218" s="12" t="s">
        <v>76</v>
      </c>
      <c r="AY218" s="196" t="s">
        <v>113</v>
      </c>
    </row>
    <row r="219" spans="2:51" s="12" customFormat="1" ht="12">
      <c r="B219" s="185"/>
      <c r="C219" s="186"/>
      <c r="D219" s="187" t="s">
        <v>121</v>
      </c>
      <c r="E219" s="188" t="s">
        <v>1</v>
      </c>
      <c r="F219" s="189" t="s">
        <v>125</v>
      </c>
      <c r="G219" s="186"/>
      <c r="H219" s="190">
        <v>8.6</v>
      </c>
      <c r="I219" s="191"/>
      <c r="J219" s="186"/>
      <c r="K219" s="186"/>
      <c r="L219" s="192"/>
      <c r="M219" s="193"/>
      <c r="N219" s="194"/>
      <c r="O219" s="194"/>
      <c r="P219" s="194"/>
      <c r="Q219" s="194"/>
      <c r="R219" s="194"/>
      <c r="S219" s="194"/>
      <c r="T219" s="195"/>
      <c r="AT219" s="196" t="s">
        <v>121</v>
      </c>
      <c r="AU219" s="196" t="s">
        <v>81</v>
      </c>
      <c r="AV219" s="12" t="s">
        <v>83</v>
      </c>
      <c r="AW219" s="12" t="s">
        <v>31</v>
      </c>
      <c r="AX219" s="12" t="s">
        <v>76</v>
      </c>
      <c r="AY219" s="196" t="s">
        <v>113</v>
      </c>
    </row>
    <row r="220" spans="2:51" s="12" customFormat="1" ht="12">
      <c r="B220" s="185"/>
      <c r="C220" s="186"/>
      <c r="D220" s="187" t="s">
        <v>121</v>
      </c>
      <c r="E220" s="188" t="s">
        <v>1</v>
      </c>
      <c r="F220" s="189" t="s">
        <v>126</v>
      </c>
      <c r="G220" s="186"/>
      <c r="H220" s="190">
        <v>8.2</v>
      </c>
      <c r="I220" s="191"/>
      <c r="J220" s="186"/>
      <c r="K220" s="186"/>
      <c r="L220" s="192"/>
      <c r="M220" s="193"/>
      <c r="N220" s="194"/>
      <c r="O220" s="194"/>
      <c r="P220" s="194"/>
      <c r="Q220" s="194"/>
      <c r="R220" s="194"/>
      <c r="S220" s="194"/>
      <c r="T220" s="195"/>
      <c r="AT220" s="196" t="s">
        <v>121</v>
      </c>
      <c r="AU220" s="196" t="s">
        <v>81</v>
      </c>
      <c r="AV220" s="12" t="s">
        <v>83</v>
      </c>
      <c r="AW220" s="12" t="s">
        <v>31</v>
      </c>
      <c r="AX220" s="12" t="s">
        <v>76</v>
      </c>
      <c r="AY220" s="196" t="s">
        <v>113</v>
      </c>
    </row>
    <row r="221" spans="2:51" s="13" customFormat="1" ht="12">
      <c r="B221" s="197"/>
      <c r="C221" s="198"/>
      <c r="D221" s="187" t="s">
        <v>121</v>
      </c>
      <c r="E221" s="199" t="s">
        <v>1</v>
      </c>
      <c r="F221" s="200" t="s">
        <v>127</v>
      </c>
      <c r="G221" s="198"/>
      <c r="H221" s="201">
        <v>110</v>
      </c>
      <c r="I221" s="202"/>
      <c r="J221" s="198"/>
      <c r="K221" s="198"/>
      <c r="L221" s="203"/>
      <c r="M221" s="204"/>
      <c r="N221" s="205"/>
      <c r="O221" s="205"/>
      <c r="P221" s="205"/>
      <c r="Q221" s="205"/>
      <c r="R221" s="205"/>
      <c r="S221" s="205"/>
      <c r="T221" s="206"/>
      <c r="AT221" s="207" t="s">
        <v>121</v>
      </c>
      <c r="AU221" s="207" t="s">
        <v>81</v>
      </c>
      <c r="AV221" s="13" t="s">
        <v>119</v>
      </c>
      <c r="AW221" s="13" t="s">
        <v>31</v>
      </c>
      <c r="AX221" s="13" t="s">
        <v>81</v>
      </c>
      <c r="AY221" s="207" t="s">
        <v>113</v>
      </c>
    </row>
    <row r="222" spans="1:65" s="2" customFormat="1" ht="44.25" customHeight="1">
      <c r="A222" s="33"/>
      <c r="B222" s="34"/>
      <c r="C222" s="172" t="s">
        <v>229</v>
      </c>
      <c r="D222" s="172" t="s">
        <v>114</v>
      </c>
      <c r="E222" s="173" t="s">
        <v>230</v>
      </c>
      <c r="F222" s="174" t="s">
        <v>231</v>
      </c>
      <c r="G222" s="175" t="s">
        <v>185</v>
      </c>
      <c r="H222" s="222"/>
      <c r="I222" s="177"/>
      <c r="J222" s="178">
        <f>ROUND(I222*H222,2)</f>
        <v>0</v>
      </c>
      <c r="K222" s="174" t="s">
        <v>118</v>
      </c>
      <c r="L222" s="38"/>
      <c r="M222" s="179" t="s">
        <v>1</v>
      </c>
      <c r="N222" s="180" t="s">
        <v>41</v>
      </c>
      <c r="O222" s="70"/>
      <c r="P222" s="181">
        <f>O222*H222</f>
        <v>0</v>
      </c>
      <c r="Q222" s="181">
        <v>0</v>
      </c>
      <c r="R222" s="181">
        <f>Q222*H222</f>
        <v>0</v>
      </c>
      <c r="S222" s="181">
        <v>0</v>
      </c>
      <c r="T222" s="182">
        <f>S222*H222</f>
        <v>0</v>
      </c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R222" s="183" t="s">
        <v>175</v>
      </c>
      <c r="AT222" s="183" t="s">
        <v>114</v>
      </c>
      <c r="AU222" s="183" t="s">
        <v>81</v>
      </c>
      <c r="AY222" s="16" t="s">
        <v>113</v>
      </c>
      <c r="BE222" s="184">
        <f>IF(N222="základní",J222,0)</f>
        <v>0</v>
      </c>
      <c r="BF222" s="184">
        <f>IF(N222="snížená",J222,0)</f>
        <v>0</v>
      </c>
      <c r="BG222" s="184">
        <f>IF(N222="zákl. přenesená",J222,0)</f>
        <v>0</v>
      </c>
      <c r="BH222" s="184">
        <f>IF(N222="sníž. přenesená",J222,0)</f>
        <v>0</v>
      </c>
      <c r="BI222" s="184">
        <f>IF(N222="nulová",J222,0)</f>
        <v>0</v>
      </c>
      <c r="BJ222" s="16" t="s">
        <v>81</v>
      </c>
      <c r="BK222" s="184">
        <f>ROUND(I222*H222,2)</f>
        <v>0</v>
      </c>
      <c r="BL222" s="16" t="s">
        <v>175</v>
      </c>
      <c r="BM222" s="183" t="s">
        <v>232</v>
      </c>
    </row>
    <row r="223" spans="2:63" s="11" customFormat="1" ht="25.9" customHeight="1">
      <c r="B223" s="158"/>
      <c r="C223" s="159"/>
      <c r="D223" s="160" t="s">
        <v>75</v>
      </c>
      <c r="E223" s="161" t="s">
        <v>233</v>
      </c>
      <c r="F223" s="161" t="s">
        <v>234</v>
      </c>
      <c r="G223" s="159"/>
      <c r="H223" s="159"/>
      <c r="I223" s="162"/>
      <c r="J223" s="163">
        <f>BK223</f>
        <v>0</v>
      </c>
      <c r="K223" s="159"/>
      <c r="L223" s="164"/>
      <c r="M223" s="165"/>
      <c r="N223" s="166"/>
      <c r="O223" s="166"/>
      <c r="P223" s="167">
        <f>SUM(P224:P226)</f>
        <v>0</v>
      </c>
      <c r="Q223" s="166"/>
      <c r="R223" s="167">
        <f>SUM(R224:R226)</f>
        <v>0.01104</v>
      </c>
      <c r="S223" s="166"/>
      <c r="T223" s="168">
        <f>SUM(T224:T226)</f>
        <v>0.0036</v>
      </c>
      <c r="AR223" s="169" t="s">
        <v>83</v>
      </c>
      <c r="AT223" s="170" t="s">
        <v>75</v>
      </c>
      <c r="AU223" s="170" t="s">
        <v>76</v>
      </c>
      <c r="AY223" s="169" t="s">
        <v>113</v>
      </c>
      <c r="BK223" s="171">
        <f>SUM(BK224:BK226)</f>
        <v>0</v>
      </c>
    </row>
    <row r="224" spans="1:65" s="2" customFormat="1" ht="24.2" customHeight="1">
      <c r="A224" s="33"/>
      <c r="B224" s="34"/>
      <c r="C224" s="172" t="s">
        <v>235</v>
      </c>
      <c r="D224" s="172" t="s">
        <v>114</v>
      </c>
      <c r="E224" s="173" t="s">
        <v>236</v>
      </c>
      <c r="F224" s="174" t="s">
        <v>237</v>
      </c>
      <c r="G224" s="175" t="s">
        <v>132</v>
      </c>
      <c r="H224" s="176">
        <v>24</v>
      </c>
      <c r="I224" s="177"/>
      <c r="J224" s="178">
        <f>ROUND(I224*H224,2)</f>
        <v>0</v>
      </c>
      <c r="K224" s="174" t="s">
        <v>118</v>
      </c>
      <c r="L224" s="38"/>
      <c r="M224" s="179" t="s">
        <v>1</v>
      </c>
      <c r="N224" s="180" t="s">
        <v>41</v>
      </c>
      <c r="O224" s="70"/>
      <c r="P224" s="181">
        <f>O224*H224</f>
        <v>0</v>
      </c>
      <c r="Q224" s="181">
        <v>0</v>
      </c>
      <c r="R224" s="181">
        <f>Q224*H224</f>
        <v>0</v>
      </c>
      <c r="S224" s="181">
        <v>0.00015</v>
      </c>
      <c r="T224" s="182">
        <f>S224*H224</f>
        <v>0.0036</v>
      </c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R224" s="183" t="s">
        <v>175</v>
      </c>
      <c r="AT224" s="183" t="s">
        <v>114</v>
      </c>
      <c r="AU224" s="183" t="s">
        <v>81</v>
      </c>
      <c r="AY224" s="16" t="s">
        <v>113</v>
      </c>
      <c r="BE224" s="184">
        <f>IF(N224="základní",J224,0)</f>
        <v>0</v>
      </c>
      <c r="BF224" s="184">
        <f>IF(N224="snížená",J224,0)</f>
        <v>0</v>
      </c>
      <c r="BG224" s="184">
        <f>IF(N224="zákl. přenesená",J224,0)</f>
        <v>0</v>
      </c>
      <c r="BH224" s="184">
        <f>IF(N224="sníž. přenesená",J224,0)</f>
        <v>0</v>
      </c>
      <c r="BI224" s="184">
        <f>IF(N224="nulová",J224,0)</f>
        <v>0</v>
      </c>
      <c r="BJ224" s="16" t="s">
        <v>81</v>
      </c>
      <c r="BK224" s="184">
        <f>ROUND(I224*H224,2)</f>
        <v>0</v>
      </c>
      <c r="BL224" s="16" t="s">
        <v>175</v>
      </c>
      <c r="BM224" s="183" t="s">
        <v>238</v>
      </c>
    </row>
    <row r="225" spans="1:65" s="2" customFormat="1" ht="33" customHeight="1">
      <c r="A225" s="33"/>
      <c r="B225" s="34"/>
      <c r="C225" s="172" t="s">
        <v>7</v>
      </c>
      <c r="D225" s="172" t="s">
        <v>114</v>
      </c>
      <c r="E225" s="173" t="s">
        <v>239</v>
      </c>
      <c r="F225" s="174" t="s">
        <v>240</v>
      </c>
      <c r="G225" s="175" t="s">
        <v>132</v>
      </c>
      <c r="H225" s="176">
        <v>24</v>
      </c>
      <c r="I225" s="177"/>
      <c r="J225" s="178">
        <f>ROUND(I225*H225,2)</f>
        <v>0</v>
      </c>
      <c r="K225" s="174" t="s">
        <v>118</v>
      </c>
      <c r="L225" s="38"/>
      <c r="M225" s="179" t="s">
        <v>1</v>
      </c>
      <c r="N225" s="180" t="s">
        <v>41</v>
      </c>
      <c r="O225" s="70"/>
      <c r="P225" s="181">
        <f>O225*H225</f>
        <v>0</v>
      </c>
      <c r="Q225" s="181">
        <v>0.0002</v>
      </c>
      <c r="R225" s="181">
        <f>Q225*H225</f>
        <v>0.0048000000000000004</v>
      </c>
      <c r="S225" s="181">
        <v>0</v>
      </c>
      <c r="T225" s="182">
        <f>S225*H225</f>
        <v>0</v>
      </c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R225" s="183" t="s">
        <v>175</v>
      </c>
      <c r="AT225" s="183" t="s">
        <v>114</v>
      </c>
      <c r="AU225" s="183" t="s">
        <v>81</v>
      </c>
      <c r="AY225" s="16" t="s">
        <v>113</v>
      </c>
      <c r="BE225" s="184">
        <f>IF(N225="základní",J225,0)</f>
        <v>0</v>
      </c>
      <c r="BF225" s="184">
        <f>IF(N225="snížená",J225,0)</f>
        <v>0</v>
      </c>
      <c r="BG225" s="184">
        <f>IF(N225="zákl. přenesená",J225,0)</f>
        <v>0</v>
      </c>
      <c r="BH225" s="184">
        <f>IF(N225="sníž. přenesená",J225,0)</f>
        <v>0</v>
      </c>
      <c r="BI225" s="184">
        <f>IF(N225="nulová",J225,0)</f>
        <v>0</v>
      </c>
      <c r="BJ225" s="16" t="s">
        <v>81</v>
      </c>
      <c r="BK225" s="184">
        <f>ROUND(I225*H225,2)</f>
        <v>0</v>
      </c>
      <c r="BL225" s="16" t="s">
        <v>175</v>
      </c>
      <c r="BM225" s="183" t="s">
        <v>241</v>
      </c>
    </row>
    <row r="226" spans="1:65" s="2" customFormat="1" ht="37.9" customHeight="1">
      <c r="A226" s="33"/>
      <c r="B226" s="34"/>
      <c r="C226" s="172" t="s">
        <v>242</v>
      </c>
      <c r="D226" s="172" t="s">
        <v>114</v>
      </c>
      <c r="E226" s="173" t="s">
        <v>243</v>
      </c>
      <c r="F226" s="174" t="s">
        <v>244</v>
      </c>
      <c r="G226" s="175" t="s">
        <v>132</v>
      </c>
      <c r="H226" s="176">
        <v>24</v>
      </c>
      <c r="I226" s="177"/>
      <c r="J226" s="178">
        <f>ROUND(I226*H226,2)</f>
        <v>0</v>
      </c>
      <c r="K226" s="174" t="s">
        <v>118</v>
      </c>
      <c r="L226" s="38"/>
      <c r="M226" s="233" t="s">
        <v>1</v>
      </c>
      <c r="N226" s="234" t="s">
        <v>41</v>
      </c>
      <c r="O226" s="235"/>
      <c r="P226" s="236">
        <f>O226*H226</f>
        <v>0</v>
      </c>
      <c r="Q226" s="236">
        <v>0.00026</v>
      </c>
      <c r="R226" s="236">
        <f>Q226*H226</f>
        <v>0.006239999999999999</v>
      </c>
      <c r="S226" s="236">
        <v>0</v>
      </c>
      <c r="T226" s="237">
        <f>S226*H226</f>
        <v>0</v>
      </c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R226" s="183" t="s">
        <v>175</v>
      </c>
      <c r="AT226" s="183" t="s">
        <v>114</v>
      </c>
      <c r="AU226" s="183" t="s">
        <v>81</v>
      </c>
      <c r="AY226" s="16" t="s">
        <v>113</v>
      </c>
      <c r="BE226" s="184">
        <f>IF(N226="základní",J226,0)</f>
        <v>0</v>
      </c>
      <c r="BF226" s="184">
        <f>IF(N226="snížená",J226,0)</f>
        <v>0</v>
      </c>
      <c r="BG226" s="184">
        <f>IF(N226="zákl. přenesená",J226,0)</f>
        <v>0</v>
      </c>
      <c r="BH226" s="184">
        <f>IF(N226="sníž. přenesená",J226,0)</f>
        <v>0</v>
      </c>
      <c r="BI226" s="184">
        <f>IF(N226="nulová",J226,0)</f>
        <v>0</v>
      </c>
      <c r="BJ226" s="16" t="s">
        <v>81</v>
      </c>
      <c r="BK226" s="184">
        <f>ROUND(I226*H226,2)</f>
        <v>0</v>
      </c>
      <c r="BL226" s="16" t="s">
        <v>175</v>
      </c>
      <c r="BM226" s="183" t="s">
        <v>245</v>
      </c>
    </row>
    <row r="227" spans="1:31" s="2" customFormat="1" ht="6.95" customHeight="1">
      <c r="A227" s="33"/>
      <c r="B227" s="53"/>
      <c r="C227" s="54"/>
      <c r="D227" s="54"/>
      <c r="E227" s="54"/>
      <c r="F227" s="54"/>
      <c r="G227" s="54"/>
      <c r="H227" s="54"/>
      <c r="I227" s="54"/>
      <c r="J227" s="54"/>
      <c r="K227" s="54"/>
      <c r="L227" s="38"/>
      <c r="M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</row>
  </sheetData>
  <sheetProtection algorithmName="SHA-512" hashValue="R9PRjOlGeNcY9By12YjhnlV6JQ/GMVbvG2zbTJ2V4w/3prnh/ovau5ybezvFXyOwnqUC6LCd9wZNhPEWHyxJHg==" saltValue="0L999fefg9sM2UdSl83foYsaXBjgs9sE3kM0JFNDYHSazToq84+Zfvs3SHiALh+/liuJrJhZz7anHIjFnM5XpQ==" spinCount="100000" sheet="1" objects="1" scenarios="1" formatColumns="0" formatRows="0" autoFilter="0"/>
  <autoFilter ref="C119:K226"/>
  <mergeCells count="6">
    <mergeCell ref="E112:H112"/>
    <mergeCell ref="L2:V2"/>
    <mergeCell ref="E7:H7"/>
    <mergeCell ref="E16:H16"/>
    <mergeCell ref="E25:H25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Ladislav Pekárek</dc:creator>
  <cp:keywords/>
  <dc:description/>
  <cp:lastModifiedBy>Administrator</cp:lastModifiedBy>
  <dcterms:created xsi:type="dcterms:W3CDTF">2023-05-25T09:57:48Z</dcterms:created>
  <dcterms:modified xsi:type="dcterms:W3CDTF">2023-05-25T10:30:42Z</dcterms:modified>
  <cp:category/>
  <cp:version/>
  <cp:contentType/>
  <cp:contentStatus/>
</cp:coreProperties>
</file>