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OP-HRB - Osvětlení části..." sheetId="2" r:id="rId2"/>
  </sheets>
  <definedNames>
    <definedName name="_xlnm.Print_Area" localSheetId="0">'Rekapitulace stavby'!$D$4:$AO$36,'Rekapitulace stavby'!$C$42:$AQ$56</definedName>
    <definedName name="_xlnm._FilterDatabase" localSheetId="1" hidden="1">'KOP-HRB - Osvětlení části...'!$C$90:$K$244</definedName>
    <definedName name="_xlnm.Print_Area" localSheetId="1">'KOP-HRB - Osvětlení části...'!$C$4:$J$37,'KOP-HRB - Osvětlení části...'!$C$80:$J$244</definedName>
    <definedName name="_xlnm.Print_Titles" localSheetId="0">'Rekapitulace stavby'!$52:$52</definedName>
    <definedName name="_xlnm.Print_Titles" localSheetId="1">'KOP-HRB - Osvětlení části...'!$90:$90</definedName>
  </definedNames>
  <calcPr fullCalcOnLoad="1"/>
</workbook>
</file>

<file path=xl/sharedStrings.xml><?xml version="1.0" encoding="utf-8"?>
<sst xmlns="http://schemas.openxmlformats.org/spreadsheetml/2006/main" count="1679" uniqueCount="529">
  <si>
    <t>Export Komplet</t>
  </si>
  <si>
    <t>VZ</t>
  </si>
  <si>
    <t>2.0</t>
  </si>
  <si>
    <t>ZAMOK</t>
  </si>
  <si>
    <t>False</t>
  </si>
  <si>
    <t>{ff6d9fb4-99cd-4362-98aa-b45c09a649e5}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</si>
  <si>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</si>
  <si>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</si>
  <si>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</si>
  <si>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</si>
  <si>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</si>
  <si>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</si>
  <si>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</si>
  <si>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</si>
  <si>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KOP-HRB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</si>
  <si>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</si>
  <si>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</si>
  <si>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Osvětlení části hřbitova</t>
  </si>
  <si>
    <t>KSO:</t>
  </si>
  <si>
    <t/>
  </si>
  <si>
    <t>CC-CZ:</t>
  </si>
  <si>
    <t>Místo:</t>
  </si>
  <si>
    <t>Kopřivnice</t>
  </si>
  <si>
    <t>Datum:</t>
  </si>
  <si>
    <t>31. 8. 2023</t>
  </si>
  <si>
    <t>Zadavatel:</t>
  </si>
  <si>
    <t>IČ:</t>
  </si>
  <si>
    <t>00298077</t>
  </si>
  <si>
    <t>Město Kopřivnice</t>
  </si>
  <si>
    <t>DIČ:</t>
  </si>
  <si>
    <t>CZ00298077</t>
  </si>
  <si>
    <t>Uchazeč:</t>
  </si>
  <si>
    <t>Vyplň údaj</t>
  </si>
  <si>
    <t>Projektant:</t>
  </si>
  <si>
    <t xml:space="preserve"> </t>
  </si>
  <si>
    <t>True</t>
  </si>
  <si>
    <t>Zpracovatel:</t>
  </si>
  <si>
    <t>27267806</t>
  </si>
  <si>
    <t>EFektivní OSvětlování s.r.o.</t>
  </si>
  <si>
    <t>CZ27267806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</si>
  <si>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</si>
  <si>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Ceny jsou uvedeny bez recyklačních příspěvků.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</si>
  <si>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</si>
  <si>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</si>
  <si>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</si>
  <si>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</si>
  <si>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</si>
  <si>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</si>
  <si>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</si>
  <si>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</si>
  <si>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</si>
  <si>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</si>
  <si>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</si>
  <si>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</si>
  <si>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</si>
  <si>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</si>
  <si>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</si>
  <si>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</si>
  <si>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</si>
  <si>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</si>
  <si>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</si>
  <si>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</si>
  <si>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</si>
  <si>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</si>
  <si>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</si>
  <si>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</si>
  <si>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</si>
  <si>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</si>
  <si>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</si>
  <si>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</si>
  <si>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</si>
  <si>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</si>
  <si>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</si>
  <si>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</si>
  <si>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</si>
  <si>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</si>
  <si>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</si>
  <si>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</si>
  <si>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</si>
  <si>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</si>
  <si>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</si>
  <si>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</si>
  <si>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</si>
  <si>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</si>
  <si>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</si>
  <si>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</si>
  <si>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</si>
  <si>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</si>
  <si>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</si>
  <si>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</si>
  <si>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</si>
  <si>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</si>
  <si>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</si>
  <si>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</si>
  <si>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</si>
  <si>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</si>
  <si>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</si>
  <si>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</si>
  <si>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</si>
  <si>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</si>
  <si>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</si>
  <si>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</si>
  <si>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</si>
  <si>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</si>
  <si>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</si>
  <si>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</si>
  <si>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</si>
  <si>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</si>
  <si>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</si>
  <si>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</si>
  <si>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</si>
  <si>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</si>
  <si>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</si>
  <si>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</si>
  <si>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</si>
  <si>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</si>
  <si>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</si>
  <si>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</si>
  <si>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</si>
  <si>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</si>
  <si>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</si>
  <si>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</si>
  <si>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</si>
  <si>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</si>
  <si>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45</t>
  </si>
  <si>
    <t>K</t>
  </si>
  <si>
    <t>113106051</t>
  </si>
  <si>
    <t>Rozebrání dlažeb a dílců při překopech inženýrských sítí s přemístěním hmot na skládku na vzdálenost do 3 m nebo s naložením na dopravní prostředek ručně vozovek a ploch, s jakoukoliv výplní spár z velkých kostek s ložem z kameniva těženého</t>
  </si>
  <si>
    <t>m2</t>
  </si>
  <si>
    <t>4</t>
  </si>
  <si>
    <t>-1562607583</t>
  </si>
  <si>
    <t>Online PSC</t>
  </si>
  <si>
    <t>https://podminky.urs.cz/item/CS_URS_2023_02/113106051</t>
  </si>
  <si>
    <t>78</t>
  </si>
  <si>
    <t>184004722</t>
  </si>
  <si>
    <t>Výsadba sazenic bez vykopání jamek a bez donesení hlíny keřů bez balu, výšky přes 250 do 600 mm, do jamky o průměru 350 mm, hl. 350 mm</t>
  </si>
  <si>
    <t>kus</t>
  </si>
  <si>
    <t>-1960688748</t>
  </si>
  <si>
    <t>https://podminky.urs.cz/item/CS_URS_2023_02/184004722</t>
  </si>
  <si>
    <t>79</t>
  </si>
  <si>
    <t>M</t>
  </si>
  <si>
    <t>02660348</t>
  </si>
  <si>
    <t>zerav západní /Thuja occidentalis/ 100-150cm</t>
  </si>
  <si>
    <t>8</t>
  </si>
  <si>
    <t>-2094831262</t>
  </si>
  <si>
    <t>80</t>
  </si>
  <si>
    <t>184813311</t>
  </si>
  <si>
    <t>Injektáž kořenového systému stromů s provzdušněním a doplněním živin volně stojících průměru koruny do 1 m</t>
  </si>
  <si>
    <t>-1616883939</t>
  </si>
  <si>
    <t>https://podminky.urs.cz/item/CS_URS_2023_02/184813311</t>
  </si>
  <si>
    <t>5</t>
  </si>
  <si>
    <t>Komunikace pozemní</t>
  </si>
  <si>
    <t>42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</si>
  <si>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</si>
  <si>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</si>
  <si>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16</t>
  </si>
  <si>
    <t>1570221964</t>
  </si>
  <si>
    <t>https://podminky.urs.cz/item/CS_URS_2023_02/561121112</t>
  </si>
  <si>
    <t>43</t>
  </si>
  <si>
    <t>567132111</t>
  </si>
  <si>
    <t>Podklad ze směsi stmelené cementem SC bez dilatačních spár, s rozprostřením a zhutněním SC C 8/10 (KSC I), po zhutnění tl. 160 mm</t>
  </si>
  <si>
    <t>1244104298</t>
  </si>
  <si>
    <t>https://podminky.urs.cz/item/CS_URS_2023_02/567132111</t>
  </si>
  <si>
    <t>44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</si>
  <si>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</si>
  <si>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</si>
  <si>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-1676769125</t>
  </si>
  <si>
    <t>https://podminky.urs.cz/item/CS_URS_2023_02/591111111</t>
  </si>
  <si>
    <t>48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</si>
  <si>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</si>
  <si>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</si>
  <si>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-1500200984</t>
  </si>
  <si>
    <t>https://podminky.urs.cz/item/CS_URS_2023_02/596211110</t>
  </si>
  <si>
    <t>49</t>
  </si>
  <si>
    <t>564261111</t>
  </si>
  <si>
    <t>Podklad nebo podsyp ze štěrkopísku ŠP s rozprostřením, vlhčením a zhutněním plochy přes 100 m2, po zhutnění tl. 200 mm</t>
  </si>
  <si>
    <t>256335136</t>
  </si>
  <si>
    <t>https://podminky.urs.cz/item/CS_URS_2023_02/564261111</t>
  </si>
  <si>
    <t>50</t>
  </si>
  <si>
    <t>564911511</t>
  </si>
  <si>
    <t>Podklad nebo podsyp z R-materiálu s rozprostřením a zhutněním plochy přes 100 m2, po zhutnění tl. 50 mm</t>
  </si>
  <si>
    <t>-29597274</t>
  </si>
  <si>
    <t>https://podminky.urs.cz/item/CS_URS_2023_02/564911511</t>
  </si>
  <si>
    <t>51</t>
  </si>
  <si>
    <t>577143111</t>
  </si>
  <si>
    <t>Asfaltový beton vrstva obrusná ACO 8 (ABJ) s rozprostřením a se zhutněním z nemodifikovaného asfaltu v pruhu šířky do 3 m, po zhutnění tl. 50 mm</t>
  </si>
  <si>
    <t>1652731617</t>
  </si>
  <si>
    <t>https://podminky.urs.cz/item/CS_URS_2023_02/577143111</t>
  </si>
  <si>
    <t>9</t>
  </si>
  <si>
    <t>Ostatní konstrukce a práce, bourání</t>
  </si>
  <si>
    <t>39</t>
  </si>
  <si>
    <t>966006132</t>
  </si>
  <si>
    <t>Odstranění dopravních nebo orientačních značek se sloupkem s uložením hmot na vzdálenost do 20 m nebo s naložením na dopravní prostředek, s betonovou patkou</t>
  </si>
  <si>
    <t>-539698151</t>
  </si>
  <si>
    <t>https://podminky.urs.cz/item/CS_URS_2023_02/966006132</t>
  </si>
  <si>
    <t>40</t>
  </si>
  <si>
    <t>1579950155</t>
  </si>
  <si>
    <t>997</t>
  </si>
  <si>
    <t>Přesun sutě</t>
  </si>
  <si>
    <t>57</t>
  </si>
  <si>
    <t>997006512</t>
  </si>
  <si>
    <t>Vodorovná doprava suti na skládku s naložením na dopravní prostředek a složením přes 100 m do 1 km</t>
  </si>
  <si>
    <t>t</t>
  </si>
  <si>
    <t>46806838</t>
  </si>
  <si>
    <t>https://podminky.urs.cz/item/CS_URS_2023_02/997006512</t>
  </si>
  <si>
    <t>58</t>
  </si>
  <si>
    <t>997006519</t>
  </si>
  <si>
    <t>Vodorovná doprava suti na skládku Příplatek k ceně -6512 za každý další i započatý 1 km</t>
  </si>
  <si>
    <t>-857535560</t>
  </si>
  <si>
    <t>https://podminky.urs.cz/item/CS_URS_2023_02/997006519</t>
  </si>
  <si>
    <t>60</t>
  </si>
  <si>
    <t>997013873</t>
  </si>
  <si>
    <t>Poplatek za uložení stavebního odpadu na recyklační skládce (skládkovné) zeminy a kamení zatříděného do Katalogu odpadů pod kódem 17 05 04</t>
  </si>
  <si>
    <t>-1101738510</t>
  </si>
  <si>
    <t>https://podminky.urs.cz/item/CS_URS_2023_02/997013873</t>
  </si>
  <si>
    <t>61</t>
  </si>
  <si>
    <t>997013875</t>
  </si>
  <si>
    <t>Poplatek za uložení stavebního odpadu na recyklační skládce (skládkovné) asfaltového bez obsahu dehtu zatříděného do Katalogu odpadů pod kódem 17 03 02</t>
  </si>
  <si>
    <t>-1988022814</t>
  </si>
  <si>
    <t>https://podminky.urs.cz/item/CS_URS_2023_02/997013875</t>
  </si>
  <si>
    <t>998</t>
  </si>
  <si>
    <t>Přesun hmot</t>
  </si>
  <si>
    <t>62</t>
  </si>
  <si>
    <t>998225111</t>
  </si>
  <si>
    <t>Přesun hmot pro komunikace s krytem z kameniva, monolitickým betonovým nebo živičným dopravní vzdálenost do 200 m jakékoliv délky objektu</t>
  </si>
  <si>
    <t>-2127479493</t>
  </si>
  <si>
    <t>https://podminky.urs.cz/item/CS_URS_2023_02/998225111</t>
  </si>
  <si>
    <t>63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</si>
  <si>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</si>
  <si>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</si>
  <si>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932698672</t>
  </si>
  <si>
    <t>https://podminky.urs.cz/item/CS_URS_2023_02/998225194</t>
  </si>
  <si>
    <t>64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</si>
  <si>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</si>
  <si>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</si>
  <si>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-1130765606</t>
  </si>
  <si>
    <t>https://podminky.urs.cz/item/CS_URS_2023_02/998225195</t>
  </si>
  <si>
    <t>PSV</t>
  </si>
  <si>
    <t>Práce a dodávky PSV</t>
  </si>
  <si>
    <t>741</t>
  </si>
  <si>
    <t>Elektroinstalace - silnoproud</t>
  </si>
  <si>
    <t>Práce a dodávky M</t>
  </si>
  <si>
    <t>3</t>
  </si>
  <si>
    <t>21-M</t>
  </si>
  <si>
    <t>Elektromontáže</t>
  </si>
  <si>
    <t>30</t>
  </si>
  <si>
    <t>218204002</t>
  </si>
  <si>
    <t>Demontáž stožárů osvětlení parkových ocelových</t>
  </si>
  <si>
    <t>1810096021</t>
  </si>
  <si>
    <t>https://podminky.urs.cz/item/CS_URS_2023_02/218204002</t>
  </si>
  <si>
    <t>29</t>
  </si>
  <si>
    <t>741372833</t>
  </si>
  <si>
    <t>Demontáž svítidel bez zachování funkčnosti (do suti) průmyslových výbojkových venkovních na stožáru přes 3 m</t>
  </si>
  <si>
    <t>-1234660310</t>
  </si>
  <si>
    <t>https://podminky.urs.cz/item/CS_URS_2023_02/741372833</t>
  </si>
  <si>
    <t>31</t>
  </si>
  <si>
    <t>218204202</t>
  </si>
  <si>
    <t>Demontáž elektrovýzbroje stožárů osvětlení 2 okruhy</t>
  </si>
  <si>
    <t>-113004719</t>
  </si>
  <si>
    <t>https://podminky.urs.cz/item/CS_URS_2023_02/218204202</t>
  </si>
  <si>
    <t>32</t>
  </si>
  <si>
    <t>210202013</t>
  </si>
  <si>
    <t>Montáž svítidel výbojkových se zapojením vodičů průmyslových nebo venkovních na výložník</t>
  </si>
  <si>
    <t>-2014644376</t>
  </si>
  <si>
    <t>https://podminky.urs.cz/item/CS_URS_2023_02/210202013</t>
  </si>
  <si>
    <t>33</t>
  </si>
  <si>
    <t>347R1</t>
  </si>
  <si>
    <t>Svítidlo VO na dřík/výložník, celohliníkové, optika DW10, LED WW - 2700K, 1.500lm, Pmax 11,8W, funkce CLO (CF), IP69, přepěť. odolnost 10kV, náklon 0°, optika pro místní komunikace dle ověření výpočtem</t>
  </si>
  <si>
    <t>128</t>
  </si>
  <si>
    <t>-585766140</t>
  </si>
  <si>
    <t>35</t>
  </si>
  <si>
    <t>347R2</t>
  </si>
  <si>
    <t>Svítidlo VO na dřík/výložník, celohliníkové, optika DS 50, LED WW - 2700K, 2.400lm, Pmax 17,8W, funkce CLO (CF), IP69, přepěť. odolnost 10kV, náklon 0°, optika pro místní komunikace dle ověření výpočtem</t>
  </si>
  <si>
    <t>-722654087</t>
  </si>
  <si>
    <t>36</t>
  </si>
  <si>
    <t>347R3</t>
  </si>
  <si>
    <t>Svítidlo VO na dřík/výložník, celohliníkové, optika DM10, LED WW - 2700K, 2.400lm, Pmax 17,8W, funkce CLO (CF), IP69, přepěť. odolnost 10kV, náklon 0°, optika pro místní komunikace dle ověření výpočtem</t>
  </si>
  <si>
    <t>1535710483</t>
  </si>
  <si>
    <t>37</t>
  </si>
  <si>
    <t>347R4</t>
  </si>
  <si>
    <t>Svítidlo VO na dřík/výložník, celohliníkové, optika DW10, LED WW - 2700K, 2.400lm, Pmax 17,8W, funkce CLO (CF), IP69, přepěť. odolnost 10kV, náklon 0°, optika pro místní komunikace dle ověření výpočtem</t>
  </si>
  <si>
    <t>1295738658</t>
  </si>
  <si>
    <t>83</t>
  </si>
  <si>
    <t>741372131</t>
  </si>
  <si>
    <t>Montáž svítidel s integrovaným zdrojem LED se zapojením vodičů exteriérových samostatných zemních</t>
  </si>
  <si>
    <t>-60384434</t>
  </si>
  <si>
    <t>https://podminky.urs.cz/item/CS_URS_2023_02/741372131</t>
  </si>
  <si>
    <t>38</t>
  </si>
  <si>
    <t>347R5</t>
  </si>
  <si>
    <t>Zapuštěné svítidlo kruhového průřezu s vnitřní rotací LED modulu 360°, nastavitelný úhel náklonu modulu (+30°/-10°) celohliníkové tělo, 10° optika, 4 x power, LED,  LED WW - 2700K, 740lm, IP68, montáž do instalačního boxu o rozměru: průměr 120mm, hloubka 250mm</t>
  </si>
  <si>
    <t>-1068013143</t>
  </si>
  <si>
    <t>34</t>
  </si>
  <si>
    <t>945412111R</t>
  </si>
  <si>
    <t>Teleskopická hydraulická montážní plošina výška zdvihu do 8 m, el. izolovaná, včetně dopravy na místo montáže</t>
  </si>
  <si>
    <t>den</t>
  </si>
  <si>
    <t>-1768440790</t>
  </si>
  <si>
    <t>25</t>
  </si>
  <si>
    <t>210204002</t>
  </si>
  <si>
    <t>Montáž stožárů osvětlení parkových ocelových</t>
  </si>
  <si>
    <t>-435538035</t>
  </si>
  <si>
    <t>https://podminky.urs.cz/item/CS_URS_2023_02/210204002</t>
  </si>
  <si>
    <t>26</t>
  </si>
  <si>
    <t>316R2</t>
  </si>
  <si>
    <t>Sloup osvětlovací silniční hliníkový, barevný elox dle zadání investora, kuželový, příruba 2224x224x8mm, rozteč šroubů 180 mm,  průměr sloupu D 120mm / 60mm / 4mm, výška 6 metrů, elastomer příruby 350mm - barva dle zadání investora</t>
  </si>
  <si>
    <t>256</t>
  </si>
  <si>
    <t>-1341607689</t>
  </si>
  <si>
    <t>210204202</t>
  </si>
  <si>
    <t>Montáž elektrovýzbroje stožárů osvětlení 2 okruhy</t>
  </si>
  <si>
    <t>126629206</t>
  </si>
  <si>
    <t>https://podminky.urs.cz/item/CS_URS_2023_02/210204202</t>
  </si>
  <si>
    <t>22</t>
  </si>
  <si>
    <t>345R1</t>
  </si>
  <si>
    <t>Sloupová rozvodnice 2 - vývody, IP 54, včetně pojistkové vložky 6A</t>
  </si>
  <si>
    <t>973683409</t>
  </si>
  <si>
    <t>23</t>
  </si>
  <si>
    <t>210204203</t>
  </si>
  <si>
    <t>Montáž elektrovýzbroje stožárů osvětlení 3 okruhy</t>
  </si>
  <si>
    <t>-165717445</t>
  </si>
  <si>
    <t>https://podminky.urs.cz/item/CS_URS_2023_02/210204203</t>
  </si>
  <si>
    <t>24</t>
  </si>
  <si>
    <t>345R2</t>
  </si>
  <si>
    <t>Sloupová rozvodnice 3 - vývody, IP 54, včetně pojistkové vložky 6A</t>
  </si>
  <si>
    <t>-1584094250</t>
  </si>
  <si>
    <t>81</t>
  </si>
  <si>
    <t>210220361</t>
  </si>
  <si>
    <t>Montáž hromosvodného vedení zemnicích desek a tyčí s připojením na svodové nebo uzemňovací vedení bez příslušenství tyčí, délky do 2 m</t>
  </si>
  <si>
    <t>2118412866</t>
  </si>
  <si>
    <t>https://podminky.urs.cz/item/CS_URS_2023_02/210220361</t>
  </si>
  <si>
    <t>82</t>
  </si>
  <si>
    <t>35442090</t>
  </si>
  <si>
    <t>tyč zemnící 2m FeZn</t>
  </si>
  <si>
    <t>2022995014</t>
  </si>
  <si>
    <t>35441895</t>
  </si>
  <si>
    <t>svorka připojovací k připojení kovových částí</t>
  </si>
  <si>
    <t>-80895093</t>
  </si>
  <si>
    <t>18</t>
  </si>
  <si>
    <t>35441080</t>
  </si>
  <si>
    <t>drát D 8mm nerez</t>
  </si>
  <si>
    <t>kg</t>
  </si>
  <si>
    <t>-1080179085</t>
  </si>
  <si>
    <t>19</t>
  </si>
  <si>
    <t>24617150</t>
  </si>
  <si>
    <t>nátěr hydroizolační na bázi asfaltu a plastu do spodní stavby</t>
  </si>
  <si>
    <t>1900843234</t>
  </si>
  <si>
    <t>27</t>
  </si>
  <si>
    <t>461921112</t>
  </si>
  <si>
    <t>Osazení patky pro dlažbu z prefabrikovaných dílců hmotnosti jednotlivě přes 60 do 200 kg</t>
  </si>
  <si>
    <t>251927269</t>
  </si>
  <si>
    <t>https://podminky.urs.cz/item/CS_URS_2023_02/461921112</t>
  </si>
  <si>
    <t>28</t>
  </si>
  <si>
    <t>593R1</t>
  </si>
  <si>
    <t>Prefabrikovaná betonová patka, rozměr 240x255x900, rozteč šroubů 180 mm, šroub M 14x24</t>
  </si>
  <si>
    <t>-820871890</t>
  </si>
  <si>
    <t>210812011</t>
  </si>
  <si>
    <t>Montáž izolovaných kabelů měděných do 1 kV bez ukončení plných nebo laněných kulatých (např. CYKY, CHKE-R) uložených volně nebo v liště počtu a průřezu žil 3x1,5 až 6 mm2</t>
  </si>
  <si>
    <t>m</t>
  </si>
  <si>
    <t>2089156834</t>
  </si>
  <si>
    <t>https://podminky.urs.cz/item/CS_URS_2023_02/210812011</t>
  </si>
  <si>
    <t>6</t>
  </si>
  <si>
    <t>34111030</t>
  </si>
  <si>
    <t>kabel instalační jádro Cu plné izolace PVC plášť PVC 450/750V (CYKY) 3x1,5mm2</t>
  </si>
  <si>
    <t>-1179734224</t>
  </si>
  <si>
    <t>34111036</t>
  </si>
  <si>
    <t>kabel instalační jádro Cu plné izolace PVC plášť PVC 450/750V (CYKY) 3x2,5mm2</t>
  </si>
  <si>
    <t>-759520408</t>
  </si>
  <si>
    <t>7</t>
  </si>
  <si>
    <t>210100001</t>
  </si>
  <si>
    <t>Ukončení vodičů izolovaných s označením a zapojením v rozváděči nebo na přístroji průřezu žíly do 2,5 mm2</t>
  </si>
  <si>
    <t>-1656860977</t>
  </si>
  <si>
    <t>https://podminky.urs.cz/item/CS_URS_2023_02/210100001</t>
  </si>
  <si>
    <t>210812035</t>
  </si>
  <si>
    <t>Montáž izolovaných kabelů měděných do 1 kV bez ukončení plných nebo laněných kulatých (např. CYKY, CHKE-R) uložených volně nebo v liště počtu a průřezu žil 4x16 mm2</t>
  </si>
  <si>
    <t>371959826</t>
  </si>
  <si>
    <t>https://podminky.urs.cz/item/CS_URS_2023_02/210812035</t>
  </si>
  <si>
    <t>34111080</t>
  </si>
  <si>
    <t>kabel instalační jádro Cu plné izolace PVC plášť PVC 450/750V (CYKY) 4x16mm2</t>
  </si>
  <si>
    <t>-1709014334</t>
  </si>
  <si>
    <t>10</t>
  </si>
  <si>
    <t>210902012</t>
  </si>
  <si>
    <t>Montáž izolovaných kabelů hliníkových do 1 kV bez ukončení plných nebo laněných kulatých (např. AYKY) uložených volně počtu a průřezu žil 4x25 mm2</t>
  </si>
  <si>
    <t>2000886632</t>
  </si>
  <si>
    <t>https://podminky.urs.cz/item/CS_URS_2023_02/210902012</t>
  </si>
  <si>
    <t>34113270</t>
  </si>
  <si>
    <t>kabel silový závěsný s nosným lankem jádro Al izolace PVC plášť PVC 0,6/1kV (1-AYKYz) 4x25mm2</t>
  </si>
  <si>
    <t>-954660801</t>
  </si>
  <si>
    <t>66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</si>
  <si>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</si>
  <si>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</si>
  <si>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108272098</t>
  </si>
  <si>
    <t>https://podminky.urs.cz/item/CS_URS_2023_02/210280003</t>
  </si>
  <si>
    <t>22-M</t>
  </si>
  <si>
    <t>Montáže technologických zařízení pro dopravní stavby</t>
  </si>
  <si>
    <t>20</t>
  </si>
  <si>
    <t>220182002</t>
  </si>
  <si>
    <t>Zatažení trubek do chráničky 110 mm ochranné z HDPE</t>
  </si>
  <si>
    <t>-1371394790</t>
  </si>
  <si>
    <t>https://podminky.urs.cz/item/CS_URS_2023_02/220182002</t>
  </si>
  <si>
    <t>46-M</t>
  </si>
  <si>
    <t>Zemní práce při extr.mont.pracích</t>
  </si>
  <si>
    <t>41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</si>
  <si>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</si>
  <si>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</si>
  <si>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m3</t>
  </si>
  <si>
    <t>-781157784</t>
  </si>
  <si>
    <t>https://podminky.urs.cz/item/CS_URS_2023_02/460131113</t>
  </si>
  <si>
    <t>46</t>
  </si>
  <si>
    <t>460161442</t>
  </si>
  <si>
    <t>Hloubení zapažených i nezapažených kabelových rýh ručně včetně urovnání dna s přemístěním výkopku do vzdálenosti 3 m od okraje jámy nebo s naložením na dopravní prostředek šířky 65 cm hloubky 80 cm v hornině třídy těžitelnosti I skupiny 3</t>
  </si>
  <si>
    <t>2131686914</t>
  </si>
  <si>
    <t>https://podminky.urs.cz/item/CS_URS_2023_02/460161442</t>
  </si>
  <si>
    <t>47</t>
  </si>
  <si>
    <t>460431422</t>
  </si>
  <si>
    <t>Zásyp kabelových rýh ručně s přemístění sypaniny ze vzdálenosti do 10 m, s uložením výkopku ve vrstvách včetně zhutnění a úpravy povrchu šířky 65 cm hloubky 40 cm z horniny třídy těžitelnosti I skupiny 3</t>
  </si>
  <si>
    <t>1320388985</t>
  </si>
  <si>
    <t>https://podminky.urs.cz/item/CS_URS_2023_02/460431422</t>
  </si>
  <si>
    <t>54</t>
  </si>
  <si>
    <t>460161302</t>
  </si>
  <si>
    <t>Hloubení zapažených i nezapažených kabelových rýh ručně včetně urovnání dna s přemístěním výkopku do vzdálenosti 3 m od okraje jámy nebo s naložením na dopravní prostředek šířky 50 cm hloubky 110 cm v hornině třídy těžitelnosti I skupiny 3</t>
  </si>
  <si>
    <t>1741542877</t>
  </si>
  <si>
    <t>https://podminky.urs.cz/item/CS_URS_2023_02/460161302</t>
  </si>
  <si>
    <t>55</t>
  </si>
  <si>
    <t>460431262</t>
  </si>
  <si>
    <t>Zásyp kabelových rýh ručně s přemístění sypaniny ze vzdálenosti do 10 m, s uložením výkopku ve vrstvách včetně zhutnění a úpravy povrchu šířky 50 cm hloubky 60 cm z horniny třídy těžitelnosti I skupiny 3</t>
  </si>
  <si>
    <t>-1259202567</t>
  </si>
  <si>
    <t>https://podminky.urs.cz/item/CS_URS_2023_02/460431262</t>
  </si>
  <si>
    <t>56</t>
  </si>
  <si>
    <t>460662512</t>
  </si>
  <si>
    <t>Kabelové lože z písku včetně podsypu, zhutnění a urovnání povrchu pro kabely vn a vvn zakryté plastovou fólií, šířky přes 25 do 50 cm</t>
  </si>
  <si>
    <t>-311561377</t>
  </si>
  <si>
    <t>https://podminky.urs.cz/item/CS_URS_2023_02/460662512</t>
  </si>
  <si>
    <t>460791112</t>
  </si>
  <si>
    <t>Montáž trubek ochranných uložených volně do rýhy plastových tuhých, vnitřního průměru přes 32 do 50 mm</t>
  </si>
  <si>
    <t>1021329020</t>
  </si>
  <si>
    <t>https://podminky.urs.cz/item/CS_URS_2023_02/460791112</t>
  </si>
  <si>
    <t>34571361</t>
  </si>
  <si>
    <t>trubka elektroinstalační HDPE tuhá dvouplášťová korugovaná D 41/50mm</t>
  </si>
  <si>
    <t>931582356</t>
  </si>
  <si>
    <t>12</t>
  </si>
  <si>
    <t>741136032</t>
  </si>
  <si>
    <t>Propojení kabelů nebo vodičů spojkou venkovní teplem smršťovací kabelů silových celoplastových počtu a průřezu žil 4x25 až 35 mm2</t>
  </si>
  <si>
    <t>-1687090915</t>
  </si>
  <si>
    <t>https://podminky.urs.cz/item/CS_URS_2023_02/741136032</t>
  </si>
  <si>
    <t>11</t>
  </si>
  <si>
    <t>354R01</t>
  </si>
  <si>
    <t>Kabelová gelová spojka, 4žilová, velikost 330x75 mm, rovná, pro průřez kabelu 4x25 až 95mm</t>
  </si>
  <si>
    <t>-1157724279</t>
  </si>
  <si>
    <t>52</t>
  </si>
  <si>
    <t>468011142</t>
  </si>
  <si>
    <t>Odstranění podkladů nebo krytů komunikací včetně rozpojení na kusy a zarovnání styčné spáry ze živice, tloušťky přes 5 do 10 cm</t>
  </si>
  <si>
    <t>1784505557</t>
  </si>
  <si>
    <t>https://podminky.urs.cz/item/CS_URS_2023_02/468011142</t>
  </si>
  <si>
    <t>53</t>
  </si>
  <si>
    <t>468041122</t>
  </si>
  <si>
    <t>Řezání spár v podkladu nebo krytu živičném, tloušťky přes 5 do 10 cm</t>
  </si>
  <si>
    <t>532499645</t>
  </si>
  <si>
    <t>https://podminky.urs.cz/item/CS_URS_2023_02/468041122</t>
  </si>
  <si>
    <t>67</t>
  </si>
  <si>
    <t>468031111</t>
  </si>
  <si>
    <t>Vytrhání obrub s odkopáním horniny a lože, s odhozením nebo naložením na dopravní prostředek ležatých chodníkových</t>
  </si>
  <si>
    <t>1707698096</t>
  </si>
  <si>
    <t>https://podminky.urs.cz/item/CS_URS_2023_02/468031111</t>
  </si>
  <si>
    <t>65</t>
  </si>
  <si>
    <t>460892111</t>
  </si>
  <si>
    <t>Osazení obrubníku se zřízením lože, s vyplněním a zatřením spár betonového chodníkového ležatého, do lože z kameniva těženého</t>
  </si>
  <si>
    <t>-438382885</t>
  </si>
  <si>
    <t>https://podminky.urs.cz/item/CS_URS_2023_02/460892111</t>
  </si>
  <si>
    <t>VRN</t>
  </si>
  <si>
    <t>Vedlejší rozpočtové náklady</t>
  </si>
  <si>
    <t>VRN1</t>
  </si>
  <si>
    <t>Průzkumné, geodetické a projektové práce</t>
  </si>
  <si>
    <t>68</t>
  </si>
  <si>
    <t>011002000</t>
  </si>
  <si>
    <t>Průzkumné práce</t>
  </si>
  <si>
    <t>…</t>
  </si>
  <si>
    <t>1024</t>
  </si>
  <si>
    <t>-1753363137</t>
  </si>
  <si>
    <t>https://podminky.urs.cz/item/CS_URS_2023_02/011002000</t>
  </si>
  <si>
    <t>69</t>
  </si>
  <si>
    <t>011464000</t>
  </si>
  <si>
    <t>Měření (monitoring) úrovně osvětlení</t>
  </si>
  <si>
    <t>1359509966</t>
  </si>
  <si>
    <t>https://podminky.urs.cz/item/CS_URS_2023_02/011464000</t>
  </si>
  <si>
    <t>70</t>
  </si>
  <si>
    <t>012103000</t>
  </si>
  <si>
    <t>Geodetické práce před výstavbou</t>
  </si>
  <si>
    <t>1212166768</t>
  </si>
  <si>
    <t>https://podminky.urs.cz/item/CS_URS_2023_02/012103000</t>
  </si>
  <si>
    <t>71</t>
  </si>
  <si>
    <t>012303000</t>
  </si>
  <si>
    <t>Geodetické práce po výstavbě</t>
  </si>
  <si>
    <t>-126177513</t>
  </si>
  <si>
    <t>https://podminky.urs.cz/item/CS_URS_2023_02/012303000</t>
  </si>
  <si>
    <t>72</t>
  </si>
  <si>
    <t>013254000</t>
  </si>
  <si>
    <t>Dokumentace skutečného provedení stavby</t>
  </si>
  <si>
    <t>-388580627</t>
  </si>
  <si>
    <t>https://podminky.urs.cz/item/CS_URS_2023_02/013254000</t>
  </si>
  <si>
    <t>VRN3</t>
  </si>
  <si>
    <t>Zařízení staveniště</t>
  </si>
  <si>
    <t>73</t>
  </si>
  <si>
    <t>034103000</t>
  </si>
  <si>
    <t>Oplocení staveniště</t>
  </si>
  <si>
    <t>1921629706</t>
  </si>
  <si>
    <t>https://podminky.urs.cz/item/CS_URS_2023_02/034103000</t>
  </si>
  <si>
    <t>74</t>
  </si>
  <si>
    <t>034303000</t>
  </si>
  <si>
    <t>Dopravní značení na staveništi</t>
  </si>
  <si>
    <t>1871837817</t>
  </si>
  <si>
    <t>https://podminky.urs.cz/item/CS_URS_2023_02/034303000</t>
  </si>
  <si>
    <t>VRN4</t>
  </si>
  <si>
    <t>Inženýrská činnost</t>
  </si>
  <si>
    <t>75</t>
  </si>
  <si>
    <t>043002000</t>
  </si>
  <si>
    <t>Zkoušky a ostatní měření</t>
  </si>
  <si>
    <t>2038929603</t>
  </si>
  <si>
    <t>https://podminky.urs.cz/item/CS_URS_2023_02/043002000</t>
  </si>
  <si>
    <t>VRN6</t>
  </si>
  <si>
    <t>Územní vlivy</t>
  </si>
  <si>
    <t>76</t>
  </si>
  <si>
    <t>065002000</t>
  </si>
  <si>
    <t>Mimostaveništní doprava materiálů</t>
  </si>
  <si>
    <t>-1331979101</t>
  </si>
  <si>
    <t>https://podminky.urs.cz/item/CS_URS_2023_02/065002000</t>
  </si>
  <si>
    <t>VRN7</t>
  </si>
  <si>
    <t>Provozní vlivy</t>
  </si>
  <si>
    <t>77</t>
  </si>
  <si>
    <t>070001000</t>
  </si>
  <si>
    <t>-2107657167</t>
  </si>
  <si>
    <t>https://podminky.urs.cz/item/CS_URS_2023_02/070001000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</si>
</sst>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051" TargetMode="External" /><Relationship Id="rId2" Type="http://schemas.openxmlformats.org/officeDocument/2006/relationships/hyperlink" Target="https://podminky.urs.cz/item/CS_URS_2023_02/184004722" TargetMode="External" /><Relationship Id="rId3" Type="http://schemas.openxmlformats.org/officeDocument/2006/relationships/hyperlink" Target="https://podminky.urs.cz/item/CS_URS_2023_02/184813311" TargetMode="External" /><Relationship Id="rId4" Type="http://schemas.openxmlformats.org/officeDocument/2006/relationships/hyperlink" Target="https://podminky.urs.cz/item/CS_URS_2023_02/561121112" TargetMode="External" /><Relationship Id="rId5" Type="http://schemas.openxmlformats.org/officeDocument/2006/relationships/hyperlink" Target="https://podminky.urs.cz/item/CS_URS_2023_02/567132111" TargetMode="External" /><Relationship Id="rId6" Type="http://schemas.openxmlformats.org/officeDocument/2006/relationships/hyperlink" Target="https://podminky.urs.cz/item/CS_URS_2023_02/591111111" TargetMode="External" /><Relationship Id="rId7" Type="http://schemas.openxmlformats.org/officeDocument/2006/relationships/hyperlink" Target="https://podminky.urs.cz/item/CS_URS_2023_02/596211110" TargetMode="External" /><Relationship Id="rId8" Type="http://schemas.openxmlformats.org/officeDocument/2006/relationships/hyperlink" Target="https://podminky.urs.cz/item/CS_URS_2023_02/564261111" TargetMode="External" /><Relationship Id="rId9" Type="http://schemas.openxmlformats.org/officeDocument/2006/relationships/hyperlink" Target="https://podminky.urs.cz/item/CS_URS_2023_02/564911511" TargetMode="External" /><Relationship Id="rId10" Type="http://schemas.openxmlformats.org/officeDocument/2006/relationships/hyperlink" Target="https://podminky.urs.cz/item/CS_URS_2023_02/577143111" TargetMode="External" /><Relationship Id="rId11" Type="http://schemas.openxmlformats.org/officeDocument/2006/relationships/hyperlink" Target="https://podminky.urs.cz/item/CS_URS_2023_02/966006132" TargetMode="External" /><Relationship Id="rId12" Type="http://schemas.openxmlformats.org/officeDocument/2006/relationships/hyperlink" Target="https://podminky.urs.cz/item/CS_URS_2023_02/966006132" TargetMode="External" /><Relationship Id="rId13" Type="http://schemas.openxmlformats.org/officeDocument/2006/relationships/hyperlink" Target="https://podminky.urs.cz/item/CS_URS_2023_02/997006512" TargetMode="External" /><Relationship Id="rId14" Type="http://schemas.openxmlformats.org/officeDocument/2006/relationships/hyperlink" Target="https://podminky.urs.cz/item/CS_URS_2023_02/997006519" TargetMode="External" /><Relationship Id="rId15" Type="http://schemas.openxmlformats.org/officeDocument/2006/relationships/hyperlink" Target="https://podminky.urs.cz/item/CS_URS_2023_02/997013873" TargetMode="External" /><Relationship Id="rId16" Type="http://schemas.openxmlformats.org/officeDocument/2006/relationships/hyperlink" Target="https://podminky.urs.cz/item/CS_URS_2023_02/997013875" TargetMode="External" /><Relationship Id="rId17" Type="http://schemas.openxmlformats.org/officeDocument/2006/relationships/hyperlink" Target="https://podminky.urs.cz/item/CS_URS_2023_02/998225111" TargetMode="External" /><Relationship Id="rId18" Type="http://schemas.openxmlformats.org/officeDocument/2006/relationships/hyperlink" Target="https://podminky.urs.cz/item/CS_URS_2023_02/998225194" TargetMode="External" /><Relationship Id="rId19" Type="http://schemas.openxmlformats.org/officeDocument/2006/relationships/hyperlink" Target="https://podminky.urs.cz/item/CS_URS_2023_02/998225195" TargetMode="External" /><Relationship Id="rId20" Type="http://schemas.openxmlformats.org/officeDocument/2006/relationships/hyperlink" Target="https://podminky.urs.cz/item/CS_URS_2023_02/218204002" TargetMode="External" /><Relationship Id="rId21" Type="http://schemas.openxmlformats.org/officeDocument/2006/relationships/hyperlink" Target="https://podminky.urs.cz/item/CS_URS_2023_02/741372833" TargetMode="External" /><Relationship Id="rId22" Type="http://schemas.openxmlformats.org/officeDocument/2006/relationships/hyperlink" Target="https://podminky.urs.cz/item/CS_URS_2023_02/218204202" TargetMode="External" /><Relationship Id="rId23" Type="http://schemas.openxmlformats.org/officeDocument/2006/relationships/hyperlink" Target="https://podminky.urs.cz/item/CS_URS_2023_02/210202013" TargetMode="External" /><Relationship Id="rId24" Type="http://schemas.openxmlformats.org/officeDocument/2006/relationships/hyperlink" Target="https://podminky.urs.cz/item/CS_URS_2023_02/741372131" TargetMode="External" /><Relationship Id="rId25" Type="http://schemas.openxmlformats.org/officeDocument/2006/relationships/hyperlink" Target="https://podminky.urs.cz/item/CS_URS_2023_02/210204002" TargetMode="External" /><Relationship Id="rId26" Type="http://schemas.openxmlformats.org/officeDocument/2006/relationships/hyperlink" Target="https://podminky.urs.cz/item/CS_URS_2023_02/210204202" TargetMode="External" /><Relationship Id="rId27" Type="http://schemas.openxmlformats.org/officeDocument/2006/relationships/hyperlink" Target="https://podminky.urs.cz/item/CS_URS_2023_02/210204203" TargetMode="External" /><Relationship Id="rId28" Type="http://schemas.openxmlformats.org/officeDocument/2006/relationships/hyperlink" Target="https://podminky.urs.cz/item/CS_URS_2023_02/210220361" TargetMode="External" /><Relationship Id="rId29" Type="http://schemas.openxmlformats.org/officeDocument/2006/relationships/hyperlink" Target="https://podminky.urs.cz/item/CS_URS_2023_02/461921112" TargetMode="External" /><Relationship Id="rId30" Type="http://schemas.openxmlformats.org/officeDocument/2006/relationships/hyperlink" Target="https://podminky.urs.cz/item/CS_URS_2023_02/210812011" TargetMode="External" /><Relationship Id="rId31" Type="http://schemas.openxmlformats.org/officeDocument/2006/relationships/hyperlink" Target="https://podminky.urs.cz/item/CS_URS_2023_02/210100001" TargetMode="External" /><Relationship Id="rId32" Type="http://schemas.openxmlformats.org/officeDocument/2006/relationships/hyperlink" Target="https://podminky.urs.cz/item/CS_URS_2023_02/210812035" TargetMode="External" /><Relationship Id="rId33" Type="http://schemas.openxmlformats.org/officeDocument/2006/relationships/hyperlink" Target="https://podminky.urs.cz/item/CS_URS_2023_02/210902012" TargetMode="External" /><Relationship Id="rId34" Type="http://schemas.openxmlformats.org/officeDocument/2006/relationships/hyperlink" Target="https://podminky.urs.cz/item/CS_URS_2023_02/210280003" TargetMode="External" /><Relationship Id="rId35" Type="http://schemas.openxmlformats.org/officeDocument/2006/relationships/hyperlink" Target="https://podminky.urs.cz/item/CS_URS_2023_02/220182002" TargetMode="External" /><Relationship Id="rId36" Type="http://schemas.openxmlformats.org/officeDocument/2006/relationships/hyperlink" Target="https://podminky.urs.cz/item/CS_URS_2023_02/460131113" TargetMode="External" /><Relationship Id="rId37" Type="http://schemas.openxmlformats.org/officeDocument/2006/relationships/hyperlink" Target="https://podminky.urs.cz/item/CS_URS_2023_02/460161442" TargetMode="External" /><Relationship Id="rId38" Type="http://schemas.openxmlformats.org/officeDocument/2006/relationships/hyperlink" Target="https://podminky.urs.cz/item/CS_URS_2023_02/460431422" TargetMode="External" /><Relationship Id="rId39" Type="http://schemas.openxmlformats.org/officeDocument/2006/relationships/hyperlink" Target="https://podminky.urs.cz/item/CS_URS_2023_02/460161302" TargetMode="External" /><Relationship Id="rId40" Type="http://schemas.openxmlformats.org/officeDocument/2006/relationships/hyperlink" Target="https://podminky.urs.cz/item/CS_URS_2023_02/460431262" TargetMode="External" /><Relationship Id="rId41" Type="http://schemas.openxmlformats.org/officeDocument/2006/relationships/hyperlink" Target="https://podminky.urs.cz/item/CS_URS_2023_02/460662512" TargetMode="External" /><Relationship Id="rId42" Type="http://schemas.openxmlformats.org/officeDocument/2006/relationships/hyperlink" Target="https://podminky.urs.cz/item/CS_URS_2023_02/460791112" TargetMode="External" /><Relationship Id="rId43" Type="http://schemas.openxmlformats.org/officeDocument/2006/relationships/hyperlink" Target="https://podminky.urs.cz/item/CS_URS_2023_02/741136032" TargetMode="External" /><Relationship Id="rId44" Type="http://schemas.openxmlformats.org/officeDocument/2006/relationships/hyperlink" Target="https://podminky.urs.cz/item/CS_URS_2023_02/468011142" TargetMode="External" /><Relationship Id="rId45" Type="http://schemas.openxmlformats.org/officeDocument/2006/relationships/hyperlink" Target="https://podminky.urs.cz/item/CS_URS_2023_02/468041122" TargetMode="External" /><Relationship Id="rId46" Type="http://schemas.openxmlformats.org/officeDocument/2006/relationships/hyperlink" Target="https://podminky.urs.cz/item/CS_URS_2023_02/468031111" TargetMode="External" /><Relationship Id="rId47" Type="http://schemas.openxmlformats.org/officeDocument/2006/relationships/hyperlink" Target="https://podminky.urs.cz/item/CS_URS_2023_02/460892111" TargetMode="External" /><Relationship Id="rId48" Type="http://schemas.openxmlformats.org/officeDocument/2006/relationships/hyperlink" Target="https://podminky.urs.cz/item/CS_URS_2023_02/011002000" TargetMode="External" /><Relationship Id="rId49" Type="http://schemas.openxmlformats.org/officeDocument/2006/relationships/hyperlink" Target="https://podminky.urs.cz/item/CS_URS_2023_02/011464000" TargetMode="External" /><Relationship Id="rId50" Type="http://schemas.openxmlformats.org/officeDocument/2006/relationships/hyperlink" Target="https://podminky.urs.cz/item/CS_URS_2023_02/012103000" TargetMode="External" /><Relationship Id="rId51" Type="http://schemas.openxmlformats.org/officeDocument/2006/relationships/hyperlink" Target="https://podminky.urs.cz/item/CS_URS_2023_02/012303000" TargetMode="External" /><Relationship Id="rId52" Type="http://schemas.openxmlformats.org/officeDocument/2006/relationships/hyperlink" Target="https://podminky.urs.cz/item/CS_URS_2023_02/013254000" TargetMode="External" /><Relationship Id="rId53" Type="http://schemas.openxmlformats.org/officeDocument/2006/relationships/hyperlink" Target="https://podminky.urs.cz/item/CS_URS_2023_02/034103000" TargetMode="External" /><Relationship Id="rId54" Type="http://schemas.openxmlformats.org/officeDocument/2006/relationships/hyperlink" Target="https://podminky.urs.cz/item/CS_URS_2023_02/034303000" TargetMode="External" /><Relationship Id="rId55" Type="http://schemas.openxmlformats.org/officeDocument/2006/relationships/hyperlink" Target="https://podminky.urs.cz/item/CS_URS_2023_02/043002000" TargetMode="External" /><Relationship Id="rId56" Type="http://schemas.openxmlformats.org/officeDocument/2006/relationships/hyperlink" Target="https://podminky.urs.cz/item/CS_URS_2023_02/065002000" TargetMode="External" /><Relationship Id="rId57" Type="http://schemas.openxmlformats.org/officeDocument/2006/relationships/hyperlink" Target="https://podminky.urs.cz/item/CS_URS_2023_02/070001000" TargetMode="External" /><Relationship Id="rId5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27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30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32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32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19</v>
      </c>
      <c r="AO17" s="19"/>
      <c r="AP17" s="19"/>
      <c r="AQ17" s="19"/>
      <c r="AR17" s="17"/>
      <c r="BE17" s="28"/>
      <c r="BS17" s="14" t="s">
        <v>35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37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39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40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41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42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43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44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45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46</v>
      </c>
      <c r="E29" s="44"/>
      <c r="F29" s="29" t="s">
        <v>47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48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49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50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51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35"/>
    </row>
    <row r="35" spans="1:57" s="2" customFormat="1" ht="25.9" customHeight="1">
      <c r="A35" s="35"/>
      <c r="B35" s="36"/>
      <c r="C35" s="49"/>
      <c r="D35" s="50" t="s">
        <v>52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53</v>
      </c>
      <c r="U35" s="51"/>
      <c r="V35" s="51"/>
      <c r="W35" s="51"/>
      <c r="X35" s="53" t="s">
        <v>54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6.95" customHeight="1">
      <c r="A37" s="3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1"/>
      <c r="BE37" s="35"/>
    </row>
    <row r="41" spans="1:57" s="2" customFormat="1" ht="6.95" customHeight="1">
      <c r="A41" s="3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1"/>
      <c r="BE41" s="35"/>
    </row>
    <row r="42" spans="1:57" s="2" customFormat="1" ht="24.95" customHeight="1">
      <c r="A42" s="35"/>
      <c r="B42" s="36"/>
      <c r="C42" s="20" t="s">
        <v>55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BE43" s="35"/>
    </row>
    <row r="44" spans="1:57" s="4" customFormat="1" ht="12" customHeight="1">
      <c r="A44" s="4"/>
      <c r="B44" s="60"/>
      <c r="C44" s="29" t="s">
        <v>13</v>
      </c>
      <c r="D44" s="61"/>
      <c r="E44" s="61"/>
      <c r="F44" s="61"/>
      <c r="G44" s="61"/>
      <c r="H44" s="61"/>
      <c r="I44" s="61"/>
      <c r="J44" s="61"/>
      <c r="K44" s="61"/>
      <c r="L44" s="61" t="str">
        <f>K5</f>
        <v>KOP-HRB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BE44" s="4"/>
    </row>
    <row r="45" spans="1:57" s="5" customFormat="1" ht="36.95" customHeight="1">
      <c r="A45" s="5"/>
      <c r="B45" s="63"/>
      <c r="C45" s="64" t="s">
        <v>16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Osvětlení části hřbitova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  <c r="BE45" s="5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  <c r="BE46" s="35"/>
    </row>
    <row r="47" spans="1:57" s="2" customFormat="1" ht="12" customHeight="1">
      <c r="A47" s="35"/>
      <c r="B47" s="36"/>
      <c r="C47" s="29" t="s">
        <v>21</v>
      </c>
      <c r="D47" s="37"/>
      <c r="E47" s="37"/>
      <c r="F47" s="37"/>
      <c r="G47" s="37"/>
      <c r="H47" s="37"/>
      <c r="I47" s="37"/>
      <c r="J47" s="37"/>
      <c r="K47" s="37"/>
      <c r="L47" s="68" t="str">
        <f>IF(K8="","",K8)</f>
        <v>Kopřivnice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23</v>
      </c>
      <c r="AJ47" s="37"/>
      <c r="AK47" s="37"/>
      <c r="AL47" s="37"/>
      <c r="AM47" s="69" t="str">
        <f>IF(AN8="","",AN8)</f>
        <v>31. 8. 2023</v>
      </c>
      <c r="AN47" s="69"/>
      <c r="AO47" s="37"/>
      <c r="AP47" s="37"/>
      <c r="AQ47" s="37"/>
      <c r="AR47" s="41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  <c r="BE48" s="35"/>
    </row>
    <row r="49" spans="1:57" s="2" customFormat="1" ht="15.15" customHeight="1">
      <c r="A49" s="35"/>
      <c r="B49" s="36"/>
      <c r="C49" s="29" t="s">
        <v>25</v>
      </c>
      <c r="D49" s="37"/>
      <c r="E49" s="37"/>
      <c r="F49" s="37"/>
      <c r="G49" s="37"/>
      <c r="H49" s="37"/>
      <c r="I49" s="37"/>
      <c r="J49" s="37"/>
      <c r="K49" s="37"/>
      <c r="L49" s="61" t="str">
        <f>IF(E11="","",E11)</f>
        <v>Město Kopřivnice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33</v>
      </c>
      <c r="AJ49" s="37"/>
      <c r="AK49" s="37"/>
      <c r="AL49" s="37"/>
      <c r="AM49" s="70" t="str">
        <f>IF(E17="","",E17)</f>
        <v xml:space="preserve"> </v>
      </c>
      <c r="AN49" s="61"/>
      <c r="AO49" s="61"/>
      <c r="AP49" s="61"/>
      <c r="AQ49" s="37"/>
      <c r="AR49" s="41"/>
      <c r="AS49" s="71" t="s">
        <v>56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4"/>
      <c r="BE49" s="35"/>
    </row>
    <row r="50" spans="1:57" s="2" customFormat="1" ht="15.15" customHeight="1">
      <c r="A50" s="35"/>
      <c r="B50" s="36"/>
      <c r="C50" s="29" t="s">
        <v>31</v>
      </c>
      <c r="D50" s="37"/>
      <c r="E50" s="37"/>
      <c r="F50" s="37"/>
      <c r="G50" s="37"/>
      <c r="H50" s="37"/>
      <c r="I50" s="37"/>
      <c r="J50" s="37"/>
      <c r="K50" s="37"/>
      <c r="L50" s="61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36</v>
      </c>
      <c r="AJ50" s="37"/>
      <c r="AK50" s="37"/>
      <c r="AL50" s="37"/>
      <c r="AM50" s="70" t="str">
        <f>IF(E20="","",E20)</f>
        <v>EFektivní OSvětlování s.r.o.</v>
      </c>
      <c r="AN50" s="61"/>
      <c r="AO50" s="61"/>
      <c r="AP50" s="61"/>
      <c r="AQ50" s="37"/>
      <c r="AR50" s="41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8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35"/>
    </row>
    <row r="52" spans="1:57" s="2" customFormat="1" ht="29.25" customHeight="1">
      <c r="A52" s="35"/>
      <c r="B52" s="36"/>
      <c r="C52" s="83" t="s">
        <v>57</v>
      </c>
      <c r="D52" s="84"/>
      <c r="E52" s="84"/>
      <c r="F52" s="84"/>
      <c r="G52" s="84"/>
      <c r="H52" s="85"/>
      <c r="I52" s="86" t="s">
        <v>58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59</v>
      </c>
      <c r="AH52" s="84"/>
      <c r="AI52" s="84"/>
      <c r="AJ52" s="84"/>
      <c r="AK52" s="84"/>
      <c r="AL52" s="84"/>
      <c r="AM52" s="84"/>
      <c r="AN52" s="86" t="s">
        <v>60</v>
      </c>
      <c r="AO52" s="84"/>
      <c r="AP52" s="84"/>
      <c r="AQ52" s="88" t="s">
        <v>61</v>
      </c>
      <c r="AR52" s="41"/>
      <c r="AS52" s="89" t="s">
        <v>62</v>
      </c>
      <c r="AT52" s="90" t="s">
        <v>63</v>
      </c>
      <c r="AU52" s="90" t="s">
        <v>64</v>
      </c>
      <c r="AV52" s="90" t="s">
        <v>65</v>
      </c>
      <c r="AW52" s="90" t="s">
        <v>66</v>
      </c>
      <c r="AX52" s="90" t="s">
        <v>67</v>
      </c>
      <c r="AY52" s="90" t="s">
        <v>68</v>
      </c>
      <c r="AZ52" s="90" t="s">
        <v>69</v>
      </c>
      <c r="BA52" s="90" t="s">
        <v>70</v>
      </c>
      <c r="BB52" s="90" t="s">
        <v>71</v>
      </c>
      <c r="BC52" s="90" t="s">
        <v>72</v>
      </c>
      <c r="BD52" s="91" t="s">
        <v>73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4"/>
      <c r="BE53" s="35"/>
    </row>
    <row r="54" spans="1:90" s="6" customFormat="1" ht="32.4" customHeight="1">
      <c r="A54" s="6"/>
      <c r="B54" s="95"/>
      <c r="C54" s="96" t="s">
        <v>74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ROUND(AG55,2)</f>
        <v>0</v>
      </c>
      <c r="AH54" s="98"/>
      <c r="AI54" s="98"/>
      <c r="AJ54" s="98"/>
      <c r="AK54" s="98"/>
      <c r="AL54" s="98"/>
      <c r="AM54" s="98"/>
      <c r="AN54" s="99">
        <f>SUM(AG54,AT54)</f>
        <v>0</v>
      </c>
      <c r="AO54" s="99"/>
      <c r="AP54" s="99"/>
      <c r="AQ54" s="100" t="s">
        <v>19</v>
      </c>
      <c r="AR54" s="101"/>
      <c r="AS54" s="102">
        <f>ROUND(AS55,2)</f>
        <v>0</v>
      </c>
      <c r="AT54" s="103">
        <f>ROUND(SUM(AV54:AW54),2)</f>
        <v>0</v>
      </c>
      <c r="AU54" s="104">
        <f>ROUND(AU55,5)</f>
        <v>0</v>
      </c>
      <c r="AV54" s="103">
        <f>ROUND(AZ54*L29,2)</f>
        <v>0</v>
      </c>
      <c r="AW54" s="103">
        <f>ROUND(BA54*L30,2)</f>
        <v>0</v>
      </c>
      <c r="AX54" s="103">
        <f>ROUND(BB54*L29,2)</f>
        <v>0</v>
      </c>
      <c r="AY54" s="103">
        <f>ROUND(BC54*L30,2)</f>
        <v>0</v>
      </c>
      <c r="AZ54" s="103">
        <f>ROUND(AZ55,2)</f>
        <v>0</v>
      </c>
      <c r="BA54" s="103">
        <f>ROUND(BA55,2)</f>
        <v>0</v>
      </c>
      <c r="BB54" s="103">
        <f>ROUND(BB55,2)</f>
        <v>0</v>
      </c>
      <c r="BC54" s="103">
        <f>ROUND(BC55,2)</f>
        <v>0</v>
      </c>
      <c r="BD54" s="105">
        <f>ROUND(BD55,2)</f>
        <v>0</v>
      </c>
      <c r="BE54" s="6"/>
      <c r="BS54" s="106" t="s">
        <v>75</v>
      </c>
      <c r="BT54" s="106" t="s">
        <v>76</v>
      </c>
      <c r="BV54" s="106" t="s">
        <v>77</v>
      </c>
      <c r="BW54" s="106" t="s">
        <v>5</v>
      </c>
      <c r="BX54" s="106" t="s">
        <v>78</v>
      </c>
      <c r="CL54" s="106" t="s">
        <v>19</v>
      </c>
    </row>
    <row r="55" spans="1:90" s="7" customFormat="1" ht="24.75" customHeight="1">
      <c r="A55" s="107" t="s">
        <v>79</v>
      </c>
      <c r="B55" s="108"/>
      <c r="C55" s="109"/>
      <c r="D55" s="110" t="s">
        <v>14</v>
      </c>
      <c r="E55" s="110"/>
      <c r="F55" s="110"/>
      <c r="G55" s="110"/>
      <c r="H55" s="110"/>
      <c r="I55" s="111"/>
      <c r="J55" s="110" t="s">
        <v>17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'KOP-HRB - Osvětlení části...'!J28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80</v>
      </c>
      <c r="AR55" s="114"/>
      <c r="AS55" s="115">
        <v>0</v>
      </c>
      <c r="AT55" s="116">
        <f>ROUND(SUM(AV55:AW55),2)</f>
        <v>0</v>
      </c>
      <c r="AU55" s="117">
        <f>'KOP-HRB - Osvětlení části...'!P91</f>
        <v>0</v>
      </c>
      <c r="AV55" s="116">
        <f>'KOP-HRB - Osvětlení části...'!J31</f>
        <v>0</v>
      </c>
      <c r="AW55" s="116">
        <f>'KOP-HRB - Osvětlení části...'!J32</f>
        <v>0</v>
      </c>
      <c r="AX55" s="116">
        <f>'KOP-HRB - Osvětlení části...'!J33</f>
        <v>0</v>
      </c>
      <c r="AY55" s="116">
        <f>'KOP-HRB - Osvětlení části...'!J34</f>
        <v>0</v>
      </c>
      <c r="AZ55" s="116">
        <f>'KOP-HRB - Osvětlení části...'!F31</f>
        <v>0</v>
      </c>
      <c r="BA55" s="116">
        <f>'KOP-HRB - Osvětlení části...'!F32</f>
        <v>0</v>
      </c>
      <c r="BB55" s="116">
        <f>'KOP-HRB - Osvětlení části...'!F33</f>
        <v>0</v>
      </c>
      <c r="BC55" s="116">
        <f>'KOP-HRB - Osvětlení části...'!F34</f>
        <v>0</v>
      </c>
      <c r="BD55" s="118">
        <f>'KOP-HRB - Osvětlení části...'!F35</f>
        <v>0</v>
      </c>
      <c r="BE55" s="7"/>
      <c r="BT55" s="119" t="s">
        <v>81</v>
      </c>
      <c r="BU55" s="119" t="s">
        <v>82</v>
      </c>
      <c r="BV55" s="119" t="s">
        <v>77</v>
      </c>
      <c r="BW55" s="119" t="s">
        <v>5</v>
      </c>
      <c r="BX55" s="119" t="s">
        <v>78</v>
      </c>
      <c r="CL55" s="119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1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KOP-HRB - Osvětlení část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7"/>
      <c r="AT3" s="14" t="s">
        <v>83</v>
      </c>
    </row>
    <row r="4" spans="2:46" s="1" customFormat="1" ht="24.95" customHeight="1">
      <c r="B4" s="17"/>
      <c r="D4" s="122" t="s">
        <v>84</v>
      </c>
      <c r="L4" s="17"/>
      <c r="M4" s="123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24" t="s">
        <v>16</v>
      </c>
      <c r="E6" s="35"/>
      <c r="F6" s="35"/>
      <c r="G6" s="35"/>
      <c r="H6" s="35"/>
      <c r="I6" s="35"/>
      <c r="J6" s="35"/>
      <c r="K6" s="35"/>
      <c r="L6" s="12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26" t="s">
        <v>17</v>
      </c>
      <c r="F7" s="35"/>
      <c r="G7" s="35"/>
      <c r="H7" s="35"/>
      <c r="I7" s="35"/>
      <c r="J7" s="35"/>
      <c r="K7" s="35"/>
      <c r="L7" s="12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12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24" t="s">
        <v>18</v>
      </c>
      <c r="E9" s="35"/>
      <c r="F9" s="127" t="s">
        <v>19</v>
      </c>
      <c r="G9" s="35"/>
      <c r="H9" s="35"/>
      <c r="I9" s="124" t="s">
        <v>20</v>
      </c>
      <c r="J9" s="127" t="s">
        <v>19</v>
      </c>
      <c r="K9" s="35"/>
      <c r="L9" s="12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24" t="s">
        <v>21</v>
      </c>
      <c r="E10" s="35"/>
      <c r="F10" s="127" t="s">
        <v>22</v>
      </c>
      <c r="G10" s="35"/>
      <c r="H10" s="35"/>
      <c r="I10" s="124" t="s">
        <v>23</v>
      </c>
      <c r="J10" s="128" t="str">
        <f>'Rekapitulace stavby'!AN8</f>
        <v>31. 8. 2023</v>
      </c>
      <c r="K10" s="35"/>
      <c r="L10" s="12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12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24" t="s">
        <v>25</v>
      </c>
      <c r="E12" s="35"/>
      <c r="F12" s="35"/>
      <c r="G12" s="35"/>
      <c r="H12" s="35"/>
      <c r="I12" s="124" t="s">
        <v>26</v>
      </c>
      <c r="J12" s="127" t="s">
        <v>27</v>
      </c>
      <c r="K12" s="35"/>
      <c r="L12" s="12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27" t="s">
        <v>28</v>
      </c>
      <c r="F13" s="35"/>
      <c r="G13" s="35"/>
      <c r="H13" s="35"/>
      <c r="I13" s="124" t="s">
        <v>29</v>
      </c>
      <c r="J13" s="127" t="s">
        <v>30</v>
      </c>
      <c r="K13" s="35"/>
      <c r="L13" s="12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12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24" t="s">
        <v>31</v>
      </c>
      <c r="E15" s="35"/>
      <c r="F15" s="35"/>
      <c r="G15" s="35"/>
      <c r="H15" s="35"/>
      <c r="I15" s="124" t="s">
        <v>26</v>
      </c>
      <c r="J15" s="30" t="str">
        <f>'Rekapitulace stavby'!AN13</f>
        <v>Vyplň údaj</v>
      </c>
      <c r="K15" s="35"/>
      <c r="L15" s="12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27"/>
      <c r="G16" s="127"/>
      <c r="H16" s="127"/>
      <c r="I16" s="124" t="s">
        <v>29</v>
      </c>
      <c r="J16" s="30" t="str">
        <f>'Rekapitulace stavby'!AN14</f>
        <v>Vyplň údaj</v>
      </c>
      <c r="K16" s="35"/>
      <c r="L16" s="12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12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24" t="s">
        <v>33</v>
      </c>
      <c r="E18" s="35"/>
      <c r="F18" s="35"/>
      <c r="G18" s="35"/>
      <c r="H18" s="35"/>
      <c r="I18" s="124" t="s">
        <v>26</v>
      </c>
      <c r="J18" s="127" t="str">
        <f>IF('Rekapitulace stavby'!AN16="","",'Rekapitulace stavby'!AN16)</f>
        <v/>
      </c>
      <c r="K18" s="35"/>
      <c r="L18" s="12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27" t="str">
        <f>IF('Rekapitulace stavby'!E17="","",'Rekapitulace stavby'!E17)</f>
        <v xml:space="preserve"> </v>
      </c>
      <c r="F19" s="35"/>
      <c r="G19" s="35"/>
      <c r="H19" s="35"/>
      <c r="I19" s="124" t="s">
        <v>29</v>
      </c>
      <c r="J19" s="127" t="str">
        <f>IF('Rekapitulace stavby'!AN17="","",'Rekapitulace stavby'!AN17)</f>
        <v/>
      </c>
      <c r="K19" s="35"/>
      <c r="L19" s="12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12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24" t="s">
        <v>36</v>
      </c>
      <c r="E21" s="35"/>
      <c r="F21" s="35"/>
      <c r="G21" s="35"/>
      <c r="H21" s="35"/>
      <c r="I21" s="124" t="s">
        <v>26</v>
      </c>
      <c r="J21" s="127" t="s">
        <v>37</v>
      </c>
      <c r="K21" s="35"/>
      <c r="L21" s="12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27" t="s">
        <v>38</v>
      </c>
      <c r="F22" s="35"/>
      <c r="G22" s="35"/>
      <c r="H22" s="35"/>
      <c r="I22" s="124" t="s">
        <v>29</v>
      </c>
      <c r="J22" s="127" t="s">
        <v>39</v>
      </c>
      <c r="K22" s="35"/>
      <c r="L22" s="12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12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24" t="s">
        <v>40</v>
      </c>
      <c r="E24" s="35"/>
      <c r="F24" s="35"/>
      <c r="G24" s="35"/>
      <c r="H24" s="35"/>
      <c r="I24" s="35"/>
      <c r="J24" s="35"/>
      <c r="K24" s="35"/>
      <c r="L24" s="12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29"/>
      <c r="B25" s="130"/>
      <c r="C25" s="129"/>
      <c r="D25" s="129"/>
      <c r="E25" s="131" t="s">
        <v>41</v>
      </c>
      <c r="F25" s="131"/>
      <c r="G25" s="131"/>
      <c r="H25" s="131"/>
      <c r="I25" s="129"/>
      <c r="J25" s="129"/>
      <c r="K25" s="129"/>
      <c r="L25" s="132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12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33"/>
      <c r="E27" s="133"/>
      <c r="F27" s="133"/>
      <c r="G27" s="133"/>
      <c r="H27" s="133"/>
      <c r="I27" s="133"/>
      <c r="J27" s="133"/>
      <c r="K27" s="133"/>
      <c r="L27" s="12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34" t="s">
        <v>42</v>
      </c>
      <c r="E28" s="35"/>
      <c r="F28" s="35"/>
      <c r="G28" s="35"/>
      <c r="H28" s="35"/>
      <c r="I28" s="35"/>
      <c r="J28" s="135">
        <f>ROUND(J91,2)</f>
        <v>0</v>
      </c>
      <c r="K28" s="35"/>
      <c r="L28" s="12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33"/>
      <c r="E29" s="133"/>
      <c r="F29" s="133"/>
      <c r="G29" s="133"/>
      <c r="H29" s="133"/>
      <c r="I29" s="133"/>
      <c r="J29" s="133"/>
      <c r="K29" s="133"/>
      <c r="L29" s="12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36" t="s">
        <v>44</v>
      </c>
      <c r="G30" s="35"/>
      <c r="H30" s="35"/>
      <c r="I30" s="136" t="s">
        <v>43</v>
      </c>
      <c r="J30" s="136" t="s">
        <v>45</v>
      </c>
      <c r="K30" s="35"/>
      <c r="L30" s="12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37" t="s">
        <v>46</v>
      </c>
      <c r="E31" s="124" t="s">
        <v>47</v>
      </c>
      <c r="F31" s="138">
        <f>ROUND((SUM(BE91:BE244)),2)</f>
        <v>0</v>
      </c>
      <c r="G31" s="35"/>
      <c r="H31" s="35"/>
      <c r="I31" s="139">
        <v>0.21</v>
      </c>
      <c r="J31" s="138">
        <f>ROUND(((SUM(BE91:BE244))*I31),2)</f>
        <v>0</v>
      </c>
      <c r="K31" s="35"/>
      <c r="L31" s="12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24" t="s">
        <v>48</v>
      </c>
      <c r="F32" s="138">
        <f>ROUND((SUM(BF91:BF244)),2)</f>
        <v>0</v>
      </c>
      <c r="G32" s="35"/>
      <c r="H32" s="35"/>
      <c r="I32" s="139">
        <v>0.15</v>
      </c>
      <c r="J32" s="138">
        <f>ROUND(((SUM(BF91:BF244))*I32),2)</f>
        <v>0</v>
      </c>
      <c r="K32" s="35"/>
      <c r="L32" s="12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24" t="s">
        <v>49</v>
      </c>
      <c r="F33" s="138">
        <f>ROUND((SUM(BG91:BG244)),2)</f>
        <v>0</v>
      </c>
      <c r="G33" s="35"/>
      <c r="H33" s="35"/>
      <c r="I33" s="139">
        <v>0.21</v>
      </c>
      <c r="J33" s="138">
        <f>0</f>
        <v>0</v>
      </c>
      <c r="K33" s="35"/>
      <c r="L33" s="12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24" t="s">
        <v>50</v>
      </c>
      <c r="F34" s="138">
        <f>ROUND((SUM(BH91:BH244)),2)</f>
        <v>0</v>
      </c>
      <c r="G34" s="35"/>
      <c r="H34" s="35"/>
      <c r="I34" s="139">
        <v>0.15</v>
      </c>
      <c r="J34" s="138">
        <f>0</f>
        <v>0</v>
      </c>
      <c r="K34" s="35"/>
      <c r="L34" s="12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24" t="s">
        <v>51</v>
      </c>
      <c r="F35" s="138">
        <f>ROUND((SUM(BI91:BI244)),2)</f>
        <v>0</v>
      </c>
      <c r="G35" s="35"/>
      <c r="H35" s="35"/>
      <c r="I35" s="139">
        <v>0</v>
      </c>
      <c r="J35" s="138">
        <f>0</f>
        <v>0</v>
      </c>
      <c r="K35" s="35"/>
      <c r="L35" s="12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12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0"/>
      <c r="D37" s="141" t="s">
        <v>52</v>
      </c>
      <c r="E37" s="142"/>
      <c r="F37" s="142"/>
      <c r="G37" s="143" t="s">
        <v>53</v>
      </c>
      <c r="H37" s="144" t="s">
        <v>54</v>
      </c>
      <c r="I37" s="142"/>
      <c r="J37" s="145">
        <f>SUM(J28:J35)</f>
        <v>0</v>
      </c>
      <c r="K37" s="146"/>
      <c r="L37" s="12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2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 hidden="1">
      <c r="A42" s="35"/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2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 hidden="1">
      <c r="A43" s="35"/>
      <c r="B43" s="36"/>
      <c r="C43" s="20" t="s">
        <v>85</v>
      </c>
      <c r="D43" s="37"/>
      <c r="E43" s="37"/>
      <c r="F43" s="37"/>
      <c r="G43" s="37"/>
      <c r="H43" s="37"/>
      <c r="I43" s="37"/>
      <c r="J43" s="37"/>
      <c r="K43" s="37"/>
      <c r="L43" s="12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 hidden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2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 hidden="1">
      <c r="A45" s="35"/>
      <c r="B45" s="36"/>
      <c r="C45" s="29" t="s">
        <v>16</v>
      </c>
      <c r="D45" s="37"/>
      <c r="E45" s="37"/>
      <c r="F45" s="37"/>
      <c r="G45" s="37"/>
      <c r="H45" s="37"/>
      <c r="I45" s="37"/>
      <c r="J45" s="37"/>
      <c r="K45" s="37"/>
      <c r="L45" s="12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 hidden="1">
      <c r="A46" s="35"/>
      <c r="B46" s="36"/>
      <c r="C46" s="37"/>
      <c r="D46" s="37"/>
      <c r="E46" s="66" t="str">
        <f>E7</f>
        <v>Osvětlení části hřbitova</v>
      </c>
      <c r="F46" s="37"/>
      <c r="G46" s="37"/>
      <c r="H46" s="37"/>
      <c r="I46" s="37"/>
      <c r="J46" s="37"/>
      <c r="K46" s="37"/>
      <c r="L46" s="12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 hidden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2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 hidden="1">
      <c r="A48" s="35"/>
      <c r="B48" s="36"/>
      <c r="C48" s="29" t="s">
        <v>21</v>
      </c>
      <c r="D48" s="37"/>
      <c r="E48" s="37"/>
      <c r="F48" s="24" t="str">
        <f>F10</f>
        <v>Kopřivnice</v>
      </c>
      <c r="G48" s="37"/>
      <c r="H48" s="37"/>
      <c r="I48" s="29" t="s">
        <v>23</v>
      </c>
      <c r="J48" s="69" t="str">
        <f>IF(J10="","",J10)</f>
        <v>31. 8. 2023</v>
      </c>
      <c r="K48" s="37"/>
      <c r="L48" s="12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 hidden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2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15" customHeight="1" hidden="1">
      <c r="A50" s="35"/>
      <c r="B50" s="36"/>
      <c r="C50" s="29" t="s">
        <v>25</v>
      </c>
      <c r="D50" s="37"/>
      <c r="E50" s="37"/>
      <c r="F50" s="24" t="str">
        <f>E13</f>
        <v>Město Kopřivnice</v>
      </c>
      <c r="G50" s="37"/>
      <c r="H50" s="37"/>
      <c r="I50" s="29" t="s">
        <v>33</v>
      </c>
      <c r="J50" s="33" t="str">
        <f>E19</f>
        <v xml:space="preserve"> </v>
      </c>
      <c r="K50" s="37"/>
      <c r="L50" s="12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25.65" customHeight="1" hidden="1">
      <c r="A51" s="35"/>
      <c r="B51" s="36"/>
      <c r="C51" s="29" t="s">
        <v>31</v>
      </c>
      <c r="D51" s="37"/>
      <c r="E51" s="37"/>
      <c r="F51" s="24" t="str">
        <f>IF(E16="","",E16)</f>
        <v>Vyplň údaj</v>
      </c>
      <c r="G51" s="37"/>
      <c r="H51" s="37"/>
      <c r="I51" s="29" t="s">
        <v>36</v>
      </c>
      <c r="J51" s="33" t="str">
        <f>E22</f>
        <v>EFektivní OSvětlování s.r.o.</v>
      </c>
      <c r="K51" s="37"/>
      <c r="L51" s="12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" customHeight="1" hidden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2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 hidden="1">
      <c r="A53" s="35"/>
      <c r="B53" s="36"/>
      <c r="C53" s="151" t="s">
        <v>86</v>
      </c>
      <c r="D53" s="152"/>
      <c r="E53" s="152"/>
      <c r="F53" s="152"/>
      <c r="G53" s="152"/>
      <c r="H53" s="152"/>
      <c r="I53" s="152"/>
      <c r="J53" s="153" t="s">
        <v>87</v>
      </c>
      <c r="K53" s="152"/>
      <c r="L53" s="12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" customHeight="1" hidden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2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8" customHeight="1" hidden="1">
      <c r="A55" s="35"/>
      <c r="B55" s="36"/>
      <c r="C55" s="154" t="s">
        <v>74</v>
      </c>
      <c r="D55" s="37"/>
      <c r="E55" s="37"/>
      <c r="F55" s="37"/>
      <c r="G55" s="37"/>
      <c r="H55" s="37"/>
      <c r="I55" s="37"/>
      <c r="J55" s="99">
        <f>J91</f>
        <v>0</v>
      </c>
      <c r="K55" s="37"/>
      <c r="L55" s="12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4" t="s">
        <v>88</v>
      </c>
    </row>
    <row r="56" spans="1:31" s="9" customFormat="1" ht="24.95" customHeight="1" hidden="1">
      <c r="A56" s="9"/>
      <c r="B56" s="155"/>
      <c r="C56" s="156"/>
      <c r="D56" s="157" t="s">
        <v>89</v>
      </c>
      <c r="E56" s="158"/>
      <c r="F56" s="158"/>
      <c r="G56" s="158"/>
      <c r="H56" s="158"/>
      <c r="I56" s="158"/>
      <c r="J56" s="159">
        <f>J92</f>
        <v>0</v>
      </c>
      <c r="K56" s="156"/>
      <c r="L56" s="160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 hidden="1">
      <c r="A57" s="10"/>
      <c r="B57" s="161"/>
      <c r="C57" s="162"/>
      <c r="D57" s="163" t="s">
        <v>90</v>
      </c>
      <c r="E57" s="164"/>
      <c r="F57" s="164"/>
      <c r="G57" s="164"/>
      <c r="H57" s="164"/>
      <c r="I57" s="164"/>
      <c r="J57" s="165">
        <f>J93</f>
        <v>0</v>
      </c>
      <c r="K57" s="162"/>
      <c r="L57" s="166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 hidden="1">
      <c r="A58" s="10"/>
      <c r="B58" s="161"/>
      <c r="C58" s="162"/>
      <c r="D58" s="163" t="s">
        <v>91</v>
      </c>
      <c r="E58" s="164"/>
      <c r="F58" s="164"/>
      <c r="G58" s="164"/>
      <c r="H58" s="164"/>
      <c r="I58" s="164"/>
      <c r="J58" s="165">
        <f>J101</f>
        <v>0</v>
      </c>
      <c r="K58" s="162"/>
      <c r="L58" s="166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 hidden="1">
      <c r="A59" s="10"/>
      <c r="B59" s="161"/>
      <c r="C59" s="162"/>
      <c r="D59" s="163" t="s">
        <v>92</v>
      </c>
      <c r="E59" s="164"/>
      <c r="F59" s="164"/>
      <c r="G59" s="164"/>
      <c r="H59" s="164"/>
      <c r="I59" s="164"/>
      <c r="J59" s="165">
        <f>J116</f>
        <v>0</v>
      </c>
      <c r="K59" s="162"/>
      <c r="L59" s="166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 hidden="1">
      <c r="A60" s="10"/>
      <c r="B60" s="161"/>
      <c r="C60" s="162"/>
      <c r="D60" s="163" t="s">
        <v>93</v>
      </c>
      <c r="E60" s="164"/>
      <c r="F60" s="164"/>
      <c r="G60" s="164"/>
      <c r="H60" s="164"/>
      <c r="I60" s="164"/>
      <c r="J60" s="165">
        <f>J121</f>
        <v>0</v>
      </c>
      <c r="K60" s="162"/>
      <c r="L60" s="166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 hidden="1">
      <c r="A61" s="10"/>
      <c r="B61" s="161"/>
      <c r="C61" s="162"/>
      <c r="D61" s="163" t="s">
        <v>94</v>
      </c>
      <c r="E61" s="164"/>
      <c r="F61" s="164"/>
      <c r="G61" s="164"/>
      <c r="H61" s="164"/>
      <c r="I61" s="164"/>
      <c r="J61" s="165">
        <f>J130</f>
        <v>0</v>
      </c>
      <c r="K61" s="162"/>
      <c r="L61" s="16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 hidden="1">
      <c r="A62" s="9"/>
      <c r="B62" s="155"/>
      <c r="C62" s="156"/>
      <c r="D62" s="157" t="s">
        <v>95</v>
      </c>
      <c r="E62" s="158"/>
      <c r="F62" s="158"/>
      <c r="G62" s="158"/>
      <c r="H62" s="158"/>
      <c r="I62" s="158"/>
      <c r="J62" s="159">
        <f>J137</f>
        <v>0</v>
      </c>
      <c r="K62" s="156"/>
      <c r="L62" s="16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 hidden="1">
      <c r="A63" s="10"/>
      <c r="B63" s="161"/>
      <c r="C63" s="162"/>
      <c r="D63" s="163" t="s">
        <v>96</v>
      </c>
      <c r="E63" s="164"/>
      <c r="F63" s="164"/>
      <c r="G63" s="164"/>
      <c r="H63" s="164"/>
      <c r="I63" s="164"/>
      <c r="J63" s="165">
        <f>J138</f>
        <v>0</v>
      </c>
      <c r="K63" s="162"/>
      <c r="L63" s="16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 hidden="1">
      <c r="A64" s="9"/>
      <c r="B64" s="155"/>
      <c r="C64" s="156"/>
      <c r="D64" s="157" t="s">
        <v>97</v>
      </c>
      <c r="E64" s="158"/>
      <c r="F64" s="158"/>
      <c r="G64" s="158"/>
      <c r="H64" s="158"/>
      <c r="I64" s="158"/>
      <c r="J64" s="159">
        <f>J139</f>
        <v>0</v>
      </c>
      <c r="K64" s="156"/>
      <c r="L64" s="16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 hidden="1">
      <c r="A65" s="10"/>
      <c r="B65" s="161"/>
      <c r="C65" s="162"/>
      <c r="D65" s="163" t="s">
        <v>98</v>
      </c>
      <c r="E65" s="164"/>
      <c r="F65" s="164"/>
      <c r="G65" s="164"/>
      <c r="H65" s="164"/>
      <c r="I65" s="164"/>
      <c r="J65" s="165">
        <f>J140</f>
        <v>0</v>
      </c>
      <c r="K65" s="162"/>
      <c r="L65" s="16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61"/>
      <c r="C66" s="162"/>
      <c r="D66" s="163" t="s">
        <v>99</v>
      </c>
      <c r="E66" s="164"/>
      <c r="F66" s="164"/>
      <c r="G66" s="164"/>
      <c r="H66" s="164"/>
      <c r="I66" s="164"/>
      <c r="J66" s="165">
        <f>J189</f>
        <v>0</v>
      </c>
      <c r="K66" s="162"/>
      <c r="L66" s="16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61"/>
      <c r="C67" s="162"/>
      <c r="D67" s="163" t="s">
        <v>100</v>
      </c>
      <c r="E67" s="164"/>
      <c r="F67" s="164"/>
      <c r="G67" s="164"/>
      <c r="H67" s="164"/>
      <c r="I67" s="164"/>
      <c r="J67" s="165">
        <f>J192</f>
        <v>0</v>
      </c>
      <c r="K67" s="162"/>
      <c r="L67" s="16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 hidden="1">
      <c r="A68" s="9"/>
      <c r="B68" s="155"/>
      <c r="C68" s="156"/>
      <c r="D68" s="157" t="s">
        <v>101</v>
      </c>
      <c r="E68" s="158"/>
      <c r="F68" s="158"/>
      <c r="G68" s="158"/>
      <c r="H68" s="158"/>
      <c r="I68" s="158"/>
      <c r="J68" s="159">
        <f>J219</f>
        <v>0</v>
      </c>
      <c r="K68" s="156"/>
      <c r="L68" s="16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 hidden="1">
      <c r="A69" s="10"/>
      <c r="B69" s="161"/>
      <c r="C69" s="162"/>
      <c r="D69" s="163" t="s">
        <v>102</v>
      </c>
      <c r="E69" s="164"/>
      <c r="F69" s="164"/>
      <c r="G69" s="164"/>
      <c r="H69" s="164"/>
      <c r="I69" s="164"/>
      <c r="J69" s="165">
        <f>J220</f>
        <v>0</v>
      </c>
      <c r="K69" s="162"/>
      <c r="L69" s="16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61"/>
      <c r="C70" s="162"/>
      <c r="D70" s="163" t="s">
        <v>103</v>
      </c>
      <c r="E70" s="164"/>
      <c r="F70" s="164"/>
      <c r="G70" s="164"/>
      <c r="H70" s="164"/>
      <c r="I70" s="164"/>
      <c r="J70" s="165">
        <f>J231</f>
        <v>0</v>
      </c>
      <c r="K70" s="162"/>
      <c r="L70" s="16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 hidden="1">
      <c r="A71" s="10"/>
      <c r="B71" s="161"/>
      <c r="C71" s="162"/>
      <c r="D71" s="163" t="s">
        <v>104</v>
      </c>
      <c r="E71" s="164"/>
      <c r="F71" s="164"/>
      <c r="G71" s="164"/>
      <c r="H71" s="164"/>
      <c r="I71" s="164"/>
      <c r="J71" s="165">
        <f>J236</f>
        <v>0</v>
      </c>
      <c r="K71" s="162"/>
      <c r="L71" s="16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 hidden="1">
      <c r="A72" s="10"/>
      <c r="B72" s="161"/>
      <c r="C72" s="162"/>
      <c r="D72" s="163" t="s">
        <v>105</v>
      </c>
      <c r="E72" s="164"/>
      <c r="F72" s="164"/>
      <c r="G72" s="164"/>
      <c r="H72" s="164"/>
      <c r="I72" s="164"/>
      <c r="J72" s="165">
        <f>J239</f>
        <v>0</v>
      </c>
      <c r="K72" s="162"/>
      <c r="L72" s="16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 hidden="1">
      <c r="A73" s="10"/>
      <c r="B73" s="161"/>
      <c r="C73" s="162"/>
      <c r="D73" s="163" t="s">
        <v>106</v>
      </c>
      <c r="E73" s="164"/>
      <c r="F73" s="164"/>
      <c r="G73" s="164"/>
      <c r="H73" s="164"/>
      <c r="I73" s="164"/>
      <c r="J73" s="165">
        <f>J242</f>
        <v>0</v>
      </c>
      <c r="K73" s="162"/>
      <c r="L73" s="16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 hidden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2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 hidden="1">
      <c r="A75" s="35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12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ht="12" hidden="1"/>
    <row r="77" ht="12" hidden="1"/>
    <row r="78" ht="12" hidden="1"/>
    <row r="79" spans="1:31" s="2" customFormat="1" ht="6.95" customHeight="1">
      <c r="A79" s="35"/>
      <c r="B79" s="58"/>
      <c r="C79" s="59"/>
      <c r="D79" s="59"/>
      <c r="E79" s="59"/>
      <c r="F79" s="59"/>
      <c r="G79" s="59"/>
      <c r="H79" s="59"/>
      <c r="I79" s="59"/>
      <c r="J79" s="59"/>
      <c r="K79" s="59"/>
      <c r="L79" s="12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4.95" customHeight="1">
      <c r="A80" s="35"/>
      <c r="B80" s="36"/>
      <c r="C80" s="20" t="s">
        <v>107</v>
      </c>
      <c r="D80" s="37"/>
      <c r="E80" s="37"/>
      <c r="F80" s="37"/>
      <c r="G80" s="37"/>
      <c r="H80" s="37"/>
      <c r="I80" s="37"/>
      <c r="J80" s="37"/>
      <c r="K80" s="37"/>
      <c r="L80" s="12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2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16</v>
      </c>
      <c r="D82" s="37"/>
      <c r="E82" s="37"/>
      <c r="F82" s="37"/>
      <c r="G82" s="37"/>
      <c r="H82" s="37"/>
      <c r="I82" s="37"/>
      <c r="J82" s="37"/>
      <c r="K82" s="37"/>
      <c r="L82" s="12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66" t="str">
        <f>E7</f>
        <v>Osvětlení části hřbitova</v>
      </c>
      <c r="F83" s="37"/>
      <c r="G83" s="37"/>
      <c r="H83" s="37"/>
      <c r="I83" s="37"/>
      <c r="J83" s="37"/>
      <c r="K83" s="37"/>
      <c r="L83" s="12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2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21</v>
      </c>
      <c r="D85" s="37"/>
      <c r="E85" s="37"/>
      <c r="F85" s="24" t="str">
        <f>F10</f>
        <v>Kopřivnice</v>
      </c>
      <c r="G85" s="37"/>
      <c r="H85" s="37"/>
      <c r="I85" s="29" t="s">
        <v>23</v>
      </c>
      <c r="J85" s="69" t="str">
        <f>IF(J10="","",J10)</f>
        <v>31. 8. 2023</v>
      </c>
      <c r="K85" s="37"/>
      <c r="L85" s="12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2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15" customHeight="1">
      <c r="A87" s="35"/>
      <c r="B87" s="36"/>
      <c r="C87" s="29" t="s">
        <v>25</v>
      </c>
      <c r="D87" s="37"/>
      <c r="E87" s="37"/>
      <c r="F87" s="24" t="str">
        <f>E13</f>
        <v>Město Kopřivnice</v>
      </c>
      <c r="G87" s="37"/>
      <c r="H87" s="37"/>
      <c r="I87" s="29" t="s">
        <v>33</v>
      </c>
      <c r="J87" s="33" t="str">
        <f>E19</f>
        <v xml:space="preserve"> </v>
      </c>
      <c r="K87" s="37"/>
      <c r="L87" s="12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65" customHeight="1">
      <c r="A88" s="35"/>
      <c r="B88" s="36"/>
      <c r="C88" s="29" t="s">
        <v>31</v>
      </c>
      <c r="D88" s="37"/>
      <c r="E88" s="37"/>
      <c r="F88" s="24" t="str">
        <f>IF(E16="","",E16)</f>
        <v>Vyplň údaj</v>
      </c>
      <c r="G88" s="37"/>
      <c r="H88" s="37"/>
      <c r="I88" s="29" t="s">
        <v>36</v>
      </c>
      <c r="J88" s="33" t="str">
        <f>E22</f>
        <v>EFektivní OSvětlování s.r.o.</v>
      </c>
      <c r="K88" s="37"/>
      <c r="L88" s="12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2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67"/>
      <c r="B90" s="168"/>
      <c r="C90" s="169" t="s">
        <v>108</v>
      </c>
      <c r="D90" s="170" t="s">
        <v>61</v>
      </c>
      <c r="E90" s="170" t="s">
        <v>57</v>
      </c>
      <c r="F90" s="170" t="s">
        <v>58</v>
      </c>
      <c r="G90" s="170" t="s">
        <v>109</v>
      </c>
      <c r="H90" s="170" t="s">
        <v>110</v>
      </c>
      <c r="I90" s="170" t="s">
        <v>111</v>
      </c>
      <c r="J90" s="171" t="s">
        <v>87</v>
      </c>
      <c r="K90" s="172" t="s">
        <v>112</v>
      </c>
      <c r="L90" s="173"/>
      <c r="M90" s="89" t="s">
        <v>19</v>
      </c>
      <c r="N90" s="90" t="s">
        <v>46</v>
      </c>
      <c r="O90" s="90" t="s">
        <v>113</v>
      </c>
      <c r="P90" s="90" t="s">
        <v>114</v>
      </c>
      <c r="Q90" s="90" t="s">
        <v>115</v>
      </c>
      <c r="R90" s="90" t="s">
        <v>116</v>
      </c>
      <c r="S90" s="90" t="s">
        <v>117</v>
      </c>
      <c r="T90" s="91" t="s">
        <v>118</v>
      </c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</row>
    <row r="91" spans="1:63" s="2" customFormat="1" ht="22.8" customHeight="1">
      <c r="A91" s="35"/>
      <c r="B91" s="36"/>
      <c r="C91" s="96" t="s">
        <v>119</v>
      </c>
      <c r="D91" s="37"/>
      <c r="E91" s="37"/>
      <c r="F91" s="37"/>
      <c r="G91" s="37"/>
      <c r="H91" s="37"/>
      <c r="I91" s="37"/>
      <c r="J91" s="174">
        <f>BK91</f>
        <v>0</v>
      </c>
      <c r="K91" s="37"/>
      <c r="L91" s="41"/>
      <c r="M91" s="92"/>
      <c r="N91" s="175"/>
      <c r="O91" s="93"/>
      <c r="P91" s="176">
        <f>P92+P137+P139+P219</f>
        <v>0</v>
      </c>
      <c r="Q91" s="93"/>
      <c r="R91" s="176">
        <f>R92+R137+R139+R219</f>
        <v>18.1553945</v>
      </c>
      <c r="S91" s="93"/>
      <c r="T91" s="177">
        <f>T92+T137+T139+T219</f>
        <v>9.752799999999999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4" t="s">
        <v>75</v>
      </c>
      <c r="AU91" s="14" t="s">
        <v>88</v>
      </c>
      <c r="BK91" s="178">
        <f>BK92+BK137+BK139+BK219</f>
        <v>0</v>
      </c>
    </row>
    <row r="92" spans="1:63" s="12" customFormat="1" ht="25.9" customHeight="1">
      <c r="A92" s="12"/>
      <c r="B92" s="179"/>
      <c r="C92" s="180"/>
      <c r="D92" s="181" t="s">
        <v>75</v>
      </c>
      <c r="E92" s="182" t="s">
        <v>120</v>
      </c>
      <c r="F92" s="182" t="s">
        <v>121</v>
      </c>
      <c r="G92" s="180"/>
      <c r="H92" s="180"/>
      <c r="I92" s="183"/>
      <c r="J92" s="184">
        <f>BK92</f>
        <v>0</v>
      </c>
      <c r="K92" s="180"/>
      <c r="L92" s="185"/>
      <c r="M92" s="186"/>
      <c r="N92" s="187"/>
      <c r="O92" s="187"/>
      <c r="P92" s="188">
        <f>P93+P101+P116+P121+P130</f>
        <v>0</v>
      </c>
      <c r="Q92" s="187"/>
      <c r="R92" s="188">
        <f>R93+R101+R116+R121+R130</f>
        <v>10.731117999999999</v>
      </c>
      <c r="S92" s="187"/>
      <c r="T92" s="189">
        <f>T93+T101+T116+T121+T130</f>
        <v>7.747799999999999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0" t="s">
        <v>81</v>
      </c>
      <c r="AT92" s="191" t="s">
        <v>75</v>
      </c>
      <c r="AU92" s="191" t="s">
        <v>76</v>
      </c>
      <c r="AY92" s="190" t="s">
        <v>122</v>
      </c>
      <c r="BK92" s="192">
        <f>BK93+BK101+BK116+BK121+BK130</f>
        <v>0</v>
      </c>
    </row>
    <row r="93" spans="1:63" s="12" customFormat="1" ht="22.8" customHeight="1">
      <c r="A93" s="12"/>
      <c r="B93" s="179"/>
      <c r="C93" s="180"/>
      <c r="D93" s="181" t="s">
        <v>75</v>
      </c>
      <c r="E93" s="193" t="s">
        <v>81</v>
      </c>
      <c r="F93" s="193" t="s">
        <v>123</v>
      </c>
      <c r="G93" s="180"/>
      <c r="H93" s="180"/>
      <c r="I93" s="183"/>
      <c r="J93" s="194">
        <f>BK93</f>
        <v>0</v>
      </c>
      <c r="K93" s="180"/>
      <c r="L93" s="185"/>
      <c r="M93" s="186"/>
      <c r="N93" s="187"/>
      <c r="O93" s="187"/>
      <c r="P93" s="188">
        <f>SUM(P94:P100)</f>
        <v>0</v>
      </c>
      <c r="Q93" s="187"/>
      <c r="R93" s="188">
        <f>SUM(R94:R100)</f>
        <v>0.05399999999999999</v>
      </c>
      <c r="S93" s="187"/>
      <c r="T93" s="189">
        <f>SUM(T94:T100)</f>
        <v>7.255799999999999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0" t="s">
        <v>81</v>
      </c>
      <c r="AT93" s="191" t="s">
        <v>75</v>
      </c>
      <c r="AU93" s="191" t="s">
        <v>81</v>
      </c>
      <c r="AY93" s="190" t="s">
        <v>122</v>
      </c>
      <c r="BK93" s="192">
        <f>SUM(BK94:BK100)</f>
        <v>0</v>
      </c>
    </row>
    <row r="94" spans="1:65" s="2" customFormat="1" ht="37.8" customHeight="1">
      <c r="A94" s="35"/>
      <c r="B94" s="36"/>
      <c r="C94" s="195" t="s">
        <v>124</v>
      </c>
      <c r="D94" s="195" t="s">
        <v>125</v>
      </c>
      <c r="E94" s="196" t="s">
        <v>126</v>
      </c>
      <c r="F94" s="197" t="s">
        <v>127</v>
      </c>
      <c r="G94" s="198" t="s">
        <v>128</v>
      </c>
      <c r="H94" s="199">
        <v>17.4</v>
      </c>
      <c r="I94" s="200"/>
      <c r="J94" s="201">
        <f>ROUND(I94*H94,2)</f>
        <v>0</v>
      </c>
      <c r="K94" s="202"/>
      <c r="L94" s="41"/>
      <c r="M94" s="203" t="s">
        <v>19</v>
      </c>
      <c r="N94" s="204" t="s">
        <v>47</v>
      </c>
      <c r="O94" s="81"/>
      <c r="P94" s="205">
        <f>O94*H94</f>
        <v>0</v>
      </c>
      <c r="Q94" s="205">
        <v>0</v>
      </c>
      <c r="R94" s="205">
        <f>Q94*H94</f>
        <v>0</v>
      </c>
      <c r="S94" s="205">
        <v>0.417</v>
      </c>
      <c r="T94" s="206">
        <f>S94*H94</f>
        <v>7.255799999999999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7" t="s">
        <v>129</v>
      </c>
      <c r="AT94" s="207" t="s">
        <v>125</v>
      </c>
      <c r="AU94" s="207" t="s">
        <v>83</v>
      </c>
      <c r="AY94" s="14" t="s">
        <v>122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4" t="s">
        <v>81</v>
      </c>
      <c r="BK94" s="208">
        <f>ROUND(I94*H94,2)</f>
        <v>0</v>
      </c>
      <c r="BL94" s="14" t="s">
        <v>129</v>
      </c>
      <c r="BM94" s="207" t="s">
        <v>130</v>
      </c>
    </row>
    <row r="95" spans="1:47" s="2" customFormat="1" ht="12">
      <c r="A95" s="35"/>
      <c r="B95" s="36"/>
      <c r="C95" s="37"/>
      <c r="D95" s="209" t="s">
        <v>131</v>
      </c>
      <c r="E95" s="37"/>
      <c r="F95" s="210" t="s">
        <v>132</v>
      </c>
      <c r="G95" s="37"/>
      <c r="H95" s="37"/>
      <c r="I95" s="211"/>
      <c r="J95" s="37"/>
      <c r="K95" s="37"/>
      <c r="L95" s="41"/>
      <c r="M95" s="212"/>
      <c r="N95" s="213"/>
      <c r="O95" s="81"/>
      <c r="P95" s="81"/>
      <c r="Q95" s="81"/>
      <c r="R95" s="81"/>
      <c r="S95" s="81"/>
      <c r="T95" s="82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4" t="s">
        <v>131</v>
      </c>
      <c r="AU95" s="14" t="s">
        <v>83</v>
      </c>
    </row>
    <row r="96" spans="1:65" s="2" customFormat="1" ht="24.15" customHeight="1">
      <c r="A96" s="35"/>
      <c r="B96" s="36"/>
      <c r="C96" s="195" t="s">
        <v>133</v>
      </c>
      <c r="D96" s="195" t="s">
        <v>125</v>
      </c>
      <c r="E96" s="196" t="s">
        <v>134</v>
      </c>
      <c r="F96" s="197" t="s">
        <v>135</v>
      </c>
      <c r="G96" s="198" t="s">
        <v>136</v>
      </c>
      <c r="H96" s="199">
        <v>3</v>
      </c>
      <c r="I96" s="200"/>
      <c r="J96" s="201">
        <f>ROUND(I96*H96,2)</f>
        <v>0</v>
      </c>
      <c r="K96" s="202"/>
      <c r="L96" s="41"/>
      <c r="M96" s="203" t="s">
        <v>19</v>
      </c>
      <c r="N96" s="204" t="s">
        <v>47</v>
      </c>
      <c r="O96" s="81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7" t="s">
        <v>129</v>
      </c>
      <c r="AT96" s="207" t="s">
        <v>125</v>
      </c>
      <c r="AU96" s="207" t="s">
        <v>83</v>
      </c>
      <c r="AY96" s="14" t="s">
        <v>122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4" t="s">
        <v>81</v>
      </c>
      <c r="BK96" s="208">
        <f>ROUND(I96*H96,2)</f>
        <v>0</v>
      </c>
      <c r="BL96" s="14" t="s">
        <v>129</v>
      </c>
      <c r="BM96" s="207" t="s">
        <v>137</v>
      </c>
    </row>
    <row r="97" spans="1:47" s="2" customFormat="1" ht="12">
      <c r="A97" s="35"/>
      <c r="B97" s="36"/>
      <c r="C97" s="37"/>
      <c r="D97" s="209" t="s">
        <v>131</v>
      </c>
      <c r="E97" s="37"/>
      <c r="F97" s="210" t="s">
        <v>138</v>
      </c>
      <c r="G97" s="37"/>
      <c r="H97" s="37"/>
      <c r="I97" s="211"/>
      <c r="J97" s="37"/>
      <c r="K97" s="37"/>
      <c r="L97" s="41"/>
      <c r="M97" s="212"/>
      <c r="N97" s="213"/>
      <c r="O97" s="81"/>
      <c r="P97" s="81"/>
      <c r="Q97" s="81"/>
      <c r="R97" s="81"/>
      <c r="S97" s="81"/>
      <c r="T97" s="82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4" t="s">
        <v>131</v>
      </c>
      <c r="AU97" s="14" t="s">
        <v>83</v>
      </c>
    </row>
    <row r="98" spans="1:65" s="2" customFormat="1" ht="16.5" customHeight="1">
      <c r="A98" s="35"/>
      <c r="B98" s="36"/>
      <c r="C98" s="214" t="s">
        <v>139</v>
      </c>
      <c r="D98" s="214" t="s">
        <v>140</v>
      </c>
      <c r="E98" s="215" t="s">
        <v>141</v>
      </c>
      <c r="F98" s="216" t="s">
        <v>142</v>
      </c>
      <c r="G98" s="217" t="s">
        <v>136</v>
      </c>
      <c r="H98" s="218">
        <v>3</v>
      </c>
      <c r="I98" s="219"/>
      <c r="J98" s="220">
        <f>ROUND(I98*H98,2)</f>
        <v>0</v>
      </c>
      <c r="K98" s="221"/>
      <c r="L98" s="222"/>
      <c r="M98" s="223" t="s">
        <v>19</v>
      </c>
      <c r="N98" s="224" t="s">
        <v>47</v>
      </c>
      <c r="O98" s="81"/>
      <c r="P98" s="205">
        <f>O98*H98</f>
        <v>0</v>
      </c>
      <c r="Q98" s="205">
        <v>0.018</v>
      </c>
      <c r="R98" s="205">
        <f>Q98*H98</f>
        <v>0.05399999999999999</v>
      </c>
      <c r="S98" s="205">
        <v>0</v>
      </c>
      <c r="T98" s="20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7" t="s">
        <v>143</v>
      </c>
      <c r="AT98" s="207" t="s">
        <v>140</v>
      </c>
      <c r="AU98" s="207" t="s">
        <v>83</v>
      </c>
      <c r="AY98" s="14" t="s">
        <v>122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4" t="s">
        <v>81</v>
      </c>
      <c r="BK98" s="208">
        <f>ROUND(I98*H98,2)</f>
        <v>0</v>
      </c>
      <c r="BL98" s="14" t="s">
        <v>129</v>
      </c>
      <c r="BM98" s="207" t="s">
        <v>144</v>
      </c>
    </row>
    <row r="99" spans="1:65" s="2" customFormat="1" ht="21.75" customHeight="1">
      <c r="A99" s="35"/>
      <c r="B99" s="36"/>
      <c r="C99" s="195" t="s">
        <v>145</v>
      </c>
      <c r="D99" s="195" t="s">
        <v>125</v>
      </c>
      <c r="E99" s="196" t="s">
        <v>146</v>
      </c>
      <c r="F99" s="197" t="s">
        <v>147</v>
      </c>
      <c r="G99" s="198" t="s">
        <v>136</v>
      </c>
      <c r="H99" s="199">
        <v>1</v>
      </c>
      <c r="I99" s="200"/>
      <c r="J99" s="201">
        <f>ROUND(I99*H99,2)</f>
        <v>0</v>
      </c>
      <c r="K99" s="202"/>
      <c r="L99" s="41"/>
      <c r="M99" s="203" t="s">
        <v>19</v>
      </c>
      <c r="N99" s="204" t="s">
        <v>47</v>
      </c>
      <c r="O99" s="81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7" t="s">
        <v>129</v>
      </c>
      <c r="AT99" s="207" t="s">
        <v>125</v>
      </c>
      <c r="AU99" s="207" t="s">
        <v>83</v>
      </c>
      <c r="AY99" s="14" t="s">
        <v>122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4" t="s">
        <v>81</v>
      </c>
      <c r="BK99" s="208">
        <f>ROUND(I99*H99,2)</f>
        <v>0</v>
      </c>
      <c r="BL99" s="14" t="s">
        <v>129</v>
      </c>
      <c r="BM99" s="207" t="s">
        <v>148</v>
      </c>
    </row>
    <row r="100" spans="1:47" s="2" customFormat="1" ht="12">
      <c r="A100" s="35"/>
      <c r="B100" s="36"/>
      <c r="C100" s="37"/>
      <c r="D100" s="209" t="s">
        <v>131</v>
      </c>
      <c r="E100" s="37"/>
      <c r="F100" s="210" t="s">
        <v>149</v>
      </c>
      <c r="G100" s="37"/>
      <c r="H100" s="37"/>
      <c r="I100" s="211"/>
      <c r="J100" s="37"/>
      <c r="K100" s="37"/>
      <c r="L100" s="41"/>
      <c r="M100" s="212"/>
      <c r="N100" s="213"/>
      <c r="O100" s="81"/>
      <c r="P100" s="81"/>
      <c r="Q100" s="81"/>
      <c r="R100" s="81"/>
      <c r="S100" s="81"/>
      <c r="T100" s="82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4" t="s">
        <v>131</v>
      </c>
      <c r="AU100" s="14" t="s">
        <v>83</v>
      </c>
    </row>
    <row r="101" spans="1:63" s="12" customFormat="1" ht="22.8" customHeight="1">
      <c r="A101" s="12"/>
      <c r="B101" s="179"/>
      <c r="C101" s="180"/>
      <c r="D101" s="181" t="s">
        <v>75</v>
      </c>
      <c r="E101" s="193" t="s">
        <v>150</v>
      </c>
      <c r="F101" s="193" t="s">
        <v>151</v>
      </c>
      <c r="G101" s="180"/>
      <c r="H101" s="180"/>
      <c r="I101" s="183"/>
      <c r="J101" s="194">
        <f>BK101</f>
        <v>0</v>
      </c>
      <c r="K101" s="180"/>
      <c r="L101" s="185"/>
      <c r="M101" s="186"/>
      <c r="N101" s="187"/>
      <c r="O101" s="187"/>
      <c r="P101" s="188">
        <f>SUM(P102:P115)</f>
        <v>0</v>
      </c>
      <c r="Q101" s="187"/>
      <c r="R101" s="188">
        <f>SUM(R102:R115)</f>
        <v>10.677117999999998</v>
      </c>
      <c r="S101" s="187"/>
      <c r="T101" s="189">
        <f>SUM(T102:T115)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0" t="s">
        <v>81</v>
      </c>
      <c r="AT101" s="191" t="s">
        <v>75</v>
      </c>
      <c r="AU101" s="191" t="s">
        <v>81</v>
      </c>
      <c r="AY101" s="190" t="s">
        <v>122</v>
      </c>
      <c r="BK101" s="192">
        <f>SUM(BK102:BK115)</f>
        <v>0</v>
      </c>
    </row>
    <row r="102" spans="1:65" s="2" customFormat="1" ht="33" customHeight="1">
      <c r="A102" s="35"/>
      <c r="B102" s="36"/>
      <c r="C102" s="195" t="s">
        <v>152</v>
      </c>
      <c r="D102" s="195" t="s">
        <v>125</v>
      </c>
      <c r="E102" s="196" t="s">
        <v>153</v>
      </c>
      <c r="F102" s="197" t="s">
        <v>154</v>
      </c>
      <c r="G102" s="198" t="s">
        <v>128</v>
      </c>
      <c r="H102" s="199">
        <v>17.4</v>
      </c>
      <c r="I102" s="200"/>
      <c r="J102" s="201">
        <f>ROUND(I102*H102,2)</f>
        <v>0</v>
      </c>
      <c r="K102" s="202"/>
      <c r="L102" s="41"/>
      <c r="M102" s="203" t="s">
        <v>19</v>
      </c>
      <c r="N102" s="204" t="s">
        <v>47</v>
      </c>
      <c r="O102" s="81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7" t="s">
        <v>155</v>
      </c>
      <c r="AT102" s="207" t="s">
        <v>125</v>
      </c>
      <c r="AU102" s="207" t="s">
        <v>83</v>
      </c>
      <c r="AY102" s="14" t="s">
        <v>122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4" t="s">
        <v>81</v>
      </c>
      <c r="BK102" s="208">
        <f>ROUND(I102*H102,2)</f>
        <v>0</v>
      </c>
      <c r="BL102" s="14" t="s">
        <v>155</v>
      </c>
      <c r="BM102" s="207" t="s">
        <v>156</v>
      </c>
    </row>
    <row r="103" spans="1:47" s="2" customFormat="1" ht="12">
      <c r="A103" s="35"/>
      <c r="B103" s="36"/>
      <c r="C103" s="37"/>
      <c r="D103" s="209" t="s">
        <v>131</v>
      </c>
      <c r="E103" s="37"/>
      <c r="F103" s="210" t="s">
        <v>157</v>
      </c>
      <c r="G103" s="37"/>
      <c r="H103" s="37"/>
      <c r="I103" s="211"/>
      <c r="J103" s="37"/>
      <c r="K103" s="37"/>
      <c r="L103" s="41"/>
      <c r="M103" s="212"/>
      <c r="N103" s="213"/>
      <c r="O103" s="81"/>
      <c r="P103" s="81"/>
      <c r="Q103" s="81"/>
      <c r="R103" s="81"/>
      <c r="S103" s="81"/>
      <c r="T103" s="82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4" t="s">
        <v>131</v>
      </c>
      <c r="AU103" s="14" t="s">
        <v>83</v>
      </c>
    </row>
    <row r="104" spans="1:65" s="2" customFormat="1" ht="24.15" customHeight="1">
      <c r="A104" s="35"/>
      <c r="B104" s="36"/>
      <c r="C104" s="195" t="s">
        <v>158</v>
      </c>
      <c r="D104" s="195" t="s">
        <v>125</v>
      </c>
      <c r="E104" s="196" t="s">
        <v>159</v>
      </c>
      <c r="F104" s="197" t="s">
        <v>160</v>
      </c>
      <c r="G104" s="198" t="s">
        <v>128</v>
      </c>
      <c r="H104" s="199">
        <v>17.4</v>
      </c>
      <c r="I104" s="200"/>
      <c r="J104" s="201">
        <f>ROUND(I104*H104,2)</f>
        <v>0</v>
      </c>
      <c r="K104" s="202"/>
      <c r="L104" s="41"/>
      <c r="M104" s="203" t="s">
        <v>19</v>
      </c>
      <c r="N104" s="204" t="s">
        <v>47</v>
      </c>
      <c r="O104" s="81"/>
      <c r="P104" s="205">
        <f>O104*H104</f>
        <v>0</v>
      </c>
      <c r="Q104" s="205">
        <v>0.40869</v>
      </c>
      <c r="R104" s="205">
        <f>Q104*H104</f>
        <v>7.111205999999999</v>
      </c>
      <c r="S104" s="205">
        <v>0</v>
      </c>
      <c r="T104" s="20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7" t="s">
        <v>129</v>
      </c>
      <c r="AT104" s="207" t="s">
        <v>125</v>
      </c>
      <c r="AU104" s="207" t="s">
        <v>83</v>
      </c>
      <c r="AY104" s="14" t="s">
        <v>122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4" t="s">
        <v>81</v>
      </c>
      <c r="BK104" s="208">
        <f>ROUND(I104*H104,2)</f>
        <v>0</v>
      </c>
      <c r="BL104" s="14" t="s">
        <v>129</v>
      </c>
      <c r="BM104" s="207" t="s">
        <v>161</v>
      </c>
    </row>
    <row r="105" spans="1:47" s="2" customFormat="1" ht="12">
      <c r="A105" s="35"/>
      <c r="B105" s="36"/>
      <c r="C105" s="37"/>
      <c r="D105" s="209" t="s">
        <v>131</v>
      </c>
      <c r="E105" s="37"/>
      <c r="F105" s="210" t="s">
        <v>162</v>
      </c>
      <c r="G105" s="37"/>
      <c r="H105" s="37"/>
      <c r="I105" s="211"/>
      <c r="J105" s="37"/>
      <c r="K105" s="37"/>
      <c r="L105" s="41"/>
      <c r="M105" s="212"/>
      <c r="N105" s="213"/>
      <c r="O105" s="81"/>
      <c r="P105" s="81"/>
      <c r="Q105" s="81"/>
      <c r="R105" s="81"/>
      <c r="S105" s="81"/>
      <c r="T105" s="82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4" t="s">
        <v>131</v>
      </c>
      <c r="AU105" s="14" t="s">
        <v>83</v>
      </c>
    </row>
    <row r="106" spans="1:65" s="2" customFormat="1" ht="33" customHeight="1">
      <c r="A106" s="35"/>
      <c r="B106" s="36"/>
      <c r="C106" s="195" t="s">
        <v>163</v>
      </c>
      <c r="D106" s="195" t="s">
        <v>125</v>
      </c>
      <c r="E106" s="196" t="s">
        <v>164</v>
      </c>
      <c r="F106" s="197" t="s">
        <v>165</v>
      </c>
      <c r="G106" s="198" t="s">
        <v>128</v>
      </c>
      <c r="H106" s="199">
        <v>13.8</v>
      </c>
      <c r="I106" s="200"/>
      <c r="J106" s="201">
        <f>ROUND(I106*H106,2)</f>
        <v>0</v>
      </c>
      <c r="K106" s="202"/>
      <c r="L106" s="41"/>
      <c r="M106" s="203" t="s">
        <v>19</v>
      </c>
      <c r="N106" s="204" t="s">
        <v>47</v>
      </c>
      <c r="O106" s="81"/>
      <c r="P106" s="205">
        <f>O106*H106</f>
        <v>0</v>
      </c>
      <c r="Q106" s="205">
        <v>0.1837</v>
      </c>
      <c r="R106" s="205">
        <f>Q106*H106</f>
        <v>2.53506</v>
      </c>
      <c r="S106" s="205">
        <v>0</v>
      </c>
      <c r="T106" s="20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7" t="s">
        <v>129</v>
      </c>
      <c r="AT106" s="207" t="s">
        <v>125</v>
      </c>
      <c r="AU106" s="207" t="s">
        <v>83</v>
      </c>
      <c r="AY106" s="14" t="s">
        <v>122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4" t="s">
        <v>81</v>
      </c>
      <c r="BK106" s="208">
        <f>ROUND(I106*H106,2)</f>
        <v>0</v>
      </c>
      <c r="BL106" s="14" t="s">
        <v>129</v>
      </c>
      <c r="BM106" s="207" t="s">
        <v>166</v>
      </c>
    </row>
    <row r="107" spans="1:47" s="2" customFormat="1" ht="12">
      <c r="A107" s="35"/>
      <c r="B107" s="36"/>
      <c r="C107" s="37"/>
      <c r="D107" s="209" t="s">
        <v>131</v>
      </c>
      <c r="E107" s="37"/>
      <c r="F107" s="210" t="s">
        <v>167</v>
      </c>
      <c r="G107" s="37"/>
      <c r="H107" s="37"/>
      <c r="I107" s="211"/>
      <c r="J107" s="37"/>
      <c r="K107" s="37"/>
      <c r="L107" s="41"/>
      <c r="M107" s="212"/>
      <c r="N107" s="213"/>
      <c r="O107" s="81"/>
      <c r="P107" s="81"/>
      <c r="Q107" s="81"/>
      <c r="R107" s="81"/>
      <c r="S107" s="81"/>
      <c r="T107" s="82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4" t="s">
        <v>131</v>
      </c>
      <c r="AU107" s="14" t="s">
        <v>83</v>
      </c>
    </row>
    <row r="108" spans="1:65" s="2" customFormat="1" ht="37.8" customHeight="1">
      <c r="A108" s="35"/>
      <c r="B108" s="36"/>
      <c r="C108" s="195" t="s">
        <v>168</v>
      </c>
      <c r="D108" s="195" t="s">
        <v>125</v>
      </c>
      <c r="E108" s="196" t="s">
        <v>169</v>
      </c>
      <c r="F108" s="197" t="s">
        <v>170</v>
      </c>
      <c r="G108" s="198" t="s">
        <v>128</v>
      </c>
      <c r="H108" s="199">
        <v>3.6</v>
      </c>
      <c r="I108" s="200"/>
      <c r="J108" s="201">
        <f>ROUND(I108*H108,2)</f>
        <v>0</v>
      </c>
      <c r="K108" s="202"/>
      <c r="L108" s="41"/>
      <c r="M108" s="203" t="s">
        <v>19</v>
      </c>
      <c r="N108" s="204" t="s">
        <v>47</v>
      </c>
      <c r="O108" s="81"/>
      <c r="P108" s="205">
        <f>O108*H108</f>
        <v>0</v>
      </c>
      <c r="Q108" s="205">
        <v>0.08922</v>
      </c>
      <c r="R108" s="205">
        <f>Q108*H108</f>
        <v>0.321192</v>
      </c>
      <c r="S108" s="205">
        <v>0</v>
      </c>
      <c r="T108" s="20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7" t="s">
        <v>129</v>
      </c>
      <c r="AT108" s="207" t="s">
        <v>125</v>
      </c>
      <c r="AU108" s="207" t="s">
        <v>83</v>
      </c>
      <c r="AY108" s="14" t="s">
        <v>122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4" t="s">
        <v>81</v>
      </c>
      <c r="BK108" s="208">
        <f>ROUND(I108*H108,2)</f>
        <v>0</v>
      </c>
      <c r="BL108" s="14" t="s">
        <v>129</v>
      </c>
      <c r="BM108" s="207" t="s">
        <v>171</v>
      </c>
    </row>
    <row r="109" spans="1:47" s="2" customFormat="1" ht="12">
      <c r="A109" s="35"/>
      <c r="B109" s="36"/>
      <c r="C109" s="37"/>
      <c r="D109" s="209" t="s">
        <v>131</v>
      </c>
      <c r="E109" s="37"/>
      <c r="F109" s="210" t="s">
        <v>172</v>
      </c>
      <c r="G109" s="37"/>
      <c r="H109" s="37"/>
      <c r="I109" s="211"/>
      <c r="J109" s="37"/>
      <c r="K109" s="37"/>
      <c r="L109" s="41"/>
      <c r="M109" s="212"/>
      <c r="N109" s="213"/>
      <c r="O109" s="81"/>
      <c r="P109" s="81"/>
      <c r="Q109" s="81"/>
      <c r="R109" s="81"/>
      <c r="S109" s="81"/>
      <c r="T109" s="82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4" t="s">
        <v>131</v>
      </c>
      <c r="AU109" s="14" t="s">
        <v>83</v>
      </c>
    </row>
    <row r="110" spans="1:65" s="2" customFormat="1" ht="24.15" customHeight="1">
      <c r="A110" s="35"/>
      <c r="B110" s="36"/>
      <c r="C110" s="195" t="s">
        <v>173</v>
      </c>
      <c r="D110" s="195" t="s">
        <v>125</v>
      </c>
      <c r="E110" s="196" t="s">
        <v>174</v>
      </c>
      <c r="F110" s="197" t="s">
        <v>175</v>
      </c>
      <c r="G110" s="198" t="s">
        <v>128</v>
      </c>
      <c r="H110" s="199">
        <v>1</v>
      </c>
      <c r="I110" s="200"/>
      <c r="J110" s="201">
        <f>ROUND(I110*H110,2)</f>
        <v>0</v>
      </c>
      <c r="K110" s="202"/>
      <c r="L110" s="41"/>
      <c r="M110" s="203" t="s">
        <v>19</v>
      </c>
      <c r="N110" s="204" t="s">
        <v>47</v>
      </c>
      <c r="O110" s="81"/>
      <c r="P110" s="205">
        <f>O110*H110</f>
        <v>0</v>
      </c>
      <c r="Q110" s="205">
        <v>0.46</v>
      </c>
      <c r="R110" s="205">
        <f>Q110*H110</f>
        <v>0.46</v>
      </c>
      <c r="S110" s="205">
        <v>0</v>
      </c>
      <c r="T110" s="20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7" t="s">
        <v>129</v>
      </c>
      <c r="AT110" s="207" t="s">
        <v>125</v>
      </c>
      <c r="AU110" s="207" t="s">
        <v>83</v>
      </c>
      <c r="AY110" s="14" t="s">
        <v>122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4" t="s">
        <v>81</v>
      </c>
      <c r="BK110" s="208">
        <f>ROUND(I110*H110,2)</f>
        <v>0</v>
      </c>
      <c r="BL110" s="14" t="s">
        <v>129</v>
      </c>
      <c r="BM110" s="207" t="s">
        <v>176</v>
      </c>
    </row>
    <row r="111" spans="1:47" s="2" customFormat="1" ht="12">
      <c r="A111" s="35"/>
      <c r="B111" s="36"/>
      <c r="C111" s="37"/>
      <c r="D111" s="209" t="s">
        <v>131</v>
      </c>
      <c r="E111" s="37"/>
      <c r="F111" s="210" t="s">
        <v>177</v>
      </c>
      <c r="G111" s="37"/>
      <c r="H111" s="37"/>
      <c r="I111" s="211"/>
      <c r="J111" s="37"/>
      <c r="K111" s="37"/>
      <c r="L111" s="41"/>
      <c r="M111" s="212"/>
      <c r="N111" s="213"/>
      <c r="O111" s="81"/>
      <c r="P111" s="81"/>
      <c r="Q111" s="81"/>
      <c r="R111" s="81"/>
      <c r="S111" s="81"/>
      <c r="T111" s="82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4" t="s">
        <v>131</v>
      </c>
      <c r="AU111" s="14" t="s">
        <v>83</v>
      </c>
    </row>
    <row r="112" spans="1:65" s="2" customFormat="1" ht="21.75" customHeight="1">
      <c r="A112" s="35"/>
      <c r="B112" s="36"/>
      <c r="C112" s="195" t="s">
        <v>178</v>
      </c>
      <c r="D112" s="195" t="s">
        <v>125</v>
      </c>
      <c r="E112" s="196" t="s">
        <v>179</v>
      </c>
      <c r="F112" s="197" t="s">
        <v>180</v>
      </c>
      <c r="G112" s="198" t="s">
        <v>128</v>
      </c>
      <c r="H112" s="199">
        <v>1</v>
      </c>
      <c r="I112" s="200"/>
      <c r="J112" s="201">
        <f>ROUND(I112*H112,2)</f>
        <v>0</v>
      </c>
      <c r="K112" s="202"/>
      <c r="L112" s="41"/>
      <c r="M112" s="203" t="s">
        <v>19</v>
      </c>
      <c r="N112" s="204" t="s">
        <v>47</v>
      </c>
      <c r="O112" s="81"/>
      <c r="P112" s="205">
        <f>O112*H112</f>
        <v>0</v>
      </c>
      <c r="Q112" s="205">
        <v>0.12</v>
      </c>
      <c r="R112" s="205">
        <f>Q112*H112</f>
        <v>0.12</v>
      </c>
      <c r="S112" s="205">
        <v>0</v>
      </c>
      <c r="T112" s="20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7" t="s">
        <v>129</v>
      </c>
      <c r="AT112" s="207" t="s">
        <v>125</v>
      </c>
      <c r="AU112" s="207" t="s">
        <v>83</v>
      </c>
      <c r="AY112" s="14" t="s">
        <v>122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4" t="s">
        <v>81</v>
      </c>
      <c r="BK112" s="208">
        <f>ROUND(I112*H112,2)</f>
        <v>0</v>
      </c>
      <c r="BL112" s="14" t="s">
        <v>129</v>
      </c>
      <c r="BM112" s="207" t="s">
        <v>181</v>
      </c>
    </row>
    <row r="113" spans="1:47" s="2" customFormat="1" ht="12">
      <c r="A113" s="35"/>
      <c r="B113" s="36"/>
      <c r="C113" s="37"/>
      <c r="D113" s="209" t="s">
        <v>131</v>
      </c>
      <c r="E113" s="37"/>
      <c r="F113" s="210" t="s">
        <v>182</v>
      </c>
      <c r="G113" s="37"/>
      <c r="H113" s="37"/>
      <c r="I113" s="211"/>
      <c r="J113" s="37"/>
      <c r="K113" s="37"/>
      <c r="L113" s="41"/>
      <c r="M113" s="212"/>
      <c r="N113" s="213"/>
      <c r="O113" s="81"/>
      <c r="P113" s="81"/>
      <c r="Q113" s="81"/>
      <c r="R113" s="81"/>
      <c r="S113" s="81"/>
      <c r="T113" s="82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4" t="s">
        <v>131</v>
      </c>
      <c r="AU113" s="14" t="s">
        <v>83</v>
      </c>
    </row>
    <row r="114" spans="1:65" s="2" customFormat="1" ht="24.15" customHeight="1">
      <c r="A114" s="35"/>
      <c r="B114" s="36"/>
      <c r="C114" s="195" t="s">
        <v>183</v>
      </c>
      <c r="D114" s="195" t="s">
        <v>125</v>
      </c>
      <c r="E114" s="196" t="s">
        <v>184</v>
      </c>
      <c r="F114" s="197" t="s">
        <v>185</v>
      </c>
      <c r="G114" s="198" t="s">
        <v>128</v>
      </c>
      <c r="H114" s="199">
        <v>1</v>
      </c>
      <c r="I114" s="200"/>
      <c r="J114" s="201">
        <f>ROUND(I114*H114,2)</f>
        <v>0</v>
      </c>
      <c r="K114" s="202"/>
      <c r="L114" s="41"/>
      <c r="M114" s="203" t="s">
        <v>19</v>
      </c>
      <c r="N114" s="204" t="s">
        <v>47</v>
      </c>
      <c r="O114" s="81"/>
      <c r="P114" s="205">
        <f>O114*H114</f>
        <v>0</v>
      </c>
      <c r="Q114" s="205">
        <v>0.12966</v>
      </c>
      <c r="R114" s="205">
        <f>Q114*H114</f>
        <v>0.12966</v>
      </c>
      <c r="S114" s="205">
        <v>0</v>
      </c>
      <c r="T114" s="20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7" t="s">
        <v>129</v>
      </c>
      <c r="AT114" s="207" t="s">
        <v>125</v>
      </c>
      <c r="AU114" s="207" t="s">
        <v>83</v>
      </c>
      <c r="AY114" s="14" t="s">
        <v>122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4" t="s">
        <v>81</v>
      </c>
      <c r="BK114" s="208">
        <f>ROUND(I114*H114,2)</f>
        <v>0</v>
      </c>
      <c r="BL114" s="14" t="s">
        <v>129</v>
      </c>
      <c r="BM114" s="207" t="s">
        <v>186</v>
      </c>
    </row>
    <row r="115" spans="1:47" s="2" customFormat="1" ht="12">
      <c r="A115" s="35"/>
      <c r="B115" s="36"/>
      <c r="C115" s="37"/>
      <c r="D115" s="209" t="s">
        <v>131</v>
      </c>
      <c r="E115" s="37"/>
      <c r="F115" s="210" t="s">
        <v>187</v>
      </c>
      <c r="G115" s="37"/>
      <c r="H115" s="37"/>
      <c r="I115" s="211"/>
      <c r="J115" s="37"/>
      <c r="K115" s="37"/>
      <c r="L115" s="41"/>
      <c r="M115" s="212"/>
      <c r="N115" s="213"/>
      <c r="O115" s="81"/>
      <c r="P115" s="81"/>
      <c r="Q115" s="81"/>
      <c r="R115" s="81"/>
      <c r="S115" s="81"/>
      <c r="T115" s="82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4" t="s">
        <v>131</v>
      </c>
      <c r="AU115" s="14" t="s">
        <v>83</v>
      </c>
    </row>
    <row r="116" spans="1:63" s="12" customFormat="1" ht="22.8" customHeight="1">
      <c r="A116" s="12"/>
      <c r="B116" s="179"/>
      <c r="C116" s="180"/>
      <c r="D116" s="181" t="s">
        <v>75</v>
      </c>
      <c r="E116" s="193" t="s">
        <v>188</v>
      </c>
      <c r="F116" s="193" t="s">
        <v>189</v>
      </c>
      <c r="G116" s="180"/>
      <c r="H116" s="180"/>
      <c r="I116" s="183"/>
      <c r="J116" s="194">
        <f>BK116</f>
        <v>0</v>
      </c>
      <c r="K116" s="180"/>
      <c r="L116" s="185"/>
      <c r="M116" s="186"/>
      <c r="N116" s="187"/>
      <c r="O116" s="187"/>
      <c r="P116" s="188">
        <f>SUM(P117:P120)</f>
        <v>0</v>
      </c>
      <c r="Q116" s="187"/>
      <c r="R116" s="188">
        <f>SUM(R117:R120)</f>
        <v>0</v>
      </c>
      <c r="S116" s="187"/>
      <c r="T116" s="189">
        <f>SUM(T117:T120)</f>
        <v>0.492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0" t="s">
        <v>81</v>
      </c>
      <c r="AT116" s="191" t="s">
        <v>75</v>
      </c>
      <c r="AU116" s="191" t="s">
        <v>81</v>
      </c>
      <c r="AY116" s="190" t="s">
        <v>122</v>
      </c>
      <c r="BK116" s="192">
        <f>SUM(BK117:BK120)</f>
        <v>0</v>
      </c>
    </row>
    <row r="117" spans="1:65" s="2" customFormat="1" ht="24.15" customHeight="1">
      <c r="A117" s="35"/>
      <c r="B117" s="36"/>
      <c r="C117" s="195" t="s">
        <v>190</v>
      </c>
      <c r="D117" s="195" t="s">
        <v>125</v>
      </c>
      <c r="E117" s="196" t="s">
        <v>191</v>
      </c>
      <c r="F117" s="197" t="s">
        <v>192</v>
      </c>
      <c r="G117" s="198" t="s">
        <v>136</v>
      </c>
      <c r="H117" s="199">
        <v>4</v>
      </c>
      <c r="I117" s="200"/>
      <c r="J117" s="201">
        <f>ROUND(I117*H117,2)</f>
        <v>0</v>
      </c>
      <c r="K117" s="202"/>
      <c r="L117" s="41"/>
      <c r="M117" s="203" t="s">
        <v>19</v>
      </c>
      <c r="N117" s="204" t="s">
        <v>47</v>
      </c>
      <c r="O117" s="81"/>
      <c r="P117" s="205">
        <f>O117*H117</f>
        <v>0</v>
      </c>
      <c r="Q117" s="205">
        <v>0</v>
      </c>
      <c r="R117" s="205">
        <f>Q117*H117</f>
        <v>0</v>
      </c>
      <c r="S117" s="205">
        <v>0.082</v>
      </c>
      <c r="T117" s="206">
        <f>S117*H117</f>
        <v>0.328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7" t="s">
        <v>129</v>
      </c>
      <c r="AT117" s="207" t="s">
        <v>125</v>
      </c>
      <c r="AU117" s="207" t="s">
        <v>83</v>
      </c>
      <c r="AY117" s="14" t="s">
        <v>122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4" t="s">
        <v>81</v>
      </c>
      <c r="BK117" s="208">
        <f>ROUND(I117*H117,2)</f>
        <v>0</v>
      </c>
      <c r="BL117" s="14" t="s">
        <v>129</v>
      </c>
      <c r="BM117" s="207" t="s">
        <v>193</v>
      </c>
    </row>
    <row r="118" spans="1:47" s="2" customFormat="1" ht="12">
      <c r="A118" s="35"/>
      <c r="B118" s="36"/>
      <c r="C118" s="37"/>
      <c r="D118" s="209" t="s">
        <v>131</v>
      </c>
      <c r="E118" s="37"/>
      <c r="F118" s="210" t="s">
        <v>194</v>
      </c>
      <c r="G118" s="37"/>
      <c r="H118" s="37"/>
      <c r="I118" s="211"/>
      <c r="J118" s="37"/>
      <c r="K118" s="37"/>
      <c r="L118" s="41"/>
      <c r="M118" s="212"/>
      <c r="N118" s="213"/>
      <c r="O118" s="81"/>
      <c r="P118" s="81"/>
      <c r="Q118" s="81"/>
      <c r="R118" s="81"/>
      <c r="S118" s="81"/>
      <c r="T118" s="82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131</v>
      </c>
      <c r="AU118" s="14" t="s">
        <v>83</v>
      </c>
    </row>
    <row r="119" spans="1:65" s="2" customFormat="1" ht="24.15" customHeight="1">
      <c r="A119" s="35"/>
      <c r="B119" s="36"/>
      <c r="C119" s="195" t="s">
        <v>195</v>
      </c>
      <c r="D119" s="195" t="s">
        <v>125</v>
      </c>
      <c r="E119" s="196" t="s">
        <v>191</v>
      </c>
      <c r="F119" s="197" t="s">
        <v>192</v>
      </c>
      <c r="G119" s="198" t="s">
        <v>136</v>
      </c>
      <c r="H119" s="199">
        <v>2</v>
      </c>
      <c r="I119" s="200"/>
      <c r="J119" s="201">
        <f>ROUND(I119*H119,2)</f>
        <v>0</v>
      </c>
      <c r="K119" s="202"/>
      <c r="L119" s="41"/>
      <c r="M119" s="203" t="s">
        <v>19</v>
      </c>
      <c r="N119" s="204" t="s">
        <v>47</v>
      </c>
      <c r="O119" s="81"/>
      <c r="P119" s="205">
        <f>O119*H119</f>
        <v>0</v>
      </c>
      <c r="Q119" s="205">
        <v>0</v>
      </c>
      <c r="R119" s="205">
        <f>Q119*H119</f>
        <v>0</v>
      </c>
      <c r="S119" s="205">
        <v>0.082</v>
      </c>
      <c r="T119" s="206">
        <f>S119*H119</f>
        <v>0.164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7" t="s">
        <v>129</v>
      </c>
      <c r="AT119" s="207" t="s">
        <v>125</v>
      </c>
      <c r="AU119" s="207" t="s">
        <v>83</v>
      </c>
      <c r="AY119" s="14" t="s">
        <v>122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4" t="s">
        <v>81</v>
      </c>
      <c r="BK119" s="208">
        <f>ROUND(I119*H119,2)</f>
        <v>0</v>
      </c>
      <c r="BL119" s="14" t="s">
        <v>129</v>
      </c>
      <c r="BM119" s="207" t="s">
        <v>196</v>
      </c>
    </row>
    <row r="120" spans="1:47" s="2" customFormat="1" ht="12">
      <c r="A120" s="35"/>
      <c r="B120" s="36"/>
      <c r="C120" s="37"/>
      <c r="D120" s="209" t="s">
        <v>131</v>
      </c>
      <c r="E120" s="37"/>
      <c r="F120" s="210" t="s">
        <v>194</v>
      </c>
      <c r="G120" s="37"/>
      <c r="H120" s="37"/>
      <c r="I120" s="211"/>
      <c r="J120" s="37"/>
      <c r="K120" s="37"/>
      <c r="L120" s="41"/>
      <c r="M120" s="212"/>
      <c r="N120" s="213"/>
      <c r="O120" s="81"/>
      <c r="P120" s="81"/>
      <c r="Q120" s="81"/>
      <c r="R120" s="81"/>
      <c r="S120" s="81"/>
      <c r="T120" s="82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131</v>
      </c>
      <c r="AU120" s="14" t="s">
        <v>83</v>
      </c>
    </row>
    <row r="121" spans="1:63" s="12" customFormat="1" ht="22.8" customHeight="1">
      <c r="A121" s="12"/>
      <c r="B121" s="179"/>
      <c r="C121" s="180"/>
      <c r="D121" s="181" t="s">
        <v>75</v>
      </c>
      <c r="E121" s="193" t="s">
        <v>197</v>
      </c>
      <c r="F121" s="193" t="s">
        <v>198</v>
      </c>
      <c r="G121" s="180"/>
      <c r="H121" s="180"/>
      <c r="I121" s="183"/>
      <c r="J121" s="194">
        <f>BK121</f>
        <v>0</v>
      </c>
      <c r="K121" s="180"/>
      <c r="L121" s="185"/>
      <c r="M121" s="186"/>
      <c r="N121" s="187"/>
      <c r="O121" s="187"/>
      <c r="P121" s="188">
        <f>SUM(P122:P129)</f>
        <v>0</v>
      </c>
      <c r="Q121" s="187"/>
      <c r="R121" s="188">
        <f>SUM(R122:R129)</f>
        <v>0</v>
      </c>
      <c r="S121" s="187"/>
      <c r="T121" s="189">
        <f>SUM(T122:T129)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0" t="s">
        <v>81</v>
      </c>
      <c r="AT121" s="191" t="s">
        <v>75</v>
      </c>
      <c r="AU121" s="191" t="s">
        <v>81</v>
      </c>
      <c r="AY121" s="190" t="s">
        <v>122</v>
      </c>
      <c r="BK121" s="192">
        <f>SUM(BK122:BK129)</f>
        <v>0</v>
      </c>
    </row>
    <row r="122" spans="1:65" s="2" customFormat="1" ht="21.75" customHeight="1">
      <c r="A122" s="35"/>
      <c r="B122" s="36"/>
      <c r="C122" s="195" t="s">
        <v>199</v>
      </c>
      <c r="D122" s="195" t="s">
        <v>125</v>
      </c>
      <c r="E122" s="196" t="s">
        <v>200</v>
      </c>
      <c r="F122" s="197" t="s">
        <v>201</v>
      </c>
      <c r="G122" s="198" t="s">
        <v>202</v>
      </c>
      <c r="H122" s="199">
        <v>2.35</v>
      </c>
      <c r="I122" s="200"/>
      <c r="J122" s="201">
        <f>ROUND(I122*H122,2)</f>
        <v>0</v>
      </c>
      <c r="K122" s="202"/>
      <c r="L122" s="41"/>
      <c r="M122" s="203" t="s">
        <v>19</v>
      </c>
      <c r="N122" s="204" t="s">
        <v>47</v>
      </c>
      <c r="O122" s="81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7" t="s">
        <v>155</v>
      </c>
      <c r="AT122" s="207" t="s">
        <v>125</v>
      </c>
      <c r="AU122" s="207" t="s">
        <v>83</v>
      </c>
      <c r="AY122" s="14" t="s">
        <v>122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4" t="s">
        <v>81</v>
      </c>
      <c r="BK122" s="208">
        <f>ROUND(I122*H122,2)</f>
        <v>0</v>
      </c>
      <c r="BL122" s="14" t="s">
        <v>155</v>
      </c>
      <c r="BM122" s="207" t="s">
        <v>203</v>
      </c>
    </row>
    <row r="123" spans="1:47" s="2" customFormat="1" ht="12">
      <c r="A123" s="35"/>
      <c r="B123" s="36"/>
      <c r="C123" s="37"/>
      <c r="D123" s="209" t="s">
        <v>131</v>
      </c>
      <c r="E123" s="37"/>
      <c r="F123" s="210" t="s">
        <v>204</v>
      </c>
      <c r="G123" s="37"/>
      <c r="H123" s="37"/>
      <c r="I123" s="211"/>
      <c r="J123" s="37"/>
      <c r="K123" s="37"/>
      <c r="L123" s="41"/>
      <c r="M123" s="212"/>
      <c r="N123" s="213"/>
      <c r="O123" s="81"/>
      <c r="P123" s="81"/>
      <c r="Q123" s="81"/>
      <c r="R123" s="81"/>
      <c r="S123" s="81"/>
      <c r="T123" s="82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131</v>
      </c>
      <c r="AU123" s="14" t="s">
        <v>83</v>
      </c>
    </row>
    <row r="124" spans="1:65" s="2" customFormat="1" ht="16.5" customHeight="1">
      <c r="A124" s="35"/>
      <c r="B124" s="36"/>
      <c r="C124" s="195" t="s">
        <v>205</v>
      </c>
      <c r="D124" s="195" t="s">
        <v>125</v>
      </c>
      <c r="E124" s="196" t="s">
        <v>206</v>
      </c>
      <c r="F124" s="197" t="s">
        <v>207</v>
      </c>
      <c r="G124" s="198" t="s">
        <v>202</v>
      </c>
      <c r="H124" s="199">
        <v>2.35</v>
      </c>
      <c r="I124" s="200"/>
      <c r="J124" s="201">
        <f>ROUND(I124*H124,2)</f>
        <v>0</v>
      </c>
      <c r="K124" s="202"/>
      <c r="L124" s="41"/>
      <c r="M124" s="203" t="s">
        <v>19</v>
      </c>
      <c r="N124" s="204" t="s">
        <v>47</v>
      </c>
      <c r="O124" s="81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7" t="s">
        <v>129</v>
      </c>
      <c r="AT124" s="207" t="s">
        <v>125</v>
      </c>
      <c r="AU124" s="207" t="s">
        <v>83</v>
      </c>
      <c r="AY124" s="14" t="s">
        <v>122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4" t="s">
        <v>81</v>
      </c>
      <c r="BK124" s="208">
        <f>ROUND(I124*H124,2)</f>
        <v>0</v>
      </c>
      <c r="BL124" s="14" t="s">
        <v>129</v>
      </c>
      <c r="BM124" s="207" t="s">
        <v>208</v>
      </c>
    </row>
    <row r="125" spans="1:47" s="2" customFormat="1" ht="12">
      <c r="A125" s="35"/>
      <c r="B125" s="36"/>
      <c r="C125" s="37"/>
      <c r="D125" s="209" t="s">
        <v>131</v>
      </c>
      <c r="E125" s="37"/>
      <c r="F125" s="210" t="s">
        <v>209</v>
      </c>
      <c r="G125" s="37"/>
      <c r="H125" s="37"/>
      <c r="I125" s="211"/>
      <c r="J125" s="37"/>
      <c r="K125" s="37"/>
      <c r="L125" s="41"/>
      <c r="M125" s="212"/>
      <c r="N125" s="213"/>
      <c r="O125" s="81"/>
      <c r="P125" s="81"/>
      <c r="Q125" s="81"/>
      <c r="R125" s="81"/>
      <c r="S125" s="81"/>
      <c r="T125" s="82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131</v>
      </c>
      <c r="AU125" s="14" t="s">
        <v>83</v>
      </c>
    </row>
    <row r="126" spans="1:65" s="2" customFormat="1" ht="24.15" customHeight="1">
      <c r="A126" s="35"/>
      <c r="B126" s="36"/>
      <c r="C126" s="195" t="s">
        <v>210</v>
      </c>
      <c r="D126" s="195" t="s">
        <v>125</v>
      </c>
      <c r="E126" s="196" t="s">
        <v>211</v>
      </c>
      <c r="F126" s="197" t="s">
        <v>212</v>
      </c>
      <c r="G126" s="198" t="s">
        <v>202</v>
      </c>
      <c r="H126" s="199">
        <v>2.21</v>
      </c>
      <c r="I126" s="200"/>
      <c r="J126" s="201">
        <f>ROUND(I126*H126,2)</f>
        <v>0</v>
      </c>
      <c r="K126" s="202"/>
      <c r="L126" s="41"/>
      <c r="M126" s="203" t="s">
        <v>19</v>
      </c>
      <c r="N126" s="204" t="s">
        <v>47</v>
      </c>
      <c r="O126" s="81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7" t="s">
        <v>129</v>
      </c>
      <c r="AT126" s="207" t="s">
        <v>125</v>
      </c>
      <c r="AU126" s="207" t="s">
        <v>83</v>
      </c>
      <c r="AY126" s="14" t="s">
        <v>122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4" t="s">
        <v>81</v>
      </c>
      <c r="BK126" s="208">
        <f>ROUND(I126*H126,2)</f>
        <v>0</v>
      </c>
      <c r="BL126" s="14" t="s">
        <v>129</v>
      </c>
      <c r="BM126" s="207" t="s">
        <v>213</v>
      </c>
    </row>
    <row r="127" spans="1:47" s="2" customFormat="1" ht="12">
      <c r="A127" s="35"/>
      <c r="B127" s="36"/>
      <c r="C127" s="37"/>
      <c r="D127" s="209" t="s">
        <v>131</v>
      </c>
      <c r="E127" s="37"/>
      <c r="F127" s="210" t="s">
        <v>214</v>
      </c>
      <c r="G127" s="37"/>
      <c r="H127" s="37"/>
      <c r="I127" s="211"/>
      <c r="J127" s="37"/>
      <c r="K127" s="37"/>
      <c r="L127" s="41"/>
      <c r="M127" s="212"/>
      <c r="N127" s="213"/>
      <c r="O127" s="81"/>
      <c r="P127" s="81"/>
      <c r="Q127" s="81"/>
      <c r="R127" s="81"/>
      <c r="S127" s="81"/>
      <c r="T127" s="82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131</v>
      </c>
      <c r="AU127" s="14" t="s">
        <v>83</v>
      </c>
    </row>
    <row r="128" spans="1:65" s="2" customFormat="1" ht="24.15" customHeight="1">
      <c r="A128" s="35"/>
      <c r="B128" s="36"/>
      <c r="C128" s="195" t="s">
        <v>215</v>
      </c>
      <c r="D128" s="195" t="s">
        <v>125</v>
      </c>
      <c r="E128" s="196" t="s">
        <v>216</v>
      </c>
      <c r="F128" s="197" t="s">
        <v>217</v>
      </c>
      <c r="G128" s="198" t="s">
        <v>202</v>
      </c>
      <c r="H128" s="199">
        <v>0.14</v>
      </c>
      <c r="I128" s="200"/>
      <c r="J128" s="201">
        <f>ROUND(I128*H128,2)</f>
        <v>0</v>
      </c>
      <c r="K128" s="202"/>
      <c r="L128" s="41"/>
      <c r="M128" s="203" t="s">
        <v>19</v>
      </c>
      <c r="N128" s="204" t="s">
        <v>47</v>
      </c>
      <c r="O128" s="81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7" t="s">
        <v>129</v>
      </c>
      <c r="AT128" s="207" t="s">
        <v>125</v>
      </c>
      <c r="AU128" s="207" t="s">
        <v>83</v>
      </c>
      <c r="AY128" s="14" t="s">
        <v>122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4" t="s">
        <v>81</v>
      </c>
      <c r="BK128" s="208">
        <f>ROUND(I128*H128,2)</f>
        <v>0</v>
      </c>
      <c r="BL128" s="14" t="s">
        <v>129</v>
      </c>
      <c r="BM128" s="207" t="s">
        <v>218</v>
      </c>
    </row>
    <row r="129" spans="1:47" s="2" customFormat="1" ht="12">
      <c r="A129" s="35"/>
      <c r="B129" s="36"/>
      <c r="C129" s="37"/>
      <c r="D129" s="209" t="s">
        <v>131</v>
      </c>
      <c r="E129" s="37"/>
      <c r="F129" s="210" t="s">
        <v>219</v>
      </c>
      <c r="G129" s="37"/>
      <c r="H129" s="37"/>
      <c r="I129" s="211"/>
      <c r="J129" s="37"/>
      <c r="K129" s="37"/>
      <c r="L129" s="41"/>
      <c r="M129" s="212"/>
      <c r="N129" s="213"/>
      <c r="O129" s="81"/>
      <c r="P129" s="81"/>
      <c r="Q129" s="81"/>
      <c r="R129" s="81"/>
      <c r="S129" s="81"/>
      <c r="T129" s="82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131</v>
      </c>
      <c r="AU129" s="14" t="s">
        <v>83</v>
      </c>
    </row>
    <row r="130" spans="1:63" s="12" customFormat="1" ht="22.8" customHeight="1">
      <c r="A130" s="12"/>
      <c r="B130" s="179"/>
      <c r="C130" s="180"/>
      <c r="D130" s="181" t="s">
        <v>75</v>
      </c>
      <c r="E130" s="193" t="s">
        <v>220</v>
      </c>
      <c r="F130" s="193" t="s">
        <v>221</v>
      </c>
      <c r="G130" s="180"/>
      <c r="H130" s="180"/>
      <c r="I130" s="183"/>
      <c r="J130" s="194">
        <f>BK130</f>
        <v>0</v>
      </c>
      <c r="K130" s="180"/>
      <c r="L130" s="185"/>
      <c r="M130" s="186"/>
      <c r="N130" s="187"/>
      <c r="O130" s="187"/>
      <c r="P130" s="188">
        <f>SUM(P131:P136)</f>
        <v>0</v>
      </c>
      <c r="Q130" s="187"/>
      <c r="R130" s="188">
        <f>SUM(R131:R136)</f>
        <v>0</v>
      </c>
      <c r="S130" s="187"/>
      <c r="T130" s="189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90" t="s">
        <v>81</v>
      </c>
      <c r="AT130" s="191" t="s">
        <v>75</v>
      </c>
      <c r="AU130" s="191" t="s">
        <v>81</v>
      </c>
      <c r="AY130" s="190" t="s">
        <v>122</v>
      </c>
      <c r="BK130" s="192">
        <f>SUM(BK131:BK136)</f>
        <v>0</v>
      </c>
    </row>
    <row r="131" spans="1:65" s="2" customFormat="1" ht="24.15" customHeight="1">
      <c r="A131" s="35"/>
      <c r="B131" s="36"/>
      <c r="C131" s="195" t="s">
        <v>222</v>
      </c>
      <c r="D131" s="195" t="s">
        <v>125</v>
      </c>
      <c r="E131" s="196" t="s">
        <v>223</v>
      </c>
      <c r="F131" s="197" t="s">
        <v>224</v>
      </c>
      <c r="G131" s="198" t="s">
        <v>202</v>
      </c>
      <c r="H131" s="199">
        <v>10.677</v>
      </c>
      <c r="I131" s="200"/>
      <c r="J131" s="201">
        <f>ROUND(I131*H131,2)</f>
        <v>0</v>
      </c>
      <c r="K131" s="202"/>
      <c r="L131" s="41"/>
      <c r="M131" s="203" t="s">
        <v>19</v>
      </c>
      <c r="N131" s="204" t="s">
        <v>47</v>
      </c>
      <c r="O131" s="81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7" t="s">
        <v>129</v>
      </c>
      <c r="AT131" s="207" t="s">
        <v>125</v>
      </c>
      <c r="AU131" s="207" t="s">
        <v>83</v>
      </c>
      <c r="AY131" s="14" t="s">
        <v>122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4" t="s">
        <v>81</v>
      </c>
      <c r="BK131" s="208">
        <f>ROUND(I131*H131,2)</f>
        <v>0</v>
      </c>
      <c r="BL131" s="14" t="s">
        <v>129</v>
      </c>
      <c r="BM131" s="207" t="s">
        <v>225</v>
      </c>
    </row>
    <row r="132" spans="1:47" s="2" customFormat="1" ht="12">
      <c r="A132" s="35"/>
      <c r="B132" s="36"/>
      <c r="C132" s="37"/>
      <c r="D132" s="209" t="s">
        <v>131</v>
      </c>
      <c r="E132" s="37"/>
      <c r="F132" s="210" t="s">
        <v>226</v>
      </c>
      <c r="G132" s="37"/>
      <c r="H132" s="37"/>
      <c r="I132" s="211"/>
      <c r="J132" s="37"/>
      <c r="K132" s="37"/>
      <c r="L132" s="41"/>
      <c r="M132" s="212"/>
      <c r="N132" s="213"/>
      <c r="O132" s="81"/>
      <c r="P132" s="81"/>
      <c r="Q132" s="81"/>
      <c r="R132" s="81"/>
      <c r="S132" s="81"/>
      <c r="T132" s="82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131</v>
      </c>
      <c r="AU132" s="14" t="s">
        <v>83</v>
      </c>
    </row>
    <row r="133" spans="1:65" s="2" customFormat="1" ht="24.15" customHeight="1">
      <c r="A133" s="35"/>
      <c r="B133" s="36"/>
      <c r="C133" s="195" t="s">
        <v>227</v>
      </c>
      <c r="D133" s="195" t="s">
        <v>125</v>
      </c>
      <c r="E133" s="196" t="s">
        <v>228</v>
      </c>
      <c r="F133" s="197" t="s">
        <v>229</v>
      </c>
      <c r="G133" s="198" t="s">
        <v>202</v>
      </c>
      <c r="H133" s="199">
        <v>10.677</v>
      </c>
      <c r="I133" s="200"/>
      <c r="J133" s="201">
        <f>ROUND(I133*H133,2)</f>
        <v>0</v>
      </c>
      <c r="K133" s="202"/>
      <c r="L133" s="41"/>
      <c r="M133" s="203" t="s">
        <v>19</v>
      </c>
      <c r="N133" s="204" t="s">
        <v>47</v>
      </c>
      <c r="O133" s="81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7" t="s">
        <v>129</v>
      </c>
      <c r="AT133" s="207" t="s">
        <v>125</v>
      </c>
      <c r="AU133" s="207" t="s">
        <v>83</v>
      </c>
      <c r="AY133" s="14" t="s">
        <v>122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4" t="s">
        <v>81</v>
      </c>
      <c r="BK133" s="208">
        <f>ROUND(I133*H133,2)</f>
        <v>0</v>
      </c>
      <c r="BL133" s="14" t="s">
        <v>129</v>
      </c>
      <c r="BM133" s="207" t="s">
        <v>230</v>
      </c>
    </row>
    <row r="134" spans="1:47" s="2" customFormat="1" ht="12">
      <c r="A134" s="35"/>
      <c r="B134" s="36"/>
      <c r="C134" s="37"/>
      <c r="D134" s="209" t="s">
        <v>131</v>
      </c>
      <c r="E134" s="37"/>
      <c r="F134" s="210" t="s">
        <v>231</v>
      </c>
      <c r="G134" s="37"/>
      <c r="H134" s="37"/>
      <c r="I134" s="211"/>
      <c r="J134" s="37"/>
      <c r="K134" s="37"/>
      <c r="L134" s="41"/>
      <c r="M134" s="212"/>
      <c r="N134" s="213"/>
      <c r="O134" s="81"/>
      <c r="P134" s="81"/>
      <c r="Q134" s="81"/>
      <c r="R134" s="81"/>
      <c r="S134" s="81"/>
      <c r="T134" s="82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131</v>
      </c>
      <c r="AU134" s="14" t="s">
        <v>83</v>
      </c>
    </row>
    <row r="135" spans="1:65" s="2" customFormat="1" ht="33" customHeight="1">
      <c r="A135" s="35"/>
      <c r="B135" s="36"/>
      <c r="C135" s="195" t="s">
        <v>232</v>
      </c>
      <c r="D135" s="195" t="s">
        <v>125</v>
      </c>
      <c r="E135" s="196" t="s">
        <v>233</v>
      </c>
      <c r="F135" s="197" t="s">
        <v>234</v>
      </c>
      <c r="G135" s="198" t="s">
        <v>202</v>
      </c>
      <c r="H135" s="199">
        <v>10.677</v>
      </c>
      <c r="I135" s="200"/>
      <c r="J135" s="201">
        <f>ROUND(I135*H135,2)</f>
        <v>0</v>
      </c>
      <c r="K135" s="202"/>
      <c r="L135" s="41"/>
      <c r="M135" s="203" t="s">
        <v>19</v>
      </c>
      <c r="N135" s="204" t="s">
        <v>47</v>
      </c>
      <c r="O135" s="81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7" t="s">
        <v>129</v>
      </c>
      <c r="AT135" s="207" t="s">
        <v>125</v>
      </c>
      <c r="AU135" s="207" t="s">
        <v>83</v>
      </c>
      <c r="AY135" s="14" t="s">
        <v>122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4" t="s">
        <v>81</v>
      </c>
      <c r="BK135" s="208">
        <f>ROUND(I135*H135,2)</f>
        <v>0</v>
      </c>
      <c r="BL135" s="14" t="s">
        <v>129</v>
      </c>
      <c r="BM135" s="207" t="s">
        <v>235</v>
      </c>
    </row>
    <row r="136" spans="1:47" s="2" customFormat="1" ht="12">
      <c r="A136" s="35"/>
      <c r="B136" s="36"/>
      <c r="C136" s="37"/>
      <c r="D136" s="209" t="s">
        <v>131</v>
      </c>
      <c r="E136" s="37"/>
      <c r="F136" s="210" t="s">
        <v>236</v>
      </c>
      <c r="G136" s="37"/>
      <c r="H136" s="37"/>
      <c r="I136" s="211"/>
      <c r="J136" s="37"/>
      <c r="K136" s="37"/>
      <c r="L136" s="41"/>
      <c r="M136" s="212"/>
      <c r="N136" s="213"/>
      <c r="O136" s="81"/>
      <c r="P136" s="81"/>
      <c r="Q136" s="81"/>
      <c r="R136" s="81"/>
      <c r="S136" s="81"/>
      <c r="T136" s="82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131</v>
      </c>
      <c r="AU136" s="14" t="s">
        <v>83</v>
      </c>
    </row>
    <row r="137" spans="1:63" s="12" customFormat="1" ht="25.9" customHeight="1">
      <c r="A137" s="12"/>
      <c r="B137" s="179"/>
      <c r="C137" s="180"/>
      <c r="D137" s="181" t="s">
        <v>75</v>
      </c>
      <c r="E137" s="182" t="s">
        <v>237</v>
      </c>
      <c r="F137" s="182" t="s">
        <v>238</v>
      </c>
      <c r="G137" s="180"/>
      <c r="H137" s="180"/>
      <c r="I137" s="183"/>
      <c r="J137" s="184">
        <f>BK137</f>
        <v>0</v>
      </c>
      <c r="K137" s="180"/>
      <c r="L137" s="185"/>
      <c r="M137" s="186"/>
      <c r="N137" s="187"/>
      <c r="O137" s="187"/>
      <c r="P137" s="188">
        <f>P138</f>
        <v>0</v>
      </c>
      <c r="Q137" s="187"/>
      <c r="R137" s="188">
        <f>R138</f>
        <v>0</v>
      </c>
      <c r="S137" s="187"/>
      <c r="T137" s="18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0" t="s">
        <v>83</v>
      </c>
      <c r="AT137" s="191" t="s">
        <v>75</v>
      </c>
      <c r="AU137" s="191" t="s">
        <v>76</v>
      </c>
      <c r="AY137" s="190" t="s">
        <v>122</v>
      </c>
      <c r="BK137" s="192">
        <f>BK138</f>
        <v>0</v>
      </c>
    </row>
    <row r="138" spans="1:63" s="12" customFormat="1" ht="22.8" customHeight="1">
      <c r="A138" s="12"/>
      <c r="B138" s="179"/>
      <c r="C138" s="180"/>
      <c r="D138" s="181" t="s">
        <v>75</v>
      </c>
      <c r="E138" s="193" t="s">
        <v>239</v>
      </c>
      <c r="F138" s="193" t="s">
        <v>240</v>
      </c>
      <c r="G138" s="180"/>
      <c r="H138" s="180"/>
      <c r="I138" s="183"/>
      <c r="J138" s="194">
        <f>BK138</f>
        <v>0</v>
      </c>
      <c r="K138" s="180"/>
      <c r="L138" s="185"/>
      <c r="M138" s="186"/>
      <c r="N138" s="187"/>
      <c r="O138" s="187"/>
      <c r="P138" s="188">
        <v>0</v>
      </c>
      <c r="Q138" s="187"/>
      <c r="R138" s="188">
        <v>0</v>
      </c>
      <c r="S138" s="187"/>
      <c r="T138" s="189"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0" t="s">
        <v>83</v>
      </c>
      <c r="AT138" s="191" t="s">
        <v>75</v>
      </c>
      <c r="AU138" s="191" t="s">
        <v>81</v>
      </c>
      <c r="AY138" s="190" t="s">
        <v>122</v>
      </c>
      <c r="BK138" s="192">
        <v>0</v>
      </c>
    </row>
    <row r="139" spans="1:63" s="12" customFormat="1" ht="25.9" customHeight="1">
      <c r="A139" s="12"/>
      <c r="B139" s="179"/>
      <c r="C139" s="180"/>
      <c r="D139" s="181" t="s">
        <v>75</v>
      </c>
      <c r="E139" s="182" t="s">
        <v>140</v>
      </c>
      <c r="F139" s="182" t="s">
        <v>241</v>
      </c>
      <c r="G139" s="180"/>
      <c r="H139" s="180"/>
      <c r="I139" s="183"/>
      <c r="J139" s="184">
        <f>BK139</f>
        <v>0</v>
      </c>
      <c r="K139" s="180"/>
      <c r="L139" s="185"/>
      <c r="M139" s="186"/>
      <c r="N139" s="187"/>
      <c r="O139" s="187"/>
      <c r="P139" s="188">
        <f>P140+P189+P192</f>
        <v>0</v>
      </c>
      <c r="Q139" s="187"/>
      <c r="R139" s="188">
        <f>R140+R189+R192</f>
        <v>7.4242764999999995</v>
      </c>
      <c r="S139" s="187"/>
      <c r="T139" s="189">
        <f>T140+T189+T192</f>
        <v>2.005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0" t="s">
        <v>242</v>
      </c>
      <c r="AT139" s="191" t="s">
        <v>75</v>
      </c>
      <c r="AU139" s="191" t="s">
        <v>76</v>
      </c>
      <c r="AY139" s="190" t="s">
        <v>122</v>
      </c>
      <c r="BK139" s="192">
        <f>BK140+BK189+BK192</f>
        <v>0</v>
      </c>
    </row>
    <row r="140" spans="1:63" s="12" customFormat="1" ht="22.8" customHeight="1">
      <c r="A140" s="12"/>
      <c r="B140" s="179"/>
      <c r="C140" s="180"/>
      <c r="D140" s="181" t="s">
        <v>75</v>
      </c>
      <c r="E140" s="193" t="s">
        <v>243</v>
      </c>
      <c r="F140" s="193" t="s">
        <v>244</v>
      </c>
      <c r="G140" s="180"/>
      <c r="H140" s="180"/>
      <c r="I140" s="183"/>
      <c r="J140" s="194">
        <f>BK140</f>
        <v>0</v>
      </c>
      <c r="K140" s="180"/>
      <c r="L140" s="185"/>
      <c r="M140" s="186"/>
      <c r="N140" s="187"/>
      <c r="O140" s="187"/>
      <c r="P140" s="188">
        <f>SUM(P141:P188)</f>
        <v>0</v>
      </c>
      <c r="Q140" s="187"/>
      <c r="R140" s="188">
        <f>SUM(R141:R188)</f>
        <v>1.131973</v>
      </c>
      <c r="S140" s="187"/>
      <c r="T140" s="189">
        <f>SUM(T141:T188)</f>
        <v>0.045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0" t="s">
        <v>242</v>
      </c>
      <c r="AT140" s="191" t="s">
        <v>75</v>
      </c>
      <c r="AU140" s="191" t="s">
        <v>81</v>
      </c>
      <c r="AY140" s="190" t="s">
        <v>122</v>
      </c>
      <c r="BK140" s="192">
        <f>SUM(BK141:BK188)</f>
        <v>0</v>
      </c>
    </row>
    <row r="141" spans="1:65" s="2" customFormat="1" ht="16.5" customHeight="1">
      <c r="A141" s="35"/>
      <c r="B141" s="36"/>
      <c r="C141" s="195" t="s">
        <v>245</v>
      </c>
      <c r="D141" s="195" t="s">
        <v>125</v>
      </c>
      <c r="E141" s="196" t="s">
        <v>246</v>
      </c>
      <c r="F141" s="197" t="s">
        <v>247</v>
      </c>
      <c r="G141" s="198" t="s">
        <v>136</v>
      </c>
      <c r="H141" s="199">
        <v>6</v>
      </c>
      <c r="I141" s="200"/>
      <c r="J141" s="201">
        <f>ROUND(I141*H141,2)</f>
        <v>0</v>
      </c>
      <c r="K141" s="202"/>
      <c r="L141" s="41"/>
      <c r="M141" s="203" t="s">
        <v>19</v>
      </c>
      <c r="N141" s="204" t="s">
        <v>47</v>
      </c>
      <c r="O141" s="81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7" t="s">
        <v>232</v>
      </c>
      <c r="AT141" s="207" t="s">
        <v>125</v>
      </c>
      <c r="AU141" s="207" t="s">
        <v>83</v>
      </c>
      <c r="AY141" s="14" t="s">
        <v>122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4" t="s">
        <v>81</v>
      </c>
      <c r="BK141" s="208">
        <f>ROUND(I141*H141,2)</f>
        <v>0</v>
      </c>
      <c r="BL141" s="14" t="s">
        <v>232</v>
      </c>
      <c r="BM141" s="207" t="s">
        <v>248</v>
      </c>
    </row>
    <row r="142" spans="1:47" s="2" customFormat="1" ht="12">
      <c r="A142" s="35"/>
      <c r="B142" s="36"/>
      <c r="C142" s="37"/>
      <c r="D142" s="209" t="s">
        <v>131</v>
      </c>
      <c r="E142" s="37"/>
      <c r="F142" s="210" t="s">
        <v>249</v>
      </c>
      <c r="G142" s="37"/>
      <c r="H142" s="37"/>
      <c r="I142" s="211"/>
      <c r="J142" s="37"/>
      <c r="K142" s="37"/>
      <c r="L142" s="41"/>
      <c r="M142" s="212"/>
      <c r="N142" s="213"/>
      <c r="O142" s="81"/>
      <c r="P142" s="81"/>
      <c r="Q142" s="81"/>
      <c r="R142" s="81"/>
      <c r="S142" s="81"/>
      <c r="T142" s="82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131</v>
      </c>
      <c r="AU142" s="14" t="s">
        <v>83</v>
      </c>
    </row>
    <row r="143" spans="1:65" s="2" customFormat="1" ht="21.75" customHeight="1">
      <c r="A143" s="35"/>
      <c r="B143" s="36"/>
      <c r="C143" s="195" t="s">
        <v>250</v>
      </c>
      <c r="D143" s="195" t="s">
        <v>125</v>
      </c>
      <c r="E143" s="196" t="s">
        <v>251</v>
      </c>
      <c r="F143" s="197" t="s">
        <v>252</v>
      </c>
      <c r="G143" s="198" t="s">
        <v>136</v>
      </c>
      <c r="H143" s="199">
        <v>6</v>
      </c>
      <c r="I143" s="200"/>
      <c r="J143" s="201">
        <f>ROUND(I143*H143,2)</f>
        <v>0</v>
      </c>
      <c r="K143" s="202"/>
      <c r="L143" s="41"/>
      <c r="M143" s="203" t="s">
        <v>19</v>
      </c>
      <c r="N143" s="204" t="s">
        <v>47</v>
      </c>
      <c r="O143" s="81"/>
      <c r="P143" s="205">
        <f>O143*H143</f>
        <v>0</v>
      </c>
      <c r="Q143" s="205">
        <v>0</v>
      </c>
      <c r="R143" s="205">
        <f>Q143*H143</f>
        <v>0</v>
      </c>
      <c r="S143" s="205">
        <v>0.0075</v>
      </c>
      <c r="T143" s="206">
        <f>S143*H143</f>
        <v>0.045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7" t="s">
        <v>155</v>
      </c>
      <c r="AT143" s="207" t="s">
        <v>125</v>
      </c>
      <c r="AU143" s="207" t="s">
        <v>83</v>
      </c>
      <c r="AY143" s="14" t="s">
        <v>122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4" t="s">
        <v>81</v>
      </c>
      <c r="BK143" s="208">
        <f>ROUND(I143*H143,2)</f>
        <v>0</v>
      </c>
      <c r="BL143" s="14" t="s">
        <v>155</v>
      </c>
      <c r="BM143" s="207" t="s">
        <v>253</v>
      </c>
    </row>
    <row r="144" spans="1:47" s="2" customFormat="1" ht="12">
      <c r="A144" s="35"/>
      <c r="B144" s="36"/>
      <c r="C144" s="37"/>
      <c r="D144" s="209" t="s">
        <v>131</v>
      </c>
      <c r="E144" s="37"/>
      <c r="F144" s="210" t="s">
        <v>254</v>
      </c>
      <c r="G144" s="37"/>
      <c r="H144" s="37"/>
      <c r="I144" s="211"/>
      <c r="J144" s="37"/>
      <c r="K144" s="37"/>
      <c r="L144" s="41"/>
      <c r="M144" s="212"/>
      <c r="N144" s="213"/>
      <c r="O144" s="81"/>
      <c r="P144" s="81"/>
      <c r="Q144" s="81"/>
      <c r="R144" s="81"/>
      <c r="S144" s="81"/>
      <c r="T144" s="82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131</v>
      </c>
      <c r="AU144" s="14" t="s">
        <v>83</v>
      </c>
    </row>
    <row r="145" spans="1:65" s="2" customFormat="1" ht="16.5" customHeight="1">
      <c r="A145" s="35"/>
      <c r="B145" s="36"/>
      <c r="C145" s="195" t="s">
        <v>255</v>
      </c>
      <c r="D145" s="195" t="s">
        <v>125</v>
      </c>
      <c r="E145" s="196" t="s">
        <v>256</v>
      </c>
      <c r="F145" s="197" t="s">
        <v>257</v>
      </c>
      <c r="G145" s="198" t="s">
        <v>136</v>
      </c>
      <c r="H145" s="199">
        <v>6</v>
      </c>
      <c r="I145" s="200"/>
      <c r="J145" s="201">
        <f>ROUND(I145*H145,2)</f>
        <v>0</v>
      </c>
      <c r="K145" s="202"/>
      <c r="L145" s="41"/>
      <c r="M145" s="203" t="s">
        <v>19</v>
      </c>
      <c r="N145" s="204" t="s">
        <v>47</v>
      </c>
      <c r="O145" s="81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7" t="s">
        <v>232</v>
      </c>
      <c r="AT145" s="207" t="s">
        <v>125</v>
      </c>
      <c r="AU145" s="207" t="s">
        <v>83</v>
      </c>
      <c r="AY145" s="14" t="s">
        <v>122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4" t="s">
        <v>81</v>
      </c>
      <c r="BK145" s="208">
        <f>ROUND(I145*H145,2)</f>
        <v>0</v>
      </c>
      <c r="BL145" s="14" t="s">
        <v>232</v>
      </c>
      <c r="BM145" s="207" t="s">
        <v>258</v>
      </c>
    </row>
    <row r="146" spans="1:47" s="2" customFormat="1" ht="12">
      <c r="A146" s="35"/>
      <c r="B146" s="36"/>
      <c r="C146" s="37"/>
      <c r="D146" s="209" t="s">
        <v>131</v>
      </c>
      <c r="E146" s="37"/>
      <c r="F146" s="210" t="s">
        <v>259</v>
      </c>
      <c r="G146" s="37"/>
      <c r="H146" s="37"/>
      <c r="I146" s="211"/>
      <c r="J146" s="37"/>
      <c r="K146" s="37"/>
      <c r="L146" s="41"/>
      <c r="M146" s="212"/>
      <c r="N146" s="213"/>
      <c r="O146" s="81"/>
      <c r="P146" s="81"/>
      <c r="Q146" s="81"/>
      <c r="R146" s="81"/>
      <c r="S146" s="81"/>
      <c r="T146" s="82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131</v>
      </c>
      <c r="AU146" s="14" t="s">
        <v>83</v>
      </c>
    </row>
    <row r="147" spans="1:65" s="2" customFormat="1" ht="16.5" customHeight="1">
      <c r="A147" s="35"/>
      <c r="B147" s="36"/>
      <c r="C147" s="195" t="s">
        <v>260</v>
      </c>
      <c r="D147" s="195" t="s">
        <v>125</v>
      </c>
      <c r="E147" s="196" t="s">
        <v>261</v>
      </c>
      <c r="F147" s="197" t="s">
        <v>262</v>
      </c>
      <c r="G147" s="198" t="s">
        <v>136</v>
      </c>
      <c r="H147" s="199">
        <v>10</v>
      </c>
      <c r="I147" s="200"/>
      <c r="J147" s="201">
        <f>ROUND(I147*H147,2)</f>
        <v>0</v>
      </c>
      <c r="K147" s="202"/>
      <c r="L147" s="41"/>
      <c r="M147" s="203" t="s">
        <v>19</v>
      </c>
      <c r="N147" s="204" t="s">
        <v>47</v>
      </c>
      <c r="O147" s="81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7" t="s">
        <v>232</v>
      </c>
      <c r="AT147" s="207" t="s">
        <v>125</v>
      </c>
      <c r="AU147" s="207" t="s">
        <v>83</v>
      </c>
      <c r="AY147" s="14" t="s">
        <v>122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4" t="s">
        <v>81</v>
      </c>
      <c r="BK147" s="208">
        <f>ROUND(I147*H147,2)</f>
        <v>0</v>
      </c>
      <c r="BL147" s="14" t="s">
        <v>232</v>
      </c>
      <c r="BM147" s="207" t="s">
        <v>263</v>
      </c>
    </row>
    <row r="148" spans="1:47" s="2" customFormat="1" ht="12">
      <c r="A148" s="35"/>
      <c r="B148" s="36"/>
      <c r="C148" s="37"/>
      <c r="D148" s="209" t="s">
        <v>131</v>
      </c>
      <c r="E148" s="37"/>
      <c r="F148" s="210" t="s">
        <v>264</v>
      </c>
      <c r="G148" s="37"/>
      <c r="H148" s="37"/>
      <c r="I148" s="211"/>
      <c r="J148" s="37"/>
      <c r="K148" s="37"/>
      <c r="L148" s="41"/>
      <c r="M148" s="212"/>
      <c r="N148" s="213"/>
      <c r="O148" s="81"/>
      <c r="P148" s="81"/>
      <c r="Q148" s="81"/>
      <c r="R148" s="81"/>
      <c r="S148" s="81"/>
      <c r="T148" s="82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131</v>
      </c>
      <c r="AU148" s="14" t="s">
        <v>83</v>
      </c>
    </row>
    <row r="149" spans="1:65" s="2" customFormat="1" ht="33" customHeight="1">
      <c r="A149" s="35"/>
      <c r="B149" s="36"/>
      <c r="C149" s="214" t="s">
        <v>265</v>
      </c>
      <c r="D149" s="214" t="s">
        <v>140</v>
      </c>
      <c r="E149" s="215" t="s">
        <v>266</v>
      </c>
      <c r="F149" s="216" t="s">
        <v>267</v>
      </c>
      <c r="G149" s="217" t="s">
        <v>136</v>
      </c>
      <c r="H149" s="218">
        <v>2</v>
      </c>
      <c r="I149" s="219"/>
      <c r="J149" s="220">
        <f>ROUND(I149*H149,2)</f>
        <v>0</v>
      </c>
      <c r="K149" s="221"/>
      <c r="L149" s="222"/>
      <c r="M149" s="223" t="s">
        <v>19</v>
      </c>
      <c r="N149" s="224" t="s">
        <v>47</v>
      </c>
      <c r="O149" s="81"/>
      <c r="P149" s="205">
        <f>O149*H149</f>
        <v>0</v>
      </c>
      <c r="Q149" s="205">
        <v>0.00631</v>
      </c>
      <c r="R149" s="205">
        <f>Q149*H149</f>
        <v>0.01262</v>
      </c>
      <c r="S149" s="205">
        <v>0</v>
      </c>
      <c r="T149" s="20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7" t="s">
        <v>268</v>
      </c>
      <c r="AT149" s="207" t="s">
        <v>140</v>
      </c>
      <c r="AU149" s="207" t="s">
        <v>83</v>
      </c>
      <c r="AY149" s="14" t="s">
        <v>122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4" t="s">
        <v>81</v>
      </c>
      <c r="BK149" s="208">
        <f>ROUND(I149*H149,2)</f>
        <v>0</v>
      </c>
      <c r="BL149" s="14" t="s">
        <v>268</v>
      </c>
      <c r="BM149" s="207" t="s">
        <v>269</v>
      </c>
    </row>
    <row r="150" spans="1:65" s="2" customFormat="1" ht="33" customHeight="1">
      <c r="A150" s="35"/>
      <c r="B150" s="36"/>
      <c r="C150" s="214" t="s">
        <v>270</v>
      </c>
      <c r="D150" s="214" t="s">
        <v>140</v>
      </c>
      <c r="E150" s="215" t="s">
        <v>271</v>
      </c>
      <c r="F150" s="216" t="s">
        <v>272</v>
      </c>
      <c r="G150" s="217" t="s">
        <v>136</v>
      </c>
      <c r="H150" s="218">
        <v>5</v>
      </c>
      <c r="I150" s="219"/>
      <c r="J150" s="220">
        <f>ROUND(I150*H150,2)</f>
        <v>0</v>
      </c>
      <c r="K150" s="221"/>
      <c r="L150" s="222"/>
      <c r="M150" s="223" t="s">
        <v>19</v>
      </c>
      <c r="N150" s="224" t="s">
        <v>47</v>
      </c>
      <c r="O150" s="81"/>
      <c r="P150" s="205">
        <f>O150*H150</f>
        <v>0</v>
      </c>
      <c r="Q150" s="205">
        <v>0.00631</v>
      </c>
      <c r="R150" s="205">
        <f>Q150*H150</f>
        <v>0.031549999999999995</v>
      </c>
      <c r="S150" s="205">
        <v>0</v>
      </c>
      <c r="T150" s="20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7" t="s">
        <v>268</v>
      </c>
      <c r="AT150" s="207" t="s">
        <v>140</v>
      </c>
      <c r="AU150" s="207" t="s">
        <v>83</v>
      </c>
      <c r="AY150" s="14" t="s">
        <v>122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4" t="s">
        <v>81</v>
      </c>
      <c r="BK150" s="208">
        <f>ROUND(I150*H150,2)</f>
        <v>0</v>
      </c>
      <c r="BL150" s="14" t="s">
        <v>268</v>
      </c>
      <c r="BM150" s="207" t="s">
        <v>273</v>
      </c>
    </row>
    <row r="151" spans="1:65" s="2" customFormat="1" ht="33" customHeight="1">
      <c r="A151" s="35"/>
      <c r="B151" s="36"/>
      <c r="C151" s="214" t="s">
        <v>274</v>
      </c>
      <c r="D151" s="214" t="s">
        <v>140</v>
      </c>
      <c r="E151" s="215" t="s">
        <v>275</v>
      </c>
      <c r="F151" s="216" t="s">
        <v>276</v>
      </c>
      <c r="G151" s="217" t="s">
        <v>136</v>
      </c>
      <c r="H151" s="218">
        <v>2</v>
      </c>
      <c r="I151" s="219"/>
      <c r="J151" s="220">
        <f>ROUND(I151*H151,2)</f>
        <v>0</v>
      </c>
      <c r="K151" s="221"/>
      <c r="L151" s="222"/>
      <c r="M151" s="223" t="s">
        <v>19</v>
      </c>
      <c r="N151" s="224" t="s">
        <v>47</v>
      </c>
      <c r="O151" s="81"/>
      <c r="P151" s="205">
        <f>O151*H151</f>
        <v>0</v>
      </c>
      <c r="Q151" s="205">
        <v>0.00631</v>
      </c>
      <c r="R151" s="205">
        <f>Q151*H151</f>
        <v>0.01262</v>
      </c>
      <c r="S151" s="205">
        <v>0</v>
      </c>
      <c r="T151" s="20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7" t="s">
        <v>268</v>
      </c>
      <c r="AT151" s="207" t="s">
        <v>140</v>
      </c>
      <c r="AU151" s="207" t="s">
        <v>83</v>
      </c>
      <c r="AY151" s="14" t="s">
        <v>122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4" t="s">
        <v>81</v>
      </c>
      <c r="BK151" s="208">
        <f>ROUND(I151*H151,2)</f>
        <v>0</v>
      </c>
      <c r="BL151" s="14" t="s">
        <v>268</v>
      </c>
      <c r="BM151" s="207" t="s">
        <v>277</v>
      </c>
    </row>
    <row r="152" spans="1:65" s="2" customFormat="1" ht="33" customHeight="1">
      <c r="A152" s="35"/>
      <c r="B152" s="36"/>
      <c r="C152" s="214" t="s">
        <v>278</v>
      </c>
      <c r="D152" s="214" t="s">
        <v>140</v>
      </c>
      <c r="E152" s="215" t="s">
        <v>279</v>
      </c>
      <c r="F152" s="216" t="s">
        <v>280</v>
      </c>
      <c r="G152" s="217" t="s">
        <v>136</v>
      </c>
      <c r="H152" s="218">
        <v>1</v>
      </c>
      <c r="I152" s="219"/>
      <c r="J152" s="220">
        <f>ROUND(I152*H152,2)</f>
        <v>0</v>
      </c>
      <c r="K152" s="221"/>
      <c r="L152" s="222"/>
      <c r="M152" s="223" t="s">
        <v>19</v>
      </c>
      <c r="N152" s="224" t="s">
        <v>47</v>
      </c>
      <c r="O152" s="81"/>
      <c r="P152" s="205">
        <f>O152*H152</f>
        <v>0</v>
      </c>
      <c r="Q152" s="205">
        <v>0.00631</v>
      </c>
      <c r="R152" s="205">
        <f>Q152*H152</f>
        <v>0.00631</v>
      </c>
      <c r="S152" s="205">
        <v>0</v>
      </c>
      <c r="T152" s="20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7" t="s">
        <v>268</v>
      </c>
      <c r="AT152" s="207" t="s">
        <v>140</v>
      </c>
      <c r="AU152" s="207" t="s">
        <v>83</v>
      </c>
      <c r="AY152" s="14" t="s">
        <v>122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4" t="s">
        <v>81</v>
      </c>
      <c r="BK152" s="208">
        <f>ROUND(I152*H152,2)</f>
        <v>0</v>
      </c>
      <c r="BL152" s="14" t="s">
        <v>268</v>
      </c>
      <c r="BM152" s="207" t="s">
        <v>281</v>
      </c>
    </row>
    <row r="153" spans="1:65" s="2" customFormat="1" ht="21.75" customHeight="1">
      <c r="A153" s="35"/>
      <c r="B153" s="36"/>
      <c r="C153" s="195" t="s">
        <v>282</v>
      </c>
      <c r="D153" s="195" t="s">
        <v>125</v>
      </c>
      <c r="E153" s="196" t="s">
        <v>283</v>
      </c>
      <c r="F153" s="197" t="s">
        <v>284</v>
      </c>
      <c r="G153" s="198" t="s">
        <v>136</v>
      </c>
      <c r="H153" s="199">
        <v>2</v>
      </c>
      <c r="I153" s="200"/>
      <c r="J153" s="201">
        <f>ROUND(I153*H153,2)</f>
        <v>0</v>
      </c>
      <c r="K153" s="202"/>
      <c r="L153" s="41"/>
      <c r="M153" s="203" t="s">
        <v>19</v>
      </c>
      <c r="N153" s="204" t="s">
        <v>47</v>
      </c>
      <c r="O153" s="81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7" t="s">
        <v>155</v>
      </c>
      <c r="AT153" s="207" t="s">
        <v>125</v>
      </c>
      <c r="AU153" s="207" t="s">
        <v>83</v>
      </c>
      <c r="AY153" s="14" t="s">
        <v>122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4" t="s">
        <v>81</v>
      </c>
      <c r="BK153" s="208">
        <f>ROUND(I153*H153,2)</f>
        <v>0</v>
      </c>
      <c r="BL153" s="14" t="s">
        <v>155</v>
      </c>
      <c r="BM153" s="207" t="s">
        <v>285</v>
      </c>
    </row>
    <row r="154" spans="1:47" s="2" customFormat="1" ht="12">
      <c r="A154" s="35"/>
      <c r="B154" s="36"/>
      <c r="C154" s="37"/>
      <c r="D154" s="209" t="s">
        <v>131</v>
      </c>
      <c r="E154" s="37"/>
      <c r="F154" s="210" t="s">
        <v>286</v>
      </c>
      <c r="G154" s="37"/>
      <c r="H154" s="37"/>
      <c r="I154" s="211"/>
      <c r="J154" s="37"/>
      <c r="K154" s="37"/>
      <c r="L154" s="41"/>
      <c r="M154" s="212"/>
      <c r="N154" s="213"/>
      <c r="O154" s="81"/>
      <c r="P154" s="81"/>
      <c r="Q154" s="81"/>
      <c r="R154" s="81"/>
      <c r="S154" s="81"/>
      <c r="T154" s="82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131</v>
      </c>
      <c r="AU154" s="14" t="s">
        <v>83</v>
      </c>
    </row>
    <row r="155" spans="1:65" s="2" customFormat="1" ht="37.8" customHeight="1">
      <c r="A155" s="35"/>
      <c r="B155" s="36"/>
      <c r="C155" s="214" t="s">
        <v>287</v>
      </c>
      <c r="D155" s="214" t="s">
        <v>140</v>
      </c>
      <c r="E155" s="215" t="s">
        <v>288</v>
      </c>
      <c r="F155" s="216" t="s">
        <v>289</v>
      </c>
      <c r="G155" s="217" t="s">
        <v>136</v>
      </c>
      <c r="H155" s="218">
        <v>2</v>
      </c>
      <c r="I155" s="219"/>
      <c r="J155" s="220">
        <f>ROUND(I155*H155,2)</f>
        <v>0</v>
      </c>
      <c r="K155" s="221"/>
      <c r="L155" s="222"/>
      <c r="M155" s="223" t="s">
        <v>19</v>
      </c>
      <c r="N155" s="224" t="s">
        <v>47</v>
      </c>
      <c r="O155" s="81"/>
      <c r="P155" s="205">
        <f>O155*H155</f>
        <v>0</v>
      </c>
      <c r="Q155" s="205">
        <v>0.00631</v>
      </c>
      <c r="R155" s="205">
        <f>Q155*H155</f>
        <v>0.01262</v>
      </c>
      <c r="S155" s="205">
        <v>0</v>
      </c>
      <c r="T155" s="20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7" t="s">
        <v>268</v>
      </c>
      <c r="AT155" s="207" t="s">
        <v>140</v>
      </c>
      <c r="AU155" s="207" t="s">
        <v>83</v>
      </c>
      <c r="AY155" s="14" t="s">
        <v>122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4" t="s">
        <v>81</v>
      </c>
      <c r="BK155" s="208">
        <f>ROUND(I155*H155,2)</f>
        <v>0</v>
      </c>
      <c r="BL155" s="14" t="s">
        <v>268</v>
      </c>
      <c r="BM155" s="207" t="s">
        <v>290</v>
      </c>
    </row>
    <row r="156" spans="1:65" s="2" customFormat="1" ht="24.15" customHeight="1">
      <c r="A156" s="35"/>
      <c r="B156" s="36"/>
      <c r="C156" s="195" t="s">
        <v>291</v>
      </c>
      <c r="D156" s="195" t="s">
        <v>125</v>
      </c>
      <c r="E156" s="196" t="s">
        <v>292</v>
      </c>
      <c r="F156" s="197" t="s">
        <v>293</v>
      </c>
      <c r="G156" s="198" t="s">
        <v>294</v>
      </c>
      <c r="H156" s="199">
        <v>1</v>
      </c>
      <c r="I156" s="200"/>
      <c r="J156" s="201">
        <f>ROUND(I156*H156,2)</f>
        <v>0</v>
      </c>
      <c r="K156" s="202"/>
      <c r="L156" s="41"/>
      <c r="M156" s="203" t="s">
        <v>19</v>
      </c>
      <c r="N156" s="204" t="s">
        <v>47</v>
      </c>
      <c r="O156" s="81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7" t="s">
        <v>129</v>
      </c>
      <c r="AT156" s="207" t="s">
        <v>125</v>
      </c>
      <c r="AU156" s="207" t="s">
        <v>83</v>
      </c>
      <c r="AY156" s="14" t="s">
        <v>122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4" t="s">
        <v>81</v>
      </c>
      <c r="BK156" s="208">
        <f>ROUND(I156*H156,2)</f>
        <v>0</v>
      </c>
      <c r="BL156" s="14" t="s">
        <v>129</v>
      </c>
      <c r="BM156" s="207" t="s">
        <v>295</v>
      </c>
    </row>
    <row r="157" spans="1:65" s="2" customFormat="1" ht="16.5" customHeight="1">
      <c r="A157" s="35"/>
      <c r="B157" s="36"/>
      <c r="C157" s="195" t="s">
        <v>296</v>
      </c>
      <c r="D157" s="195" t="s">
        <v>125</v>
      </c>
      <c r="E157" s="196" t="s">
        <v>297</v>
      </c>
      <c r="F157" s="197" t="s">
        <v>298</v>
      </c>
      <c r="G157" s="198" t="s">
        <v>136</v>
      </c>
      <c r="H157" s="199">
        <v>10</v>
      </c>
      <c r="I157" s="200"/>
      <c r="J157" s="201">
        <f>ROUND(I157*H157,2)</f>
        <v>0</v>
      </c>
      <c r="K157" s="202"/>
      <c r="L157" s="41"/>
      <c r="M157" s="203" t="s">
        <v>19</v>
      </c>
      <c r="N157" s="204" t="s">
        <v>47</v>
      </c>
      <c r="O157" s="81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7" t="s">
        <v>232</v>
      </c>
      <c r="AT157" s="207" t="s">
        <v>125</v>
      </c>
      <c r="AU157" s="207" t="s">
        <v>83</v>
      </c>
      <c r="AY157" s="14" t="s">
        <v>122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4" t="s">
        <v>81</v>
      </c>
      <c r="BK157" s="208">
        <f>ROUND(I157*H157,2)</f>
        <v>0</v>
      </c>
      <c r="BL157" s="14" t="s">
        <v>232</v>
      </c>
      <c r="BM157" s="207" t="s">
        <v>299</v>
      </c>
    </row>
    <row r="158" spans="1:47" s="2" customFormat="1" ht="12">
      <c r="A158" s="35"/>
      <c r="B158" s="36"/>
      <c r="C158" s="37"/>
      <c r="D158" s="209" t="s">
        <v>131</v>
      </c>
      <c r="E158" s="37"/>
      <c r="F158" s="210" t="s">
        <v>300</v>
      </c>
      <c r="G158" s="37"/>
      <c r="H158" s="37"/>
      <c r="I158" s="211"/>
      <c r="J158" s="37"/>
      <c r="K158" s="37"/>
      <c r="L158" s="41"/>
      <c r="M158" s="212"/>
      <c r="N158" s="213"/>
      <c r="O158" s="81"/>
      <c r="P158" s="81"/>
      <c r="Q158" s="81"/>
      <c r="R158" s="81"/>
      <c r="S158" s="81"/>
      <c r="T158" s="82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131</v>
      </c>
      <c r="AU158" s="14" t="s">
        <v>83</v>
      </c>
    </row>
    <row r="159" spans="1:65" s="2" customFormat="1" ht="37.8" customHeight="1">
      <c r="A159" s="35"/>
      <c r="B159" s="36"/>
      <c r="C159" s="214" t="s">
        <v>301</v>
      </c>
      <c r="D159" s="214" t="s">
        <v>140</v>
      </c>
      <c r="E159" s="215" t="s">
        <v>302</v>
      </c>
      <c r="F159" s="216" t="s">
        <v>303</v>
      </c>
      <c r="G159" s="217" t="s">
        <v>136</v>
      </c>
      <c r="H159" s="218">
        <v>10</v>
      </c>
      <c r="I159" s="219"/>
      <c r="J159" s="220">
        <f>ROUND(I159*H159,2)</f>
        <v>0</v>
      </c>
      <c r="K159" s="221"/>
      <c r="L159" s="222"/>
      <c r="M159" s="223" t="s">
        <v>19</v>
      </c>
      <c r="N159" s="224" t="s">
        <v>47</v>
      </c>
      <c r="O159" s="81"/>
      <c r="P159" s="205">
        <f>O159*H159</f>
        <v>0</v>
      </c>
      <c r="Q159" s="205">
        <v>0.066</v>
      </c>
      <c r="R159" s="205">
        <f>Q159*H159</f>
        <v>0.66</v>
      </c>
      <c r="S159" s="205">
        <v>0</v>
      </c>
      <c r="T159" s="20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7" t="s">
        <v>304</v>
      </c>
      <c r="AT159" s="207" t="s">
        <v>140</v>
      </c>
      <c r="AU159" s="207" t="s">
        <v>83</v>
      </c>
      <c r="AY159" s="14" t="s">
        <v>122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4" t="s">
        <v>81</v>
      </c>
      <c r="BK159" s="208">
        <f>ROUND(I159*H159,2)</f>
        <v>0</v>
      </c>
      <c r="BL159" s="14" t="s">
        <v>232</v>
      </c>
      <c r="BM159" s="207" t="s">
        <v>305</v>
      </c>
    </row>
    <row r="160" spans="1:65" s="2" customFormat="1" ht="16.5" customHeight="1">
      <c r="A160" s="35"/>
      <c r="B160" s="36"/>
      <c r="C160" s="195" t="s">
        <v>7</v>
      </c>
      <c r="D160" s="195" t="s">
        <v>125</v>
      </c>
      <c r="E160" s="196" t="s">
        <v>306</v>
      </c>
      <c r="F160" s="197" t="s">
        <v>307</v>
      </c>
      <c r="G160" s="198" t="s">
        <v>136</v>
      </c>
      <c r="H160" s="199">
        <v>8</v>
      </c>
      <c r="I160" s="200"/>
      <c r="J160" s="201">
        <f>ROUND(I160*H160,2)</f>
        <v>0</v>
      </c>
      <c r="K160" s="202"/>
      <c r="L160" s="41"/>
      <c r="M160" s="203" t="s">
        <v>19</v>
      </c>
      <c r="N160" s="204" t="s">
        <v>47</v>
      </c>
      <c r="O160" s="81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7" t="s">
        <v>232</v>
      </c>
      <c r="AT160" s="207" t="s">
        <v>125</v>
      </c>
      <c r="AU160" s="207" t="s">
        <v>83</v>
      </c>
      <c r="AY160" s="14" t="s">
        <v>122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4" t="s">
        <v>81</v>
      </c>
      <c r="BK160" s="208">
        <f>ROUND(I160*H160,2)</f>
        <v>0</v>
      </c>
      <c r="BL160" s="14" t="s">
        <v>232</v>
      </c>
      <c r="BM160" s="207" t="s">
        <v>308</v>
      </c>
    </row>
    <row r="161" spans="1:47" s="2" customFormat="1" ht="12">
      <c r="A161" s="35"/>
      <c r="B161" s="36"/>
      <c r="C161" s="37"/>
      <c r="D161" s="209" t="s">
        <v>131</v>
      </c>
      <c r="E161" s="37"/>
      <c r="F161" s="210" t="s">
        <v>309</v>
      </c>
      <c r="G161" s="37"/>
      <c r="H161" s="37"/>
      <c r="I161" s="211"/>
      <c r="J161" s="37"/>
      <c r="K161" s="37"/>
      <c r="L161" s="41"/>
      <c r="M161" s="212"/>
      <c r="N161" s="213"/>
      <c r="O161" s="81"/>
      <c r="P161" s="81"/>
      <c r="Q161" s="81"/>
      <c r="R161" s="81"/>
      <c r="S161" s="81"/>
      <c r="T161" s="82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131</v>
      </c>
      <c r="AU161" s="14" t="s">
        <v>83</v>
      </c>
    </row>
    <row r="162" spans="1:65" s="2" customFormat="1" ht="16.5" customHeight="1">
      <c r="A162" s="35"/>
      <c r="B162" s="36"/>
      <c r="C162" s="214" t="s">
        <v>310</v>
      </c>
      <c r="D162" s="214" t="s">
        <v>140</v>
      </c>
      <c r="E162" s="215" t="s">
        <v>311</v>
      </c>
      <c r="F162" s="216" t="s">
        <v>312</v>
      </c>
      <c r="G162" s="217" t="s">
        <v>136</v>
      </c>
      <c r="H162" s="218">
        <v>8</v>
      </c>
      <c r="I162" s="219"/>
      <c r="J162" s="220">
        <f>ROUND(I162*H162,2)</f>
        <v>0</v>
      </c>
      <c r="K162" s="221"/>
      <c r="L162" s="222"/>
      <c r="M162" s="223" t="s">
        <v>19</v>
      </c>
      <c r="N162" s="224" t="s">
        <v>47</v>
      </c>
      <c r="O162" s="81"/>
      <c r="P162" s="205">
        <f>O162*H162</f>
        <v>0</v>
      </c>
      <c r="Q162" s="205">
        <v>0.00019</v>
      </c>
      <c r="R162" s="205">
        <f>Q162*H162</f>
        <v>0.00152</v>
      </c>
      <c r="S162" s="205">
        <v>0</v>
      </c>
      <c r="T162" s="20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7" t="s">
        <v>268</v>
      </c>
      <c r="AT162" s="207" t="s">
        <v>140</v>
      </c>
      <c r="AU162" s="207" t="s">
        <v>83</v>
      </c>
      <c r="AY162" s="14" t="s">
        <v>122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4" t="s">
        <v>81</v>
      </c>
      <c r="BK162" s="208">
        <f>ROUND(I162*H162,2)</f>
        <v>0</v>
      </c>
      <c r="BL162" s="14" t="s">
        <v>268</v>
      </c>
      <c r="BM162" s="207" t="s">
        <v>313</v>
      </c>
    </row>
    <row r="163" spans="1:65" s="2" customFormat="1" ht="16.5" customHeight="1">
      <c r="A163" s="35"/>
      <c r="B163" s="36"/>
      <c r="C163" s="195" t="s">
        <v>314</v>
      </c>
      <c r="D163" s="195" t="s">
        <v>125</v>
      </c>
      <c r="E163" s="196" t="s">
        <v>315</v>
      </c>
      <c r="F163" s="197" t="s">
        <v>316</v>
      </c>
      <c r="G163" s="198" t="s">
        <v>136</v>
      </c>
      <c r="H163" s="199">
        <v>2</v>
      </c>
      <c r="I163" s="200"/>
      <c r="J163" s="201">
        <f>ROUND(I163*H163,2)</f>
        <v>0</v>
      </c>
      <c r="K163" s="202"/>
      <c r="L163" s="41"/>
      <c r="M163" s="203" t="s">
        <v>19</v>
      </c>
      <c r="N163" s="204" t="s">
        <v>47</v>
      </c>
      <c r="O163" s="81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7" t="s">
        <v>232</v>
      </c>
      <c r="AT163" s="207" t="s">
        <v>125</v>
      </c>
      <c r="AU163" s="207" t="s">
        <v>83</v>
      </c>
      <c r="AY163" s="14" t="s">
        <v>122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4" t="s">
        <v>81</v>
      </c>
      <c r="BK163" s="208">
        <f>ROUND(I163*H163,2)</f>
        <v>0</v>
      </c>
      <c r="BL163" s="14" t="s">
        <v>232</v>
      </c>
      <c r="BM163" s="207" t="s">
        <v>317</v>
      </c>
    </row>
    <row r="164" spans="1:47" s="2" customFormat="1" ht="12">
      <c r="A164" s="35"/>
      <c r="B164" s="36"/>
      <c r="C164" s="37"/>
      <c r="D164" s="209" t="s">
        <v>131</v>
      </c>
      <c r="E164" s="37"/>
      <c r="F164" s="210" t="s">
        <v>318</v>
      </c>
      <c r="G164" s="37"/>
      <c r="H164" s="37"/>
      <c r="I164" s="211"/>
      <c r="J164" s="37"/>
      <c r="K164" s="37"/>
      <c r="L164" s="41"/>
      <c r="M164" s="212"/>
      <c r="N164" s="213"/>
      <c r="O164" s="81"/>
      <c r="P164" s="81"/>
      <c r="Q164" s="81"/>
      <c r="R164" s="81"/>
      <c r="S164" s="81"/>
      <c r="T164" s="82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131</v>
      </c>
      <c r="AU164" s="14" t="s">
        <v>83</v>
      </c>
    </row>
    <row r="165" spans="1:65" s="2" customFormat="1" ht="16.5" customHeight="1">
      <c r="A165" s="35"/>
      <c r="B165" s="36"/>
      <c r="C165" s="214" t="s">
        <v>319</v>
      </c>
      <c r="D165" s="214" t="s">
        <v>140</v>
      </c>
      <c r="E165" s="215" t="s">
        <v>320</v>
      </c>
      <c r="F165" s="216" t="s">
        <v>321</v>
      </c>
      <c r="G165" s="217" t="s">
        <v>136</v>
      </c>
      <c r="H165" s="218">
        <v>2</v>
      </c>
      <c r="I165" s="219"/>
      <c r="J165" s="220">
        <f>ROUND(I165*H165,2)</f>
        <v>0</v>
      </c>
      <c r="K165" s="221"/>
      <c r="L165" s="222"/>
      <c r="M165" s="223" t="s">
        <v>19</v>
      </c>
      <c r="N165" s="224" t="s">
        <v>47</v>
      </c>
      <c r="O165" s="81"/>
      <c r="P165" s="205">
        <f>O165*H165</f>
        <v>0</v>
      </c>
      <c r="Q165" s="205">
        <v>0.00019</v>
      </c>
      <c r="R165" s="205">
        <f>Q165*H165</f>
        <v>0.00038</v>
      </c>
      <c r="S165" s="205">
        <v>0</v>
      </c>
      <c r="T165" s="20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7" t="s">
        <v>268</v>
      </c>
      <c r="AT165" s="207" t="s">
        <v>140</v>
      </c>
      <c r="AU165" s="207" t="s">
        <v>83</v>
      </c>
      <c r="AY165" s="14" t="s">
        <v>122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4" t="s">
        <v>81</v>
      </c>
      <c r="BK165" s="208">
        <f>ROUND(I165*H165,2)</f>
        <v>0</v>
      </c>
      <c r="BL165" s="14" t="s">
        <v>268</v>
      </c>
      <c r="BM165" s="207" t="s">
        <v>322</v>
      </c>
    </row>
    <row r="166" spans="1:65" s="2" customFormat="1" ht="24.15" customHeight="1">
      <c r="A166" s="35"/>
      <c r="B166" s="36"/>
      <c r="C166" s="195" t="s">
        <v>323</v>
      </c>
      <c r="D166" s="195" t="s">
        <v>125</v>
      </c>
      <c r="E166" s="196" t="s">
        <v>324</v>
      </c>
      <c r="F166" s="197" t="s">
        <v>325</v>
      </c>
      <c r="G166" s="198" t="s">
        <v>136</v>
      </c>
      <c r="H166" s="199">
        <v>10</v>
      </c>
      <c r="I166" s="200"/>
      <c r="J166" s="201">
        <f>ROUND(I166*H166,2)</f>
        <v>0</v>
      </c>
      <c r="K166" s="202"/>
      <c r="L166" s="41"/>
      <c r="M166" s="203" t="s">
        <v>19</v>
      </c>
      <c r="N166" s="204" t="s">
        <v>47</v>
      </c>
      <c r="O166" s="81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7" t="s">
        <v>232</v>
      </c>
      <c r="AT166" s="207" t="s">
        <v>125</v>
      </c>
      <c r="AU166" s="207" t="s">
        <v>83</v>
      </c>
      <c r="AY166" s="14" t="s">
        <v>122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4" t="s">
        <v>81</v>
      </c>
      <c r="BK166" s="208">
        <f>ROUND(I166*H166,2)</f>
        <v>0</v>
      </c>
      <c r="BL166" s="14" t="s">
        <v>232</v>
      </c>
      <c r="BM166" s="207" t="s">
        <v>326</v>
      </c>
    </row>
    <row r="167" spans="1:47" s="2" customFormat="1" ht="12">
      <c r="A167" s="35"/>
      <c r="B167" s="36"/>
      <c r="C167" s="37"/>
      <c r="D167" s="209" t="s">
        <v>131</v>
      </c>
      <c r="E167" s="37"/>
      <c r="F167" s="210" t="s">
        <v>327</v>
      </c>
      <c r="G167" s="37"/>
      <c r="H167" s="37"/>
      <c r="I167" s="211"/>
      <c r="J167" s="37"/>
      <c r="K167" s="37"/>
      <c r="L167" s="41"/>
      <c r="M167" s="212"/>
      <c r="N167" s="213"/>
      <c r="O167" s="81"/>
      <c r="P167" s="81"/>
      <c r="Q167" s="81"/>
      <c r="R167" s="81"/>
      <c r="S167" s="81"/>
      <c r="T167" s="82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131</v>
      </c>
      <c r="AU167" s="14" t="s">
        <v>83</v>
      </c>
    </row>
    <row r="168" spans="1:65" s="2" customFormat="1" ht="16.5" customHeight="1">
      <c r="A168" s="35"/>
      <c r="B168" s="36"/>
      <c r="C168" s="214" t="s">
        <v>328</v>
      </c>
      <c r="D168" s="214" t="s">
        <v>140</v>
      </c>
      <c r="E168" s="215" t="s">
        <v>329</v>
      </c>
      <c r="F168" s="216" t="s">
        <v>330</v>
      </c>
      <c r="G168" s="217" t="s">
        <v>136</v>
      </c>
      <c r="H168" s="218">
        <v>10</v>
      </c>
      <c r="I168" s="219"/>
      <c r="J168" s="220">
        <f>ROUND(I168*H168,2)</f>
        <v>0</v>
      </c>
      <c r="K168" s="221"/>
      <c r="L168" s="222"/>
      <c r="M168" s="223" t="s">
        <v>19</v>
      </c>
      <c r="N168" s="224" t="s">
        <v>47</v>
      </c>
      <c r="O168" s="81"/>
      <c r="P168" s="205">
        <f>O168*H168</f>
        <v>0</v>
      </c>
      <c r="Q168" s="205">
        <v>0.00958</v>
      </c>
      <c r="R168" s="205">
        <f>Q168*H168</f>
        <v>0.0958</v>
      </c>
      <c r="S168" s="205">
        <v>0</v>
      </c>
      <c r="T168" s="20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7" t="s">
        <v>268</v>
      </c>
      <c r="AT168" s="207" t="s">
        <v>140</v>
      </c>
      <c r="AU168" s="207" t="s">
        <v>83</v>
      </c>
      <c r="AY168" s="14" t="s">
        <v>122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4" t="s">
        <v>81</v>
      </c>
      <c r="BK168" s="208">
        <f>ROUND(I168*H168,2)</f>
        <v>0</v>
      </c>
      <c r="BL168" s="14" t="s">
        <v>268</v>
      </c>
      <c r="BM168" s="207" t="s">
        <v>331</v>
      </c>
    </row>
    <row r="169" spans="1:65" s="2" customFormat="1" ht="16.5" customHeight="1">
      <c r="A169" s="35"/>
      <c r="B169" s="36"/>
      <c r="C169" s="214" t="s">
        <v>8</v>
      </c>
      <c r="D169" s="214" t="s">
        <v>140</v>
      </c>
      <c r="E169" s="215" t="s">
        <v>332</v>
      </c>
      <c r="F169" s="216" t="s">
        <v>333</v>
      </c>
      <c r="G169" s="217" t="s">
        <v>136</v>
      </c>
      <c r="H169" s="218">
        <v>20</v>
      </c>
      <c r="I169" s="219"/>
      <c r="J169" s="220">
        <f>ROUND(I169*H169,2)</f>
        <v>0</v>
      </c>
      <c r="K169" s="221"/>
      <c r="L169" s="222"/>
      <c r="M169" s="223" t="s">
        <v>19</v>
      </c>
      <c r="N169" s="224" t="s">
        <v>47</v>
      </c>
      <c r="O169" s="81"/>
      <c r="P169" s="205">
        <f>O169*H169</f>
        <v>0</v>
      </c>
      <c r="Q169" s="205">
        <v>0.00016</v>
      </c>
      <c r="R169" s="205">
        <f>Q169*H169</f>
        <v>0.0032</v>
      </c>
      <c r="S169" s="205">
        <v>0</v>
      </c>
      <c r="T169" s="20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7" t="s">
        <v>143</v>
      </c>
      <c r="AT169" s="207" t="s">
        <v>140</v>
      </c>
      <c r="AU169" s="207" t="s">
        <v>83</v>
      </c>
      <c r="AY169" s="14" t="s">
        <v>122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4" t="s">
        <v>81</v>
      </c>
      <c r="BK169" s="208">
        <f>ROUND(I169*H169,2)</f>
        <v>0</v>
      </c>
      <c r="BL169" s="14" t="s">
        <v>129</v>
      </c>
      <c r="BM169" s="207" t="s">
        <v>334</v>
      </c>
    </row>
    <row r="170" spans="1:65" s="2" customFormat="1" ht="16.5" customHeight="1">
      <c r="A170" s="35"/>
      <c r="B170" s="36"/>
      <c r="C170" s="214" t="s">
        <v>335</v>
      </c>
      <c r="D170" s="214" t="s">
        <v>140</v>
      </c>
      <c r="E170" s="215" t="s">
        <v>336</v>
      </c>
      <c r="F170" s="216" t="s">
        <v>337</v>
      </c>
      <c r="G170" s="217" t="s">
        <v>338</v>
      </c>
      <c r="H170" s="218">
        <v>7.143</v>
      </c>
      <c r="I170" s="219"/>
      <c r="J170" s="220">
        <f>ROUND(I170*H170,2)</f>
        <v>0</v>
      </c>
      <c r="K170" s="221"/>
      <c r="L170" s="222"/>
      <c r="M170" s="223" t="s">
        <v>19</v>
      </c>
      <c r="N170" s="224" t="s">
        <v>47</v>
      </c>
      <c r="O170" s="81"/>
      <c r="P170" s="205">
        <f>O170*H170</f>
        <v>0</v>
      </c>
      <c r="Q170" s="205">
        <v>0.001</v>
      </c>
      <c r="R170" s="205">
        <f>Q170*H170</f>
        <v>0.007143</v>
      </c>
      <c r="S170" s="205">
        <v>0</v>
      </c>
      <c r="T170" s="20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7" t="s">
        <v>143</v>
      </c>
      <c r="AT170" s="207" t="s">
        <v>140</v>
      </c>
      <c r="AU170" s="207" t="s">
        <v>83</v>
      </c>
      <c r="AY170" s="14" t="s">
        <v>122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4" t="s">
        <v>81</v>
      </c>
      <c r="BK170" s="208">
        <f>ROUND(I170*H170,2)</f>
        <v>0</v>
      </c>
      <c r="BL170" s="14" t="s">
        <v>129</v>
      </c>
      <c r="BM170" s="207" t="s">
        <v>339</v>
      </c>
    </row>
    <row r="171" spans="1:65" s="2" customFormat="1" ht="16.5" customHeight="1">
      <c r="A171" s="35"/>
      <c r="B171" s="36"/>
      <c r="C171" s="214" t="s">
        <v>340</v>
      </c>
      <c r="D171" s="214" t="s">
        <v>140</v>
      </c>
      <c r="E171" s="215" t="s">
        <v>341</v>
      </c>
      <c r="F171" s="216" t="s">
        <v>342</v>
      </c>
      <c r="G171" s="217" t="s">
        <v>338</v>
      </c>
      <c r="H171" s="218">
        <v>1</v>
      </c>
      <c r="I171" s="219"/>
      <c r="J171" s="220">
        <f>ROUND(I171*H171,2)</f>
        <v>0</v>
      </c>
      <c r="K171" s="221"/>
      <c r="L171" s="222"/>
      <c r="M171" s="223" t="s">
        <v>19</v>
      </c>
      <c r="N171" s="224" t="s">
        <v>47</v>
      </c>
      <c r="O171" s="81"/>
      <c r="P171" s="205">
        <f>O171*H171</f>
        <v>0</v>
      </c>
      <c r="Q171" s="205">
        <v>0.001</v>
      </c>
      <c r="R171" s="205">
        <f>Q171*H171</f>
        <v>0.001</v>
      </c>
      <c r="S171" s="205">
        <v>0</v>
      </c>
      <c r="T171" s="20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7" t="s">
        <v>268</v>
      </c>
      <c r="AT171" s="207" t="s">
        <v>140</v>
      </c>
      <c r="AU171" s="207" t="s">
        <v>83</v>
      </c>
      <c r="AY171" s="14" t="s">
        <v>122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4" t="s">
        <v>81</v>
      </c>
      <c r="BK171" s="208">
        <f>ROUND(I171*H171,2)</f>
        <v>0</v>
      </c>
      <c r="BL171" s="14" t="s">
        <v>268</v>
      </c>
      <c r="BM171" s="207" t="s">
        <v>343</v>
      </c>
    </row>
    <row r="172" spans="1:65" s="2" customFormat="1" ht="16.5" customHeight="1">
      <c r="A172" s="35"/>
      <c r="B172" s="36"/>
      <c r="C172" s="195" t="s">
        <v>344</v>
      </c>
      <c r="D172" s="195" t="s">
        <v>125</v>
      </c>
      <c r="E172" s="196" t="s">
        <v>345</v>
      </c>
      <c r="F172" s="197" t="s">
        <v>346</v>
      </c>
      <c r="G172" s="198" t="s">
        <v>136</v>
      </c>
      <c r="H172" s="199">
        <v>10</v>
      </c>
      <c r="I172" s="200"/>
      <c r="J172" s="201">
        <f>ROUND(I172*H172,2)</f>
        <v>0</v>
      </c>
      <c r="K172" s="202"/>
      <c r="L172" s="41"/>
      <c r="M172" s="203" t="s">
        <v>19</v>
      </c>
      <c r="N172" s="204" t="s">
        <v>47</v>
      </c>
      <c r="O172" s="81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7" t="s">
        <v>129</v>
      </c>
      <c r="AT172" s="207" t="s">
        <v>125</v>
      </c>
      <c r="AU172" s="207" t="s">
        <v>83</v>
      </c>
      <c r="AY172" s="14" t="s">
        <v>122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4" t="s">
        <v>81</v>
      </c>
      <c r="BK172" s="208">
        <f>ROUND(I172*H172,2)</f>
        <v>0</v>
      </c>
      <c r="BL172" s="14" t="s">
        <v>129</v>
      </c>
      <c r="BM172" s="207" t="s">
        <v>347</v>
      </c>
    </row>
    <row r="173" spans="1:47" s="2" customFormat="1" ht="12">
      <c r="A173" s="35"/>
      <c r="B173" s="36"/>
      <c r="C173" s="37"/>
      <c r="D173" s="209" t="s">
        <v>131</v>
      </c>
      <c r="E173" s="37"/>
      <c r="F173" s="210" t="s">
        <v>348</v>
      </c>
      <c r="G173" s="37"/>
      <c r="H173" s="37"/>
      <c r="I173" s="211"/>
      <c r="J173" s="37"/>
      <c r="K173" s="37"/>
      <c r="L173" s="41"/>
      <c r="M173" s="212"/>
      <c r="N173" s="213"/>
      <c r="O173" s="81"/>
      <c r="P173" s="81"/>
      <c r="Q173" s="81"/>
      <c r="R173" s="81"/>
      <c r="S173" s="81"/>
      <c r="T173" s="82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131</v>
      </c>
      <c r="AU173" s="14" t="s">
        <v>83</v>
      </c>
    </row>
    <row r="174" spans="1:65" s="2" customFormat="1" ht="16.5" customHeight="1">
      <c r="A174" s="35"/>
      <c r="B174" s="36"/>
      <c r="C174" s="214" t="s">
        <v>349</v>
      </c>
      <c r="D174" s="214" t="s">
        <v>140</v>
      </c>
      <c r="E174" s="215" t="s">
        <v>350</v>
      </c>
      <c r="F174" s="216" t="s">
        <v>351</v>
      </c>
      <c r="G174" s="217" t="s">
        <v>136</v>
      </c>
      <c r="H174" s="218">
        <v>10</v>
      </c>
      <c r="I174" s="219"/>
      <c r="J174" s="220">
        <f>ROUND(I174*H174,2)</f>
        <v>0</v>
      </c>
      <c r="K174" s="221"/>
      <c r="L174" s="222"/>
      <c r="M174" s="223" t="s">
        <v>19</v>
      </c>
      <c r="N174" s="224" t="s">
        <v>47</v>
      </c>
      <c r="O174" s="81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7" t="s">
        <v>304</v>
      </c>
      <c r="AT174" s="207" t="s">
        <v>140</v>
      </c>
      <c r="AU174" s="207" t="s">
        <v>83</v>
      </c>
      <c r="AY174" s="14" t="s">
        <v>122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4" t="s">
        <v>81</v>
      </c>
      <c r="BK174" s="208">
        <f>ROUND(I174*H174,2)</f>
        <v>0</v>
      </c>
      <c r="BL174" s="14" t="s">
        <v>232</v>
      </c>
      <c r="BM174" s="207" t="s">
        <v>352</v>
      </c>
    </row>
    <row r="175" spans="1:65" s="2" customFormat="1" ht="24.15" customHeight="1">
      <c r="A175" s="35"/>
      <c r="B175" s="36"/>
      <c r="C175" s="195" t="s">
        <v>150</v>
      </c>
      <c r="D175" s="195" t="s">
        <v>125</v>
      </c>
      <c r="E175" s="196" t="s">
        <v>353</v>
      </c>
      <c r="F175" s="197" t="s">
        <v>354</v>
      </c>
      <c r="G175" s="198" t="s">
        <v>355</v>
      </c>
      <c r="H175" s="199">
        <v>126</v>
      </c>
      <c r="I175" s="200"/>
      <c r="J175" s="201">
        <f>ROUND(I175*H175,2)</f>
        <v>0</v>
      </c>
      <c r="K175" s="202"/>
      <c r="L175" s="41"/>
      <c r="M175" s="203" t="s">
        <v>19</v>
      </c>
      <c r="N175" s="204" t="s">
        <v>47</v>
      </c>
      <c r="O175" s="81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7" t="s">
        <v>232</v>
      </c>
      <c r="AT175" s="207" t="s">
        <v>125</v>
      </c>
      <c r="AU175" s="207" t="s">
        <v>83</v>
      </c>
      <c r="AY175" s="14" t="s">
        <v>122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4" t="s">
        <v>81</v>
      </c>
      <c r="BK175" s="208">
        <f>ROUND(I175*H175,2)</f>
        <v>0</v>
      </c>
      <c r="BL175" s="14" t="s">
        <v>232</v>
      </c>
      <c r="BM175" s="207" t="s">
        <v>356</v>
      </c>
    </row>
    <row r="176" spans="1:47" s="2" customFormat="1" ht="12">
      <c r="A176" s="35"/>
      <c r="B176" s="36"/>
      <c r="C176" s="37"/>
      <c r="D176" s="209" t="s">
        <v>131</v>
      </c>
      <c r="E176" s="37"/>
      <c r="F176" s="210" t="s">
        <v>357</v>
      </c>
      <c r="G176" s="37"/>
      <c r="H176" s="37"/>
      <c r="I176" s="211"/>
      <c r="J176" s="37"/>
      <c r="K176" s="37"/>
      <c r="L176" s="41"/>
      <c r="M176" s="212"/>
      <c r="N176" s="213"/>
      <c r="O176" s="81"/>
      <c r="P176" s="81"/>
      <c r="Q176" s="81"/>
      <c r="R176" s="81"/>
      <c r="S176" s="81"/>
      <c r="T176" s="82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131</v>
      </c>
      <c r="AU176" s="14" t="s">
        <v>83</v>
      </c>
    </row>
    <row r="177" spans="1:65" s="2" customFormat="1" ht="16.5" customHeight="1">
      <c r="A177" s="35"/>
      <c r="B177" s="36"/>
      <c r="C177" s="214" t="s">
        <v>358</v>
      </c>
      <c r="D177" s="214" t="s">
        <v>140</v>
      </c>
      <c r="E177" s="215" t="s">
        <v>359</v>
      </c>
      <c r="F177" s="216" t="s">
        <v>360</v>
      </c>
      <c r="G177" s="217" t="s">
        <v>355</v>
      </c>
      <c r="H177" s="218">
        <v>77</v>
      </c>
      <c r="I177" s="219"/>
      <c r="J177" s="220">
        <f>ROUND(I177*H177,2)</f>
        <v>0</v>
      </c>
      <c r="K177" s="221"/>
      <c r="L177" s="222"/>
      <c r="M177" s="223" t="s">
        <v>19</v>
      </c>
      <c r="N177" s="224" t="s">
        <v>47</v>
      </c>
      <c r="O177" s="81"/>
      <c r="P177" s="205">
        <f>O177*H177</f>
        <v>0</v>
      </c>
      <c r="Q177" s="205">
        <v>0.00012</v>
      </c>
      <c r="R177" s="205">
        <f>Q177*H177</f>
        <v>0.00924</v>
      </c>
      <c r="S177" s="205">
        <v>0</v>
      </c>
      <c r="T177" s="20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7" t="s">
        <v>268</v>
      </c>
      <c r="AT177" s="207" t="s">
        <v>140</v>
      </c>
      <c r="AU177" s="207" t="s">
        <v>83</v>
      </c>
      <c r="AY177" s="14" t="s">
        <v>122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4" t="s">
        <v>81</v>
      </c>
      <c r="BK177" s="208">
        <f>ROUND(I177*H177,2)</f>
        <v>0</v>
      </c>
      <c r="BL177" s="14" t="s">
        <v>268</v>
      </c>
      <c r="BM177" s="207" t="s">
        <v>361</v>
      </c>
    </row>
    <row r="178" spans="1:65" s="2" customFormat="1" ht="16.5" customHeight="1">
      <c r="A178" s="35"/>
      <c r="B178" s="36"/>
      <c r="C178" s="214" t="s">
        <v>143</v>
      </c>
      <c r="D178" s="214" t="s">
        <v>140</v>
      </c>
      <c r="E178" s="215" t="s">
        <v>362</v>
      </c>
      <c r="F178" s="216" t="s">
        <v>363</v>
      </c>
      <c r="G178" s="217" t="s">
        <v>355</v>
      </c>
      <c r="H178" s="218">
        <v>61.6</v>
      </c>
      <c r="I178" s="219"/>
      <c r="J178" s="220">
        <f>ROUND(I178*H178,2)</f>
        <v>0</v>
      </c>
      <c r="K178" s="221"/>
      <c r="L178" s="222"/>
      <c r="M178" s="223" t="s">
        <v>19</v>
      </c>
      <c r="N178" s="224" t="s">
        <v>47</v>
      </c>
      <c r="O178" s="81"/>
      <c r="P178" s="205">
        <f>O178*H178</f>
        <v>0</v>
      </c>
      <c r="Q178" s="205">
        <v>0.00017</v>
      </c>
      <c r="R178" s="205">
        <f>Q178*H178</f>
        <v>0.010472</v>
      </c>
      <c r="S178" s="205">
        <v>0</v>
      </c>
      <c r="T178" s="20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7" t="s">
        <v>268</v>
      </c>
      <c r="AT178" s="207" t="s">
        <v>140</v>
      </c>
      <c r="AU178" s="207" t="s">
        <v>83</v>
      </c>
      <c r="AY178" s="14" t="s">
        <v>122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4" t="s">
        <v>81</v>
      </c>
      <c r="BK178" s="208">
        <f>ROUND(I178*H178,2)</f>
        <v>0</v>
      </c>
      <c r="BL178" s="14" t="s">
        <v>268</v>
      </c>
      <c r="BM178" s="207" t="s">
        <v>364</v>
      </c>
    </row>
    <row r="179" spans="1:65" s="2" customFormat="1" ht="21.75" customHeight="1">
      <c r="A179" s="35"/>
      <c r="B179" s="36"/>
      <c r="C179" s="195" t="s">
        <v>365</v>
      </c>
      <c r="D179" s="195" t="s">
        <v>125</v>
      </c>
      <c r="E179" s="196" t="s">
        <v>366</v>
      </c>
      <c r="F179" s="197" t="s">
        <v>367</v>
      </c>
      <c r="G179" s="198" t="s">
        <v>136</v>
      </c>
      <c r="H179" s="199">
        <v>42</v>
      </c>
      <c r="I179" s="200"/>
      <c r="J179" s="201">
        <f>ROUND(I179*H179,2)</f>
        <v>0</v>
      </c>
      <c r="K179" s="202"/>
      <c r="L179" s="41"/>
      <c r="M179" s="203" t="s">
        <v>19</v>
      </c>
      <c r="N179" s="204" t="s">
        <v>47</v>
      </c>
      <c r="O179" s="81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7" t="s">
        <v>232</v>
      </c>
      <c r="AT179" s="207" t="s">
        <v>125</v>
      </c>
      <c r="AU179" s="207" t="s">
        <v>83</v>
      </c>
      <c r="AY179" s="14" t="s">
        <v>122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4" t="s">
        <v>81</v>
      </c>
      <c r="BK179" s="208">
        <f>ROUND(I179*H179,2)</f>
        <v>0</v>
      </c>
      <c r="BL179" s="14" t="s">
        <v>232</v>
      </c>
      <c r="BM179" s="207" t="s">
        <v>368</v>
      </c>
    </row>
    <row r="180" spans="1:47" s="2" customFormat="1" ht="12">
      <c r="A180" s="35"/>
      <c r="B180" s="36"/>
      <c r="C180" s="37"/>
      <c r="D180" s="209" t="s">
        <v>131</v>
      </c>
      <c r="E180" s="37"/>
      <c r="F180" s="210" t="s">
        <v>369</v>
      </c>
      <c r="G180" s="37"/>
      <c r="H180" s="37"/>
      <c r="I180" s="211"/>
      <c r="J180" s="37"/>
      <c r="K180" s="37"/>
      <c r="L180" s="41"/>
      <c r="M180" s="212"/>
      <c r="N180" s="213"/>
      <c r="O180" s="81"/>
      <c r="P180" s="81"/>
      <c r="Q180" s="81"/>
      <c r="R180" s="81"/>
      <c r="S180" s="81"/>
      <c r="T180" s="82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131</v>
      </c>
      <c r="AU180" s="14" t="s">
        <v>83</v>
      </c>
    </row>
    <row r="181" spans="1:65" s="2" customFormat="1" ht="24.15" customHeight="1">
      <c r="A181" s="35"/>
      <c r="B181" s="36"/>
      <c r="C181" s="195" t="s">
        <v>83</v>
      </c>
      <c r="D181" s="195" t="s">
        <v>125</v>
      </c>
      <c r="E181" s="196" t="s">
        <v>370</v>
      </c>
      <c r="F181" s="197" t="s">
        <v>371</v>
      </c>
      <c r="G181" s="198" t="s">
        <v>355</v>
      </c>
      <c r="H181" s="199">
        <v>260</v>
      </c>
      <c r="I181" s="200"/>
      <c r="J181" s="201">
        <f>ROUND(I181*H181,2)</f>
        <v>0</v>
      </c>
      <c r="K181" s="202"/>
      <c r="L181" s="41"/>
      <c r="M181" s="203" t="s">
        <v>19</v>
      </c>
      <c r="N181" s="204" t="s">
        <v>47</v>
      </c>
      <c r="O181" s="81"/>
      <c r="P181" s="205">
        <f>O181*H181</f>
        <v>0</v>
      </c>
      <c r="Q181" s="205">
        <v>0</v>
      </c>
      <c r="R181" s="205">
        <f>Q181*H181</f>
        <v>0</v>
      </c>
      <c r="S181" s="205">
        <v>0</v>
      </c>
      <c r="T181" s="20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7" t="s">
        <v>232</v>
      </c>
      <c r="AT181" s="207" t="s">
        <v>125</v>
      </c>
      <c r="AU181" s="207" t="s">
        <v>83</v>
      </c>
      <c r="AY181" s="14" t="s">
        <v>122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14" t="s">
        <v>81</v>
      </c>
      <c r="BK181" s="208">
        <f>ROUND(I181*H181,2)</f>
        <v>0</v>
      </c>
      <c r="BL181" s="14" t="s">
        <v>232</v>
      </c>
      <c r="BM181" s="207" t="s">
        <v>372</v>
      </c>
    </row>
    <row r="182" spans="1:47" s="2" customFormat="1" ht="12">
      <c r="A182" s="35"/>
      <c r="B182" s="36"/>
      <c r="C182" s="37"/>
      <c r="D182" s="209" t="s">
        <v>131</v>
      </c>
      <c r="E182" s="37"/>
      <c r="F182" s="210" t="s">
        <v>373</v>
      </c>
      <c r="G182" s="37"/>
      <c r="H182" s="37"/>
      <c r="I182" s="211"/>
      <c r="J182" s="37"/>
      <c r="K182" s="37"/>
      <c r="L182" s="41"/>
      <c r="M182" s="212"/>
      <c r="N182" s="213"/>
      <c r="O182" s="81"/>
      <c r="P182" s="81"/>
      <c r="Q182" s="81"/>
      <c r="R182" s="81"/>
      <c r="S182" s="81"/>
      <c r="T182" s="82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131</v>
      </c>
      <c r="AU182" s="14" t="s">
        <v>83</v>
      </c>
    </row>
    <row r="183" spans="1:65" s="2" customFormat="1" ht="16.5" customHeight="1">
      <c r="A183" s="35"/>
      <c r="B183" s="36"/>
      <c r="C183" s="214" t="s">
        <v>81</v>
      </c>
      <c r="D183" s="214" t="s">
        <v>140</v>
      </c>
      <c r="E183" s="215" t="s">
        <v>374</v>
      </c>
      <c r="F183" s="216" t="s">
        <v>375</v>
      </c>
      <c r="G183" s="217" t="s">
        <v>355</v>
      </c>
      <c r="H183" s="218">
        <v>286</v>
      </c>
      <c r="I183" s="219"/>
      <c r="J183" s="220">
        <f>ROUND(I183*H183,2)</f>
        <v>0</v>
      </c>
      <c r="K183" s="221"/>
      <c r="L183" s="222"/>
      <c r="M183" s="223" t="s">
        <v>19</v>
      </c>
      <c r="N183" s="224" t="s">
        <v>47</v>
      </c>
      <c r="O183" s="81"/>
      <c r="P183" s="205">
        <f>O183*H183</f>
        <v>0</v>
      </c>
      <c r="Q183" s="205">
        <v>0.0009</v>
      </c>
      <c r="R183" s="205">
        <f>Q183*H183</f>
        <v>0.2574</v>
      </c>
      <c r="S183" s="205">
        <v>0</v>
      </c>
      <c r="T183" s="20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7" t="s">
        <v>143</v>
      </c>
      <c r="AT183" s="207" t="s">
        <v>140</v>
      </c>
      <c r="AU183" s="207" t="s">
        <v>83</v>
      </c>
      <c r="AY183" s="14" t="s">
        <v>122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4" t="s">
        <v>81</v>
      </c>
      <c r="BK183" s="208">
        <f>ROUND(I183*H183,2)</f>
        <v>0</v>
      </c>
      <c r="BL183" s="14" t="s">
        <v>129</v>
      </c>
      <c r="BM183" s="207" t="s">
        <v>376</v>
      </c>
    </row>
    <row r="184" spans="1:65" s="2" customFormat="1" ht="24.15" customHeight="1">
      <c r="A184" s="35"/>
      <c r="B184" s="36"/>
      <c r="C184" s="195" t="s">
        <v>377</v>
      </c>
      <c r="D184" s="195" t="s">
        <v>125</v>
      </c>
      <c r="E184" s="196" t="s">
        <v>378</v>
      </c>
      <c r="F184" s="197" t="s">
        <v>379</v>
      </c>
      <c r="G184" s="198" t="s">
        <v>355</v>
      </c>
      <c r="H184" s="199">
        <v>9</v>
      </c>
      <c r="I184" s="200"/>
      <c r="J184" s="201">
        <f>ROUND(I184*H184,2)</f>
        <v>0</v>
      </c>
      <c r="K184" s="202"/>
      <c r="L184" s="41"/>
      <c r="M184" s="203" t="s">
        <v>19</v>
      </c>
      <c r="N184" s="204" t="s">
        <v>47</v>
      </c>
      <c r="O184" s="81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7" t="s">
        <v>232</v>
      </c>
      <c r="AT184" s="207" t="s">
        <v>125</v>
      </c>
      <c r="AU184" s="207" t="s">
        <v>83</v>
      </c>
      <c r="AY184" s="14" t="s">
        <v>122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4" t="s">
        <v>81</v>
      </c>
      <c r="BK184" s="208">
        <f>ROUND(I184*H184,2)</f>
        <v>0</v>
      </c>
      <c r="BL184" s="14" t="s">
        <v>232</v>
      </c>
      <c r="BM184" s="207" t="s">
        <v>380</v>
      </c>
    </row>
    <row r="185" spans="1:47" s="2" customFormat="1" ht="12">
      <c r="A185" s="35"/>
      <c r="B185" s="36"/>
      <c r="C185" s="37"/>
      <c r="D185" s="209" t="s">
        <v>131</v>
      </c>
      <c r="E185" s="37"/>
      <c r="F185" s="210" t="s">
        <v>381</v>
      </c>
      <c r="G185" s="37"/>
      <c r="H185" s="37"/>
      <c r="I185" s="211"/>
      <c r="J185" s="37"/>
      <c r="K185" s="37"/>
      <c r="L185" s="41"/>
      <c r="M185" s="212"/>
      <c r="N185" s="213"/>
      <c r="O185" s="81"/>
      <c r="P185" s="81"/>
      <c r="Q185" s="81"/>
      <c r="R185" s="81"/>
      <c r="S185" s="81"/>
      <c r="T185" s="82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131</v>
      </c>
      <c r="AU185" s="14" t="s">
        <v>83</v>
      </c>
    </row>
    <row r="186" spans="1:65" s="2" customFormat="1" ht="21.75" customHeight="1">
      <c r="A186" s="35"/>
      <c r="B186" s="36"/>
      <c r="C186" s="214" t="s">
        <v>188</v>
      </c>
      <c r="D186" s="214" t="s">
        <v>140</v>
      </c>
      <c r="E186" s="215" t="s">
        <v>382</v>
      </c>
      <c r="F186" s="216" t="s">
        <v>383</v>
      </c>
      <c r="G186" s="217" t="s">
        <v>355</v>
      </c>
      <c r="H186" s="218">
        <v>9.9</v>
      </c>
      <c r="I186" s="219"/>
      <c r="J186" s="220">
        <f>ROUND(I186*H186,2)</f>
        <v>0</v>
      </c>
      <c r="K186" s="221"/>
      <c r="L186" s="222"/>
      <c r="M186" s="223" t="s">
        <v>19</v>
      </c>
      <c r="N186" s="224" t="s">
        <v>47</v>
      </c>
      <c r="O186" s="81"/>
      <c r="P186" s="205">
        <f>O186*H186</f>
        <v>0</v>
      </c>
      <c r="Q186" s="205">
        <v>0.00102</v>
      </c>
      <c r="R186" s="205">
        <f>Q186*H186</f>
        <v>0.010098000000000001</v>
      </c>
      <c r="S186" s="205">
        <v>0</v>
      </c>
      <c r="T186" s="20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7" t="s">
        <v>268</v>
      </c>
      <c r="AT186" s="207" t="s">
        <v>140</v>
      </c>
      <c r="AU186" s="207" t="s">
        <v>83</v>
      </c>
      <c r="AY186" s="14" t="s">
        <v>122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4" t="s">
        <v>81</v>
      </c>
      <c r="BK186" s="208">
        <f>ROUND(I186*H186,2)</f>
        <v>0</v>
      </c>
      <c r="BL186" s="14" t="s">
        <v>268</v>
      </c>
      <c r="BM186" s="207" t="s">
        <v>384</v>
      </c>
    </row>
    <row r="187" spans="1:65" s="2" customFormat="1" ht="24.15" customHeight="1">
      <c r="A187" s="35"/>
      <c r="B187" s="36"/>
      <c r="C187" s="195" t="s">
        <v>385</v>
      </c>
      <c r="D187" s="195" t="s">
        <v>125</v>
      </c>
      <c r="E187" s="196" t="s">
        <v>386</v>
      </c>
      <c r="F187" s="197" t="s">
        <v>387</v>
      </c>
      <c r="G187" s="198" t="s">
        <v>136</v>
      </c>
      <c r="H187" s="199">
        <v>1</v>
      </c>
      <c r="I187" s="200"/>
      <c r="J187" s="201">
        <f>ROUND(I187*H187,2)</f>
        <v>0</v>
      </c>
      <c r="K187" s="202"/>
      <c r="L187" s="41"/>
      <c r="M187" s="203" t="s">
        <v>19</v>
      </c>
      <c r="N187" s="204" t="s">
        <v>47</v>
      </c>
      <c r="O187" s="81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7" t="s">
        <v>232</v>
      </c>
      <c r="AT187" s="207" t="s">
        <v>125</v>
      </c>
      <c r="AU187" s="207" t="s">
        <v>83</v>
      </c>
      <c r="AY187" s="14" t="s">
        <v>122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4" t="s">
        <v>81</v>
      </c>
      <c r="BK187" s="208">
        <f>ROUND(I187*H187,2)</f>
        <v>0</v>
      </c>
      <c r="BL187" s="14" t="s">
        <v>232</v>
      </c>
      <c r="BM187" s="207" t="s">
        <v>388</v>
      </c>
    </row>
    <row r="188" spans="1:47" s="2" customFormat="1" ht="12">
      <c r="A188" s="35"/>
      <c r="B188" s="36"/>
      <c r="C188" s="37"/>
      <c r="D188" s="209" t="s">
        <v>131</v>
      </c>
      <c r="E188" s="37"/>
      <c r="F188" s="210" t="s">
        <v>389</v>
      </c>
      <c r="G188" s="37"/>
      <c r="H188" s="37"/>
      <c r="I188" s="211"/>
      <c r="J188" s="37"/>
      <c r="K188" s="37"/>
      <c r="L188" s="41"/>
      <c r="M188" s="212"/>
      <c r="N188" s="213"/>
      <c r="O188" s="81"/>
      <c r="P188" s="81"/>
      <c r="Q188" s="81"/>
      <c r="R188" s="81"/>
      <c r="S188" s="81"/>
      <c r="T188" s="82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131</v>
      </c>
      <c r="AU188" s="14" t="s">
        <v>83</v>
      </c>
    </row>
    <row r="189" spans="1:63" s="12" customFormat="1" ht="22.8" customHeight="1">
      <c r="A189" s="12"/>
      <c r="B189" s="179"/>
      <c r="C189" s="180"/>
      <c r="D189" s="181" t="s">
        <v>75</v>
      </c>
      <c r="E189" s="193" t="s">
        <v>390</v>
      </c>
      <c r="F189" s="193" t="s">
        <v>391</v>
      </c>
      <c r="G189" s="180"/>
      <c r="H189" s="180"/>
      <c r="I189" s="183"/>
      <c r="J189" s="194">
        <f>BK189</f>
        <v>0</v>
      </c>
      <c r="K189" s="180"/>
      <c r="L189" s="185"/>
      <c r="M189" s="186"/>
      <c r="N189" s="187"/>
      <c r="O189" s="187"/>
      <c r="P189" s="188">
        <f>SUM(P190:P191)</f>
        <v>0</v>
      </c>
      <c r="Q189" s="187"/>
      <c r="R189" s="188">
        <f>SUM(R190:R191)</f>
        <v>0</v>
      </c>
      <c r="S189" s="187"/>
      <c r="T189" s="189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0" t="s">
        <v>242</v>
      </c>
      <c r="AT189" s="191" t="s">
        <v>75</v>
      </c>
      <c r="AU189" s="191" t="s">
        <v>81</v>
      </c>
      <c r="AY189" s="190" t="s">
        <v>122</v>
      </c>
      <c r="BK189" s="192">
        <f>SUM(BK190:BK191)</f>
        <v>0</v>
      </c>
    </row>
    <row r="190" spans="1:65" s="2" customFormat="1" ht="16.5" customHeight="1">
      <c r="A190" s="35"/>
      <c r="B190" s="36"/>
      <c r="C190" s="195" t="s">
        <v>392</v>
      </c>
      <c r="D190" s="195" t="s">
        <v>125</v>
      </c>
      <c r="E190" s="196" t="s">
        <v>393</v>
      </c>
      <c r="F190" s="197" t="s">
        <v>394</v>
      </c>
      <c r="G190" s="198" t="s">
        <v>355</v>
      </c>
      <c r="H190" s="199">
        <v>261</v>
      </c>
      <c r="I190" s="200"/>
      <c r="J190" s="201">
        <f>ROUND(I190*H190,2)</f>
        <v>0</v>
      </c>
      <c r="K190" s="202"/>
      <c r="L190" s="41"/>
      <c r="M190" s="203" t="s">
        <v>19</v>
      </c>
      <c r="N190" s="204" t="s">
        <v>47</v>
      </c>
      <c r="O190" s="81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7" t="s">
        <v>232</v>
      </c>
      <c r="AT190" s="207" t="s">
        <v>125</v>
      </c>
      <c r="AU190" s="207" t="s">
        <v>83</v>
      </c>
      <c r="AY190" s="14" t="s">
        <v>122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4" t="s">
        <v>81</v>
      </c>
      <c r="BK190" s="208">
        <f>ROUND(I190*H190,2)</f>
        <v>0</v>
      </c>
      <c r="BL190" s="14" t="s">
        <v>232</v>
      </c>
      <c r="BM190" s="207" t="s">
        <v>395</v>
      </c>
    </row>
    <row r="191" spans="1:47" s="2" customFormat="1" ht="12">
      <c r="A191" s="35"/>
      <c r="B191" s="36"/>
      <c r="C191" s="37"/>
      <c r="D191" s="209" t="s">
        <v>131</v>
      </c>
      <c r="E191" s="37"/>
      <c r="F191" s="210" t="s">
        <v>396</v>
      </c>
      <c r="G191" s="37"/>
      <c r="H191" s="37"/>
      <c r="I191" s="211"/>
      <c r="J191" s="37"/>
      <c r="K191" s="37"/>
      <c r="L191" s="41"/>
      <c r="M191" s="212"/>
      <c r="N191" s="213"/>
      <c r="O191" s="81"/>
      <c r="P191" s="81"/>
      <c r="Q191" s="81"/>
      <c r="R191" s="81"/>
      <c r="S191" s="81"/>
      <c r="T191" s="82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131</v>
      </c>
      <c r="AU191" s="14" t="s">
        <v>83</v>
      </c>
    </row>
    <row r="192" spans="1:63" s="12" customFormat="1" ht="22.8" customHeight="1">
      <c r="A192" s="12"/>
      <c r="B192" s="179"/>
      <c r="C192" s="180"/>
      <c r="D192" s="181" t="s">
        <v>75</v>
      </c>
      <c r="E192" s="193" t="s">
        <v>397</v>
      </c>
      <c r="F192" s="193" t="s">
        <v>398</v>
      </c>
      <c r="G192" s="180"/>
      <c r="H192" s="180"/>
      <c r="I192" s="183"/>
      <c r="J192" s="194">
        <f>BK192</f>
        <v>0</v>
      </c>
      <c r="K192" s="180"/>
      <c r="L192" s="185"/>
      <c r="M192" s="186"/>
      <c r="N192" s="187"/>
      <c r="O192" s="187"/>
      <c r="P192" s="188">
        <f>SUM(P193:P218)</f>
        <v>0</v>
      </c>
      <c r="Q192" s="187"/>
      <c r="R192" s="188">
        <f>SUM(R193:R218)</f>
        <v>6.2923035</v>
      </c>
      <c r="S192" s="187"/>
      <c r="T192" s="189">
        <f>SUM(T193:T218)</f>
        <v>1.96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0" t="s">
        <v>242</v>
      </c>
      <c r="AT192" s="191" t="s">
        <v>75</v>
      </c>
      <c r="AU192" s="191" t="s">
        <v>81</v>
      </c>
      <c r="AY192" s="190" t="s">
        <v>122</v>
      </c>
      <c r="BK192" s="192">
        <f>SUM(BK193:BK218)</f>
        <v>0</v>
      </c>
    </row>
    <row r="193" spans="1:65" s="2" customFormat="1" ht="33" customHeight="1">
      <c r="A193" s="35"/>
      <c r="B193" s="36"/>
      <c r="C193" s="195" t="s">
        <v>399</v>
      </c>
      <c r="D193" s="195" t="s">
        <v>125</v>
      </c>
      <c r="E193" s="196" t="s">
        <v>400</v>
      </c>
      <c r="F193" s="197" t="s">
        <v>401</v>
      </c>
      <c r="G193" s="198" t="s">
        <v>402</v>
      </c>
      <c r="H193" s="199">
        <v>1.5</v>
      </c>
      <c r="I193" s="200"/>
      <c r="J193" s="201">
        <f>ROUND(I193*H193,2)</f>
        <v>0</v>
      </c>
      <c r="K193" s="202"/>
      <c r="L193" s="41"/>
      <c r="M193" s="203" t="s">
        <v>19</v>
      </c>
      <c r="N193" s="204" t="s">
        <v>47</v>
      </c>
      <c r="O193" s="81"/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7" t="s">
        <v>232</v>
      </c>
      <c r="AT193" s="207" t="s">
        <v>125</v>
      </c>
      <c r="AU193" s="207" t="s">
        <v>83</v>
      </c>
      <c r="AY193" s="14" t="s">
        <v>122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14" t="s">
        <v>81</v>
      </c>
      <c r="BK193" s="208">
        <f>ROUND(I193*H193,2)</f>
        <v>0</v>
      </c>
      <c r="BL193" s="14" t="s">
        <v>232</v>
      </c>
      <c r="BM193" s="207" t="s">
        <v>403</v>
      </c>
    </row>
    <row r="194" spans="1:47" s="2" customFormat="1" ht="12">
      <c r="A194" s="35"/>
      <c r="B194" s="36"/>
      <c r="C194" s="37"/>
      <c r="D194" s="209" t="s">
        <v>131</v>
      </c>
      <c r="E194" s="37"/>
      <c r="F194" s="210" t="s">
        <v>404</v>
      </c>
      <c r="G194" s="37"/>
      <c r="H194" s="37"/>
      <c r="I194" s="211"/>
      <c r="J194" s="37"/>
      <c r="K194" s="37"/>
      <c r="L194" s="41"/>
      <c r="M194" s="212"/>
      <c r="N194" s="213"/>
      <c r="O194" s="81"/>
      <c r="P194" s="81"/>
      <c r="Q194" s="81"/>
      <c r="R194" s="81"/>
      <c r="S194" s="81"/>
      <c r="T194" s="82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131</v>
      </c>
      <c r="AU194" s="14" t="s">
        <v>83</v>
      </c>
    </row>
    <row r="195" spans="1:65" s="2" customFormat="1" ht="37.8" customHeight="1">
      <c r="A195" s="35"/>
      <c r="B195" s="36"/>
      <c r="C195" s="195" t="s">
        <v>405</v>
      </c>
      <c r="D195" s="195" t="s">
        <v>125</v>
      </c>
      <c r="E195" s="196" t="s">
        <v>406</v>
      </c>
      <c r="F195" s="197" t="s">
        <v>407</v>
      </c>
      <c r="G195" s="198" t="s">
        <v>355</v>
      </c>
      <c r="H195" s="199">
        <v>16</v>
      </c>
      <c r="I195" s="200"/>
      <c r="J195" s="201">
        <f>ROUND(I195*H195,2)</f>
        <v>0</v>
      </c>
      <c r="K195" s="202"/>
      <c r="L195" s="41"/>
      <c r="M195" s="203" t="s">
        <v>19</v>
      </c>
      <c r="N195" s="204" t="s">
        <v>47</v>
      </c>
      <c r="O195" s="81"/>
      <c r="P195" s="205">
        <f>O195*H195</f>
        <v>0</v>
      </c>
      <c r="Q195" s="205">
        <v>0</v>
      </c>
      <c r="R195" s="205">
        <f>Q195*H195</f>
        <v>0</v>
      </c>
      <c r="S195" s="205">
        <v>0</v>
      </c>
      <c r="T195" s="20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7" t="s">
        <v>232</v>
      </c>
      <c r="AT195" s="207" t="s">
        <v>125</v>
      </c>
      <c r="AU195" s="207" t="s">
        <v>83</v>
      </c>
      <c r="AY195" s="14" t="s">
        <v>122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4" t="s">
        <v>81</v>
      </c>
      <c r="BK195" s="208">
        <f>ROUND(I195*H195,2)</f>
        <v>0</v>
      </c>
      <c r="BL195" s="14" t="s">
        <v>232</v>
      </c>
      <c r="BM195" s="207" t="s">
        <v>408</v>
      </c>
    </row>
    <row r="196" spans="1:47" s="2" customFormat="1" ht="12">
      <c r="A196" s="35"/>
      <c r="B196" s="36"/>
      <c r="C196" s="37"/>
      <c r="D196" s="209" t="s">
        <v>131</v>
      </c>
      <c r="E196" s="37"/>
      <c r="F196" s="210" t="s">
        <v>409</v>
      </c>
      <c r="G196" s="37"/>
      <c r="H196" s="37"/>
      <c r="I196" s="211"/>
      <c r="J196" s="37"/>
      <c r="K196" s="37"/>
      <c r="L196" s="41"/>
      <c r="M196" s="212"/>
      <c r="N196" s="213"/>
      <c r="O196" s="81"/>
      <c r="P196" s="81"/>
      <c r="Q196" s="81"/>
      <c r="R196" s="81"/>
      <c r="S196" s="81"/>
      <c r="T196" s="82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131</v>
      </c>
      <c r="AU196" s="14" t="s">
        <v>83</v>
      </c>
    </row>
    <row r="197" spans="1:65" s="2" customFormat="1" ht="33" customHeight="1">
      <c r="A197" s="35"/>
      <c r="B197" s="36"/>
      <c r="C197" s="195" t="s">
        <v>410</v>
      </c>
      <c r="D197" s="195" t="s">
        <v>125</v>
      </c>
      <c r="E197" s="196" t="s">
        <v>411</v>
      </c>
      <c r="F197" s="197" t="s">
        <v>412</v>
      </c>
      <c r="G197" s="198" t="s">
        <v>355</v>
      </c>
      <c r="H197" s="199">
        <v>16</v>
      </c>
      <c r="I197" s="200"/>
      <c r="J197" s="201">
        <f>ROUND(I197*H197,2)</f>
        <v>0</v>
      </c>
      <c r="K197" s="202"/>
      <c r="L197" s="41"/>
      <c r="M197" s="203" t="s">
        <v>19</v>
      </c>
      <c r="N197" s="204" t="s">
        <v>47</v>
      </c>
      <c r="O197" s="81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7" t="s">
        <v>232</v>
      </c>
      <c r="AT197" s="207" t="s">
        <v>125</v>
      </c>
      <c r="AU197" s="207" t="s">
        <v>83</v>
      </c>
      <c r="AY197" s="14" t="s">
        <v>122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4" t="s">
        <v>81</v>
      </c>
      <c r="BK197" s="208">
        <f>ROUND(I197*H197,2)</f>
        <v>0</v>
      </c>
      <c r="BL197" s="14" t="s">
        <v>232</v>
      </c>
      <c r="BM197" s="207" t="s">
        <v>413</v>
      </c>
    </row>
    <row r="198" spans="1:47" s="2" customFormat="1" ht="12">
      <c r="A198" s="35"/>
      <c r="B198" s="36"/>
      <c r="C198" s="37"/>
      <c r="D198" s="209" t="s">
        <v>131</v>
      </c>
      <c r="E198" s="37"/>
      <c r="F198" s="210" t="s">
        <v>414</v>
      </c>
      <c r="G198" s="37"/>
      <c r="H198" s="37"/>
      <c r="I198" s="211"/>
      <c r="J198" s="37"/>
      <c r="K198" s="37"/>
      <c r="L198" s="41"/>
      <c r="M198" s="212"/>
      <c r="N198" s="213"/>
      <c r="O198" s="81"/>
      <c r="P198" s="81"/>
      <c r="Q198" s="81"/>
      <c r="R198" s="81"/>
      <c r="S198" s="81"/>
      <c r="T198" s="82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131</v>
      </c>
      <c r="AU198" s="14" t="s">
        <v>83</v>
      </c>
    </row>
    <row r="199" spans="1:65" s="2" customFormat="1" ht="37.8" customHeight="1">
      <c r="A199" s="35"/>
      <c r="B199" s="36"/>
      <c r="C199" s="195" t="s">
        <v>415</v>
      </c>
      <c r="D199" s="195" t="s">
        <v>125</v>
      </c>
      <c r="E199" s="196" t="s">
        <v>416</v>
      </c>
      <c r="F199" s="197" t="s">
        <v>417</v>
      </c>
      <c r="G199" s="198" t="s">
        <v>355</v>
      </c>
      <c r="H199" s="199">
        <v>2</v>
      </c>
      <c r="I199" s="200"/>
      <c r="J199" s="201">
        <f>ROUND(I199*H199,2)</f>
        <v>0</v>
      </c>
      <c r="K199" s="202"/>
      <c r="L199" s="41"/>
      <c r="M199" s="203" t="s">
        <v>19</v>
      </c>
      <c r="N199" s="204" t="s">
        <v>47</v>
      </c>
      <c r="O199" s="81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7" t="s">
        <v>232</v>
      </c>
      <c r="AT199" s="207" t="s">
        <v>125</v>
      </c>
      <c r="AU199" s="207" t="s">
        <v>83</v>
      </c>
      <c r="AY199" s="14" t="s">
        <v>122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4" t="s">
        <v>81</v>
      </c>
      <c r="BK199" s="208">
        <f>ROUND(I199*H199,2)</f>
        <v>0</v>
      </c>
      <c r="BL199" s="14" t="s">
        <v>232</v>
      </c>
      <c r="BM199" s="207" t="s">
        <v>418</v>
      </c>
    </row>
    <row r="200" spans="1:47" s="2" customFormat="1" ht="12">
      <c r="A200" s="35"/>
      <c r="B200" s="36"/>
      <c r="C200" s="37"/>
      <c r="D200" s="209" t="s">
        <v>131</v>
      </c>
      <c r="E200" s="37"/>
      <c r="F200" s="210" t="s">
        <v>419</v>
      </c>
      <c r="G200" s="37"/>
      <c r="H200" s="37"/>
      <c r="I200" s="211"/>
      <c r="J200" s="37"/>
      <c r="K200" s="37"/>
      <c r="L200" s="41"/>
      <c r="M200" s="212"/>
      <c r="N200" s="213"/>
      <c r="O200" s="81"/>
      <c r="P200" s="81"/>
      <c r="Q200" s="81"/>
      <c r="R200" s="81"/>
      <c r="S200" s="81"/>
      <c r="T200" s="82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131</v>
      </c>
      <c r="AU200" s="14" t="s">
        <v>83</v>
      </c>
    </row>
    <row r="201" spans="1:65" s="2" customFormat="1" ht="33" customHeight="1">
      <c r="A201" s="35"/>
      <c r="B201" s="36"/>
      <c r="C201" s="195" t="s">
        <v>420</v>
      </c>
      <c r="D201" s="195" t="s">
        <v>125</v>
      </c>
      <c r="E201" s="196" t="s">
        <v>421</v>
      </c>
      <c r="F201" s="197" t="s">
        <v>422</v>
      </c>
      <c r="G201" s="198" t="s">
        <v>355</v>
      </c>
      <c r="H201" s="199">
        <v>2</v>
      </c>
      <c r="I201" s="200"/>
      <c r="J201" s="201">
        <f>ROUND(I201*H201,2)</f>
        <v>0</v>
      </c>
      <c r="K201" s="202"/>
      <c r="L201" s="41"/>
      <c r="M201" s="203" t="s">
        <v>19</v>
      </c>
      <c r="N201" s="204" t="s">
        <v>47</v>
      </c>
      <c r="O201" s="81"/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7" t="s">
        <v>232</v>
      </c>
      <c r="AT201" s="207" t="s">
        <v>125</v>
      </c>
      <c r="AU201" s="207" t="s">
        <v>83</v>
      </c>
      <c r="AY201" s="14" t="s">
        <v>122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4" t="s">
        <v>81</v>
      </c>
      <c r="BK201" s="208">
        <f>ROUND(I201*H201,2)</f>
        <v>0</v>
      </c>
      <c r="BL201" s="14" t="s">
        <v>232</v>
      </c>
      <c r="BM201" s="207" t="s">
        <v>423</v>
      </c>
    </row>
    <row r="202" spans="1:47" s="2" customFormat="1" ht="12">
      <c r="A202" s="35"/>
      <c r="B202" s="36"/>
      <c r="C202" s="37"/>
      <c r="D202" s="209" t="s">
        <v>131</v>
      </c>
      <c r="E202" s="37"/>
      <c r="F202" s="210" t="s">
        <v>424</v>
      </c>
      <c r="G202" s="37"/>
      <c r="H202" s="37"/>
      <c r="I202" s="211"/>
      <c r="J202" s="37"/>
      <c r="K202" s="37"/>
      <c r="L202" s="41"/>
      <c r="M202" s="212"/>
      <c r="N202" s="213"/>
      <c r="O202" s="81"/>
      <c r="P202" s="81"/>
      <c r="Q202" s="81"/>
      <c r="R202" s="81"/>
      <c r="S202" s="81"/>
      <c r="T202" s="82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131</v>
      </c>
      <c r="AU202" s="14" t="s">
        <v>83</v>
      </c>
    </row>
    <row r="203" spans="1:65" s="2" customFormat="1" ht="24.15" customHeight="1">
      <c r="A203" s="35"/>
      <c r="B203" s="36"/>
      <c r="C203" s="195" t="s">
        <v>425</v>
      </c>
      <c r="D203" s="195" t="s">
        <v>125</v>
      </c>
      <c r="E203" s="196" t="s">
        <v>426</v>
      </c>
      <c r="F203" s="197" t="s">
        <v>427</v>
      </c>
      <c r="G203" s="198" t="s">
        <v>355</v>
      </c>
      <c r="H203" s="199">
        <v>21</v>
      </c>
      <c r="I203" s="200"/>
      <c r="J203" s="201">
        <f>ROUND(I203*H203,2)</f>
        <v>0</v>
      </c>
      <c r="K203" s="202"/>
      <c r="L203" s="41"/>
      <c r="M203" s="203" t="s">
        <v>19</v>
      </c>
      <c r="N203" s="204" t="s">
        <v>47</v>
      </c>
      <c r="O203" s="81"/>
      <c r="P203" s="205">
        <f>O203*H203</f>
        <v>0</v>
      </c>
      <c r="Q203" s="205">
        <v>0.27015</v>
      </c>
      <c r="R203" s="205">
        <f>Q203*H203</f>
        <v>5.67315</v>
      </c>
      <c r="S203" s="205">
        <v>0</v>
      </c>
      <c r="T203" s="20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7" t="s">
        <v>232</v>
      </c>
      <c r="AT203" s="207" t="s">
        <v>125</v>
      </c>
      <c r="AU203" s="207" t="s">
        <v>83</v>
      </c>
      <c r="AY203" s="14" t="s">
        <v>122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4" t="s">
        <v>81</v>
      </c>
      <c r="BK203" s="208">
        <f>ROUND(I203*H203,2)</f>
        <v>0</v>
      </c>
      <c r="BL203" s="14" t="s">
        <v>232</v>
      </c>
      <c r="BM203" s="207" t="s">
        <v>428</v>
      </c>
    </row>
    <row r="204" spans="1:47" s="2" customFormat="1" ht="12">
      <c r="A204" s="35"/>
      <c r="B204" s="36"/>
      <c r="C204" s="37"/>
      <c r="D204" s="209" t="s">
        <v>131</v>
      </c>
      <c r="E204" s="37"/>
      <c r="F204" s="210" t="s">
        <v>429</v>
      </c>
      <c r="G204" s="37"/>
      <c r="H204" s="37"/>
      <c r="I204" s="211"/>
      <c r="J204" s="37"/>
      <c r="K204" s="37"/>
      <c r="L204" s="41"/>
      <c r="M204" s="212"/>
      <c r="N204" s="213"/>
      <c r="O204" s="81"/>
      <c r="P204" s="81"/>
      <c r="Q204" s="81"/>
      <c r="R204" s="81"/>
      <c r="S204" s="81"/>
      <c r="T204" s="82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131</v>
      </c>
      <c r="AU204" s="14" t="s">
        <v>83</v>
      </c>
    </row>
    <row r="205" spans="1:65" s="2" customFormat="1" ht="21.75" customHeight="1">
      <c r="A205" s="35"/>
      <c r="B205" s="36"/>
      <c r="C205" s="195" t="s">
        <v>242</v>
      </c>
      <c r="D205" s="195" t="s">
        <v>125</v>
      </c>
      <c r="E205" s="196" t="s">
        <v>430</v>
      </c>
      <c r="F205" s="197" t="s">
        <v>431</v>
      </c>
      <c r="G205" s="198" t="s">
        <v>355</v>
      </c>
      <c r="H205" s="199">
        <v>21</v>
      </c>
      <c r="I205" s="200"/>
      <c r="J205" s="201">
        <f>ROUND(I205*H205,2)</f>
        <v>0</v>
      </c>
      <c r="K205" s="202"/>
      <c r="L205" s="41"/>
      <c r="M205" s="203" t="s">
        <v>19</v>
      </c>
      <c r="N205" s="204" t="s">
        <v>47</v>
      </c>
      <c r="O205" s="81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7" t="s">
        <v>232</v>
      </c>
      <c r="AT205" s="207" t="s">
        <v>125</v>
      </c>
      <c r="AU205" s="207" t="s">
        <v>83</v>
      </c>
      <c r="AY205" s="14" t="s">
        <v>122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4" t="s">
        <v>81</v>
      </c>
      <c r="BK205" s="208">
        <f>ROUND(I205*H205,2)</f>
        <v>0</v>
      </c>
      <c r="BL205" s="14" t="s">
        <v>232</v>
      </c>
      <c r="BM205" s="207" t="s">
        <v>432</v>
      </c>
    </row>
    <row r="206" spans="1:47" s="2" customFormat="1" ht="12">
      <c r="A206" s="35"/>
      <c r="B206" s="36"/>
      <c r="C206" s="37"/>
      <c r="D206" s="209" t="s">
        <v>131</v>
      </c>
      <c r="E206" s="37"/>
      <c r="F206" s="210" t="s">
        <v>433</v>
      </c>
      <c r="G206" s="37"/>
      <c r="H206" s="37"/>
      <c r="I206" s="211"/>
      <c r="J206" s="37"/>
      <c r="K206" s="37"/>
      <c r="L206" s="41"/>
      <c r="M206" s="212"/>
      <c r="N206" s="213"/>
      <c r="O206" s="81"/>
      <c r="P206" s="81"/>
      <c r="Q206" s="81"/>
      <c r="R206" s="81"/>
      <c r="S206" s="81"/>
      <c r="T206" s="82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131</v>
      </c>
      <c r="AU206" s="14" t="s">
        <v>83</v>
      </c>
    </row>
    <row r="207" spans="1:65" s="2" customFormat="1" ht="16.5" customHeight="1">
      <c r="A207" s="35"/>
      <c r="B207" s="36"/>
      <c r="C207" s="214" t="s">
        <v>129</v>
      </c>
      <c r="D207" s="214" t="s">
        <v>140</v>
      </c>
      <c r="E207" s="215" t="s">
        <v>434</v>
      </c>
      <c r="F207" s="216" t="s">
        <v>435</v>
      </c>
      <c r="G207" s="217" t="s">
        <v>355</v>
      </c>
      <c r="H207" s="218">
        <v>22.05</v>
      </c>
      <c r="I207" s="219"/>
      <c r="J207" s="220">
        <f>ROUND(I207*H207,2)</f>
        <v>0</v>
      </c>
      <c r="K207" s="221"/>
      <c r="L207" s="222"/>
      <c r="M207" s="223" t="s">
        <v>19</v>
      </c>
      <c r="N207" s="224" t="s">
        <v>47</v>
      </c>
      <c r="O207" s="81"/>
      <c r="P207" s="205">
        <f>O207*H207</f>
        <v>0</v>
      </c>
      <c r="Q207" s="205">
        <v>0.00027</v>
      </c>
      <c r="R207" s="205">
        <f>Q207*H207</f>
        <v>0.0059535000000000005</v>
      </c>
      <c r="S207" s="205">
        <v>0</v>
      </c>
      <c r="T207" s="20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7" t="s">
        <v>268</v>
      </c>
      <c r="AT207" s="207" t="s">
        <v>140</v>
      </c>
      <c r="AU207" s="207" t="s">
        <v>83</v>
      </c>
      <c r="AY207" s="14" t="s">
        <v>122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4" t="s">
        <v>81</v>
      </c>
      <c r="BK207" s="208">
        <f>ROUND(I207*H207,2)</f>
        <v>0</v>
      </c>
      <c r="BL207" s="14" t="s">
        <v>268</v>
      </c>
      <c r="BM207" s="207" t="s">
        <v>436</v>
      </c>
    </row>
    <row r="208" spans="1:65" s="2" customFormat="1" ht="24.15" customHeight="1">
      <c r="A208" s="35"/>
      <c r="B208" s="36"/>
      <c r="C208" s="195" t="s">
        <v>437</v>
      </c>
      <c r="D208" s="195" t="s">
        <v>125</v>
      </c>
      <c r="E208" s="196" t="s">
        <v>438</v>
      </c>
      <c r="F208" s="197" t="s">
        <v>439</v>
      </c>
      <c r="G208" s="198" t="s">
        <v>136</v>
      </c>
      <c r="H208" s="199">
        <v>6</v>
      </c>
      <c r="I208" s="200"/>
      <c r="J208" s="201">
        <f>ROUND(I208*H208,2)</f>
        <v>0</v>
      </c>
      <c r="K208" s="202"/>
      <c r="L208" s="41"/>
      <c r="M208" s="203" t="s">
        <v>19</v>
      </c>
      <c r="N208" s="204" t="s">
        <v>47</v>
      </c>
      <c r="O208" s="81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7" t="s">
        <v>155</v>
      </c>
      <c r="AT208" s="207" t="s">
        <v>125</v>
      </c>
      <c r="AU208" s="207" t="s">
        <v>83</v>
      </c>
      <c r="AY208" s="14" t="s">
        <v>122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4" t="s">
        <v>81</v>
      </c>
      <c r="BK208" s="208">
        <f>ROUND(I208*H208,2)</f>
        <v>0</v>
      </c>
      <c r="BL208" s="14" t="s">
        <v>155</v>
      </c>
      <c r="BM208" s="207" t="s">
        <v>440</v>
      </c>
    </row>
    <row r="209" spans="1:47" s="2" customFormat="1" ht="12">
      <c r="A209" s="35"/>
      <c r="B209" s="36"/>
      <c r="C209" s="37"/>
      <c r="D209" s="209" t="s">
        <v>131</v>
      </c>
      <c r="E209" s="37"/>
      <c r="F209" s="210" t="s">
        <v>441</v>
      </c>
      <c r="G209" s="37"/>
      <c r="H209" s="37"/>
      <c r="I209" s="211"/>
      <c r="J209" s="37"/>
      <c r="K209" s="37"/>
      <c r="L209" s="41"/>
      <c r="M209" s="212"/>
      <c r="N209" s="213"/>
      <c r="O209" s="81"/>
      <c r="P209" s="81"/>
      <c r="Q209" s="81"/>
      <c r="R209" s="81"/>
      <c r="S209" s="81"/>
      <c r="T209" s="82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131</v>
      </c>
      <c r="AU209" s="14" t="s">
        <v>83</v>
      </c>
    </row>
    <row r="210" spans="1:65" s="2" customFormat="1" ht="16.5" customHeight="1">
      <c r="A210" s="35"/>
      <c r="B210" s="36"/>
      <c r="C210" s="214" t="s">
        <v>442</v>
      </c>
      <c r="D210" s="214" t="s">
        <v>140</v>
      </c>
      <c r="E210" s="215" t="s">
        <v>443</v>
      </c>
      <c r="F210" s="216" t="s">
        <v>444</v>
      </c>
      <c r="G210" s="217" t="s">
        <v>19</v>
      </c>
      <c r="H210" s="218">
        <v>6</v>
      </c>
      <c r="I210" s="219"/>
      <c r="J210" s="220">
        <f>ROUND(I210*H210,2)</f>
        <v>0</v>
      </c>
      <c r="K210" s="221"/>
      <c r="L210" s="222"/>
      <c r="M210" s="223" t="s">
        <v>19</v>
      </c>
      <c r="N210" s="224" t="s">
        <v>47</v>
      </c>
      <c r="O210" s="81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7" t="s">
        <v>304</v>
      </c>
      <c r="AT210" s="207" t="s">
        <v>140</v>
      </c>
      <c r="AU210" s="207" t="s">
        <v>83</v>
      </c>
      <c r="AY210" s="14" t="s">
        <v>122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4" t="s">
        <v>81</v>
      </c>
      <c r="BK210" s="208">
        <f>ROUND(I210*H210,2)</f>
        <v>0</v>
      </c>
      <c r="BL210" s="14" t="s">
        <v>232</v>
      </c>
      <c r="BM210" s="207" t="s">
        <v>445</v>
      </c>
    </row>
    <row r="211" spans="1:65" s="2" customFormat="1" ht="24.15" customHeight="1">
      <c r="A211" s="35"/>
      <c r="B211" s="36"/>
      <c r="C211" s="195" t="s">
        <v>446</v>
      </c>
      <c r="D211" s="195" t="s">
        <v>125</v>
      </c>
      <c r="E211" s="196" t="s">
        <v>447</v>
      </c>
      <c r="F211" s="197" t="s">
        <v>448</v>
      </c>
      <c r="G211" s="198" t="s">
        <v>128</v>
      </c>
      <c r="H211" s="199">
        <v>1</v>
      </c>
      <c r="I211" s="200"/>
      <c r="J211" s="201">
        <f>ROUND(I211*H211,2)</f>
        <v>0</v>
      </c>
      <c r="K211" s="202"/>
      <c r="L211" s="41"/>
      <c r="M211" s="203" t="s">
        <v>19</v>
      </c>
      <c r="N211" s="204" t="s">
        <v>47</v>
      </c>
      <c r="O211" s="81"/>
      <c r="P211" s="205">
        <f>O211*H211</f>
        <v>0</v>
      </c>
      <c r="Q211" s="205">
        <v>0</v>
      </c>
      <c r="R211" s="205">
        <f>Q211*H211</f>
        <v>0</v>
      </c>
      <c r="S211" s="205">
        <v>0.12</v>
      </c>
      <c r="T211" s="206">
        <f>S211*H211</f>
        <v>0.12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7" t="s">
        <v>129</v>
      </c>
      <c r="AT211" s="207" t="s">
        <v>125</v>
      </c>
      <c r="AU211" s="207" t="s">
        <v>83</v>
      </c>
      <c r="AY211" s="14" t="s">
        <v>122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4" t="s">
        <v>81</v>
      </c>
      <c r="BK211" s="208">
        <f>ROUND(I211*H211,2)</f>
        <v>0</v>
      </c>
      <c r="BL211" s="14" t="s">
        <v>129</v>
      </c>
      <c r="BM211" s="207" t="s">
        <v>449</v>
      </c>
    </row>
    <row r="212" spans="1:47" s="2" customFormat="1" ht="12">
      <c r="A212" s="35"/>
      <c r="B212" s="36"/>
      <c r="C212" s="37"/>
      <c r="D212" s="209" t="s">
        <v>131</v>
      </c>
      <c r="E212" s="37"/>
      <c r="F212" s="210" t="s">
        <v>450</v>
      </c>
      <c r="G212" s="37"/>
      <c r="H212" s="37"/>
      <c r="I212" s="211"/>
      <c r="J212" s="37"/>
      <c r="K212" s="37"/>
      <c r="L212" s="41"/>
      <c r="M212" s="212"/>
      <c r="N212" s="213"/>
      <c r="O212" s="81"/>
      <c r="P212" s="81"/>
      <c r="Q212" s="81"/>
      <c r="R212" s="81"/>
      <c r="S212" s="81"/>
      <c r="T212" s="82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131</v>
      </c>
      <c r="AU212" s="14" t="s">
        <v>83</v>
      </c>
    </row>
    <row r="213" spans="1:65" s="2" customFormat="1" ht="16.5" customHeight="1">
      <c r="A213" s="35"/>
      <c r="B213" s="36"/>
      <c r="C213" s="195" t="s">
        <v>451</v>
      </c>
      <c r="D213" s="195" t="s">
        <v>125</v>
      </c>
      <c r="E213" s="196" t="s">
        <v>452</v>
      </c>
      <c r="F213" s="197" t="s">
        <v>453</v>
      </c>
      <c r="G213" s="198" t="s">
        <v>355</v>
      </c>
      <c r="H213" s="199">
        <v>4</v>
      </c>
      <c r="I213" s="200"/>
      <c r="J213" s="201">
        <f>ROUND(I213*H213,2)</f>
        <v>0</v>
      </c>
      <c r="K213" s="202"/>
      <c r="L213" s="41"/>
      <c r="M213" s="203" t="s">
        <v>19</v>
      </c>
      <c r="N213" s="204" t="s">
        <v>47</v>
      </c>
      <c r="O213" s="81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7" t="s">
        <v>129</v>
      </c>
      <c r="AT213" s="207" t="s">
        <v>125</v>
      </c>
      <c r="AU213" s="207" t="s">
        <v>83</v>
      </c>
      <c r="AY213" s="14" t="s">
        <v>122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4" t="s">
        <v>81</v>
      </c>
      <c r="BK213" s="208">
        <f>ROUND(I213*H213,2)</f>
        <v>0</v>
      </c>
      <c r="BL213" s="14" t="s">
        <v>129</v>
      </c>
      <c r="BM213" s="207" t="s">
        <v>454</v>
      </c>
    </row>
    <row r="214" spans="1:47" s="2" customFormat="1" ht="12">
      <c r="A214" s="35"/>
      <c r="B214" s="36"/>
      <c r="C214" s="37"/>
      <c r="D214" s="209" t="s">
        <v>131</v>
      </c>
      <c r="E214" s="37"/>
      <c r="F214" s="210" t="s">
        <v>455</v>
      </c>
      <c r="G214" s="37"/>
      <c r="H214" s="37"/>
      <c r="I214" s="211"/>
      <c r="J214" s="37"/>
      <c r="K214" s="37"/>
      <c r="L214" s="41"/>
      <c r="M214" s="212"/>
      <c r="N214" s="213"/>
      <c r="O214" s="81"/>
      <c r="P214" s="81"/>
      <c r="Q214" s="81"/>
      <c r="R214" s="81"/>
      <c r="S214" s="81"/>
      <c r="T214" s="82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131</v>
      </c>
      <c r="AU214" s="14" t="s">
        <v>83</v>
      </c>
    </row>
    <row r="215" spans="1:65" s="2" customFormat="1" ht="24.15" customHeight="1">
      <c r="A215" s="35"/>
      <c r="B215" s="36"/>
      <c r="C215" s="195" t="s">
        <v>456</v>
      </c>
      <c r="D215" s="195" t="s">
        <v>125</v>
      </c>
      <c r="E215" s="196" t="s">
        <v>457</v>
      </c>
      <c r="F215" s="197" t="s">
        <v>458</v>
      </c>
      <c r="G215" s="198" t="s">
        <v>355</v>
      </c>
      <c r="H215" s="199">
        <v>8</v>
      </c>
      <c r="I215" s="200"/>
      <c r="J215" s="201">
        <f>ROUND(I215*H215,2)</f>
        <v>0</v>
      </c>
      <c r="K215" s="202"/>
      <c r="L215" s="41"/>
      <c r="M215" s="203" t="s">
        <v>19</v>
      </c>
      <c r="N215" s="204" t="s">
        <v>47</v>
      </c>
      <c r="O215" s="81"/>
      <c r="P215" s="205">
        <f>O215*H215</f>
        <v>0</v>
      </c>
      <c r="Q215" s="205">
        <v>0</v>
      </c>
      <c r="R215" s="205">
        <f>Q215*H215</f>
        <v>0</v>
      </c>
      <c r="S215" s="205">
        <v>0.23</v>
      </c>
      <c r="T215" s="206">
        <f>S215*H215</f>
        <v>1.84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7" t="s">
        <v>232</v>
      </c>
      <c r="AT215" s="207" t="s">
        <v>125</v>
      </c>
      <c r="AU215" s="207" t="s">
        <v>83</v>
      </c>
      <c r="AY215" s="14" t="s">
        <v>122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4" t="s">
        <v>81</v>
      </c>
      <c r="BK215" s="208">
        <f>ROUND(I215*H215,2)</f>
        <v>0</v>
      </c>
      <c r="BL215" s="14" t="s">
        <v>232</v>
      </c>
      <c r="BM215" s="207" t="s">
        <v>459</v>
      </c>
    </row>
    <row r="216" spans="1:47" s="2" customFormat="1" ht="12">
      <c r="A216" s="35"/>
      <c r="B216" s="36"/>
      <c r="C216" s="37"/>
      <c r="D216" s="209" t="s">
        <v>131</v>
      </c>
      <c r="E216" s="37"/>
      <c r="F216" s="210" t="s">
        <v>460</v>
      </c>
      <c r="G216" s="37"/>
      <c r="H216" s="37"/>
      <c r="I216" s="211"/>
      <c r="J216" s="37"/>
      <c r="K216" s="37"/>
      <c r="L216" s="41"/>
      <c r="M216" s="212"/>
      <c r="N216" s="213"/>
      <c r="O216" s="81"/>
      <c r="P216" s="81"/>
      <c r="Q216" s="81"/>
      <c r="R216" s="81"/>
      <c r="S216" s="81"/>
      <c r="T216" s="82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131</v>
      </c>
      <c r="AU216" s="14" t="s">
        <v>83</v>
      </c>
    </row>
    <row r="217" spans="1:65" s="2" customFormat="1" ht="24.15" customHeight="1">
      <c r="A217" s="35"/>
      <c r="B217" s="36"/>
      <c r="C217" s="195" t="s">
        <v>461</v>
      </c>
      <c r="D217" s="195" t="s">
        <v>125</v>
      </c>
      <c r="E217" s="196" t="s">
        <v>462</v>
      </c>
      <c r="F217" s="197" t="s">
        <v>463</v>
      </c>
      <c r="G217" s="198" t="s">
        <v>355</v>
      </c>
      <c r="H217" s="199">
        <v>8</v>
      </c>
      <c r="I217" s="200"/>
      <c r="J217" s="201">
        <f>ROUND(I217*H217,2)</f>
        <v>0</v>
      </c>
      <c r="K217" s="202"/>
      <c r="L217" s="41"/>
      <c r="M217" s="203" t="s">
        <v>19</v>
      </c>
      <c r="N217" s="204" t="s">
        <v>47</v>
      </c>
      <c r="O217" s="81"/>
      <c r="P217" s="205">
        <f>O217*H217</f>
        <v>0</v>
      </c>
      <c r="Q217" s="205">
        <v>0.07665</v>
      </c>
      <c r="R217" s="205">
        <f>Q217*H217</f>
        <v>0.6132</v>
      </c>
      <c r="S217" s="205">
        <v>0</v>
      </c>
      <c r="T217" s="20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7" t="s">
        <v>232</v>
      </c>
      <c r="AT217" s="207" t="s">
        <v>125</v>
      </c>
      <c r="AU217" s="207" t="s">
        <v>83</v>
      </c>
      <c r="AY217" s="14" t="s">
        <v>122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4" t="s">
        <v>81</v>
      </c>
      <c r="BK217" s="208">
        <f>ROUND(I217*H217,2)</f>
        <v>0</v>
      </c>
      <c r="BL217" s="14" t="s">
        <v>232</v>
      </c>
      <c r="BM217" s="207" t="s">
        <v>464</v>
      </c>
    </row>
    <row r="218" spans="1:47" s="2" customFormat="1" ht="12">
      <c r="A218" s="35"/>
      <c r="B218" s="36"/>
      <c r="C218" s="37"/>
      <c r="D218" s="209" t="s">
        <v>131</v>
      </c>
      <c r="E218" s="37"/>
      <c r="F218" s="210" t="s">
        <v>465</v>
      </c>
      <c r="G218" s="37"/>
      <c r="H218" s="37"/>
      <c r="I218" s="211"/>
      <c r="J218" s="37"/>
      <c r="K218" s="37"/>
      <c r="L218" s="41"/>
      <c r="M218" s="212"/>
      <c r="N218" s="213"/>
      <c r="O218" s="81"/>
      <c r="P218" s="81"/>
      <c r="Q218" s="81"/>
      <c r="R218" s="81"/>
      <c r="S218" s="81"/>
      <c r="T218" s="82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131</v>
      </c>
      <c r="AU218" s="14" t="s">
        <v>83</v>
      </c>
    </row>
    <row r="219" spans="1:63" s="12" customFormat="1" ht="25.9" customHeight="1">
      <c r="A219" s="12"/>
      <c r="B219" s="179"/>
      <c r="C219" s="180"/>
      <c r="D219" s="181" t="s">
        <v>75</v>
      </c>
      <c r="E219" s="182" t="s">
        <v>466</v>
      </c>
      <c r="F219" s="182" t="s">
        <v>467</v>
      </c>
      <c r="G219" s="180"/>
      <c r="H219" s="180"/>
      <c r="I219" s="183"/>
      <c r="J219" s="184">
        <f>BK219</f>
        <v>0</v>
      </c>
      <c r="K219" s="180"/>
      <c r="L219" s="185"/>
      <c r="M219" s="186"/>
      <c r="N219" s="187"/>
      <c r="O219" s="187"/>
      <c r="P219" s="188">
        <f>P220+P231+P236+P239+P242</f>
        <v>0</v>
      </c>
      <c r="Q219" s="187"/>
      <c r="R219" s="188">
        <f>R220+R231+R236+R239+R242</f>
        <v>0</v>
      </c>
      <c r="S219" s="187"/>
      <c r="T219" s="189">
        <f>T220+T231+T236+T239+T242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90" t="s">
        <v>150</v>
      </c>
      <c r="AT219" s="191" t="s">
        <v>75</v>
      </c>
      <c r="AU219" s="191" t="s">
        <v>76</v>
      </c>
      <c r="AY219" s="190" t="s">
        <v>122</v>
      </c>
      <c r="BK219" s="192">
        <f>BK220+BK231+BK236+BK239+BK242</f>
        <v>0</v>
      </c>
    </row>
    <row r="220" spans="1:63" s="12" customFormat="1" ht="22.8" customHeight="1">
      <c r="A220" s="12"/>
      <c r="B220" s="179"/>
      <c r="C220" s="180"/>
      <c r="D220" s="181" t="s">
        <v>75</v>
      </c>
      <c r="E220" s="193" t="s">
        <v>468</v>
      </c>
      <c r="F220" s="193" t="s">
        <v>469</v>
      </c>
      <c r="G220" s="180"/>
      <c r="H220" s="180"/>
      <c r="I220" s="183"/>
      <c r="J220" s="194">
        <f>BK220</f>
        <v>0</v>
      </c>
      <c r="K220" s="180"/>
      <c r="L220" s="185"/>
      <c r="M220" s="186"/>
      <c r="N220" s="187"/>
      <c r="O220" s="187"/>
      <c r="P220" s="188">
        <f>SUM(P221:P230)</f>
        <v>0</v>
      </c>
      <c r="Q220" s="187"/>
      <c r="R220" s="188">
        <f>SUM(R221:R230)</f>
        <v>0</v>
      </c>
      <c r="S220" s="187"/>
      <c r="T220" s="189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90" t="s">
        <v>150</v>
      </c>
      <c r="AT220" s="191" t="s">
        <v>75</v>
      </c>
      <c r="AU220" s="191" t="s">
        <v>81</v>
      </c>
      <c r="AY220" s="190" t="s">
        <v>122</v>
      </c>
      <c r="BK220" s="192">
        <f>SUM(BK221:BK230)</f>
        <v>0</v>
      </c>
    </row>
    <row r="221" spans="1:65" s="2" customFormat="1" ht="16.5" customHeight="1">
      <c r="A221" s="35"/>
      <c r="B221" s="36"/>
      <c r="C221" s="195" t="s">
        <v>470</v>
      </c>
      <c r="D221" s="195" t="s">
        <v>125</v>
      </c>
      <c r="E221" s="196" t="s">
        <v>471</v>
      </c>
      <c r="F221" s="197" t="s">
        <v>472</v>
      </c>
      <c r="G221" s="198" t="s">
        <v>473</v>
      </c>
      <c r="H221" s="199">
        <v>1</v>
      </c>
      <c r="I221" s="200"/>
      <c r="J221" s="201">
        <f>ROUND(I221*H221,2)</f>
        <v>0</v>
      </c>
      <c r="K221" s="202"/>
      <c r="L221" s="41"/>
      <c r="M221" s="203" t="s">
        <v>19</v>
      </c>
      <c r="N221" s="204" t="s">
        <v>47</v>
      </c>
      <c r="O221" s="81"/>
      <c r="P221" s="205">
        <f>O221*H221</f>
        <v>0</v>
      </c>
      <c r="Q221" s="205">
        <v>0</v>
      </c>
      <c r="R221" s="205">
        <f>Q221*H221</f>
        <v>0</v>
      </c>
      <c r="S221" s="205">
        <v>0</v>
      </c>
      <c r="T221" s="20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7" t="s">
        <v>474</v>
      </c>
      <c r="AT221" s="207" t="s">
        <v>125</v>
      </c>
      <c r="AU221" s="207" t="s">
        <v>83</v>
      </c>
      <c r="AY221" s="14" t="s">
        <v>122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4" t="s">
        <v>81</v>
      </c>
      <c r="BK221" s="208">
        <f>ROUND(I221*H221,2)</f>
        <v>0</v>
      </c>
      <c r="BL221" s="14" t="s">
        <v>474</v>
      </c>
      <c r="BM221" s="207" t="s">
        <v>475</v>
      </c>
    </row>
    <row r="222" spans="1:47" s="2" customFormat="1" ht="12">
      <c r="A222" s="35"/>
      <c r="B222" s="36"/>
      <c r="C222" s="37"/>
      <c r="D222" s="209" t="s">
        <v>131</v>
      </c>
      <c r="E222" s="37"/>
      <c r="F222" s="210" t="s">
        <v>476</v>
      </c>
      <c r="G222" s="37"/>
      <c r="H222" s="37"/>
      <c r="I222" s="211"/>
      <c r="J222" s="37"/>
      <c r="K222" s="37"/>
      <c r="L222" s="41"/>
      <c r="M222" s="212"/>
      <c r="N222" s="213"/>
      <c r="O222" s="81"/>
      <c r="P222" s="81"/>
      <c r="Q222" s="81"/>
      <c r="R222" s="81"/>
      <c r="S222" s="81"/>
      <c r="T222" s="82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131</v>
      </c>
      <c r="AU222" s="14" t="s">
        <v>83</v>
      </c>
    </row>
    <row r="223" spans="1:65" s="2" customFormat="1" ht="16.5" customHeight="1">
      <c r="A223" s="35"/>
      <c r="B223" s="36"/>
      <c r="C223" s="195" t="s">
        <v>477</v>
      </c>
      <c r="D223" s="195" t="s">
        <v>125</v>
      </c>
      <c r="E223" s="196" t="s">
        <v>478</v>
      </c>
      <c r="F223" s="197" t="s">
        <v>479</v>
      </c>
      <c r="G223" s="198" t="s">
        <v>473</v>
      </c>
      <c r="H223" s="199">
        <v>1</v>
      </c>
      <c r="I223" s="200"/>
      <c r="J223" s="201">
        <f>ROUND(I223*H223,2)</f>
        <v>0</v>
      </c>
      <c r="K223" s="202"/>
      <c r="L223" s="41"/>
      <c r="M223" s="203" t="s">
        <v>19</v>
      </c>
      <c r="N223" s="204" t="s">
        <v>47</v>
      </c>
      <c r="O223" s="81"/>
      <c r="P223" s="205">
        <f>O223*H223</f>
        <v>0</v>
      </c>
      <c r="Q223" s="205">
        <v>0</v>
      </c>
      <c r="R223" s="205">
        <f>Q223*H223</f>
        <v>0</v>
      </c>
      <c r="S223" s="205">
        <v>0</v>
      </c>
      <c r="T223" s="20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7" t="s">
        <v>474</v>
      </c>
      <c r="AT223" s="207" t="s">
        <v>125</v>
      </c>
      <c r="AU223" s="207" t="s">
        <v>83</v>
      </c>
      <c r="AY223" s="14" t="s">
        <v>122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4" t="s">
        <v>81</v>
      </c>
      <c r="BK223" s="208">
        <f>ROUND(I223*H223,2)</f>
        <v>0</v>
      </c>
      <c r="BL223" s="14" t="s">
        <v>474</v>
      </c>
      <c r="BM223" s="207" t="s">
        <v>480</v>
      </c>
    </row>
    <row r="224" spans="1:47" s="2" customFormat="1" ht="12">
      <c r="A224" s="35"/>
      <c r="B224" s="36"/>
      <c r="C224" s="37"/>
      <c r="D224" s="209" t="s">
        <v>131</v>
      </c>
      <c r="E224" s="37"/>
      <c r="F224" s="210" t="s">
        <v>481</v>
      </c>
      <c r="G224" s="37"/>
      <c r="H224" s="37"/>
      <c r="I224" s="211"/>
      <c r="J224" s="37"/>
      <c r="K224" s="37"/>
      <c r="L224" s="41"/>
      <c r="M224" s="212"/>
      <c r="N224" s="213"/>
      <c r="O224" s="81"/>
      <c r="P224" s="81"/>
      <c r="Q224" s="81"/>
      <c r="R224" s="81"/>
      <c r="S224" s="81"/>
      <c r="T224" s="82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131</v>
      </c>
      <c r="AU224" s="14" t="s">
        <v>83</v>
      </c>
    </row>
    <row r="225" spans="1:65" s="2" customFormat="1" ht="16.5" customHeight="1">
      <c r="A225" s="35"/>
      <c r="B225" s="36"/>
      <c r="C225" s="195" t="s">
        <v>482</v>
      </c>
      <c r="D225" s="195" t="s">
        <v>125</v>
      </c>
      <c r="E225" s="196" t="s">
        <v>483</v>
      </c>
      <c r="F225" s="197" t="s">
        <v>484</v>
      </c>
      <c r="G225" s="198" t="s">
        <v>473</v>
      </c>
      <c r="H225" s="199">
        <v>1</v>
      </c>
      <c r="I225" s="200"/>
      <c r="J225" s="201">
        <f>ROUND(I225*H225,2)</f>
        <v>0</v>
      </c>
      <c r="K225" s="202"/>
      <c r="L225" s="41"/>
      <c r="M225" s="203" t="s">
        <v>19</v>
      </c>
      <c r="N225" s="204" t="s">
        <v>47</v>
      </c>
      <c r="O225" s="81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7" t="s">
        <v>474</v>
      </c>
      <c r="AT225" s="207" t="s">
        <v>125</v>
      </c>
      <c r="AU225" s="207" t="s">
        <v>83</v>
      </c>
      <c r="AY225" s="14" t="s">
        <v>122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4" t="s">
        <v>81</v>
      </c>
      <c r="BK225" s="208">
        <f>ROUND(I225*H225,2)</f>
        <v>0</v>
      </c>
      <c r="BL225" s="14" t="s">
        <v>474</v>
      </c>
      <c r="BM225" s="207" t="s">
        <v>485</v>
      </c>
    </row>
    <row r="226" spans="1:47" s="2" customFormat="1" ht="12">
      <c r="A226" s="35"/>
      <c r="B226" s="36"/>
      <c r="C226" s="37"/>
      <c r="D226" s="209" t="s">
        <v>131</v>
      </c>
      <c r="E226" s="37"/>
      <c r="F226" s="210" t="s">
        <v>486</v>
      </c>
      <c r="G226" s="37"/>
      <c r="H226" s="37"/>
      <c r="I226" s="211"/>
      <c r="J226" s="37"/>
      <c r="K226" s="37"/>
      <c r="L226" s="41"/>
      <c r="M226" s="212"/>
      <c r="N226" s="213"/>
      <c r="O226" s="81"/>
      <c r="P226" s="81"/>
      <c r="Q226" s="81"/>
      <c r="R226" s="81"/>
      <c r="S226" s="81"/>
      <c r="T226" s="82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131</v>
      </c>
      <c r="AU226" s="14" t="s">
        <v>83</v>
      </c>
    </row>
    <row r="227" spans="1:65" s="2" customFormat="1" ht="16.5" customHeight="1">
      <c r="A227" s="35"/>
      <c r="B227" s="36"/>
      <c r="C227" s="195" t="s">
        <v>487</v>
      </c>
      <c r="D227" s="195" t="s">
        <v>125</v>
      </c>
      <c r="E227" s="196" t="s">
        <v>488</v>
      </c>
      <c r="F227" s="197" t="s">
        <v>489</v>
      </c>
      <c r="G227" s="198" t="s">
        <v>473</v>
      </c>
      <c r="H227" s="199">
        <v>1</v>
      </c>
      <c r="I227" s="200"/>
      <c r="J227" s="201">
        <f>ROUND(I227*H227,2)</f>
        <v>0</v>
      </c>
      <c r="K227" s="202"/>
      <c r="L227" s="41"/>
      <c r="M227" s="203" t="s">
        <v>19</v>
      </c>
      <c r="N227" s="204" t="s">
        <v>47</v>
      </c>
      <c r="O227" s="81"/>
      <c r="P227" s="205">
        <f>O227*H227</f>
        <v>0</v>
      </c>
      <c r="Q227" s="205">
        <v>0</v>
      </c>
      <c r="R227" s="205">
        <f>Q227*H227</f>
        <v>0</v>
      </c>
      <c r="S227" s="205">
        <v>0</v>
      </c>
      <c r="T227" s="20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7" t="s">
        <v>474</v>
      </c>
      <c r="AT227" s="207" t="s">
        <v>125</v>
      </c>
      <c r="AU227" s="207" t="s">
        <v>83</v>
      </c>
      <c r="AY227" s="14" t="s">
        <v>122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4" t="s">
        <v>81</v>
      </c>
      <c r="BK227" s="208">
        <f>ROUND(I227*H227,2)</f>
        <v>0</v>
      </c>
      <c r="BL227" s="14" t="s">
        <v>474</v>
      </c>
      <c r="BM227" s="207" t="s">
        <v>490</v>
      </c>
    </row>
    <row r="228" spans="1:47" s="2" customFormat="1" ht="12">
      <c r="A228" s="35"/>
      <c r="B228" s="36"/>
      <c r="C228" s="37"/>
      <c r="D228" s="209" t="s">
        <v>131</v>
      </c>
      <c r="E228" s="37"/>
      <c r="F228" s="210" t="s">
        <v>491</v>
      </c>
      <c r="G228" s="37"/>
      <c r="H228" s="37"/>
      <c r="I228" s="211"/>
      <c r="J228" s="37"/>
      <c r="K228" s="37"/>
      <c r="L228" s="41"/>
      <c r="M228" s="212"/>
      <c r="N228" s="213"/>
      <c r="O228" s="81"/>
      <c r="P228" s="81"/>
      <c r="Q228" s="81"/>
      <c r="R228" s="81"/>
      <c r="S228" s="81"/>
      <c r="T228" s="82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131</v>
      </c>
      <c r="AU228" s="14" t="s">
        <v>83</v>
      </c>
    </row>
    <row r="229" spans="1:65" s="2" customFormat="1" ht="16.5" customHeight="1">
      <c r="A229" s="35"/>
      <c r="B229" s="36"/>
      <c r="C229" s="195" t="s">
        <v>492</v>
      </c>
      <c r="D229" s="195" t="s">
        <v>125</v>
      </c>
      <c r="E229" s="196" t="s">
        <v>493</v>
      </c>
      <c r="F229" s="197" t="s">
        <v>494</v>
      </c>
      <c r="G229" s="198" t="s">
        <v>473</v>
      </c>
      <c r="H229" s="199">
        <v>1</v>
      </c>
      <c r="I229" s="200"/>
      <c r="J229" s="201">
        <f>ROUND(I229*H229,2)</f>
        <v>0</v>
      </c>
      <c r="K229" s="202"/>
      <c r="L229" s="41"/>
      <c r="M229" s="203" t="s">
        <v>19</v>
      </c>
      <c r="N229" s="204" t="s">
        <v>47</v>
      </c>
      <c r="O229" s="81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7" t="s">
        <v>474</v>
      </c>
      <c r="AT229" s="207" t="s">
        <v>125</v>
      </c>
      <c r="AU229" s="207" t="s">
        <v>83</v>
      </c>
      <c r="AY229" s="14" t="s">
        <v>122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4" t="s">
        <v>81</v>
      </c>
      <c r="BK229" s="208">
        <f>ROUND(I229*H229,2)</f>
        <v>0</v>
      </c>
      <c r="BL229" s="14" t="s">
        <v>474</v>
      </c>
      <c r="BM229" s="207" t="s">
        <v>495</v>
      </c>
    </row>
    <row r="230" spans="1:47" s="2" customFormat="1" ht="12">
      <c r="A230" s="35"/>
      <c r="B230" s="36"/>
      <c r="C230" s="37"/>
      <c r="D230" s="209" t="s">
        <v>131</v>
      </c>
      <c r="E230" s="37"/>
      <c r="F230" s="210" t="s">
        <v>496</v>
      </c>
      <c r="G230" s="37"/>
      <c r="H230" s="37"/>
      <c r="I230" s="211"/>
      <c r="J230" s="37"/>
      <c r="K230" s="37"/>
      <c r="L230" s="41"/>
      <c r="M230" s="212"/>
      <c r="N230" s="213"/>
      <c r="O230" s="81"/>
      <c r="P230" s="81"/>
      <c r="Q230" s="81"/>
      <c r="R230" s="81"/>
      <c r="S230" s="81"/>
      <c r="T230" s="82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131</v>
      </c>
      <c r="AU230" s="14" t="s">
        <v>83</v>
      </c>
    </row>
    <row r="231" spans="1:63" s="12" customFormat="1" ht="22.8" customHeight="1">
      <c r="A231" s="12"/>
      <c r="B231" s="179"/>
      <c r="C231" s="180"/>
      <c r="D231" s="181" t="s">
        <v>75</v>
      </c>
      <c r="E231" s="193" t="s">
        <v>497</v>
      </c>
      <c r="F231" s="193" t="s">
        <v>498</v>
      </c>
      <c r="G231" s="180"/>
      <c r="H231" s="180"/>
      <c r="I231" s="183"/>
      <c r="J231" s="194">
        <f>BK231</f>
        <v>0</v>
      </c>
      <c r="K231" s="180"/>
      <c r="L231" s="185"/>
      <c r="M231" s="186"/>
      <c r="N231" s="187"/>
      <c r="O231" s="187"/>
      <c r="P231" s="188">
        <f>SUM(P232:P235)</f>
        <v>0</v>
      </c>
      <c r="Q231" s="187"/>
      <c r="R231" s="188">
        <f>SUM(R232:R235)</f>
        <v>0</v>
      </c>
      <c r="S231" s="187"/>
      <c r="T231" s="189">
        <f>SUM(T232:T235)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90" t="s">
        <v>150</v>
      </c>
      <c r="AT231" s="191" t="s">
        <v>75</v>
      </c>
      <c r="AU231" s="191" t="s">
        <v>81</v>
      </c>
      <c r="AY231" s="190" t="s">
        <v>122</v>
      </c>
      <c r="BK231" s="192">
        <f>SUM(BK232:BK235)</f>
        <v>0</v>
      </c>
    </row>
    <row r="232" spans="1:65" s="2" customFormat="1" ht="16.5" customHeight="1">
      <c r="A232" s="35"/>
      <c r="B232" s="36"/>
      <c r="C232" s="195" t="s">
        <v>499</v>
      </c>
      <c r="D232" s="195" t="s">
        <v>125</v>
      </c>
      <c r="E232" s="196" t="s">
        <v>500</v>
      </c>
      <c r="F232" s="197" t="s">
        <v>501</v>
      </c>
      <c r="G232" s="198" t="s">
        <v>473</v>
      </c>
      <c r="H232" s="199">
        <v>1</v>
      </c>
      <c r="I232" s="200"/>
      <c r="J232" s="201">
        <f>ROUND(I232*H232,2)</f>
        <v>0</v>
      </c>
      <c r="K232" s="202"/>
      <c r="L232" s="41"/>
      <c r="M232" s="203" t="s">
        <v>19</v>
      </c>
      <c r="N232" s="204" t="s">
        <v>47</v>
      </c>
      <c r="O232" s="81"/>
      <c r="P232" s="205">
        <f>O232*H232</f>
        <v>0</v>
      </c>
      <c r="Q232" s="205">
        <v>0</v>
      </c>
      <c r="R232" s="205">
        <f>Q232*H232</f>
        <v>0</v>
      </c>
      <c r="S232" s="205">
        <v>0</v>
      </c>
      <c r="T232" s="20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7" t="s">
        <v>474</v>
      </c>
      <c r="AT232" s="207" t="s">
        <v>125</v>
      </c>
      <c r="AU232" s="207" t="s">
        <v>83</v>
      </c>
      <c r="AY232" s="14" t="s">
        <v>122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14" t="s">
        <v>81</v>
      </c>
      <c r="BK232" s="208">
        <f>ROUND(I232*H232,2)</f>
        <v>0</v>
      </c>
      <c r="BL232" s="14" t="s">
        <v>474</v>
      </c>
      <c r="BM232" s="207" t="s">
        <v>502</v>
      </c>
    </row>
    <row r="233" spans="1:47" s="2" customFormat="1" ht="12">
      <c r="A233" s="35"/>
      <c r="B233" s="36"/>
      <c r="C233" s="37"/>
      <c r="D233" s="209" t="s">
        <v>131</v>
      </c>
      <c r="E233" s="37"/>
      <c r="F233" s="210" t="s">
        <v>503</v>
      </c>
      <c r="G233" s="37"/>
      <c r="H233" s="37"/>
      <c r="I233" s="211"/>
      <c r="J233" s="37"/>
      <c r="K233" s="37"/>
      <c r="L233" s="41"/>
      <c r="M233" s="212"/>
      <c r="N233" s="213"/>
      <c r="O233" s="81"/>
      <c r="P233" s="81"/>
      <c r="Q233" s="81"/>
      <c r="R233" s="81"/>
      <c r="S233" s="81"/>
      <c r="T233" s="82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131</v>
      </c>
      <c r="AU233" s="14" t="s">
        <v>83</v>
      </c>
    </row>
    <row r="234" spans="1:65" s="2" customFormat="1" ht="16.5" customHeight="1">
      <c r="A234" s="35"/>
      <c r="B234" s="36"/>
      <c r="C234" s="195" t="s">
        <v>504</v>
      </c>
      <c r="D234" s="195" t="s">
        <v>125</v>
      </c>
      <c r="E234" s="196" t="s">
        <v>505</v>
      </c>
      <c r="F234" s="197" t="s">
        <v>506</v>
      </c>
      <c r="G234" s="198" t="s">
        <v>473</v>
      </c>
      <c r="H234" s="199">
        <v>1</v>
      </c>
      <c r="I234" s="200"/>
      <c r="J234" s="201">
        <f>ROUND(I234*H234,2)</f>
        <v>0</v>
      </c>
      <c r="K234" s="202"/>
      <c r="L234" s="41"/>
      <c r="M234" s="203" t="s">
        <v>19</v>
      </c>
      <c r="N234" s="204" t="s">
        <v>47</v>
      </c>
      <c r="O234" s="81"/>
      <c r="P234" s="205">
        <f>O234*H234</f>
        <v>0</v>
      </c>
      <c r="Q234" s="205">
        <v>0</v>
      </c>
      <c r="R234" s="205">
        <f>Q234*H234</f>
        <v>0</v>
      </c>
      <c r="S234" s="205">
        <v>0</v>
      </c>
      <c r="T234" s="20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7" t="s">
        <v>474</v>
      </c>
      <c r="AT234" s="207" t="s">
        <v>125</v>
      </c>
      <c r="AU234" s="207" t="s">
        <v>83</v>
      </c>
      <c r="AY234" s="14" t="s">
        <v>122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14" t="s">
        <v>81</v>
      </c>
      <c r="BK234" s="208">
        <f>ROUND(I234*H234,2)</f>
        <v>0</v>
      </c>
      <c r="BL234" s="14" t="s">
        <v>474</v>
      </c>
      <c r="BM234" s="207" t="s">
        <v>507</v>
      </c>
    </row>
    <row r="235" spans="1:47" s="2" customFormat="1" ht="12">
      <c r="A235" s="35"/>
      <c r="B235" s="36"/>
      <c r="C235" s="37"/>
      <c r="D235" s="209" t="s">
        <v>131</v>
      </c>
      <c r="E235" s="37"/>
      <c r="F235" s="210" t="s">
        <v>508</v>
      </c>
      <c r="G235" s="37"/>
      <c r="H235" s="37"/>
      <c r="I235" s="211"/>
      <c r="J235" s="37"/>
      <c r="K235" s="37"/>
      <c r="L235" s="41"/>
      <c r="M235" s="212"/>
      <c r="N235" s="213"/>
      <c r="O235" s="81"/>
      <c r="P235" s="81"/>
      <c r="Q235" s="81"/>
      <c r="R235" s="81"/>
      <c r="S235" s="81"/>
      <c r="T235" s="82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131</v>
      </c>
      <c r="AU235" s="14" t="s">
        <v>83</v>
      </c>
    </row>
    <row r="236" spans="1:63" s="12" customFormat="1" ht="22.8" customHeight="1">
      <c r="A236" s="12"/>
      <c r="B236" s="179"/>
      <c r="C236" s="180"/>
      <c r="D236" s="181" t="s">
        <v>75</v>
      </c>
      <c r="E236" s="193" t="s">
        <v>509</v>
      </c>
      <c r="F236" s="193" t="s">
        <v>510</v>
      </c>
      <c r="G236" s="180"/>
      <c r="H236" s="180"/>
      <c r="I236" s="183"/>
      <c r="J236" s="194">
        <f>BK236</f>
        <v>0</v>
      </c>
      <c r="K236" s="180"/>
      <c r="L236" s="185"/>
      <c r="M236" s="186"/>
      <c r="N236" s="187"/>
      <c r="O236" s="187"/>
      <c r="P236" s="188">
        <f>SUM(P237:P238)</f>
        <v>0</v>
      </c>
      <c r="Q236" s="187"/>
      <c r="R236" s="188">
        <f>SUM(R237:R238)</f>
        <v>0</v>
      </c>
      <c r="S236" s="187"/>
      <c r="T236" s="189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0" t="s">
        <v>150</v>
      </c>
      <c r="AT236" s="191" t="s">
        <v>75</v>
      </c>
      <c r="AU236" s="191" t="s">
        <v>81</v>
      </c>
      <c r="AY236" s="190" t="s">
        <v>122</v>
      </c>
      <c r="BK236" s="192">
        <f>SUM(BK237:BK238)</f>
        <v>0</v>
      </c>
    </row>
    <row r="237" spans="1:65" s="2" customFormat="1" ht="16.5" customHeight="1">
      <c r="A237" s="35"/>
      <c r="B237" s="36"/>
      <c r="C237" s="195" t="s">
        <v>511</v>
      </c>
      <c r="D237" s="195" t="s">
        <v>125</v>
      </c>
      <c r="E237" s="196" t="s">
        <v>512</v>
      </c>
      <c r="F237" s="197" t="s">
        <v>513</v>
      </c>
      <c r="G237" s="198" t="s">
        <v>473</v>
      </c>
      <c r="H237" s="199">
        <v>1</v>
      </c>
      <c r="I237" s="200"/>
      <c r="J237" s="201">
        <f>ROUND(I237*H237,2)</f>
        <v>0</v>
      </c>
      <c r="K237" s="202"/>
      <c r="L237" s="41"/>
      <c r="M237" s="203" t="s">
        <v>19</v>
      </c>
      <c r="N237" s="204" t="s">
        <v>47</v>
      </c>
      <c r="O237" s="81"/>
      <c r="P237" s="205">
        <f>O237*H237</f>
        <v>0</v>
      </c>
      <c r="Q237" s="205">
        <v>0</v>
      </c>
      <c r="R237" s="205">
        <f>Q237*H237</f>
        <v>0</v>
      </c>
      <c r="S237" s="205">
        <v>0</v>
      </c>
      <c r="T237" s="20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7" t="s">
        <v>474</v>
      </c>
      <c r="AT237" s="207" t="s">
        <v>125</v>
      </c>
      <c r="AU237" s="207" t="s">
        <v>83</v>
      </c>
      <c r="AY237" s="14" t="s">
        <v>122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4" t="s">
        <v>81</v>
      </c>
      <c r="BK237" s="208">
        <f>ROUND(I237*H237,2)</f>
        <v>0</v>
      </c>
      <c r="BL237" s="14" t="s">
        <v>474</v>
      </c>
      <c r="BM237" s="207" t="s">
        <v>514</v>
      </c>
    </row>
    <row r="238" spans="1:47" s="2" customFormat="1" ht="12">
      <c r="A238" s="35"/>
      <c r="B238" s="36"/>
      <c r="C238" s="37"/>
      <c r="D238" s="209" t="s">
        <v>131</v>
      </c>
      <c r="E238" s="37"/>
      <c r="F238" s="210" t="s">
        <v>515</v>
      </c>
      <c r="G238" s="37"/>
      <c r="H238" s="37"/>
      <c r="I238" s="211"/>
      <c r="J238" s="37"/>
      <c r="K238" s="37"/>
      <c r="L238" s="41"/>
      <c r="M238" s="212"/>
      <c r="N238" s="213"/>
      <c r="O238" s="81"/>
      <c r="P238" s="81"/>
      <c r="Q238" s="81"/>
      <c r="R238" s="81"/>
      <c r="S238" s="81"/>
      <c r="T238" s="82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131</v>
      </c>
      <c r="AU238" s="14" t="s">
        <v>83</v>
      </c>
    </row>
    <row r="239" spans="1:63" s="12" customFormat="1" ht="22.8" customHeight="1">
      <c r="A239" s="12"/>
      <c r="B239" s="179"/>
      <c r="C239" s="180"/>
      <c r="D239" s="181" t="s">
        <v>75</v>
      </c>
      <c r="E239" s="193" t="s">
        <v>516</v>
      </c>
      <c r="F239" s="193" t="s">
        <v>517</v>
      </c>
      <c r="G239" s="180"/>
      <c r="H239" s="180"/>
      <c r="I239" s="183"/>
      <c r="J239" s="194">
        <f>BK239</f>
        <v>0</v>
      </c>
      <c r="K239" s="180"/>
      <c r="L239" s="185"/>
      <c r="M239" s="186"/>
      <c r="N239" s="187"/>
      <c r="O239" s="187"/>
      <c r="P239" s="188">
        <f>SUM(P240:P241)</f>
        <v>0</v>
      </c>
      <c r="Q239" s="187"/>
      <c r="R239" s="188">
        <f>SUM(R240:R241)</f>
        <v>0</v>
      </c>
      <c r="S239" s="187"/>
      <c r="T239" s="189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90" t="s">
        <v>150</v>
      </c>
      <c r="AT239" s="191" t="s">
        <v>75</v>
      </c>
      <c r="AU239" s="191" t="s">
        <v>81</v>
      </c>
      <c r="AY239" s="190" t="s">
        <v>122</v>
      </c>
      <c r="BK239" s="192">
        <f>SUM(BK240:BK241)</f>
        <v>0</v>
      </c>
    </row>
    <row r="240" spans="1:65" s="2" customFormat="1" ht="16.5" customHeight="1">
      <c r="A240" s="35"/>
      <c r="B240" s="36"/>
      <c r="C240" s="195" t="s">
        <v>518</v>
      </c>
      <c r="D240" s="195" t="s">
        <v>125</v>
      </c>
      <c r="E240" s="196" t="s">
        <v>519</v>
      </c>
      <c r="F240" s="197" t="s">
        <v>520</v>
      </c>
      <c r="G240" s="198" t="s">
        <v>473</v>
      </c>
      <c r="H240" s="199">
        <v>1</v>
      </c>
      <c r="I240" s="200"/>
      <c r="J240" s="201">
        <f>ROUND(I240*H240,2)</f>
        <v>0</v>
      </c>
      <c r="K240" s="202"/>
      <c r="L240" s="41"/>
      <c r="M240" s="203" t="s">
        <v>19</v>
      </c>
      <c r="N240" s="204" t="s">
        <v>47</v>
      </c>
      <c r="O240" s="81"/>
      <c r="P240" s="205">
        <f>O240*H240</f>
        <v>0</v>
      </c>
      <c r="Q240" s="205">
        <v>0</v>
      </c>
      <c r="R240" s="205">
        <f>Q240*H240</f>
        <v>0</v>
      </c>
      <c r="S240" s="205">
        <v>0</v>
      </c>
      <c r="T240" s="20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7" t="s">
        <v>474</v>
      </c>
      <c r="AT240" s="207" t="s">
        <v>125</v>
      </c>
      <c r="AU240" s="207" t="s">
        <v>83</v>
      </c>
      <c r="AY240" s="14" t="s">
        <v>122</v>
      </c>
      <c r="BE240" s="208">
        <f>IF(N240="základní",J240,0)</f>
        <v>0</v>
      </c>
      <c r="BF240" s="208">
        <f>IF(N240="snížená",J240,0)</f>
        <v>0</v>
      </c>
      <c r="BG240" s="208">
        <f>IF(N240="zákl. přenesená",J240,0)</f>
        <v>0</v>
      </c>
      <c r="BH240" s="208">
        <f>IF(N240="sníž. přenesená",J240,0)</f>
        <v>0</v>
      </c>
      <c r="BI240" s="208">
        <f>IF(N240="nulová",J240,0)</f>
        <v>0</v>
      </c>
      <c r="BJ240" s="14" t="s">
        <v>81</v>
      </c>
      <c r="BK240" s="208">
        <f>ROUND(I240*H240,2)</f>
        <v>0</v>
      </c>
      <c r="BL240" s="14" t="s">
        <v>474</v>
      </c>
      <c r="BM240" s="207" t="s">
        <v>521</v>
      </c>
    </row>
    <row r="241" spans="1:47" s="2" customFormat="1" ht="12">
      <c r="A241" s="35"/>
      <c r="B241" s="36"/>
      <c r="C241" s="37"/>
      <c r="D241" s="209" t="s">
        <v>131</v>
      </c>
      <c r="E241" s="37"/>
      <c r="F241" s="210" t="s">
        <v>522</v>
      </c>
      <c r="G241" s="37"/>
      <c r="H241" s="37"/>
      <c r="I241" s="211"/>
      <c r="J241" s="37"/>
      <c r="K241" s="37"/>
      <c r="L241" s="41"/>
      <c r="M241" s="212"/>
      <c r="N241" s="213"/>
      <c r="O241" s="81"/>
      <c r="P241" s="81"/>
      <c r="Q241" s="81"/>
      <c r="R241" s="81"/>
      <c r="S241" s="81"/>
      <c r="T241" s="82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131</v>
      </c>
      <c r="AU241" s="14" t="s">
        <v>83</v>
      </c>
    </row>
    <row r="242" spans="1:63" s="12" customFormat="1" ht="22.8" customHeight="1">
      <c r="A242" s="12"/>
      <c r="B242" s="179"/>
      <c r="C242" s="180"/>
      <c r="D242" s="181" t="s">
        <v>75</v>
      </c>
      <c r="E242" s="193" t="s">
        <v>523</v>
      </c>
      <c r="F242" s="193" t="s">
        <v>524</v>
      </c>
      <c r="G242" s="180"/>
      <c r="H242" s="180"/>
      <c r="I242" s="183"/>
      <c r="J242" s="194">
        <f>BK242</f>
        <v>0</v>
      </c>
      <c r="K242" s="180"/>
      <c r="L242" s="185"/>
      <c r="M242" s="186"/>
      <c r="N242" s="187"/>
      <c r="O242" s="187"/>
      <c r="P242" s="188">
        <f>SUM(P243:P244)</f>
        <v>0</v>
      </c>
      <c r="Q242" s="187"/>
      <c r="R242" s="188">
        <f>SUM(R243:R244)</f>
        <v>0</v>
      </c>
      <c r="S242" s="187"/>
      <c r="T242" s="189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90" t="s">
        <v>150</v>
      </c>
      <c r="AT242" s="191" t="s">
        <v>75</v>
      </c>
      <c r="AU242" s="191" t="s">
        <v>81</v>
      </c>
      <c r="AY242" s="190" t="s">
        <v>122</v>
      </c>
      <c r="BK242" s="192">
        <f>SUM(BK243:BK244)</f>
        <v>0</v>
      </c>
    </row>
    <row r="243" spans="1:65" s="2" customFormat="1" ht="16.5" customHeight="1">
      <c r="A243" s="35"/>
      <c r="B243" s="36"/>
      <c r="C243" s="195" t="s">
        <v>525</v>
      </c>
      <c r="D243" s="195" t="s">
        <v>125</v>
      </c>
      <c r="E243" s="196" t="s">
        <v>526</v>
      </c>
      <c r="F243" s="197" t="s">
        <v>524</v>
      </c>
      <c r="G243" s="198" t="s">
        <v>473</v>
      </c>
      <c r="H243" s="199">
        <v>1</v>
      </c>
      <c r="I243" s="200"/>
      <c r="J243" s="201">
        <f>ROUND(I243*H243,2)</f>
        <v>0</v>
      </c>
      <c r="K243" s="202"/>
      <c r="L243" s="41"/>
      <c r="M243" s="203" t="s">
        <v>19</v>
      </c>
      <c r="N243" s="204" t="s">
        <v>47</v>
      </c>
      <c r="O243" s="81"/>
      <c r="P243" s="205">
        <f>O243*H243</f>
        <v>0</v>
      </c>
      <c r="Q243" s="205">
        <v>0</v>
      </c>
      <c r="R243" s="205">
        <f>Q243*H243</f>
        <v>0</v>
      </c>
      <c r="S243" s="205">
        <v>0</v>
      </c>
      <c r="T243" s="20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7" t="s">
        <v>474</v>
      </c>
      <c r="AT243" s="207" t="s">
        <v>125</v>
      </c>
      <c r="AU243" s="207" t="s">
        <v>83</v>
      </c>
      <c r="AY243" s="14" t="s">
        <v>122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4" t="s">
        <v>81</v>
      </c>
      <c r="BK243" s="208">
        <f>ROUND(I243*H243,2)</f>
        <v>0</v>
      </c>
      <c r="BL243" s="14" t="s">
        <v>474</v>
      </c>
      <c r="BM243" s="207" t="s">
        <v>527</v>
      </c>
    </row>
    <row r="244" spans="1:47" s="2" customFormat="1" ht="12">
      <c r="A244" s="35"/>
      <c r="B244" s="36"/>
      <c r="C244" s="37"/>
      <c r="D244" s="209" t="s">
        <v>131</v>
      </c>
      <c r="E244" s="37"/>
      <c r="F244" s="210" t="s">
        <v>528</v>
      </c>
      <c r="G244" s="37"/>
      <c r="H244" s="37"/>
      <c r="I244" s="211"/>
      <c r="J244" s="37"/>
      <c r="K244" s="37"/>
      <c r="L244" s="41"/>
      <c r="M244" s="225"/>
      <c r="N244" s="226"/>
      <c r="O244" s="227"/>
      <c r="P244" s="227"/>
      <c r="Q244" s="227"/>
      <c r="R244" s="227"/>
      <c r="S244" s="227"/>
      <c r="T244" s="228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131</v>
      </c>
      <c r="AU244" s="14" t="s">
        <v>83</v>
      </c>
    </row>
    <row r="245" spans="1:31" s="2" customFormat="1" ht="6.95" customHeight="1">
      <c r="A245" s="35"/>
      <c r="B245" s="56"/>
      <c r="C245" s="57"/>
      <c r="D245" s="57"/>
      <c r="E245" s="57"/>
      <c r="F245" s="57"/>
      <c r="G245" s="57"/>
      <c r="H245" s="57"/>
      <c r="I245" s="57"/>
      <c r="J245" s="57"/>
      <c r="K245" s="57"/>
      <c r="L245" s="41"/>
      <c r="M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</sheetData>
  <sheetProtection password="CC35" sheet="1" objects="1" scenarios="1" formatColumns="0" formatRows="0" autoFilter="0"/>
  <autoFilter ref="C90:K244"/>
  <mergeCells count="6">
    <mergeCell ref="E7:H7"/>
    <mergeCell ref="E16:H16"/>
    <mergeCell ref="E25:H25"/>
    <mergeCell ref="E46:H46"/>
    <mergeCell ref="E83:H83"/>
    <mergeCell ref="L2:V2"/>
  </mergeCells>
  <hyperlinks>
    <hyperlink ref="F95" r:id="rId1" display="https://podminky.urs.cz/item/CS_URS_2023_02/113106051"/>
    <hyperlink ref="F97" r:id="rId2" display="https://podminky.urs.cz/item/CS_URS_2023_02/184004722"/>
    <hyperlink ref="F100" r:id="rId3" display="https://podminky.urs.cz/item/CS_URS_2023_02/184813311"/>
    <hyperlink ref="F103" r:id="rId4" display="https://podminky.urs.cz/item/CS_URS_2023_02/561121112"/>
    <hyperlink ref="F105" r:id="rId5" display="https://podminky.urs.cz/item/CS_URS_2023_02/567132111"/>
    <hyperlink ref="F107" r:id="rId6" display="https://podminky.urs.cz/item/CS_URS_2023_02/591111111"/>
    <hyperlink ref="F109" r:id="rId7" display="https://podminky.urs.cz/item/CS_URS_2023_02/596211110"/>
    <hyperlink ref="F111" r:id="rId8" display="https://podminky.urs.cz/item/CS_URS_2023_02/564261111"/>
    <hyperlink ref="F113" r:id="rId9" display="https://podminky.urs.cz/item/CS_URS_2023_02/564911511"/>
    <hyperlink ref="F115" r:id="rId10" display="https://podminky.urs.cz/item/CS_URS_2023_02/577143111"/>
    <hyperlink ref="F118" r:id="rId11" display="https://podminky.urs.cz/item/CS_URS_2023_02/966006132"/>
    <hyperlink ref="F120" r:id="rId12" display="https://podminky.urs.cz/item/CS_URS_2023_02/966006132"/>
    <hyperlink ref="F123" r:id="rId13" display="https://podminky.urs.cz/item/CS_URS_2023_02/997006512"/>
    <hyperlink ref="F125" r:id="rId14" display="https://podminky.urs.cz/item/CS_URS_2023_02/997006519"/>
    <hyperlink ref="F127" r:id="rId15" display="https://podminky.urs.cz/item/CS_URS_2023_02/997013873"/>
    <hyperlink ref="F129" r:id="rId16" display="https://podminky.urs.cz/item/CS_URS_2023_02/997013875"/>
    <hyperlink ref="F132" r:id="rId17" display="https://podminky.urs.cz/item/CS_URS_2023_02/998225111"/>
    <hyperlink ref="F134" r:id="rId18" display="https://podminky.urs.cz/item/CS_URS_2023_02/998225194"/>
    <hyperlink ref="F136" r:id="rId19" display="https://podminky.urs.cz/item/CS_URS_2023_02/998225195"/>
    <hyperlink ref="F142" r:id="rId20" display="https://podminky.urs.cz/item/CS_URS_2023_02/218204002"/>
    <hyperlink ref="F144" r:id="rId21" display="https://podminky.urs.cz/item/CS_URS_2023_02/741372833"/>
    <hyperlink ref="F146" r:id="rId22" display="https://podminky.urs.cz/item/CS_URS_2023_02/218204202"/>
    <hyperlink ref="F148" r:id="rId23" display="https://podminky.urs.cz/item/CS_URS_2023_02/210202013"/>
    <hyperlink ref="F154" r:id="rId24" display="https://podminky.urs.cz/item/CS_URS_2023_02/741372131"/>
    <hyperlink ref="F158" r:id="rId25" display="https://podminky.urs.cz/item/CS_URS_2023_02/210204002"/>
    <hyperlink ref="F161" r:id="rId26" display="https://podminky.urs.cz/item/CS_URS_2023_02/210204202"/>
    <hyperlink ref="F164" r:id="rId27" display="https://podminky.urs.cz/item/CS_URS_2023_02/210204203"/>
    <hyperlink ref="F167" r:id="rId28" display="https://podminky.urs.cz/item/CS_URS_2023_02/210220361"/>
    <hyperlink ref="F173" r:id="rId29" display="https://podminky.urs.cz/item/CS_URS_2023_02/461921112"/>
    <hyperlink ref="F176" r:id="rId30" display="https://podminky.urs.cz/item/CS_URS_2023_02/210812011"/>
    <hyperlink ref="F180" r:id="rId31" display="https://podminky.urs.cz/item/CS_URS_2023_02/210100001"/>
    <hyperlink ref="F182" r:id="rId32" display="https://podminky.urs.cz/item/CS_URS_2023_02/210812035"/>
    <hyperlink ref="F185" r:id="rId33" display="https://podminky.urs.cz/item/CS_URS_2023_02/210902012"/>
    <hyperlink ref="F188" r:id="rId34" display="https://podminky.urs.cz/item/CS_URS_2023_02/210280003"/>
    <hyperlink ref="F191" r:id="rId35" display="https://podminky.urs.cz/item/CS_URS_2023_02/220182002"/>
    <hyperlink ref="F194" r:id="rId36" display="https://podminky.urs.cz/item/CS_URS_2023_02/460131113"/>
    <hyperlink ref="F196" r:id="rId37" display="https://podminky.urs.cz/item/CS_URS_2023_02/460161442"/>
    <hyperlink ref="F198" r:id="rId38" display="https://podminky.urs.cz/item/CS_URS_2023_02/460431422"/>
    <hyperlink ref="F200" r:id="rId39" display="https://podminky.urs.cz/item/CS_URS_2023_02/460161302"/>
    <hyperlink ref="F202" r:id="rId40" display="https://podminky.urs.cz/item/CS_URS_2023_02/460431262"/>
    <hyperlink ref="F204" r:id="rId41" display="https://podminky.urs.cz/item/CS_URS_2023_02/460662512"/>
    <hyperlink ref="F206" r:id="rId42" display="https://podminky.urs.cz/item/CS_URS_2023_02/460791112"/>
    <hyperlink ref="F209" r:id="rId43" display="https://podminky.urs.cz/item/CS_URS_2023_02/741136032"/>
    <hyperlink ref="F212" r:id="rId44" display="https://podminky.urs.cz/item/CS_URS_2023_02/468011142"/>
    <hyperlink ref="F214" r:id="rId45" display="https://podminky.urs.cz/item/CS_URS_2023_02/468041122"/>
    <hyperlink ref="F216" r:id="rId46" display="https://podminky.urs.cz/item/CS_URS_2023_02/468031111"/>
    <hyperlink ref="F218" r:id="rId47" display="https://podminky.urs.cz/item/CS_URS_2023_02/460892111"/>
    <hyperlink ref="F222" r:id="rId48" display="https://podminky.urs.cz/item/CS_URS_2023_02/011002000"/>
    <hyperlink ref="F224" r:id="rId49" display="https://podminky.urs.cz/item/CS_URS_2023_02/011464000"/>
    <hyperlink ref="F226" r:id="rId50" display="https://podminky.urs.cz/item/CS_URS_2023_02/012103000"/>
    <hyperlink ref="F228" r:id="rId51" display="https://podminky.urs.cz/item/CS_URS_2023_02/012303000"/>
    <hyperlink ref="F230" r:id="rId52" display="https://podminky.urs.cz/item/CS_URS_2023_02/013254000"/>
    <hyperlink ref="F233" r:id="rId53" display="https://podminky.urs.cz/item/CS_URS_2023_02/034103000"/>
    <hyperlink ref="F235" r:id="rId54" display="https://podminky.urs.cz/item/CS_URS_2023_02/034303000"/>
    <hyperlink ref="F238" r:id="rId55" display="https://podminky.urs.cz/item/CS_URS_2023_02/043002000"/>
    <hyperlink ref="F241" r:id="rId56" display="https://podminky.urs.cz/item/CS_URS_2023_02/065002000"/>
    <hyperlink ref="F244" r:id="rId57" display="https://podminky.urs.cz/item/CS_URS_2023_02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Lenovo\Osvetleni</dc:creator>
  <cp:keywords/>
  <dc:description/>
  <cp:lastModifiedBy>Lenovo\Osvetleni</cp:lastModifiedBy>
  <dcterms:created xsi:type="dcterms:W3CDTF">2023-08-31T09:35:00Z</dcterms:created>
  <dcterms:modified xsi:type="dcterms:W3CDTF">2023-08-31T09:35:03Z</dcterms:modified>
  <cp:category/>
  <cp:version/>
  <cp:contentType/>
  <cp:contentStatus/>
</cp:coreProperties>
</file>