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23040" windowHeight="9600" activeTab="1"/>
  </bookViews>
  <sheets>
    <sheet name="NABÍDKA CELKEM" sheetId="1" r:id="rId1"/>
    <sheet name="výpočet-NABÍDKA-okna" sheetId="2" r:id="rId2"/>
    <sheet name="výpočet-NABÍDKA-žaluzie" sheetId="3" r:id="rId3"/>
    <sheet name="výpočet-NABÍDKA-okna-VILA" sheetId="4" r:id="rId4"/>
  </sheets>
  <definedNames/>
  <calcPr fullCalcOnLoad="1"/>
</workbook>
</file>

<file path=xl/comments2.xml><?xml version="1.0" encoding="utf-8"?>
<comments xmlns="http://schemas.openxmlformats.org/spreadsheetml/2006/main">
  <authors>
    <author>Mareček P.</author>
  </authors>
  <commentList>
    <comment ref="P28" authorId="0">
      <text>
        <r>
          <rPr>
            <b/>
            <sz val="14"/>
            <rFont val="Tahoma"/>
            <family val="2"/>
          </rPr>
          <t xml:space="preserve">DOPLŇTE cenu za m2
</t>
        </r>
      </text>
    </comment>
  </commentList>
</comments>
</file>

<file path=xl/comments3.xml><?xml version="1.0" encoding="utf-8"?>
<comments xmlns="http://schemas.openxmlformats.org/spreadsheetml/2006/main">
  <authors>
    <author>Mareček P.</author>
  </authors>
  <commentList>
    <comment ref="P25" authorId="0">
      <text>
        <r>
          <rPr>
            <b/>
            <sz val="14"/>
            <rFont val="Tahoma"/>
            <family val="2"/>
          </rPr>
          <t>DOPLŇTE cenu za m2</t>
        </r>
      </text>
    </comment>
  </commentList>
</comments>
</file>

<file path=xl/comments4.xml><?xml version="1.0" encoding="utf-8"?>
<comments xmlns="http://schemas.openxmlformats.org/spreadsheetml/2006/main">
  <authors>
    <author>Mareček P.</author>
  </authors>
  <commentList>
    <comment ref="D22" authorId="0">
      <text>
        <r>
          <rPr>
            <b/>
            <sz val="16"/>
            <color indexed="10"/>
            <rFont val="Arial"/>
            <family val="2"/>
          </rPr>
          <t>DOPLŇTE cenu za m</t>
        </r>
        <r>
          <rPr>
            <b/>
            <vertAlign val="superscript"/>
            <sz val="16"/>
            <color indexed="10"/>
            <rFont val="Arial"/>
            <family val="2"/>
          </rPr>
          <t>2</t>
        </r>
      </text>
    </comment>
  </commentList>
</comments>
</file>

<file path=xl/sharedStrings.xml><?xml version="1.0" encoding="utf-8"?>
<sst xmlns="http://schemas.openxmlformats.org/spreadsheetml/2006/main" count="117" uniqueCount="61">
  <si>
    <t>typ okna</t>
  </si>
  <si>
    <t>rozměry vč. rámů</t>
  </si>
  <si>
    <t>počty na jednotlivých patrech</t>
  </si>
  <si>
    <t>celkem oken</t>
  </si>
  <si>
    <t>šířka</t>
  </si>
  <si>
    <t>výška</t>
  </si>
  <si>
    <t>1.np.</t>
  </si>
  <si>
    <t>2.np.</t>
  </si>
  <si>
    <t>3.np.</t>
  </si>
  <si>
    <t>4.np.</t>
  </si>
  <si>
    <t>5.np.</t>
  </si>
  <si>
    <t>6.np.</t>
  </si>
  <si>
    <t>7.np.</t>
  </si>
  <si>
    <t>8.np.</t>
  </si>
  <si>
    <t>9.np.</t>
  </si>
  <si>
    <t>10.np.</t>
  </si>
  <si>
    <t>1.np-MP</t>
  </si>
  <si>
    <t>2.np-MP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</si>
  <si>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</si>
  <si>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</si>
  <si>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</si>
  <si>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</si>
  <si>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</si>
  <si>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</si>
  <si>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</si>
  <si>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</si>
  <si>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</si>
  <si>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</si>
  <si>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počet oken v NP:</t>
  </si>
  <si>
    <t>plocha celkem v NP:</t>
  </si>
  <si>
    <t>CELKEM V OBJEKTU</t>
  </si>
  <si>
    <r>
      <t>plocha v m</t>
    </r>
    <r>
      <rPr>
        <b/>
        <i/>
        <vertAlign val="superscript"/>
        <sz val="12"/>
        <rFont val="Arial"/>
        <family val="2"/>
      </rPr>
      <t>2</t>
    </r>
  </si>
  <si>
    <r>
      <t>plocha v m</t>
    </r>
    <r>
      <rPr>
        <b/>
        <i/>
        <vertAlign val="superscript"/>
        <sz val="12"/>
        <rFont val="Arial"/>
        <family val="2"/>
      </rPr>
      <t>2</t>
    </r>
    <r>
      <rPr>
        <b/>
        <i/>
        <sz val="12"/>
        <rFont val="Arial"/>
        <family val="2"/>
      </rPr>
      <t xml:space="preserve"> x 2</t>
    </r>
  </si>
  <si>
    <t>NABÍZENÁ CENA CELKEM vč. DPH</t>
  </si>
  <si>
    <t>NABÍZENÁ CENA CELKEM bez DPH</t>
  </si>
  <si>
    <r>
      <t>NABÍZENÁ CENA ZA 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bez DPH</t>
    </r>
  </si>
  <si>
    <t>Výpočet plošné výměry žaluzií v celém objektu (pouze nových, plastových, bez České pošty)</t>
  </si>
  <si>
    <t>rozměry v cm</t>
  </si>
  <si>
    <t>celkem žaluzií</t>
  </si>
  <si>
    <t>počet žaluzií v NP:</t>
  </si>
  <si>
    <t>Nabídková cena celkem</t>
  </si>
  <si>
    <t>mytí oken</t>
  </si>
  <si>
    <t>bez DPH</t>
  </si>
  <si>
    <t>vč. DPH 21 %</t>
  </si>
  <si>
    <t>CELKEM</t>
  </si>
  <si>
    <r>
      <t>mytí žaluzií v m</t>
    </r>
    <r>
      <rPr>
        <vertAlign val="superscript"/>
        <sz val="16"/>
        <rFont val="Arial"/>
        <family val="2"/>
      </rPr>
      <t>2</t>
    </r>
  </si>
  <si>
    <t>počet v sestavě</t>
  </si>
  <si>
    <t xml:space="preserve">Výpočet plošné výměry oken v celém objektu Ringhofferovy vily </t>
  </si>
  <si>
    <t xml:space="preserve">(většinou kaslíková okna, proto je rozměr násoben 4) </t>
  </si>
  <si>
    <t>počet oken</t>
  </si>
  <si>
    <r>
      <t>plocha v m</t>
    </r>
    <r>
      <rPr>
        <b/>
        <i/>
        <vertAlign val="superscript"/>
        <sz val="12"/>
        <rFont val="Arial"/>
        <family val="2"/>
      </rPr>
      <t xml:space="preserve">2  </t>
    </r>
    <r>
      <rPr>
        <b/>
        <i/>
        <sz val="12"/>
        <rFont val="Arial"/>
        <family val="2"/>
      </rPr>
      <t xml:space="preserve">- celkem za typ okna </t>
    </r>
  </si>
  <si>
    <t>plocha za okno</t>
  </si>
  <si>
    <t>dvojkřídlo</t>
  </si>
  <si>
    <t>jednokřídlo</t>
  </si>
  <si>
    <t>WC - vozík.</t>
  </si>
  <si>
    <t>WC</t>
  </si>
  <si>
    <t>schody</t>
  </si>
  <si>
    <t>F a G - plastová okna i dveře s vakuovým dvojsklem, proto násobeno 2</t>
  </si>
  <si>
    <t>balkón střed</t>
  </si>
  <si>
    <t>balkón L+P</t>
  </si>
  <si>
    <t>Výpočet plošné výměry oken v celém objektu (pouze nových, plastových, bez České pošty) - STAV K 4/2024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</si>
</sst>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Tahoma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vertAlign val="superscript"/>
      <sz val="16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vertAlign val="superscript"/>
      <sz val="16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 horizontal="right"/>
    </xf>
    <xf numFmtId="2" fontId="2" fillId="4" borderId="16" xfId="0" applyNumberFormat="1" applyFont="1" applyFill="1" applyBorder="1" applyAlignment="1">
      <alignment horizontal="right"/>
    </xf>
    <xf numFmtId="2" fontId="4" fillId="0" borderId="17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4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Alignment="1">
      <alignment textRotation="90"/>
    </xf>
    <xf numFmtId="0" fontId="4" fillId="34" borderId="21" xfId="0" applyFont="1" applyFill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4" fontId="2" fillId="0" borderId="31" xfId="0" applyNumberFormat="1" applyFont="1" applyFill="1" applyBorder="1" applyAlignment="1">
      <alignment horizontal="right"/>
    </xf>
    <xf numFmtId="0" fontId="2" fillId="0" borderId="32" xfId="0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4" fillId="34" borderId="33" xfId="0" applyFont="1" applyFill="1" applyBorder="1" applyAlignment="1">
      <alignment/>
    </xf>
    <xf numFmtId="0" fontId="4" fillId="34" borderId="33" xfId="0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4" fillId="13" borderId="17" xfId="0" applyNumberFormat="1" applyFont="1" applyFill="1" applyBorder="1" applyAlignment="1">
      <alignment/>
    </xf>
    <xf numFmtId="165" fontId="2" fillId="13" borderId="17" xfId="0" applyNumberFormat="1" applyFont="1" applyFill="1" applyBorder="1" applyAlignment="1">
      <alignment/>
    </xf>
    <xf numFmtId="165" fontId="4" fillId="13" borderId="34" xfId="0" applyNumberFormat="1" applyFont="1" applyFill="1" applyBorder="1" applyAlignment="1">
      <alignment/>
    </xf>
    <xf numFmtId="165" fontId="2" fillId="13" borderId="35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13" borderId="10" xfId="0" applyFont="1" applyFill="1" applyBorder="1" applyAlignment="1">
      <alignment/>
    </xf>
    <xf numFmtId="0" fontId="8" fillId="13" borderId="15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8" fillId="3" borderId="36" xfId="0" applyFont="1" applyFill="1" applyBorder="1" applyAlignment="1">
      <alignment/>
    </xf>
    <xf numFmtId="0" fontId="8" fillId="3" borderId="32" xfId="0" applyFont="1" applyFill="1" applyBorder="1" applyAlignment="1">
      <alignment/>
    </xf>
    <xf numFmtId="0" fontId="8" fillId="13" borderId="36" xfId="0" applyFont="1" applyFill="1" applyBorder="1" applyAlignment="1">
      <alignment/>
    </xf>
    <xf numFmtId="0" fontId="8" fillId="13" borderId="32" xfId="0" applyFont="1" applyFill="1" applyBorder="1" applyAlignment="1">
      <alignment/>
    </xf>
    <xf numFmtId="0" fontId="8" fillId="0" borderId="36" xfId="0" applyFont="1" applyBorder="1" applyAlignment="1">
      <alignment/>
    </xf>
    <xf numFmtId="0" fontId="9" fillId="0" borderId="32" xfId="0" applyFont="1" applyBorder="1" applyAlignment="1">
      <alignment/>
    </xf>
    <xf numFmtId="165" fontId="8" fillId="3" borderId="37" xfId="0" applyNumberFormat="1" applyFont="1" applyFill="1" applyBorder="1" applyAlignment="1">
      <alignment/>
    </xf>
    <xf numFmtId="165" fontId="8" fillId="3" borderId="34" xfId="0" applyNumberFormat="1" applyFont="1" applyFill="1" applyBorder="1" applyAlignment="1">
      <alignment/>
    </xf>
    <xf numFmtId="165" fontId="8" fillId="13" borderId="37" xfId="0" applyNumberFormat="1" applyFont="1" applyFill="1" applyBorder="1" applyAlignment="1">
      <alignment/>
    </xf>
    <xf numFmtId="165" fontId="8" fillId="13" borderId="34" xfId="0" applyNumberFormat="1" applyFont="1" applyFill="1" applyBorder="1" applyAlignment="1">
      <alignment/>
    </xf>
    <xf numFmtId="165" fontId="8" fillId="0" borderId="37" xfId="0" applyNumberFormat="1" applyFont="1" applyBorder="1" applyAlignment="1">
      <alignment/>
    </xf>
    <xf numFmtId="165" fontId="9" fillId="0" borderId="34" xfId="0" applyNumberFormat="1" applyFont="1" applyBorder="1" applyAlignment="1">
      <alignment/>
    </xf>
    <xf numFmtId="165" fontId="2" fillId="35" borderId="38" xfId="0" applyNumberFormat="1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4" fontId="3" fillId="33" borderId="40" xfId="0" applyNumberFormat="1" applyFont="1" applyFill="1" applyBorder="1" applyAlignment="1">
      <alignment horizontal="right"/>
    </xf>
    <xf numFmtId="165" fontId="2" fillId="35" borderId="41" xfId="0" applyNumberFormat="1" applyFont="1" applyFill="1" applyBorder="1" applyAlignment="1">
      <alignment/>
    </xf>
    <xf numFmtId="4" fontId="2" fillId="0" borderId="42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3" borderId="37" xfId="0" applyFont="1" applyFill="1" applyBorder="1" applyAlignment="1">
      <alignment horizontal="center" vertical="center" wrapText="1"/>
    </xf>
    <xf numFmtId="4" fontId="3" fillId="33" borderId="35" xfId="0" applyNumberFormat="1" applyFont="1" applyFill="1" applyBorder="1" applyAlignment="1">
      <alignment horizontal="right"/>
    </xf>
    <xf numFmtId="165" fontId="4" fillId="13" borderId="12" xfId="0" applyNumberFormat="1" applyFont="1" applyFill="1" applyBorder="1" applyAlignment="1">
      <alignment/>
    </xf>
    <xf numFmtId="165" fontId="2" fillId="35" borderId="40" xfId="0" applyNumberFormat="1" applyFont="1" applyFill="1" applyBorder="1" applyAlignment="1" applyProtection="1">
      <alignment/>
      <protection locked="0"/>
    </xf>
    <xf numFmtId="0" fontId="2" fillId="0" borderId="35" xfId="0" applyFont="1" applyFill="1" applyBorder="1" applyAlignment="1">
      <alignment horizontal="center"/>
    </xf>
    <xf numFmtId="0" fontId="2" fillId="13" borderId="44" xfId="0" applyFont="1" applyFill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0" fontId="2" fillId="13" borderId="46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3" borderId="48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3" borderId="16" xfId="0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4" fontId="2" fillId="0" borderId="51" xfId="0" applyNumberFormat="1" applyFont="1" applyFill="1" applyBorder="1" applyAlignment="1">
      <alignment horizontal="right"/>
    </xf>
    <xf numFmtId="0" fontId="12" fillId="0" borderId="53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C9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6.140625" style="84" customWidth="1"/>
    <col min="2" max="2" width="21.28125" style="84" customWidth="1"/>
    <col min="3" max="3" width="27.00390625" style="86" customWidth="1"/>
    <col min="4" max="16384" width="9.140625" style="84" customWidth="1"/>
  </cols>
  <sheetData>
    <row r="1" ht="20.25">
      <c r="A1" s="85" t="s">
        <v>40</v>
      </c>
    </row>
    <row r="2" ht="20.25">
      <c r="A2" s="85"/>
    </row>
    <row r="3" ht="21" thickBot="1"/>
    <row r="4" spans="1:3" ht="20.25">
      <c r="A4" s="94" t="s">
        <v>41</v>
      </c>
      <c r="B4" s="100" t="s">
        <v>42</v>
      </c>
      <c r="C4" s="106">
        <f>'výpočet-NABÍDKA-okna'!P29+'výpočet-NABÍDKA-okna-VILA'!D23</f>
        <v>0</v>
      </c>
    </row>
    <row r="5" spans="1:3" ht="21" thickBot="1">
      <c r="A5" s="95" t="s">
        <v>41</v>
      </c>
      <c r="B5" s="101" t="s">
        <v>43</v>
      </c>
      <c r="C5" s="107">
        <f>'výpočet-NABÍDKA-okna'!P30+'výpočet-NABÍDKA-okna-VILA'!D24</f>
        <v>0</v>
      </c>
    </row>
    <row r="6" spans="1:3" ht="23.25">
      <c r="A6" s="96" t="s">
        <v>45</v>
      </c>
      <c r="B6" s="102" t="s">
        <v>42</v>
      </c>
      <c r="C6" s="108">
        <f>'výpočet-NABÍDKA-žaluzie'!P26</f>
        <v>0</v>
      </c>
    </row>
    <row r="7" spans="1:3" ht="24" thickBot="1">
      <c r="A7" s="97" t="s">
        <v>45</v>
      </c>
      <c r="B7" s="103" t="s">
        <v>43</v>
      </c>
      <c r="C7" s="109">
        <f>'výpočet-NABÍDKA-žaluzie'!P27</f>
        <v>0</v>
      </c>
    </row>
    <row r="8" spans="1:3" ht="20.25">
      <c r="A8" s="98" t="s">
        <v>44</v>
      </c>
      <c r="B8" s="104" t="s">
        <v>42</v>
      </c>
      <c r="C8" s="110">
        <f>C4+C6</f>
        <v>0</v>
      </c>
    </row>
    <row r="9" spans="1:3" ht="21" thickBot="1">
      <c r="A9" s="99" t="s">
        <v>44</v>
      </c>
      <c r="B9" s="105" t="s">
        <v>43</v>
      </c>
      <c r="C9" s="111">
        <f>C5+C7</f>
        <v>0</v>
      </c>
    </row>
  </sheetData>
  <sheetProtection sheet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U31"/>
  <sheetViews>
    <sheetView tabSelected="1" zoomScale="85" zoomScaleNormal="85" zoomScalePageLayoutView="0" workbookViewId="0" topLeftCell="A1">
      <selection activeCell="H33" sqref="H33"/>
    </sheetView>
  </sheetViews>
  <sheetFormatPr defaultColWidth="9.140625" defaultRowHeight="12.75"/>
  <cols>
    <col min="1" max="15" width="12.140625" style="0" customWidth="1"/>
    <col min="16" max="16" width="21.28125" style="0" customWidth="1"/>
    <col min="17" max="17" width="12.140625" style="0" customWidth="1"/>
    <col min="18" max="18" width="16.140625" style="0" customWidth="1"/>
    <col min="19" max="19" width="3.8515625" style="0" bestFit="1" customWidth="1"/>
    <col min="20" max="20" width="8.28125" style="0" bestFit="1" customWidth="1"/>
    <col min="21" max="21" width="7.00390625" style="0" bestFit="1" customWidth="1"/>
  </cols>
  <sheetData>
    <row r="1" spans="1:18" ht="25.5" customHeight="1" thickBot="1">
      <c r="A1" s="144" t="s">
        <v>60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18" s="4" customFormat="1" ht="21" customHeight="1">
      <c r="A2" s="145" t="s">
        <v>0</v>
      </c>
      <c r="B2" s="147" t="s">
        <v>1</v>
      </c>
      <c r="C2" s="148"/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5" t="s">
        <v>3</v>
      </c>
      <c r="Q2" s="149" t="s">
        <v>31</v>
      </c>
      <c r="R2" s="151" t="s">
        <v>32</v>
      </c>
    </row>
    <row r="3" spans="1:18" s="4" customFormat="1" ht="21" customHeight="1" thickBot="1">
      <c r="A3" s="146"/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6" t="s">
        <v>17</v>
      </c>
      <c r="P3" s="146"/>
      <c r="Q3" s="150"/>
      <c r="R3" s="152"/>
    </row>
    <row r="4" spans="1:18" s="4" customFormat="1" ht="15.75">
      <c r="A4" s="7" t="s">
        <v>18</v>
      </c>
      <c r="B4" s="8">
        <v>2.3</v>
      </c>
      <c r="C4" s="9">
        <v>2</v>
      </c>
      <c r="D4" s="10">
        <v>0</v>
      </c>
      <c r="E4" s="11">
        <v>42</v>
      </c>
      <c r="F4" s="11">
        <v>58</v>
      </c>
      <c r="G4" s="11">
        <v>60</v>
      </c>
      <c r="H4" s="11">
        <v>60</v>
      </c>
      <c r="I4" s="11">
        <v>60</v>
      </c>
      <c r="J4" s="11">
        <v>60</v>
      </c>
      <c r="K4" s="11">
        <v>60</v>
      </c>
      <c r="L4" s="11">
        <v>60</v>
      </c>
      <c r="M4" s="11">
        <v>60</v>
      </c>
      <c r="N4" s="11">
        <v>4</v>
      </c>
      <c r="O4" s="12">
        <v>0</v>
      </c>
      <c r="P4" s="13">
        <f>SUM(D4:O4)</f>
        <v>524</v>
      </c>
      <c r="Q4" s="8">
        <f>(B4*C4)*P4</f>
        <v>2410.3999999999996</v>
      </c>
      <c r="R4" s="14">
        <f>Q4*2</f>
        <v>4820.799999999999</v>
      </c>
    </row>
    <row r="5" spans="1:18" s="4" customFormat="1" ht="16.5" thickBot="1">
      <c r="A5" s="15"/>
      <c r="B5" s="16">
        <f>B4*C4</f>
        <v>4.6</v>
      </c>
      <c r="C5" s="17">
        <v>2</v>
      </c>
      <c r="D5" s="18">
        <f aca="true" t="shared" si="0" ref="D5:O5">D4*$B$5*$C$5</f>
        <v>0</v>
      </c>
      <c r="E5" s="19">
        <f t="shared" si="0"/>
        <v>386.4</v>
      </c>
      <c r="F5" s="19">
        <f t="shared" si="0"/>
        <v>533.5999999999999</v>
      </c>
      <c r="G5" s="19">
        <f t="shared" si="0"/>
        <v>552</v>
      </c>
      <c r="H5" s="19">
        <f t="shared" si="0"/>
        <v>552</v>
      </c>
      <c r="I5" s="19">
        <f t="shared" si="0"/>
        <v>552</v>
      </c>
      <c r="J5" s="19">
        <f t="shared" si="0"/>
        <v>552</v>
      </c>
      <c r="K5" s="19">
        <f t="shared" si="0"/>
        <v>552</v>
      </c>
      <c r="L5" s="19">
        <f t="shared" si="0"/>
        <v>552</v>
      </c>
      <c r="M5" s="19">
        <f t="shared" si="0"/>
        <v>552</v>
      </c>
      <c r="N5" s="19">
        <f t="shared" si="0"/>
        <v>36.8</v>
      </c>
      <c r="O5" s="20">
        <f t="shared" si="0"/>
        <v>0</v>
      </c>
      <c r="P5" s="21"/>
      <c r="Q5" s="16"/>
      <c r="R5" s="22"/>
    </row>
    <row r="6" spans="1:18" s="4" customFormat="1" ht="15.75">
      <c r="A6" s="7" t="s">
        <v>19</v>
      </c>
      <c r="B6" s="8">
        <v>2.3</v>
      </c>
      <c r="C6" s="9">
        <v>2.5</v>
      </c>
      <c r="D6" s="10">
        <v>0</v>
      </c>
      <c r="E6" s="11">
        <v>8</v>
      </c>
      <c r="F6" s="11">
        <v>8</v>
      </c>
      <c r="G6" s="11">
        <v>8</v>
      </c>
      <c r="H6" s="11">
        <v>8</v>
      </c>
      <c r="I6" s="11">
        <v>8</v>
      </c>
      <c r="J6" s="11">
        <v>8</v>
      </c>
      <c r="K6" s="11">
        <v>8</v>
      </c>
      <c r="L6" s="11">
        <v>8</v>
      </c>
      <c r="M6" s="11">
        <v>8</v>
      </c>
      <c r="N6" s="10">
        <v>0</v>
      </c>
      <c r="O6" s="12">
        <v>0</v>
      </c>
      <c r="P6" s="13">
        <f>SUM(D6:O6)</f>
        <v>72</v>
      </c>
      <c r="Q6" s="8">
        <f>(B6*C6)*P6</f>
        <v>414</v>
      </c>
      <c r="R6" s="14">
        <f aca="true" t="shared" si="1" ref="R6:R22">Q6*2</f>
        <v>828</v>
      </c>
    </row>
    <row r="7" spans="1:18" s="4" customFormat="1" ht="16.5" thickBot="1">
      <c r="A7" s="15"/>
      <c r="B7" s="16">
        <f>B6*C6</f>
        <v>5.75</v>
      </c>
      <c r="C7" s="17">
        <v>2</v>
      </c>
      <c r="D7" s="18">
        <f aca="true" t="shared" si="2" ref="D7:O7">D6*$B$7*$C$7</f>
        <v>0</v>
      </c>
      <c r="E7" s="19">
        <f t="shared" si="2"/>
        <v>92</v>
      </c>
      <c r="F7" s="19">
        <f t="shared" si="2"/>
        <v>92</v>
      </c>
      <c r="G7" s="19">
        <f t="shared" si="2"/>
        <v>92</v>
      </c>
      <c r="H7" s="19">
        <f t="shared" si="2"/>
        <v>92</v>
      </c>
      <c r="I7" s="19">
        <f t="shared" si="2"/>
        <v>92</v>
      </c>
      <c r="J7" s="19">
        <f t="shared" si="2"/>
        <v>92</v>
      </c>
      <c r="K7" s="19">
        <f t="shared" si="2"/>
        <v>92</v>
      </c>
      <c r="L7" s="19">
        <f t="shared" si="2"/>
        <v>92</v>
      </c>
      <c r="M7" s="19">
        <f t="shared" si="2"/>
        <v>92</v>
      </c>
      <c r="N7" s="18">
        <f t="shared" si="2"/>
        <v>0</v>
      </c>
      <c r="O7" s="20">
        <f t="shared" si="2"/>
        <v>0</v>
      </c>
      <c r="P7" s="21"/>
      <c r="Q7" s="16"/>
      <c r="R7" s="22"/>
    </row>
    <row r="8" spans="1:18" s="4" customFormat="1" ht="15.75">
      <c r="A8" s="7" t="s">
        <v>20</v>
      </c>
      <c r="B8" s="8">
        <v>1.7</v>
      </c>
      <c r="C8" s="9">
        <v>2</v>
      </c>
      <c r="D8" s="10">
        <v>0</v>
      </c>
      <c r="E8" s="11">
        <v>3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3</v>
      </c>
      <c r="M8" s="11">
        <v>3</v>
      </c>
      <c r="N8" s="10">
        <v>0</v>
      </c>
      <c r="O8" s="12">
        <v>0</v>
      </c>
      <c r="P8" s="13">
        <f>SUM(D8:O8)</f>
        <v>27</v>
      </c>
      <c r="Q8" s="8">
        <f>(B8*C8)*P8</f>
        <v>91.8</v>
      </c>
      <c r="R8" s="14">
        <f t="shared" si="1"/>
        <v>183.6</v>
      </c>
    </row>
    <row r="9" spans="1:18" s="4" customFormat="1" ht="16.5" thickBot="1">
      <c r="A9" s="15"/>
      <c r="B9" s="16">
        <f>B8*C8</f>
        <v>3.4</v>
      </c>
      <c r="C9" s="17">
        <v>2</v>
      </c>
      <c r="D9" s="18">
        <f aca="true" t="shared" si="3" ref="D9:O9">D8*$B$9*$C$9</f>
        <v>0</v>
      </c>
      <c r="E9" s="19">
        <f t="shared" si="3"/>
        <v>20.4</v>
      </c>
      <c r="F9" s="19">
        <f t="shared" si="3"/>
        <v>20.4</v>
      </c>
      <c r="G9" s="19">
        <f t="shared" si="3"/>
        <v>20.4</v>
      </c>
      <c r="H9" s="19">
        <f t="shared" si="3"/>
        <v>20.4</v>
      </c>
      <c r="I9" s="19">
        <f t="shared" si="3"/>
        <v>20.4</v>
      </c>
      <c r="J9" s="19">
        <f t="shared" si="3"/>
        <v>20.4</v>
      </c>
      <c r="K9" s="19">
        <f t="shared" si="3"/>
        <v>20.4</v>
      </c>
      <c r="L9" s="19">
        <f t="shared" si="3"/>
        <v>20.4</v>
      </c>
      <c r="M9" s="19">
        <f t="shared" si="3"/>
        <v>20.4</v>
      </c>
      <c r="N9" s="18">
        <f t="shared" si="3"/>
        <v>0</v>
      </c>
      <c r="O9" s="20">
        <f t="shared" si="3"/>
        <v>0</v>
      </c>
      <c r="P9" s="21"/>
      <c r="Q9" s="16"/>
      <c r="R9" s="22"/>
    </row>
    <row r="10" spans="1:18" s="4" customFormat="1" ht="15.75">
      <c r="A10" s="7" t="s">
        <v>21</v>
      </c>
      <c r="B10" s="8">
        <v>2.3</v>
      </c>
      <c r="C10" s="9">
        <v>3</v>
      </c>
      <c r="D10" s="11">
        <v>22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1">
        <v>28</v>
      </c>
      <c r="O10" s="12">
        <v>0</v>
      </c>
      <c r="P10" s="13">
        <f>SUM(D10:O10)</f>
        <v>50</v>
      </c>
      <c r="Q10" s="8">
        <f>(B10*C10)*P10</f>
        <v>345</v>
      </c>
      <c r="R10" s="14">
        <f t="shared" si="1"/>
        <v>690</v>
      </c>
    </row>
    <row r="11" spans="1:18" s="4" customFormat="1" ht="16.5" thickBot="1">
      <c r="A11" s="15"/>
      <c r="B11" s="16">
        <f>B10*C10</f>
        <v>6.8999999999999995</v>
      </c>
      <c r="C11" s="17">
        <v>2</v>
      </c>
      <c r="D11" s="19">
        <f aca="true" t="shared" si="4" ref="D11:M11">D10*$B$11*$C$11</f>
        <v>303.59999999999997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9">
        <f>N10*$B$11*$C$11</f>
        <v>386.4</v>
      </c>
      <c r="O11" s="20">
        <f>O10*$B$11*$C$11</f>
        <v>0</v>
      </c>
      <c r="P11" s="21"/>
      <c r="Q11" s="16"/>
      <c r="R11" s="22"/>
    </row>
    <row r="12" spans="1:18" s="4" customFormat="1" ht="15.75">
      <c r="A12" s="7" t="s">
        <v>22</v>
      </c>
      <c r="B12" s="8">
        <v>1.7</v>
      </c>
      <c r="C12" s="9">
        <v>2.9</v>
      </c>
      <c r="D12" s="10">
        <v>0</v>
      </c>
      <c r="E12" s="10">
        <v>0</v>
      </c>
      <c r="F12" s="11">
        <v>1</v>
      </c>
      <c r="G12" s="11">
        <v>1</v>
      </c>
      <c r="H12" s="11">
        <v>1</v>
      </c>
      <c r="I12" s="11">
        <v>1</v>
      </c>
      <c r="J12" s="11">
        <v>1</v>
      </c>
      <c r="K12" s="11">
        <v>1</v>
      </c>
      <c r="L12" s="11">
        <v>1</v>
      </c>
      <c r="M12" s="11">
        <v>1</v>
      </c>
      <c r="N12" s="10">
        <v>0</v>
      </c>
      <c r="O12" s="12">
        <v>0</v>
      </c>
      <c r="P12" s="13">
        <f>SUM(D12:O12)</f>
        <v>8</v>
      </c>
      <c r="Q12" s="8">
        <f>(B12*C12)*P12</f>
        <v>39.44</v>
      </c>
      <c r="R12" s="14">
        <f t="shared" si="1"/>
        <v>78.88</v>
      </c>
    </row>
    <row r="13" spans="1:18" s="4" customFormat="1" ht="16.5" thickBot="1">
      <c r="A13" s="15"/>
      <c r="B13" s="16">
        <f>B12*C12</f>
        <v>4.93</v>
      </c>
      <c r="C13" s="17">
        <v>2</v>
      </c>
      <c r="D13" s="18">
        <f aca="true" t="shared" si="5" ref="D13:O13">D12*$B$13*$C$13</f>
        <v>0</v>
      </c>
      <c r="E13" s="18">
        <f t="shared" si="5"/>
        <v>0</v>
      </c>
      <c r="F13" s="19">
        <f t="shared" si="5"/>
        <v>9.86</v>
      </c>
      <c r="G13" s="19">
        <f t="shared" si="5"/>
        <v>9.86</v>
      </c>
      <c r="H13" s="19">
        <f t="shared" si="5"/>
        <v>9.86</v>
      </c>
      <c r="I13" s="19">
        <f t="shared" si="5"/>
        <v>9.86</v>
      </c>
      <c r="J13" s="19">
        <f t="shared" si="5"/>
        <v>9.86</v>
      </c>
      <c r="K13" s="19">
        <f t="shared" si="5"/>
        <v>9.86</v>
      </c>
      <c r="L13" s="19">
        <f t="shared" si="5"/>
        <v>9.86</v>
      </c>
      <c r="M13" s="19">
        <f t="shared" si="5"/>
        <v>9.86</v>
      </c>
      <c r="N13" s="18">
        <f t="shared" si="5"/>
        <v>0</v>
      </c>
      <c r="O13" s="20">
        <f t="shared" si="5"/>
        <v>0</v>
      </c>
      <c r="P13" s="21"/>
      <c r="Q13" s="16"/>
      <c r="R13" s="22"/>
    </row>
    <row r="14" spans="1:18" s="4" customFormat="1" ht="15.75">
      <c r="A14" s="7" t="s">
        <v>23</v>
      </c>
      <c r="B14" s="8">
        <v>2.2</v>
      </c>
      <c r="C14" s="9">
        <v>1.9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23">
        <v>8</v>
      </c>
      <c r="P14" s="13">
        <f>SUM(D14:O14)</f>
        <v>8</v>
      </c>
      <c r="Q14" s="8">
        <f>(B14*C14)*P14</f>
        <v>33.44</v>
      </c>
      <c r="R14" s="14">
        <f t="shared" si="1"/>
        <v>66.88</v>
      </c>
    </row>
    <row r="15" spans="1:21" s="4" customFormat="1" ht="16.5" customHeight="1" thickBot="1">
      <c r="A15" s="15"/>
      <c r="B15" s="16">
        <f>B14*C14</f>
        <v>4.18</v>
      </c>
      <c r="C15" s="17">
        <v>2</v>
      </c>
      <c r="D15" s="18">
        <f>D14*$C$15*$B$15</f>
        <v>0</v>
      </c>
      <c r="E15" s="18">
        <f aca="true" t="shared" si="6" ref="E15:O15">E14*$C$15*$B$15</f>
        <v>0</v>
      </c>
      <c r="F15" s="18">
        <f t="shared" si="6"/>
        <v>0</v>
      </c>
      <c r="G15" s="18">
        <f t="shared" si="6"/>
        <v>0</v>
      </c>
      <c r="H15" s="18">
        <f t="shared" si="6"/>
        <v>0</v>
      </c>
      <c r="I15" s="18">
        <f t="shared" si="6"/>
        <v>0</v>
      </c>
      <c r="J15" s="18">
        <f t="shared" si="6"/>
        <v>0</v>
      </c>
      <c r="K15" s="18">
        <f t="shared" si="6"/>
        <v>0</v>
      </c>
      <c r="L15" s="18">
        <f t="shared" si="6"/>
        <v>0</v>
      </c>
      <c r="M15" s="18">
        <f t="shared" si="6"/>
        <v>0</v>
      </c>
      <c r="N15" s="18">
        <f t="shared" si="6"/>
        <v>0</v>
      </c>
      <c r="O15" s="24">
        <f t="shared" si="6"/>
        <v>66.88</v>
      </c>
      <c r="P15" s="21"/>
      <c r="Q15" s="16"/>
      <c r="R15" s="22"/>
      <c r="U15" s="37"/>
    </row>
    <row r="16" spans="1:21" s="4" customFormat="1" ht="15.75">
      <c r="A16" s="7" t="s">
        <v>24</v>
      </c>
      <c r="B16" s="8">
        <v>2.2</v>
      </c>
      <c r="C16" s="9">
        <v>0.6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2"/>
      <c r="P16" s="13">
        <f>SUM(D16:O16)</f>
        <v>0</v>
      </c>
      <c r="Q16" s="8">
        <f>(B16*C16)*P16</f>
        <v>0</v>
      </c>
      <c r="R16" s="14">
        <f t="shared" si="1"/>
        <v>0</v>
      </c>
      <c r="U16" s="37"/>
    </row>
    <row r="17" spans="1:21" s="4" customFormat="1" ht="16.5" thickBot="1">
      <c r="A17" s="15"/>
      <c r="B17" s="16">
        <f>B16*C16</f>
        <v>1.32</v>
      </c>
      <c r="C17" s="17">
        <v>2</v>
      </c>
      <c r="D17" s="18">
        <f>D16*$C$17*$B$17</f>
        <v>0</v>
      </c>
      <c r="E17" s="18">
        <f aca="true" t="shared" si="7" ref="E17:O17">E16*$C$17*$B$17</f>
        <v>0</v>
      </c>
      <c r="F17" s="18">
        <f t="shared" si="7"/>
        <v>0</v>
      </c>
      <c r="G17" s="18">
        <f t="shared" si="7"/>
        <v>0</v>
      </c>
      <c r="H17" s="18">
        <f t="shared" si="7"/>
        <v>0</v>
      </c>
      <c r="I17" s="18">
        <f t="shared" si="7"/>
        <v>0</v>
      </c>
      <c r="J17" s="18">
        <f t="shared" si="7"/>
        <v>0</v>
      </c>
      <c r="K17" s="18">
        <f t="shared" si="7"/>
        <v>0</v>
      </c>
      <c r="L17" s="18">
        <f t="shared" si="7"/>
        <v>0</v>
      </c>
      <c r="M17" s="18">
        <f t="shared" si="7"/>
        <v>0</v>
      </c>
      <c r="N17" s="18">
        <f t="shared" si="7"/>
        <v>0</v>
      </c>
      <c r="O17" s="20">
        <f t="shared" si="7"/>
        <v>0</v>
      </c>
      <c r="P17" s="21"/>
      <c r="Q17" s="16"/>
      <c r="R17" s="22"/>
      <c r="U17" s="37"/>
    </row>
    <row r="18" spans="1:21" s="4" customFormat="1" ht="12.75" customHeight="1">
      <c r="A18" s="7" t="s">
        <v>25</v>
      </c>
      <c r="B18" s="8">
        <v>2.3</v>
      </c>
      <c r="C18" s="9">
        <v>1</v>
      </c>
      <c r="D18" s="11">
        <v>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0</v>
      </c>
      <c r="P18" s="13">
        <f>SUM(D18:O18)</f>
        <v>4</v>
      </c>
      <c r="Q18" s="8">
        <f>(B18*C18)*P18</f>
        <v>9.2</v>
      </c>
      <c r="R18" s="14">
        <f t="shared" si="1"/>
        <v>18.4</v>
      </c>
      <c r="U18" s="37"/>
    </row>
    <row r="19" spans="1:21" s="4" customFormat="1" ht="16.5" thickBot="1">
      <c r="A19" s="15"/>
      <c r="B19" s="16">
        <f>B18*C18</f>
        <v>2.3</v>
      </c>
      <c r="C19" s="17">
        <v>2</v>
      </c>
      <c r="D19" s="19">
        <f>D18*$C$19*$B$19</f>
        <v>18.4</v>
      </c>
      <c r="E19" s="18">
        <f aca="true" t="shared" si="8" ref="E19:O19">E18*$C$19*$B$19</f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>
        <f t="shared" si="8"/>
        <v>0</v>
      </c>
      <c r="K19" s="18">
        <f t="shared" si="8"/>
        <v>0</v>
      </c>
      <c r="L19" s="18">
        <f t="shared" si="8"/>
        <v>0</v>
      </c>
      <c r="M19" s="18">
        <f t="shared" si="8"/>
        <v>0</v>
      </c>
      <c r="N19" s="18">
        <f t="shared" si="8"/>
        <v>0</v>
      </c>
      <c r="O19" s="20">
        <f t="shared" si="8"/>
        <v>0</v>
      </c>
      <c r="P19" s="21"/>
      <c r="Q19" s="16"/>
      <c r="R19" s="22"/>
      <c r="U19" s="37"/>
    </row>
    <row r="20" spans="1:21" s="4" customFormat="1" ht="15.75">
      <c r="A20" s="7" t="s">
        <v>26</v>
      </c>
      <c r="B20" s="8">
        <v>1.7</v>
      </c>
      <c r="C20" s="9">
        <v>2.1</v>
      </c>
      <c r="D20" s="11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2">
        <v>0</v>
      </c>
      <c r="P20" s="13">
        <f>SUM(D20:O20)</f>
        <v>1</v>
      </c>
      <c r="Q20" s="8">
        <f>(B20*C20)*P20</f>
        <v>3.57</v>
      </c>
      <c r="R20" s="14">
        <f t="shared" si="1"/>
        <v>7.14</v>
      </c>
      <c r="U20" s="37"/>
    </row>
    <row r="21" spans="1:21" s="4" customFormat="1" ht="16.5" thickBot="1">
      <c r="A21" s="15"/>
      <c r="B21" s="16">
        <f>B20*C20</f>
        <v>3.57</v>
      </c>
      <c r="C21" s="17">
        <v>2</v>
      </c>
      <c r="D21" s="19">
        <f>D20*$C$21*$B$21</f>
        <v>7.14</v>
      </c>
      <c r="E21" s="18">
        <f aca="true" t="shared" si="9" ref="E21:O21">E20*$C$21*$B$21</f>
        <v>0</v>
      </c>
      <c r="F21" s="18">
        <f t="shared" si="9"/>
        <v>0</v>
      </c>
      <c r="G21" s="18">
        <f t="shared" si="9"/>
        <v>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  <c r="L21" s="18">
        <f t="shared" si="9"/>
        <v>0</v>
      </c>
      <c r="M21" s="18">
        <f t="shared" si="9"/>
        <v>0</v>
      </c>
      <c r="N21" s="18">
        <f t="shared" si="9"/>
        <v>0</v>
      </c>
      <c r="O21" s="20">
        <f t="shared" si="9"/>
        <v>0</v>
      </c>
      <c r="P21" s="21"/>
      <c r="Q21" s="16"/>
      <c r="R21" s="22"/>
      <c r="U21" s="37"/>
    </row>
    <row r="22" spans="1:21" s="4" customFormat="1" ht="15.75">
      <c r="A22" s="7" t="s">
        <v>27</v>
      </c>
      <c r="B22" s="8">
        <v>1.7</v>
      </c>
      <c r="C22" s="9">
        <v>0.8</v>
      </c>
      <c r="D22" s="11">
        <v>1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2">
        <v>0</v>
      </c>
      <c r="P22" s="13">
        <f>SUM(D22:O22)</f>
        <v>1</v>
      </c>
      <c r="Q22" s="8">
        <f>(B22*C22)*P22</f>
        <v>1.36</v>
      </c>
      <c r="R22" s="14">
        <f t="shared" si="1"/>
        <v>2.72</v>
      </c>
      <c r="U22" s="37"/>
    </row>
    <row r="23" spans="1:21" s="4" customFormat="1" ht="16.5" thickBot="1">
      <c r="A23" s="15"/>
      <c r="B23" s="16">
        <f>B22*C22</f>
        <v>1.36</v>
      </c>
      <c r="C23" s="17">
        <v>2</v>
      </c>
      <c r="D23" s="19">
        <f>D22*$C$23*$B$23</f>
        <v>2.72</v>
      </c>
      <c r="E23" s="18">
        <f aca="true" t="shared" si="10" ref="E23:O23">E22*$C$23*$B$23</f>
        <v>0</v>
      </c>
      <c r="F23" s="18">
        <f t="shared" si="10"/>
        <v>0</v>
      </c>
      <c r="G23" s="18">
        <f t="shared" si="10"/>
        <v>0</v>
      </c>
      <c r="H23" s="18">
        <f t="shared" si="10"/>
        <v>0</v>
      </c>
      <c r="I23" s="18">
        <f t="shared" si="10"/>
        <v>0</v>
      </c>
      <c r="J23" s="18">
        <f t="shared" si="10"/>
        <v>0</v>
      </c>
      <c r="K23" s="18">
        <f t="shared" si="10"/>
        <v>0</v>
      </c>
      <c r="L23" s="18">
        <f t="shared" si="10"/>
        <v>0</v>
      </c>
      <c r="M23" s="18">
        <f t="shared" si="10"/>
        <v>0</v>
      </c>
      <c r="N23" s="18">
        <f t="shared" si="10"/>
        <v>0</v>
      </c>
      <c r="O23" s="20">
        <f t="shared" si="10"/>
        <v>0</v>
      </c>
      <c r="P23" s="21"/>
      <c r="Q23" s="16"/>
      <c r="R23" s="22"/>
      <c r="U23" s="37"/>
    </row>
    <row r="24" spans="1:21" s="4" customFormat="1" ht="15.75">
      <c r="A24" s="25"/>
      <c r="B24" s="26"/>
      <c r="C24" s="70" t="s">
        <v>28</v>
      </c>
      <c r="D24" s="25">
        <f aca="true" t="shared" si="11" ref="D24:O24">SUM(D4+D6+D8+D10+D12+D14+D16+D18+D20+D22)</f>
        <v>28</v>
      </c>
      <c r="E24" s="27">
        <f t="shared" si="11"/>
        <v>53</v>
      </c>
      <c r="F24" s="27">
        <f t="shared" si="11"/>
        <v>70</v>
      </c>
      <c r="G24" s="27">
        <f t="shared" si="11"/>
        <v>72</v>
      </c>
      <c r="H24" s="27">
        <f t="shared" si="11"/>
        <v>72</v>
      </c>
      <c r="I24" s="27">
        <f t="shared" si="11"/>
        <v>72</v>
      </c>
      <c r="J24" s="27">
        <f t="shared" si="11"/>
        <v>72</v>
      </c>
      <c r="K24" s="27">
        <f t="shared" si="11"/>
        <v>72</v>
      </c>
      <c r="L24" s="27">
        <f t="shared" si="11"/>
        <v>72</v>
      </c>
      <c r="M24" s="27">
        <f t="shared" si="11"/>
        <v>72</v>
      </c>
      <c r="N24" s="27">
        <f t="shared" si="11"/>
        <v>32</v>
      </c>
      <c r="O24" s="28">
        <f t="shared" si="11"/>
        <v>8</v>
      </c>
      <c r="U24" s="37"/>
    </row>
    <row r="25" spans="1:21" s="32" customFormat="1" ht="16.5" customHeight="1" thickBot="1">
      <c r="A25" s="29"/>
      <c r="B25" s="30"/>
      <c r="C25" s="71" t="s">
        <v>29</v>
      </c>
      <c r="D25" s="117">
        <f aca="true" t="shared" si="12" ref="D25:O25">D5+D7+D9+D11+D13+D15+D17+D19+D21+D23</f>
        <v>331.85999999999996</v>
      </c>
      <c r="E25" s="31">
        <f t="shared" si="12"/>
        <v>498.79999999999995</v>
      </c>
      <c r="F25" s="31">
        <f t="shared" si="12"/>
        <v>655.8599999999999</v>
      </c>
      <c r="G25" s="31">
        <f t="shared" si="12"/>
        <v>674.26</v>
      </c>
      <c r="H25" s="31">
        <f t="shared" si="12"/>
        <v>674.26</v>
      </c>
      <c r="I25" s="31">
        <f t="shared" si="12"/>
        <v>674.26</v>
      </c>
      <c r="J25" s="31">
        <f t="shared" si="12"/>
        <v>674.26</v>
      </c>
      <c r="K25" s="31">
        <f t="shared" si="12"/>
        <v>674.26</v>
      </c>
      <c r="L25" s="31">
        <f t="shared" si="12"/>
        <v>674.26</v>
      </c>
      <c r="M25" s="31">
        <f t="shared" si="12"/>
        <v>674.26</v>
      </c>
      <c r="N25" s="31">
        <f t="shared" si="12"/>
        <v>423.2</v>
      </c>
      <c r="O25" s="118">
        <f t="shared" si="12"/>
        <v>66.88</v>
      </c>
      <c r="U25" s="37"/>
    </row>
    <row r="26" spans="1:21" s="39" customFormat="1" ht="36.75" thickBot="1">
      <c r="A26" s="76"/>
      <c r="B26" s="76"/>
      <c r="C26" s="77"/>
      <c r="D26" s="78"/>
      <c r="E26" s="78"/>
      <c r="F26" s="76"/>
      <c r="G26" s="76"/>
      <c r="H26" s="76"/>
      <c r="I26" s="78"/>
      <c r="J26" s="78"/>
      <c r="K26" s="76"/>
      <c r="L26" s="38"/>
      <c r="M26" s="38"/>
      <c r="N26" s="38"/>
      <c r="O26" s="38"/>
      <c r="P26" s="1" t="s">
        <v>3</v>
      </c>
      <c r="Q26" s="2" t="s">
        <v>31</v>
      </c>
      <c r="R26" s="3" t="s">
        <v>32</v>
      </c>
      <c r="S26" s="40"/>
      <c r="T26" s="41"/>
      <c r="U26" s="42"/>
    </row>
    <row r="27" spans="1:20" s="4" customFormat="1" ht="16.5" thickBot="1">
      <c r="A27" s="39"/>
      <c r="B27" s="39"/>
      <c r="C27" s="79"/>
      <c r="D27" s="39"/>
      <c r="E27" s="39"/>
      <c r="F27" s="39"/>
      <c r="G27" s="39"/>
      <c r="H27" s="39"/>
      <c r="I27" s="39"/>
      <c r="J27" s="39"/>
      <c r="K27" s="39"/>
      <c r="L27" s="138" t="s">
        <v>30</v>
      </c>
      <c r="M27" s="139"/>
      <c r="N27" s="139"/>
      <c r="O27" s="140"/>
      <c r="P27" s="113">
        <f>P4+P6+P8+P10+P12+P14+P16+P18+P20+P22</f>
        <v>695</v>
      </c>
      <c r="Q27" s="116">
        <f>Q4+Q6+Q8+Q10+Q12+Q14+Q16+Q18+Q20+Q22</f>
        <v>3348.21</v>
      </c>
      <c r="R27" s="114">
        <f>R4+R6+R8+R10+R12+R14+R16+R18+R20+R22</f>
        <v>6696.42</v>
      </c>
      <c r="S27" s="33"/>
      <c r="T27" s="34"/>
    </row>
    <row r="28" spans="1:17" s="4" customFormat="1" ht="18">
      <c r="A28" s="39"/>
      <c r="B28" s="39"/>
      <c r="C28" s="80"/>
      <c r="D28" s="39"/>
      <c r="E28" s="39"/>
      <c r="F28" s="39"/>
      <c r="G28" s="39"/>
      <c r="H28" s="39"/>
      <c r="I28" s="39"/>
      <c r="J28" s="39"/>
      <c r="K28" s="39"/>
      <c r="L28" s="135" t="s">
        <v>35</v>
      </c>
      <c r="M28" s="136"/>
      <c r="N28" s="136"/>
      <c r="O28" s="137"/>
      <c r="P28" s="115"/>
      <c r="Q28" s="87"/>
    </row>
    <row r="29" spans="1:17" s="4" customFormat="1" ht="15.75" customHeight="1" thickBot="1">
      <c r="A29" s="81"/>
      <c r="B29" s="81"/>
      <c r="C29" s="82"/>
      <c r="D29" s="83"/>
      <c r="E29" s="83"/>
      <c r="F29" s="83"/>
      <c r="G29" s="83"/>
      <c r="H29" s="81"/>
      <c r="I29" s="81"/>
      <c r="J29" s="81"/>
      <c r="K29" s="81"/>
      <c r="L29" s="132" t="s">
        <v>34</v>
      </c>
      <c r="M29" s="133"/>
      <c r="N29" s="133"/>
      <c r="O29" s="134"/>
      <c r="P29" s="89">
        <f>P28*R27</f>
        <v>0</v>
      </c>
      <c r="Q29" s="88"/>
    </row>
    <row r="30" spans="1:17" s="4" customFormat="1" ht="15.75" customHeight="1" thickBot="1">
      <c r="A30" s="81"/>
      <c r="B30" s="81"/>
      <c r="C30" s="82"/>
      <c r="D30" s="83"/>
      <c r="E30" s="83"/>
      <c r="F30" s="83"/>
      <c r="G30" s="83"/>
      <c r="H30" s="81"/>
      <c r="I30" s="81"/>
      <c r="J30" s="81"/>
      <c r="K30" s="81"/>
      <c r="L30" s="129" t="s">
        <v>33</v>
      </c>
      <c r="M30" s="130"/>
      <c r="N30" s="130"/>
      <c r="O30" s="131"/>
      <c r="P30" s="90">
        <f>P29*1.21</f>
        <v>0</v>
      </c>
      <c r="Q30" s="87"/>
    </row>
    <row r="31" spans="17:18" s="4" customFormat="1" ht="15">
      <c r="Q31" s="35"/>
      <c r="R31" s="36"/>
    </row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</sheetData>
  <sheetProtection sheet="1"/>
  <protectedRanges>
    <protectedRange sqref="P28" name="okna"/>
  </protectedRanges>
  <mergeCells count="11">
    <mergeCell ref="R2:R3"/>
    <mergeCell ref="L30:O30"/>
    <mergeCell ref="L29:O29"/>
    <mergeCell ref="L28:O28"/>
    <mergeCell ref="L27:O27"/>
    <mergeCell ref="D2:O2"/>
    <mergeCell ref="A1:R1"/>
    <mergeCell ref="A2:A3"/>
    <mergeCell ref="B2:C2"/>
    <mergeCell ref="P2:P3"/>
    <mergeCell ref="Q2:Q3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28"/>
  <sheetViews>
    <sheetView zoomScale="85" zoomScaleNormal="85" zoomScalePageLayoutView="0" workbookViewId="0" topLeftCell="A1">
      <selection activeCell="P37" sqref="P37"/>
    </sheetView>
  </sheetViews>
  <sheetFormatPr defaultColWidth="9.140625" defaultRowHeight="12.75"/>
  <cols>
    <col min="1" max="3" width="12.140625" style="0" customWidth="1"/>
    <col min="4" max="15" width="12.28125" style="0" customWidth="1"/>
    <col min="16" max="16" width="24.00390625" style="0" customWidth="1"/>
    <col min="17" max="17" width="15.28125" style="0" customWidth="1"/>
    <col min="18" max="18" width="3.8515625" style="0" bestFit="1" customWidth="1"/>
    <col min="19" max="19" width="8.28125" style="0" bestFit="1" customWidth="1"/>
    <col min="20" max="20" width="16.140625" style="0" customWidth="1"/>
  </cols>
  <sheetData>
    <row r="1" spans="1:17" ht="25.5" customHeight="1" thickBot="1">
      <c r="A1" s="144" t="s">
        <v>36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</row>
    <row r="2" spans="1:17" s="4" customFormat="1" ht="21" customHeight="1">
      <c r="A2" s="1" t="s">
        <v>0</v>
      </c>
      <c r="B2" s="147" t="s">
        <v>37</v>
      </c>
      <c r="C2" s="148"/>
      <c r="D2" s="141" t="s">
        <v>2</v>
      </c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5" t="s">
        <v>38</v>
      </c>
      <c r="Q2" s="151" t="s">
        <v>31</v>
      </c>
    </row>
    <row r="3" spans="1:17" s="4" customFormat="1" ht="36.75" customHeight="1" thickBot="1">
      <c r="A3" s="43" t="s">
        <v>46</v>
      </c>
      <c r="B3" s="5" t="s">
        <v>4</v>
      </c>
      <c r="C3" s="6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6" t="s">
        <v>17</v>
      </c>
      <c r="P3" s="146"/>
      <c r="Q3" s="152"/>
    </row>
    <row r="4" spans="1:17" s="4" customFormat="1" ht="15.75">
      <c r="A4" s="7" t="s">
        <v>18</v>
      </c>
      <c r="B4" s="45">
        <v>65</v>
      </c>
      <c r="C4" s="46">
        <v>168</v>
      </c>
      <c r="D4" s="10">
        <v>0</v>
      </c>
      <c r="E4" s="11">
        <v>34</v>
      </c>
      <c r="F4" s="11">
        <v>50</v>
      </c>
      <c r="G4" s="11">
        <v>48</v>
      </c>
      <c r="H4" s="11">
        <v>49</v>
      </c>
      <c r="I4" s="11">
        <v>50</v>
      </c>
      <c r="J4" s="11">
        <v>49</v>
      </c>
      <c r="K4" s="11">
        <v>49</v>
      </c>
      <c r="L4" s="11">
        <v>48</v>
      </c>
      <c r="M4" s="11">
        <v>48</v>
      </c>
      <c r="N4" s="11">
        <v>4</v>
      </c>
      <c r="O4" s="12">
        <v>0</v>
      </c>
      <c r="P4" s="13"/>
      <c r="Q4" s="14"/>
    </row>
    <row r="5" spans="1:17" s="4" customFormat="1" ht="15.75">
      <c r="A5" s="44">
        <v>3</v>
      </c>
      <c r="B5" s="47">
        <v>125</v>
      </c>
      <c r="C5" s="48">
        <v>62</v>
      </c>
      <c r="D5" s="62">
        <f>D4*(($B5*$C5)+($B4*$C4)+($B6*$C6))/10000</f>
        <v>0</v>
      </c>
      <c r="E5" s="62">
        <f aca="true" t="shared" si="0" ref="E5:O5">E4*(($B5*$C5)+($B4*$C4)+($B6*$C6))/10000</f>
        <v>102.578</v>
      </c>
      <c r="F5" s="62">
        <f t="shared" si="0"/>
        <v>150.85</v>
      </c>
      <c r="G5" s="62">
        <f t="shared" si="0"/>
        <v>144.816</v>
      </c>
      <c r="H5" s="62">
        <f t="shared" si="0"/>
        <v>147.833</v>
      </c>
      <c r="I5" s="62">
        <f t="shared" si="0"/>
        <v>150.85</v>
      </c>
      <c r="J5" s="62">
        <f t="shared" si="0"/>
        <v>147.833</v>
      </c>
      <c r="K5" s="62">
        <f t="shared" si="0"/>
        <v>147.833</v>
      </c>
      <c r="L5" s="62">
        <f t="shared" si="0"/>
        <v>144.816</v>
      </c>
      <c r="M5" s="62">
        <f t="shared" si="0"/>
        <v>144.816</v>
      </c>
      <c r="N5" s="62">
        <f t="shared" si="0"/>
        <v>12.068</v>
      </c>
      <c r="O5" s="62">
        <f t="shared" si="0"/>
        <v>0</v>
      </c>
      <c r="P5" s="51"/>
      <c r="Q5" s="52">
        <f>SUM(D5:O5)</f>
        <v>1294.293</v>
      </c>
    </row>
    <row r="6" spans="1:17" s="4" customFormat="1" ht="16.5" thickBot="1">
      <c r="A6" s="15"/>
      <c r="B6" s="49">
        <v>115</v>
      </c>
      <c r="C6" s="50">
        <v>100</v>
      </c>
      <c r="D6" s="60">
        <f>$A5*D4</f>
        <v>0</v>
      </c>
      <c r="E6" s="60">
        <f>$A5*E4</f>
        <v>102</v>
      </c>
      <c r="F6" s="60">
        <f>$A5*F4</f>
        <v>150</v>
      </c>
      <c r="G6" s="60">
        <f>$A5*G4</f>
        <v>144</v>
      </c>
      <c r="H6" s="60">
        <f>$A5*H4</f>
        <v>147</v>
      </c>
      <c r="I6" s="60">
        <f aca="true" t="shared" si="1" ref="I6:O6">$A5*I4</f>
        <v>150</v>
      </c>
      <c r="J6" s="60">
        <f t="shared" si="1"/>
        <v>147</v>
      </c>
      <c r="K6" s="60">
        <f t="shared" si="1"/>
        <v>147</v>
      </c>
      <c r="L6" s="60">
        <f t="shared" si="1"/>
        <v>144</v>
      </c>
      <c r="M6" s="60">
        <f t="shared" si="1"/>
        <v>144</v>
      </c>
      <c r="N6" s="60">
        <f t="shared" si="1"/>
        <v>12</v>
      </c>
      <c r="O6" s="60">
        <f t="shared" si="1"/>
        <v>0</v>
      </c>
      <c r="P6" s="61">
        <f>SUM(D6:O6)</f>
        <v>1287</v>
      </c>
      <c r="Q6" s="22"/>
    </row>
    <row r="7" spans="1:17" s="4" customFormat="1" ht="15.75">
      <c r="A7" s="7" t="s">
        <v>19</v>
      </c>
      <c r="B7" s="45">
        <v>65</v>
      </c>
      <c r="C7" s="46">
        <v>66</v>
      </c>
      <c r="D7" s="10">
        <v>0</v>
      </c>
      <c r="E7" s="11">
        <v>8</v>
      </c>
      <c r="F7" s="11">
        <v>8</v>
      </c>
      <c r="G7" s="11">
        <v>8</v>
      </c>
      <c r="H7" s="11">
        <v>8</v>
      </c>
      <c r="I7" s="11">
        <v>8</v>
      </c>
      <c r="J7" s="11">
        <v>8</v>
      </c>
      <c r="K7" s="11">
        <v>8</v>
      </c>
      <c r="L7" s="11">
        <v>8</v>
      </c>
      <c r="M7" s="11">
        <v>8</v>
      </c>
      <c r="N7" s="119">
        <v>0</v>
      </c>
      <c r="O7" s="12">
        <v>0</v>
      </c>
      <c r="P7" s="13"/>
      <c r="Q7" s="14"/>
    </row>
    <row r="8" spans="1:17" s="4" customFormat="1" ht="15.75">
      <c r="A8" s="44">
        <v>4</v>
      </c>
      <c r="B8" s="47">
        <v>65</v>
      </c>
      <c r="C8" s="48">
        <v>130</v>
      </c>
      <c r="D8" s="62">
        <f aca="true" t="shared" si="2" ref="D8:I8">D7*(($B8*$C8)+($B7*$C7)+($B9*$C9)+($B10*$C10))/10000</f>
        <v>0</v>
      </c>
      <c r="E8" s="62">
        <f t="shared" si="2"/>
        <v>29.852</v>
      </c>
      <c r="F8" s="62">
        <f t="shared" si="2"/>
        <v>29.852</v>
      </c>
      <c r="G8" s="62">
        <f t="shared" si="2"/>
        <v>29.852</v>
      </c>
      <c r="H8" s="62">
        <f t="shared" si="2"/>
        <v>29.852</v>
      </c>
      <c r="I8" s="62">
        <f t="shared" si="2"/>
        <v>29.852</v>
      </c>
      <c r="J8" s="62">
        <f aca="true" t="shared" si="3" ref="J8:O8">J7*(($B8*$C8)+($B7*$C7)+($B9*$C9)+($B10*$C10))/10000</f>
        <v>29.852</v>
      </c>
      <c r="K8" s="62">
        <f t="shared" si="3"/>
        <v>29.852</v>
      </c>
      <c r="L8" s="62">
        <f t="shared" si="3"/>
        <v>29.852</v>
      </c>
      <c r="M8" s="62">
        <f t="shared" si="3"/>
        <v>29.852</v>
      </c>
      <c r="N8" s="62">
        <f t="shared" si="3"/>
        <v>0</v>
      </c>
      <c r="O8" s="62">
        <f t="shared" si="3"/>
        <v>0</v>
      </c>
      <c r="P8" s="51"/>
      <c r="Q8" s="52">
        <f>SUM(D8:O8)</f>
        <v>268.668</v>
      </c>
    </row>
    <row r="9" spans="1:17" s="4" customFormat="1" ht="15.75">
      <c r="A9" s="55"/>
      <c r="B9" s="47">
        <v>115</v>
      </c>
      <c r="C9" s="48">
        <v>130</v>
      </c>
      <c r="D9" s="65">
        <f aca="true" t="shared" si="4" ref="D9:O9">$A8*D7</f>
        <v>0</v>
      </c>
      <c r="E9" s="66">
        <f t="shared" si="4"/>
        <v>32</v>
      </c>
      <c r="F9" s="66">
        <f t="shared" si="4"/>
        <v>32</v>
      </c>
      <c r="G9" s="66">
        <f t="shared" si="4"/>
        <v>32</v>
      </c>
      <c r="H9" s="66">
        <f t="shared" si="4"/>
        <v>32</v>
      </c>
      <c r="I9" s="66">
        <f t="shared" si="4"/>
        <v>32</v>
      </c>
      <c r="J9" s="66">
        <f t="shared" si="4"/>
        <v>32</v>
      </c>
      <c r="K9" s="66">
        <f t="shared" si="4"/>
        <v>32</v>
      </c>
      <c r="L9" s="66">
        <f t="shared" si="4"/>
        <v>32</v>
      </c>
      <c r="M9" s="66">
        <f t="shared" si="4"/>
        <v>32</v>
      </c>
      <c r="N9" s="66">
        <f t="shared" si="4"/>
        <v>0</v>
      </c>
      <c r="O9" s="66">
        <f t="shared" si="4"/>
        <v>0</v>
      </c>
      <c r="P9" s="65">
        <f>SUM(D9:O9)</f>
        <v>288</v>
      </c>
      <c r="Q9" s="59"/>
    </row>
    <row r="10" spans="1:17" s="4" customFormat="1" ht="16.5" thickBot="1">
      <c r="A10" s="15"/>
      <c r="B10" s="49">
        <v>125</v>
      </c>
      <c r="C10" s="50">
        <v>77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22"/>
    </row>
    <row r="11" spans="1:17" s="4" customFormat="1" ht="15.75">
      <c r="A11" s="7" t="s">
        <v>20</v>
      </c>
      <c r="B11" s="45">
        <v>54</v>
      </c>
      <c r="C11" s="46">
        <v>168</v>
      </c>
      <c r="D11" s="10">
        <v>0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0">
        <v>0</v>
      </c>
      <c r="O11" s="12">
        <v>0</v>
      </c>
      <c r="P11" s="13"/>
      <c r="Q11" s="14"/>
    </row>
    <row r="12" spans="1:17" s="4" customFormat="1" ht="15.75">
      <c r="A12" s="44">
        <v>3</v>
      </c>
      <c r="B12" s="47">
        <v>54</v>
      </c>
      <c r="C12" s="48">
        <v>96</v>
      </c>
      <c r="D12" s="62">
        <f aca="true" t="shared" si="5" ref="D12:O12">D11*(($B12*$C12)+($B11*$C11)+($B13*$C13))/10000</f>
        <v>0</v>
      </c>
      <c r="E12" s="62">
        <f t="shared" si="5"/>
        <v>5.4672</v>
      </c>
      <c r="F12" s="62">
        <f t="shared" si="5"/>
        <v>5.4672</v>
      </c>
      <c r="G12" s="62">
        <f t="shared" si="5"/>
        <v>5.4672</v>
      </c>
      <c r="H12" s="62">
        <f t="shared" si="5"/>
        <v>5.4672</v>
      </c>
      <c r="I12" s="62">
        <f t="shared" si="5"/>
        <v>5.4672</v>
      </c>
      <c r="J12" s="62">
        <f t="shared" si="5"/>
        <v>5.4672</v>
      </c>
      <c r="K12" s="62">
        <f t="shared" si="5"/>
        <v>5.4672</v>
      </c>
      <c r="L12" s="62">
        <f t="shared" si="5"/>
        <v>5.4672</v>
      </c>
      <c r="M12" s="62">
        <f t="shared" si="5"/>
        <v>5.4672</v>
      </c>
      <c r="N12" s="62">
        <f t="shared" si="5"/>
        <v>0</v>
      </c>
      <c r="O12" s="62">
        <f t="shared" si="5"/>
        <v>0</v>
      </c>
      <c r="P12" s="58"/>
      <c r="Q12" s="52">
        <f>SUM(D12:O12)</f>
        <v>49.20479999999999</v>
      </c>
    </row>
    <row r="13" spans="1:17" s="4" customFormat="1" ht="16.5" thickBot="1">
      <c r="A13" s="15"/>
      <c r="B13" s="49">
        <v>64</v>
      </c>
      <c r="C13" s="50">
        <v>62</v>
      </c>
      <c r="D13" s="60">
        <f aca="true" t="shared" si="6" ref="D13:O13">$A12*D11</f>
        <v>0</v>
      </c>
      <c r="E13" s="60">
        <f t="shared" si="6"/>
        <v>9</v>
      </c>
      <c r="F13" s="60">
        <f t="shared" si="6"/>
        <v>9</v>
      </c>
      <c r="G13" s="60">
        <f t="shared" si="6"/>
        <v>9</v>
      </c>
      <c r="H13" s="60">
        <f t="shared" si="6"/>
        <v>9</v>
      </c>
      <c r="I13" s="60">
        <f t="shared" si="6"/>
        <v>9</v>
      </c>
      <c r="J13" s="60">
        <f t="shared" si="6"/>
        <v>9</v>
      </c>
      <c r="K13" s="60">
        <f t="shared" si="6"/>
        <v>9</v>
      </c>
      <c r="L13" s="60">
        <f t="shared" si="6"/>
        <v>9</v>
      </c>
      <c r="M13" s="60">
        <f t="shared" si="6"/>
        <v>9</v>
      </c>
      <c r="N13" s="60">
        <f t="shared" si="6"/>
        <v>0</v>
      </c>
      <c r="O13" s="60">
        <f t="shared" si="6"/>
        <v>0</v>
      </c>
      <c r="P13" s="61">
        <f>SUM(D13:O13)</f>
        <v>81</v>
      </c>
      <c r="Q13" s="22"/>
    </row>
    <row r="14" spans="1:17" s="4" customFormat="1" ht="15.75">
      <c r="A14" s="7" t="s">
        <v>21</v>
      </c>
      <c r="B14" s="45">
        <v>75</v>
      </c>
      <c r="C14" s="46">
        <v>71</v>
      </c>
      <c r="D14" s="11">
        <v>16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1">
        <v>18</v>
      </c>
      <c r="O14" s="12">
        <v>0</v>
      </c>
      <c r="P14" s="13"/>
      <c r="Q14" s="14"/>
    </row>
    <row r="15" spans="1:17" s="4" customFormat="1" ht="15.75">
      <c r="A15" s="44">
        <v>4</v>
      </c>
      <c r="B15" s="47">
        <v>65</v>
      </c>
      <c r="C15" s="48">
        <v>133</v>
      </c>
      <c r="D15" s="62">
        <f aca="true" t="shared" si="7" ref="D15:O15">D14*(($B15*$C15)+($B14*$C14)+($B16*$C16)+($B17*$C17))/10000</f>
        <v>60.736</v>
      </c>
      <c r="E15" s="62">
        <f t="shared" si="7"/>
        <v>0</v>
      </c>
      <c r="F15" s="62">
        <f t="shared" si="7"/>
        <v>0</v>
      </c>
      <c r="G15" s="62">
        <f t="shared" si="7"/>
        <v>0</v>
      </c>
      <c r="H15" s="62">
        <f t="shared" si="7"/>
        <v>0</v>
      </c>
      <c r="I15" s="62">
        <f t="shared" si="7"/>
        <v>0</v>
      </c>
      <c r="J15" s="62">
        <f t="shared" si="7"/>
        <v>0</v>
      </c>
      <c r="K15" s="62">
        <f t="shared" si="7"/>
        <v>0</v>
      </c>
      <c r="L15" s="62">
        <f t="shared" si="7"/>
        <v>0</v>
      </c>
      <c r="M15" s="62">
        <f t="shared" si="7"/>
        <v>0</v>
      </c>
      <c r="N15" s="62">
        <f t="shared" si="7"/>
        <v>68.328</v>
      </c>
      <c r="O15" s="62">
        <f t="shared" si="7"/>
        <v>0</v>
      </c>
      <c r="P15" s="51"/>
      <c r="Q15" s="52">
        <f>SUM(D15:O15)</f>
        <v>129.064</v>
      </c>
    </row>
    <row r="16" spans="1:17" s="4" customFormat="1" ht="15.75">
      <c r="A16" s="55"/>
      <c r="B16" s="47">
        <v>115</v>
      </c>
      <c r="C16" s="48">
        <v>126</v>
      </c>
      <c r="D16" s="65">
        <f aca="true" t="shared" si="8" ref="D16:O16">$A15*D14</f>
        <v>64</v>
      </c>
      <c r="E16" s="66">
        <f t="shared" si="8"/>
        <v>0</v>
      </c>
      <c r="F16" s="66">
        <f t="shared" si="8"/>
        <v>0</v>
      </c>
      <c r="G16" s="66">
        <f t="shared" si="8"/>
        <v>0</v>
      </c>
      <c r="H16" s="66">
        <f t="shared" si="8"/>
        <v>0</v>
      </c>
      <c r="I16" s="66">
        <f t="shared" si="8"/>
        <v>0</v>
      </c>
      <c r="J16" s="66">
        <f t="shared" si="8"/>
        <v>0</v>
      </c>
      <c r="K16" s="66">
        <f t="shared" si="8"/>
        <v>0</v>
      </c>
      <c r="L16" s="66">
        <f t="shared" si="8"/>
        <v>0</v>
      </c>
      <c r="M16" s="66">
        <f t="shared" si="8"/>
        <v>0</v>
      </c>
      <c r="N16" s="66">
        <f t="shared" si="8"/>
        <v>72</v>
      </c>
      <c r="O16" s="66">
        <f t="shared" si="8"/>
        <v>0</v>
      </c>
      <c r="P16" s="65">
        <f>SUM(D16:O16)</f>
        <v>136</v>
      </c>
      <c r="Q16" s="59"/>
    </row>
    <row r="17" spans="1:17" s="4" customFormat="1" ht="16.5" thickBot="1">
      <c r="A17" s="15"/>
      <c r="B17" s="49">
        <v>125</v>
      </c>
      <c r="C17" s="50">
        <v>76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/>
      <c r="Q17" s="22"/>
    </row>
    <row r="18" spans="1:20" s="4" customFormat="1" ht="15.75">
      <c r="A18" s="7" t="s">
        <v>26</v>
      </c>
      <c r="B18" s="45">
        <v>140</v>
      </c>
      <c r="C18" s="46">
        <v>51</v>
      </c>
      <c r="D18" s="11">
        <v>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2">
        <v>0</v>
      </c>
      <c r="P18" s="13"/>
      <c r="Q18" s="14"/>
      <c r="T18" s="37"/>
    </row>
    <row r="19" spans="1:20" s="4" customFormat="1" ht="15.75">
      <c r="A19" s="55">
        <v>2</v>
      </c>
      <c r="B19" s="56">
        <v>140</v>
      </c>
      <c r="C19" s="57">
        <v>109</v>
      </c>
      <c r="D19" s="62">
        <f>D18*(($B19*$C19)+($B18*$C18))/10000</f>
        <v>2.24</v>
      </c>
      <c r="E19" s="62">
        <f aca="true" t="shared" si="9" ref="E19:O19">E18*(($B19*$C19)+($B18*$C18))/10000</f>
        <v>0</v>
      </c>
      <c r="F19" s="62">
        <f t="shared" si="9"/>
        <v>0</v>
      </c>
      <c r="G19" s="62">
        <f t="shared" si="9"/>
        <v>0</v>
      </c>
      <c r="H19" s="62">
        <f t="shared" si="9"/>
        <v>0</v>
      </c>
      <c r="I19" s="62">
        <f t="shared" si="9"/>
        <v>0</v>
      </c>
      <c r="J19" s="62">
        <f t="shared" si="9"/>
        <v>0</v>
      </c>
      <c r="K19" s="62">
        <f t="shared" si="9"/>
        <v>0</v>
      </c>
      <c r="L19" s="62">
        <f t="shared" si="9"/>
        <v>0</v>
      </c>
      <c r="M19" s="62">
        <f t="shared" si="9"/>
        <v>0</v>
      </c>
      <c r="N19" s="62">
        <f t="shared" si="9"/>
        <v>0</v>
      </c>
      <c r="O19" s="62">
        <f t="shared" si="9"/>
        <v>0</v>
      </c>
      <c r="P19" s="51"/>
      <c r="Q19" s="52">
        <f>SUM(D19:O19)</f>
        <v>2.24</v>
      </c>
      <c r="T19" s="37"/>
    </row>
    <row r="20" spans="1:17" s="4" customFormat="1" ht="16.5" thickBot="1">
      <c r="A20" s="67"/>
      <c r="B20" s="53"/>
      <c r="C20" s="54"/>
      <c r="D20" s="65">
        <f aca="true" t="shared" si="10" ref="D20:O20">$A19*D18</f>
        <v>2</v>
      </c>
      <c r="E20" s="66">
        <f t="shared" si="10"/>
        <v>0</v>
      </c>
      <c r="F20" s="66">
        <f t="shared" si="10"/>
        <v>0</v>
      </c>
      <c r="G20" s="66">
        <f t="shared" si="10"/>
        <v>0</v>
      </c>
      <c r="H20" s="66">
        <f t="shared" si="10"/>
        <v>0</v>
      </c>
      <c r="I20" s="66">
        <f t="shared" si="10"/>
        <v>0</v>
      </c>
      <c r="J20" s="66">
        <f t="shared" si="10"/>
        <v>0</v>
      </c>
      <c r="K20" s="66">
        <f t="shared" si="10"/>
        <v>0</v>
      </c>
      <c r="L20" s="66">
        <f t="shared" si="10"/>
        <v>0</v>
      </c>
      <c r="M20" s="66">
        <f t="shared" si="10"/>
        <v>0</v>
      </c>
      <c r="N20" s="66">
        <f t="shared" si="10"/>
        <v>0</v>
      </c>
      <c r="O20" s="66">
        <f t="shared" si="10"/>
        <v>0</v>
      </c>
      <c r="P20" s="61">
        <f>SUM(D20:O20)</f>
        <v>2</v>
      </c>
      <c r="Q20" s="22"/>
    </row>
    <row r="21" spans="1:20" s="4" customFormat="1" ht="15.75">
      <c r="A21" s="25"/>
      <c r="B21" s="26"/>
      <c r="C21" s="70" t="s">
        <v>39</v>
      </c>
      <c r="D21" s="72">
        <f>D6+D9+D13+D16+D20</f>
        <v>66</v>
      </c>
      <c r="E21" s="68">
        <f aca="true" t="shared" si="11" ref="E21:O21">E6+E9+E13+E16+E20</f>
        <v>143</v>
      </c>
      <c r="F21" s="68">
        <f t="shared" si="11"/>
        <v>191</v>
      </c>
      <c r="G21" s="68">
        <f t="shared" si="11"/>
        <v>185</v>
      </c>
      <c r="H21" s="68">
        <f t="shared" si="11"/>
        <v>188</v>
      </c>
      <c r="I21" s="68">
        <f t="shared" si="11"/>
        <v>191</v>
      </c>
      <c r="J21" s="68">
        <f t="shared" si="11"/>
        <v>188</v>
      </c>
      <c r="K21" s="68">
        <f t="shared" si="11"/>
        <v>188</v>
      </c>
      <c r="L21" s="68">
        <f t="shared" si="11"/>
        <v>185</v>
      </c>
      <c r="M21" s="68">
        <f t="shared" si="11"/>
        <v>185</v>
      </c>
      <c r="N21" s="68">
        <f t="shared" si="11"/>
        <v>84</v>
      </c>
      <c r="O21" s="73">
        <f t="shared" si="11"/>
        <v>0</v>
      </c>
      <c r="T21" s="37"/>
    </row>
    <row r="22" spans="1:20" s="32" customFormat="1" ht="16.5" customHeight="1" thickBot="1">
      <c r="A22" s="29"/>
      <c r="B22" s="30"/>
      <c r="C22" s="71" t="s">
        <v>29</v>
      </c>
      <c r="D22" s="74">
        <f>D5+D8+D12+D15+D19</f>
        <v>62.976</v>
      </c>
      <c r="E22" s="69">
        <f aca="true" t="shared" si="12" ref="E22:O22">E5+E8+E12+E15+E19</f>
        <v>137.8972</v>
      </c>
      <c r="F22" s="69">
        <f t="shared" si="12"/>
        <v>186.1692</v>
      </c>
      <c r="G22" s="69">
        <f t="shared" si="12"/>
        <v>180.1352</v>
      </c>
      <c r="H22" s="69">
        <f t="shared" si="12"/>
        <v>183.1522</v>
      </c>
      <c r="I22" s="69">
        <f t="shared" si="12"/>
        <v>186.1692</v>
      </c>
      <c r="J22" s="69">
        <f t="shared" si="12"/>
        <v>183.1522</v>
      </c>
      <c r="K22" s="69">
        <f t="shared" si="12"/>
        <v>183.1522</v>
      </c>
      <c r="L22" s="69">
        <f t="shared" si="12"/>
        <v>180.1352</v>
      </c>
      <c r="M22" s="69">
        <f t="shared" si="12"/>
        <v>180.1352</v>
      </c>
      <c r="N22" s="69">
        <f t="shared" si="12"/>
        <v>80.396</v>
      </c>
      <c r="O22" s="75">
        <f t="shared" si="12"/>
        <v>0</v>
      </c>
      <c r="T22" s="37"/>
    </row>
    <row r="23" spans="1:20" s="39" customFormat="1" ht="24.75" customHeight="1" thickBot="1">
      <c r="A23" s="76"/>
      <c r="B23" s="76"/>
      <c r="C23" s="77"/>
      <c r="D23" s="78"/>
      <c r="E23" s="78"/>
      <c r="F23" s="76"/>
      <c r="G23" s="76"/>
      <c r="H23" s="76"/>
      <c r="I23" s="78"/>
      <c r="J23" s="78"/>
      <c r="K23" s="76"/>
      <c r="L23" s="38"/>
      <c r="M23" s="38"/>
      <c r="N23" s="38"/>
      <c r="O23" s="38"/>
      <c r="P23" s="1" t="s">
        <v>38</v>
      </c>
      <c r="Q23" s="3" t="s">
        <v>31</v>
      </c>
      <c r="R23" s="40"/>
      <c r="S23" s="41"/>
      <c r="T23" s="42"/>
    </row>
    <row r="24" spans="1:19" s="4" customFormat="1" ht="16.5" thickBot="1">
      <c r="A24" s="39"/>
      <c r="B24" s="39"/>
      <c r="C24" s="79"/>
      <c r="D24" s="39"/>
      <c r="E24" s="39"/>
      <c r="F24" s="39"/>
      <c r="G24" s="39"/>
      <c r="H24" s="39"/>
      <c r="I24" s="39"/>
      <c r="J24" s="39"/>
      <c r="K24" s="39"/>
      <c r="L24" s="138" t="s">
        <v>30</v>
      </c>
      <c r="M24" s="139"/>
      <c r="N24" s="139"/>
      <c r="O24" s="140"/>
      <c r="P24" s="113">
        <f>SUM(P4:P20)</f>
        <v>1794</v>
      </c>
      <c r="Q24" s="114">
        <f>SUM(Q4:Q20)</f>
        <v>1743.4697999999999</v>
      </c>
      <c r="R24" s="33"/>
      <c r="S24" s="34"/>
    </row>
    <row r="25" spans="1:17" s="4" customFormat="1" ht="18">
      <c r="A25" s="39"/>
      <c r="B25" s="39"/>
      <c r="C25" s="80"/>
      <c r="D25" s="39"/>
      <c r="E25" s="39"/>
      <c r="F25" s="39"/>
      <c r="G25" s="39"/>
      <c r="H25" s="39"/>
      <c r="I25" s="39"/>
      <c r="J25" s="39"/>
      <c r="K25" s="39"/>
      <c r="L25" s="135" t="s">
        <v>35</v>
      </c>
      <c r="M25" s="136"/>
      <c r="N25" s="136"/>
      <c r="O25" s="136"/>
      <c r="P25" s="112"/>
      <c r="Q25" s="87"/>
    </row>
    <row r="26" spans="1:17" s="4" customFormat="1" ht="15.75" customHeight="1" thickBot="1">
      <c r="A26" s="120"/>
      <c r="B26" s="120"/>
      <c r="C26" s="80"/>
      <c r="D26" s="121"/>
      <c r="E26" s="121"/>
      <c r="F26" s="121"/>
      <c r="G26" s="121"/>
      <c r="H26" s="120"/>
      <c r="I26" s="120"/>
      <c r="J26" s="120"/>
      <c r="K26" s="120"/>
      <c r="L26" s="132" t="s">
        <v>34</v>
      </c>
      <c r="M26" s="133"/>
      <c r="N26" s="133"/>
      <c r="O26" s="133"/>
      <c r="P26" s="91">
        <f>P25*Q24</f>
        <v>0</v>
      </c>
      <c r="Q26" s="88"/>
    </row>
    <row r="27" spans="1:17" s="4" customFormat="1" ht="15.75" customHeight="1" thickBot="1">
      <c r="A27" s="120"/>
      <c r="B27" s="120"/>
      <c r="C27" s="80"/>
      <c r="D27" s="121"/>
      <c r="E27" s="121"/>
      <c r="F27" s="121"/>
      <c r="G27" s="121"/>
      <c r="H27" s="120"/>
      <c r="I27" s="120"/>
      <c r="J27" s="120"/>
      <c r="K27" s="120"/>
      <c r="L27" s="129" t="s">
        <v>33</v>
      </c>
      <c r="M27" s="130"/>
      <c r="N27" s="130"/>
      <c r="O27" s="130"/>
      <c r="P27" s="92">
        <f>P26*1.21</f>
        <v>0</v>
      </c>
      <c r="Q27" s="87"/>
    </row>
    <row r="28" s="4" customFormat="1" ht="15">
      <c r="Q28" s="93"/>
    </row>
    <row r="29" s="4" customFormat="1" ht="15"/>
    <row r="30" s="4" customFormat="1" ht="15"/>
  </sheetData>
  <sheetProtection sheet="1"/>
  <protectedRanges>
    <protectedRange sqref="P25" name="žaluzie"/>
  </protectedRanges>
  <mergeCells count="9">
    <mergeCell ref="L25:O25"/>
    <mergeCell ref="L26:O26"/>
    <mergeCell ref="L27:O27"/>
    <mergeCell ref="A1:Q1"/>
    <mergeCell ref="B2:C2"/>
    <mergeCell ref="D2:O2"/>
    <mergeCell ref="P2:P3"/>
    <mergeCell ref="Q2:Q3"/>
    <mergeCell ref="L24:O24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2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2.140625" style="0" customWidth="1"/>
    <col min="2" max="3" width="12.140625" style="0" customWidth="1"/>
    <col min="4" max="7" width="27.00390625" style="0" customWidth="1"/>
    <col min="8" max="8" width="3.8515625" style="0" bestFit="1" customWidth="1"/>
    <col min="9" max="9" width="8.28125" style="0" bestFit="1" customWidth="1"/>
    <col min="10" max="10" width="7.00390625" style="0" bestFit="1" customWidth="1"/>
  </cols>
  <sheetData>
    <row r="1" spans="1:5" ht="18">
      <c r="A1" s="162" t="s">
        <v>47</v>
      </c>
      <c r="B1" s="163"/>
      <c r="C1" s="163"/>
      <c r="D1" s="163"/>
      <c r="E1" s="164"/>
    </row>
    <row r="2" spans="1:7" ht="25.5" customHeight="1" thickBot="1">
      <c r="A2" s="165" t="s">
        <v>48</v>
      </c>
      <c r="B2" s="166"/>
      <c r="C2" s="166"/>
      <c r="D2" s="166"/>
      <c r="E2" s="167"/>
      <c r="F2" s="123"/>
      <c r="G2" s="123"/>
    </row>
    <row r="3" spans="1:5" s="4" customFormat="1" ht="21" customHeight="1">
      <c r="A3" s="145" t="s">
        <v>0</v>
      </c>
      <c r="B3" s="147" t="s">
        <v>1</v>
      </c>
      <c r="C3" s="148"/>
      <c r="D3" s="122" t="s">
        <v>49</v>
      </c>
      <c r="E3" s="151" t="s">
        <v>50</v>
      </c>
    </row>
    <row r="4" spans="1:5" s="4" customFormat="1" ht="21" customHeight="1" thickBot="1">
      <c r="A4" s="146"/>
      <c r="B4" s="5" t="s">
        <v>4</v>
      </c>
      <c r="C4" s="6" t="s">
        <v>5</v>
      </c>
      <c r="D4" s="5" t="s">
        <v>51</v>
      </c>
      <c r="E4" s="152"/>
    </row>
    <row r="5" spans="1:5" s="4" customFormat="1" ht="15.75">
      <c r="A5" s="7" t="s">
        <v>18</v>
      </c>
      <c r="B5" s="8">
        <v>1.36</v>
      </c>
      <c r="C5" s="9">
        <v>2.56</v>
      </c>
      <c r="D5" s="10">
        <v>6</v>
      </c>
      <c r="E5" s="14">
        <f>D6*D5</f>
        <v>83.5584</v>
      </c>
    </row>
    <row r="6" spans="1:5" s="4" customFormat="1" ht="16.5" thickBot="1">
      <c r="A6" s="15" t="s">
        <v>52</v>
      </c>
      <c r="B6" s="16">
        <f>B5*C5</f>
        <v>3.4816000000000003</v>
      </c>
      <c r="C6" s="17">
        <v>4</v>
      </c>
      <c r="D6" s="18">
        <f>B6*C6</f>
        <v>13.926400000000001</v>
      </c>
      <c r="E6" s="22"/>
    </row>
    <row r="7" spans="1:5" s="4" customFormat="1" ht="15.75">
      <c r="A7" s="7" t="s">
        <v>19</v>
      </c>
      <c r="B7" s="8">
        <v>0.85</v>
      </c>
      <c r="C7" s="9">
        <v>2.56</v>
      </c>
      <c r="D7" s="10">
        <v>6</v>
      </c>
      <c r="E7" s="14">
        <f>D8*D7</f>
        <v>52.224000000000004</v>
      </c>
    </row>
    <row r="8" spans="1:5" s="4" customFormat="1" ht="16.5" thickBot="1">
      <c r="A8" s="15" t="s">
        <v>53</v>
      </c>
      <c r="B8" s="16">
        <f>B7*C7</f>
        <v>2.176</v>
      </c>
      <c r="C8" s="17">
        <v>4</v>
      </c>
      <c r="D8" s="18">
        <f>B8*C8</f>
        <v>8.704</v>
      </c>
      <c r="E8" s="22"/>
    </row>
    <row r="9" spans="1:5" s="4" customFormat="1" ht="15.75">
      <c r="A9" s="7" t="s">
        <v>20</v>
      </c>
      <c r="B9" s="8">
        <v>0.55</v>
      </c>
      <c r="C9" s="9">
        <v>1.61</v>
      </c>
      <c r="D9" s="10">
        <v>1</v>
      </c>
      <c r="E9" s="14">
        <f>D10*D9</f>
        <v>3.5420000000000007</v>
      </c>
    </row>
    <row r="10" spans="1:5" s="4" customFormat="1" ht="16.5" thickBot="1">
      <c r="A10" s="15" t="s">
        <v>54</v>
      </c>
      <c r="B10" s="16">
        <f>B9*C9</f>
        <v>0.8855000000000002</v>
      </c>
      <c r="C10" s="17">
        <v>4</v>
      </c>
      <c r="D10" s="18">
        <f>B10*C10</f>
        <v>3.5420000000000007</v>
      </c>
      <c r="E10" s="22"/>
    </row>
    <row r="11" spans="1:5" s="4" customFormat="1" ht="15.75">
      <c r="A11" s="7" t="s">
        <v>21</v>
      </c>
      <c r="B11" s="8">
        <v>1.39</v>
      </c>
      <c r="C11" s="9">
        <v>2.6</v>
      </c>
      <c r="D11" s="10">
        <v>2</v>
      </c>
      <c r="E11" s="14">
        <f>D12*D11</f>
        <v>28.912</v>
      </c>
    </row>
    <row r="12" spans="1:5" s="4" customFormat="1" ht="16.5" thickBot="1">
      <c r="A12" s="15" t="s">
        <v>55</v>
      </c>
      <c r="B12" s="16">
        <f>B11*C11</f>
        <v>3.614</v>
      </c>
      <c r="C12" s="17">
        <v>4</v>
      </c>
      <c r="D12" s="18">
        <f>B12*C12</f>
        <v>14.456</v>
      </c>
      <c r="E12" s="22"/>
    </row>
    <row r="13" spans="1:5" s="4" customFormat="1" ht="15.75">
      <c r="A13" s="7" t="s">
        <v>22</v>
      </c>
      <c r="B13" s="8">
        <v>0.93</v>
      </c>
      <c r="C13" s="9">
        <v>1.41</v>
      </c>
      <c r="D13" s="10">
        <v>1</v>
      </c>
      <c r="E13" s="14">
        <f>D14*D13</f>
        <v>5.2452</v>
      </c>
    </row>
    <row r="14" spans="1:5" s="4" customFormat="1" ht="16.5" thickBot="1">
      <c r="A14" s="15" t="s">
        <v>56</v>
      </c>
      <c r="B14" s="16">
        <f>B13*C13</f>
        <v>1.3113</v>
      </c>
      <c r="C14" s="17">
        <v>4</v>
      </c>
      <c r="D14" s="18">
        <f>B14*C14</f>
        <v>5.2452</v>
      </c>
      <c r="E14" s="22"/>
    </row>
    <row r="15" spans="1:6" s="4" customFormat="1" ht="15.75">
      <c r="A15" s="7" t="s">
        <v>23</v>
      </c>
      <c r="B15" s="8">
        <v>1.27</v>
      </c>
      <c r="C15" s="9">
        <v>3.35</v>
      </c>
      <c r="D15" s="10">
        <v>1</v>
      </c>
      <c r="E15" s="14">
        <f>D16*D15</f>
        <v>8.509</v>
      </c>
      <c r="F15" s="168" t="s">
        <v>57</v>
      </c>
    </row>
    <row r="16" spans="1:8" s="4" customFormat="1" ht="16.5" customHeight="1" thickBot="1">
      <c r="A16" s="15" t="s">
        <v>58</v>
      </c>
      <c r="B16" s="16">
        <f>B15*C15</f>
        <v>4.2545</v>
      </c>
      <c r="C16" s="17">
        <v>2</v>
      </c>
      <c r="D16" s="18">
        <f>B16*C16</f>
        <v>8.509</v>
      </c>
      <c r="E16" s="22"/>
      <c r="F16" s="168"/>
      <c r="H16" s="37"/>
    </row>
    <row r="17" spans="1:8" s="4" customFormat="1" ht="15.75">
      <c r="A17" s="7" t="s">
        <v>24</v>
      </c>
      <c r="B17" s="8">
        <v>1.29</v>
      </c>
      <c r="C17" s="9">
        <v>3.35</v>
      </c>
      <c r="D17" s="10">
        <v>2</v>
      </c>
      <c r="E17" s="14">
        <f>D18*D17</f>
        <v>17.286</v>
      </c>
      <c r="F17" s="168"/>
      <c r="H17" s="37"/>
    </row>
    <row r="18" spans="1:8" s="4" customFormat="1" ht="16.5" thickBot="1">
      <c r="A18" s="15" t="s">
        <v>59</v>
      </c>
      <c r="B18" s="16">
        <f>B17*C17</f>
        <v>4.3215</v>
      </c>
      <c r="C18" s="17">
        <v>2</v>
      </c>
      <c r="D18" s="18">
        <f>B18*C18</f>
        <v>8.643</v>
      </c>
      <c r="E18" s="22"/>
      <c r="F18" s="168"/>
      <c r="H18" s="37"/>
    </row>
    <row r="19" s="4" customFormat="1" ht="15.75" thickBot="1">
      <c r="J19" s="37"/>
    </row>
    <row r="20" spans="1:10" s="39" customFormat="1" ht="18.75" thickBot="1">
      <c r="A20" s="159"/>
      <c r="B20" s="160"/>
      <c r="C20" s="161"/>
      <c r="D20" s="1" t="s">
        <v>3</v>
      </c>
      <c r="E20" s="124" t="s">
        <v>31</v>
      </c>
      <c r="H20" s="40"/>
      <c r="I20" s="41"/>
      <c r="J20" s="42"/>
    </row>
    <row r="21" spans="1:9" s="4" customFormat="1" ht="16.5" thickBot="1">
      <c r="A21" s="138" t="s">
        <v>30</v>
      </c>
      <c r="B21" s="139"/>
      <c r="C21" s="140"/>
      <c r="D21" s="128">
        <f>D17+D15+D13+D11+D9+D7+D5</f>
        <v>19</v>
      </c>
      <c r="E21" s="125">
        <f>E5+E7+E9+E11+E13+E15+E17</f>
        <v>199.27660000000003</v>
      </c>
      <c r="H21" s="33"/>
      <c r="I21" s="34"/>
    </row>
    <row r="22" spans="1:4" s="4" customFormat="1" ht="18.75" thickBot="1">
      <c r="A22" s="153" t="s">
        <v>35</v>
      </c>
      <c r="B22" s="154"/>
      <c r="C22" s="154"/>
      <c r="D22" s="127"/>
    </row>
    <row r="23" spans="1:4" s="4" customFormat="1" ht="15.75" customHeight="1">
      <c r="A23" s="155" t="s">
        <v>34</v>
      </c>
      <c r="B23" s="156"/>
      <c r="C23" s="156"/>
      <c r="D23" s="126">
        <f>D22*E21</f>
        <v>0</v>
      </c>
    </row>
    <row r="24" spans="1:4" s="4" customFormat="1" ht="15.75" customHeight="1" thickBot="1">
      <c r="A24" s="157" t="s">
        <v>33</v>
      </c>
      <c r="B24" s="158"/>
      <c r="C24" s="158"/>
      <c r="D24" s="90">
        <f>D23*1.21</f>
        <v>0</v>
      </c>
    </row>
    <row r="25" spans="6:7" s="4" customFormat="1" ht="15">
      <c r="F25" s="35"/>
      <c r="G25" s="36"/>
    </row>
    <row r="26" s="4" customFormat="1" ht="15"/>
  </sheetData>
  <sheetProtection sheet="1"/>
  <protectedRanges>
    <protectedRange sqref="D22" name="vila"/>
  </protectedRanges>
  <mergeCells count="11">
    <mergeCell ref="F15:F18"/>
    <mergeCell ref="A21:C21"/>
    <mergeCell ref="A22:C22"/>
    <mergeCell ref="A23:C23"/>
    <mergeCell ref="A24:C24"/>
    <mergeCell ref="A20:C20"/>
    <mergeCell ref="A1:E1"/>
    <mergeCell ref="A2:E2"/>
    <mergeCell ref="A3:A4"/>
    <mergeCell ref="B3:C3"/>
    <mergeCell ref="E3:E4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Pustějovská</dc:creator>
  <cp:keywords/>
  <dc:description/>
  <cp:lastModifiedBy>Petr Mareček</cp:lastModifiedBy>
  <dcterms:created xsi:type="dcterms:W3CDTF">2019-06-10T13:15:06Z</dcterms:created>
  <dcterms:modified xsi:type="dcterms:W3CDTF">2024-04-04T10:55:23Z</dcterms:modified>
  <cp:category/>
  <cp:version/>
  <cp:contentType/>
  <cp:contentStatus/>
</cp:coreProperties>
</file>