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fopex\Desktop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2023-ST-09 - Výměna oken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'2023-ST-09 - Výměna oken ...'!$C$120:$K$211</definedName>
    <definedName name="_xlnm.Print_Area" localSheetId="1">'2023-ST-09 - Výměna oken ...'!$C$4:$J$76,'2023-ST-09 - Výměna oken ...'!$C$82:$J$104,'2023-ST-09 - Výměna oken ...'!$C$110:$J$211</definedName>
    <definedName name="_xlnm.Print_Titles" localSheetId="1">'2023-ST-09 - Výměna oken ...'!$120:$120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11"/>
  <c r="BH211"/>
  <c r="BG211"/>
  <c r="BF211"/>
  <c r="T211"/>
  <c r="T210"/>
  <c r="R211"/>
  <c r="R210"/>
  <c r="P211"/>
  <c r="P210"/>
  <c r="BI209"/>
  <c r="BH209"/>
  <c r="BG209"/>
  <c r="BF209"/>
  <c r="T209"/>
  <c r="T208"/>
  <c r="R209"/>
  <c r="R208"/>
  <c r="P209"/>
  <c r="P208"/>
  <c r="BI206"/>
  <c r="BH206"/>
  <c r="BG206"/>
  <c r="BF206"/>
  <c r="T206"/>
  <c r="R206"/>
  <c r="P206"/>
  <c r="BI204"/>
  <c r="BH204"/>
  <c r="BG204"/>
  <c r="BF204"/>
  <c r="T204"/>
  <c r="R204"/>
  <c r="P204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7"/>
  <c r="BH177"/>
  <c r="BG177"/>
  <c r="BF177"/>
  <c r="T177"/>
  <c r="R177"/>
  <c r="P177"/>
  <c r="BI173"/>
  <c r="BH173"/>
  <c r="BG173"/>
  <c r="BF173"/>
  <c r="T173"/>
  <c r="R173"/>
  <c r="P173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T155"/>
  <c r="R156"/>
  <c r="R155"/>
  <c r="P156"/>
  <c r="P155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28"/>
  <c r="BH128"/>
  <c r="BG128"/>
  <c r="BF128"/>
  <c r="T128"/>
  <c r="R128"/>
  <c r="P128"/>
  <c r="BI123"/>
  <c r="BH123"/>
  <c r="BG123"/>
  <c r="BF123"/>
  <c r="T123"/>
  <c r="R123"/>
  <c r="P123"/>
  <c r="J118"/>
  <c r="J117"/>
  <c r="F117"/>
  <c r="F115"/>
  <c r="E113"/>
  <c r="J90"/>
  <c r="J89"/>
  <c r="F89"/>
  <c r="F87"/>
  <c r="E85"/>
  <c r="J16"/>
  <c r="E16"/>
  <c r="F90"/>
  <c r="J15"/>
  <c r="J10"/>
  <c r="J115"/>
  <c i="1" r="L90"/>
  <c r="AM90"/>
  <c r="AM89"/>
  <c r="L89"/>
  <c r="AM87"/>
  <c r="L87"/>
  <c r="L85"/>
  <c r="L84"/>
  <c i="2" r="BK183"/>
  <c r="J172"/>
  <c r="J146"/>
  <c i="1" r="AS94"/>
  <c i="2" r="J197"/>
  <c r="J162"/>
  <c r="J134"/>
  <c r="BK197"/>
  <c r="BK181"/>
  <c r="J190"/>
  <c r="J153"/>
  <c r="BK123"/>
  <c r="BK191"/>
  <c r="J165"/>
  <c r="BK146"/>
  <c r="J123"/>
  <c r="BK173"/>
  <c r="J142"/>
  <c r="J178"/>
  <c r="BK168"/>
  <c r="J159"/>
  <c r="BK142"/>
  <c r="J209"/>
  <c r="J191"/>
  <c r="J148"/>
  <c r="BK206"/>
  <c r="J183"/>
  <c r="J192"/>
  <c r="BK177"/>
  <c r="J195"/>
  <c r="BK162"/>
  <c r="BK148"/>
  <c r="J211"/>
  <c r="J173"/>
  <c r="BK153"/>
  <c r="BK128"/>
  <c r="J204"/>
  <c r="BK172"/>
  <c r="BK195"/>
  <c r="BK199"/>
  <c r="J181"/>
  <c r="BK134"/>
  <c r="BK204"/>
  <c r="J188"/>
  <c r="J150"/>
  <c r="J128"/>
  <c r="J177"/>
  <c r="BK150"/>
  <c r="BK137"/>
  <c r="BK165"/>
  <c r="BK211"/>
  <c r="J199"/>
  <c r="BK156"/>
  <c r="BK209"/>
  <c r="BK190"/>
  <c r="J206"/>
  <c r="BK188"/>
  <c r="J137"/>
  <c r="BK192"/>
  <c r="J168"/>
  <c r="BK159"/>
  <c r="J140"/>
  <c r="BK178"/>
  <c r="J156"/>
  <c r="BK140"/>
  <c l="1" r="BK145"/>
  <c r="J145"/>
  <c r="J97"/>
  <c r="BK122"/>
  <c r="J122"/>
  <c r="J95"/>
  <c r="P122"/>
  <c r="T122"/>
  <c r="R133"/>
  <c r="P145"/>
  <c r="R122"/>
  <c r="BK133"/>
  <c r="J133"/>
  <c r="J96"/>
  <c r="P133"/>
  <c r="T133"/>
  <c r="R145"/>
  <c r="T145"/>
  <c r="BK158"/>
  <c r="J158"/>
  <c r="J99"/>
  <c r="P158"/>
  <c r="R158"/>
  <c r="T158"/>
  <c r="BK167"/>
  <c r="J167"/>
  <c r="J100"/>
  <c r="P167"/>
  <c r="R167"/>
  <c r="T167"/>
  <c r="BK194"/>
  <c r="J194"/>
  <c r="J101"/>
  <c r="P194"/>
  <c r="R194"/>
  <c r="T194"/>
  <c r="BK155"/>
  <c r="J155"/>
  <c r="J98"/>
  <c r="BK208"/>
  <c r="J208"/>
  <c r="J102"/>
  <c r="BK210"/>
  <c r="J210"/>
  <c r="J103"/>
  <c r="J87"/>
  <c r="F118"/>
  <c r="BE148"/>
  <c r="BE156"/>
  <c r="BE165"/>
  <c r="BE123"/>
  <c r="BE137"/>
  <c r="BE178"/>
  <c r="BE183"/>
  <c r="BE190"/>
  <c r="BE191"/>
  <c r="BE197"/>
  <c r="BE199"/>
  <c r="BE211"/>
  <c r="BE128"/>
  <c r="BE140"/>
  <c r="BE146"/>
  <c r="BE192"/>
  <c r="BE204"/>
  <c r="BE134"/>
  <c r="BE142"/>
  <c r="BE150"/>
  <c r="BE153"/>
  <c r="BE159"/>
  <c r="BE162"/>
  <c r="BE168"/>
  <c r="BE173"/>
  <c r="BE177"/>
  <c r="BE195"/>
  <c r="BE206"/>
  <c r="BE209"/>
  <c r="BE172"/>
  <c r="BE181"/>
  <c r="BE188"/>
  <c r="J32"/>
  <c i="1" r="AW95"/>
  <c i="2" r="F33"/>
  <c i="1" r="BB95"/>
  <c r="BB94"/>
  <c r="AX94"/>
  <c i="2" r="F32"/>
  <c i="1" r="BA95"/>
  <c r="BA94"/>
  <c r="W30"/>
  <c i="2" r="F35"/>
  <c i="1" r="BD95"/>
  <c r="BD94"/>
  <c r="W33"/>
  <c i="2" r="F34"/>
  <c i="1" r="BC95"/>
  <c r="BC94"/>
  <c r="AY94"/>
  <c i="2" l="1" r="R121"/>
  <c r="T121"/>
  <c r="P121"/>
  <c i="1" r="AU95"/>
  <c i="2" r="BK121"/>
  <c r="J121"/>
  <c r="J94"/>
  <c i="1" r="W32"/>
  <c r="AU94"/>
  <c i="2" r="J31"/>
  <c i="1" r="AV95"/>
  <c r="AT95"/>
  <c r="W31"/>
  <c i="2" r="F31"/>
  <c i="1" r="AZ95"/>
  <c r="AZ94"/>
  <c r="AV94"/>
  <c r="AK29"/>
  <c r="AW94"/>
  <c r="AK30"/>
  <c i="2" l="1" r="J28"/>
  <c i="1" r="AG95"/>
  <c r="AG94"/>
  <c r="AK26"/>
  <c r="AK35"/>
  <c r="AT94"/>
  <c r="W29"/>
  <c i="2" l="1" r="J37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<sst xmlns="http://schemas.openxmlformats.org/spreadsheetml/2006/main">
  <si>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</si>
  <si>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</si>
  <si>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</si>
  <si>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</si>
  <si>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</si>
  <si>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{8b5b03cb-c6de-49ef-b0c1-1277dd25201d}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</si>
  <si>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</si>
  <si>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</si>
  <si>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</si>
  <si>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</si>
  <si>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</si>
  <si>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</si>
  <si>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</si>
  <si>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</si>
  <si>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2023-ST-09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</si>
  <si>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</si>
  <si>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</si>
  <si>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oken - CIREX</t>
  </si>
  <si>
    <t>KSO:</t>
  </si>
  <si>
    <t>CC-CZ:</t>
  </si>
  <si>
    <t>Místo:</t>
  </si>
  <si>
    <t xml:space="preserve"> </t>
  </si>
  <si>
    <t>Datum:</t>
  </si>
  <si>
    <t>4. 4. 2025</t>
  </si>
  <si>
    <t>Zadavatel:</t>
  </si>
  <si>
    <t>IČ:</t>
  </si>
  <si>
    <t>Město Kopřivnice</t>
  </si>
  <si>
    <t>DIČ:</t>
  </si>
  <si>
    <t>Uchazeč:</t>
  </si>
  <si>
    <t>Vyplň údaj</t>
  </si>
  <si>
    <t>Projektant:</t>
  </si>
  <si>
    <t>Ing. Jan Stuchlík</t>
  </si>
  <si>
    <t>True</t>
  </si>
  <si>
    <t>Zpracovatel:</t>
  </si>
  <si>
    <t>190 07 680</t>
  </si>
  <si>
    <t>Ladislav Pekárek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</si>
  <si>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</si>
  <si>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</si>
  <si>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</si>
  <si>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</si>
  <si>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</si>
  <si>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</si>
  <si>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</si>
  <si>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</si>
  <si>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</si>
  <si>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</si>
  <si>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</si>
  <si>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</si>
  <si>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</si>
  <si>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</si>
  <si>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</si>
  <si>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</si>
  <si>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</si>
  <si>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</si>
  <si>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</si>
  <si>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</si>
  <si>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</si>
  <si>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</si>
  <si>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</si>
  <si>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</si>
  <si>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</si>
  <si>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</si>
  <si>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</si>
  <si>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</si>
  <si>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</si>
  <si>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</si>
  <si>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</si>
  <si>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</si>
  <si>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</si>
  <si>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</si>
  <si>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</si>
  <si>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</si>
  <si>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</si>
  <si>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</si>
  <si>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</si>
  <si>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</si>
  <si>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</si>
  <si>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</si>
  <si>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</si>
  <si>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</si>
  <si>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</si>
  <si>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</si>
  <si>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</si>
  <si>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</si>
  <si>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</si>
  <si>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</si>
  <si>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</si>
  <si>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</si>
  <si>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</si>
  <si>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</si>
  <si>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</si>
  <si>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6 - Úpravy povrchů, podlahy a osazování výplní</t>
  </si>
  <si>
    <t>9 - Ostatní konstrukce a práce, bourání</t>
  </si>
  <si>
    <t>997 - Přesun sutě</t>
  </si>
  <si>
    <t>998 - Přesun hmot</t>
  </si>
  <si>
    <t>764 - Konstrukce klempířské</t>
  </si>
  <si>
    <t>767 - Konstrukce zámečnické</t>
  </si>
  <si>
    <t>784 - Dokončovací práce - malby a tapety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</si>
  <si>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</si>
  <si>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</si>
  <si>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</si>
  <si>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</si>
  <si>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</si>
  <si>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</si>
  <si>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</si>
  <si>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</si>
  <si>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</si>
  <si>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</si>
  <si>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</si>
  <si>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</si>
  <si>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</si>
  <si>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</si>
  <si>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</si>
  <si>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6</t>
  </si>
  <si>
    <t>Úpravy povrchů, podlahy a osazování výplní</t>
  </si>
  <si>
    <t>ROZPOCET</t>
  </si>
  <si>
    <t>K</t>
  </si>
  <si>
    <t>612325302</t>
  </si>
  <si>
    <t>Vápenocementová omítka ostění nebo nadpraží štuková</t>
  </si>
  <si>
    <t>m2</t>
  </si>
  <si>
    <t>4</t>
  </si>
  <si>
    <t>599503844</t>
  </si>
  <si>
    <t>Online PSC</t>
  </si>
  <si>
    <t>https://podminky.urs.cz/item/CS_URS_2025_01/612325302</t>
  </si>
  <si>
    <t>VV</t>
  </si>
  <si>
    <t>3,42*2*0,16</t>
  </si>
  <si>
    <t>1,15*25*2*0,15</t>
  </si>
  <si>
    <t>Součet</t>
  </si>
  <si>
    <t>619995001</t>
  </si>
  <si>
    <t>Začištění omítek (s dodáním hmot) kolem oken, dveří, podlah, obkladů apod.</t>
  </si>
  <si>
    <t>m</t>
  </si>
  <si>
    <t>1134380119</t>
  </si>
  <si>
    <t>https://podminky.urs.cz/item/CS_URS_2025_01/619995001</t>
  </si>
  <si>
    <t>3,42*2</t>
  </si>
  <si>
    <t>1,15*25*2</t>
  </si>
  <si>
    <t>9</t>
  </si>
  <si>
    <t>Ostatní konstrukce a práce, bourání</t>
  </si>
  <si>
    <t>3</t>
  </si>
  <si>
    <t>941211111</t>
  </si>
  <si>
    <t>Lešení řadové rámové lehké pracovní s podlahami s provozním zatížením tř. 3 do 200 kg/m2 šířky tř. SW06 od 0,6 do 0,9 m výšky do 10 m montáž</t>
  </si>
  <si>
    <t>1132441868</t>
  </si>
  <si>
    <t>https://podminky.urs.cz/item/CS_URS_2025_01/941211111</t>
  </si>
  <si>
    <t>28,75*5,00</t>
  </si>
  <si>
    <t>941211211</t>
  </si>
  <si>
    <t>Lešení řadové rámové lehké pracovní s podlahami s provozním zatížením tř. 3 do 200 kg/m2 šířky tř. SW06 od 0,6 do 0,9 m výšky do 10 m příplatek za každý den použití</t>
  </si>
  <si>
    <t>2087241244</t>
  </si>
  <si>
    <t>https://podminky.urs.cz/item/CS_URS_2025_01/941211211</t>
  </si>
  <si>
    <t>143,75*14 'Přepočtené koeficientem množství</t>
  </si>
  <si>
    <t>5</t>
  </si>
  <si>
    <t>941211811</t>
  </si>
  <si>
    <t>Lešení řadové rámové lehké pracovní s podlahami s provozním zatížením tř. 3 do 200 kg/m2 šířky tř. SW06 od 0,6 do 0,9 m výšky do 10 m demontáž</t>
  </si>
  <si>
    <t>1217580369</t>
  </si>
  <si>
    <t>https://podminky.urs.cz/item/CS_URS_2025_01/941211811</t>
  </si>
  <si>
    <t>968072356</t>
  </si>
  <si>
    <t>Vybourání kovových rámů oken s křídly, dveřních zárubní, vrat, stěn, ostění nebo obkladů okenních rámů s křídly zdvojených, plochy do 4 m2</t>
  </si>
  <si>
    <t>-1855324323</t>
  </si>
  <si>
    <t>https://podminky.urs.cz/item/CS_URS_2025_01/968072356</t>
  </si>
  <si>
    <t>1,15*3,42*25</t>
  </si>
  <si>
    <t>997</t>
  </si>
  <si>
    <t>Přesun sutě</t>
  </si>
  <si>
    <t>7</t>
  </si>
  <si>
    <t>997013111</t>
  </si>
  <si>
    <t>Vnitrostaveništní doprava suti a vybouraných hmot vodorovně do 50 m svisle s použitím mechanizace pro budovy a haly výšky do 6 m</t>
  </si>
  <si>
    <t>t</t>
  </si>
  <si>
    <t>518947520</t>
  </si>
  <si>
    <t>https://podminky.urs.cz/item/CS_URS_2025_01/997013111</t>
  </si>
  <si>
    <t>8</t>
  </si>
  <si>
    <t>997013501</t>
  </si>
  <si>
    <t>Odvoz suti a vybouraných hmot na skládku nebo meziskládku se složením, na vzdálenost do 1 km</t>
  </si>
  <si>
    <t>-1053120533</t>
  </si>
  <si>
    <t>https://podminky.urs.cz/item/CS_URS_2025_01/997013501</t>
  </si>
  <si>
    <t>997013509</t>
  </si>
  <si>
    <t>Odvoz suti a vybouraných hmot na skládku nebo meziskládku se složením, na vzdálenost Příplatek k ceně za každý další i započatý 1 km přes 1 km</t>
  </si>
  <si>
    <t>-924649843</t>
  </si>
  <si>
    <t>https://podminky.urs.cz/item/CS_URS_2025_01/997013509</t>
  </si>
  <si>
    <t>5,265*19 'Přepočtené koeficientem množství</t>
  </si>
  <si>
    <t>10</t>
  </si>
  <si>
    <t>997013804</t>
  </si>
  <si>
    <t>Poplatek za uložení stavebního odpadu na skládce (skládkovné) ze skla zatříděného do Katalogu odpadů pod kódem 17 02 02</t>
  </si>
  <si>
    <t>-1143299418</t>
  </si>
  <si>
    <t>https://podminky.urs.cz/item/CS_URS_2025_01/997013804</t>
  </si>
  <si>
    <t>998</t>
  </si>
  <si>
    <t>Přesun hmot</t>
  </si>
  <si>
    <t>11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</si>
  <si>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</si>
  <si>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</si>
  <si>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333637338</t>
  </si>
  <si>
    <t>https://podminky.urs.cz/item/CS_URS_2025_01/998018001</t>
  </si>
  <si>
    <t>764</t>
  </si>
  <si>
    <t>Konstrukce klempířské</t>
  </si>
  <si>
    <t>764002851</t>
  </si>
  <si>
    <t>Demontáž klempířských konstrukcí oplechování parapetů do suti</t>
  </si>
  <si>
    <t>16</t>
  </si>
  <si>
    <t>1585605256</t>
  </si>
  <si>
    <t>https://podminky.urs.cz/item/CS_URS_2025_01/764002851</t>
  </si>
  <si>
    <t>1,15*25</t>
  </si>
  <si>
    <t>13</t>
  </si>
  <si>
    <t>764216601</t>
  </si>
  <si>
    <t>Oplechování parapetů z pozinkovaného plechu s povrchovou úpravou rovných mechanicky kotvené, bez rohů rš 160 mm</t>
  </si>
  <si>
    <t>-1263380208</t>
  </si>
  <si>
    <t>https://podminky.urs.cz/item/CS_URS_2025_01/764216601</t>
  </si>
  <si>
    <t>14</t>
  </si>
  <si>
    <t>998764201</t>
  </si>
  <si>
    <t>Přesun hmot pro konstrukce klempířské stanovený procentní sazbou (%) z ceny vodorovná dopravní vzdálenost do 50 m v objektech výšky do 6 m</t>
  </si>
  <si>
    <t>%</t>
  </si>
  <si>
    <t>-490442344</t>
  </si>
  <si>
    <t>https://podminky.urs.cz/item/CS_URS_2025_01/998764201</t>
  </si>
  <si>
    <t>767</t>
  </si>
  <si>
    <t>Konstrukce zámečnické</t>
  </si>
  <si>
    <t>15</t>
  </si>
  <si>
    <t>767620314</t>
  </si>
  <si>
    <t>Montáž oken s izolačními skly z hliníkových nebo ocelových profilů na polyuretanovou pěnu s trojskly pevných do celostěnových panelů nebo ocelové konstrukce, plochy přes 2,5 do 6 m2</t>
  </si>
  <si>
    <t>-176893013</t>
  </si>
  <si>
    <t>https://podminky.urs.cz/item/CS_URS_2025_01/767620314</t>
  </si>
  <si>
    <t>P</t>
  </si>
  <si>
    <t>Poznámka k položce:_x000d_
Okenní výplň „B“_x000d_
_x000d_
Horní část:_x000d_
Zasklení izolačním trojsklem 4/18/4/18/4_x000d_
Pevné zasklení – fixní část_x000d_
Opatřeno protisluneční solární fólií_x000d_
_x000d_
Prostřední pás:_x000d_
Zasklení izolačním trojsklem 4/18/4/18/4_x000d_
Pevné zasklení – fixní část_x000d_
_x000d_
Dolní část:_x000d_
Zasklení bezpečnostním izolačním trojsklem 4/18/4/18/4_x000d_
Pevné zasklení – fixní část</t>
  </si>
  <si>
    <t>1,15*3,42*10</t>
  </si>
  <si>
    <t>M</t>
  </si>
  <si>
    <t>MAT-R01</t>
  </si>
  <si>
    <t>Okno Al s fixním zasklením trojsklo 44.2. + ESG + Stopsol, přes plochu 1m2 přes v 2,5m</t>
  </si>
  <si>
    <t>32</t>
  </si>
  <si>
    <t>-689382836</t>
  </si>
  <si>
    <t>17</t>
  </si>
  <si>
    <t>767620344</t>
  </si>
  <si>
    <t>Montáž oken s izolačními skly z hliníkových nebo ocelových profilů na polyuretanovou pěnu s trojskly otevíravých do celostěnových panelů nebo ocelové konstrukce, plochy přes 2,5 do 6 m2</t>
  </si>
  <si>
    <t>-1992608018</t>
  </si>
  <si>
    <t>https://podminky.urs.cz/item/CS_URS_2025_01/767620344</t>
  </si>
  <si>
    <t xml:space="preserve">Poznámka k položce:_x000d_
Okenní výplň „A“_x000d_
_x000d_
Horní část:_x000d_
Zasklení izolačním trojsklem 4/18/4/18/4_x000d_
Pevné zasklení – fixní část_x000d_
Oatřeno protisluneční solární fólií_x000d_
_x000d_
Prostřední pás:_x000d_
Zasklení izolačním trojsklem 4/18/4/18/4_x000d_
Okno otevíravé a sklopné_x000d_
_x000d_
Dolní část:_x000d_
Zasklení bezpečnostním izolačním trojsklem 4/18/4/18/4_x000d_
Pevné zasklení – fixní část_x000d_
</t>
  </si>
  <si>
    <t>1,15*3,42*15</t>
  </si>
  <si>
    <t>18</t>
  </si>
  <si>
    <t>MAT-R02</t>
  </si>
  <si>
    <t>Okno Al otevíravé/sklopné trojsklo, 44.2. + ESG + Stopsol, přes plochu 1m2 přes v 2,5m</t>
  </si>
  <si>
    <t>197184436</t>
  </si>
  <si>
    <t>19</t>
  </si>
  <si>
    <t>767627101</t>
  </si>
  <si>
    <t>Ostatní práce a doplňky při montáži oken a stěn krycích ocelových lišt oboustranně šroubováním</t>
  </si>
  <si>
    <t>1996304793</t>
  </si>
  <si>
    <t>https://podminky.urs.cz/item/CS_URS_2025_01/767627101</t>
  </si>
  <si>
    <t>3,42*24*2</t>
  </si>
  <si>
    <t>20</t>
  </si>
  <si>
    <t>28318675</t>
  </si>
  <si>
    <t>lišta krycí AL přírodní hliník 6m</t>
  </si>
  <si>
    <t>1512341841</t>
  </si>
  <si>
    <t>164,16*1,02 'Přepočtené koeficientem množství</t>
  </si>
  <si>
    <t>767627306</t>
  </si>
  <si>
    <t>Ostatní práce a doplňky při montáži oken a stěn připojovací spára oken a stěn mezi ostěním a rámem vnitřní parotěsná páska</t>
  </si>
  <si>
    <t>-129519907</t>
  </si>
  <si>
    <t>https://podminky.urs.cz/item/CS_URS_2025_01/767627306</t>
  </si>
  <si>
    <t>22</t>
  </si>
  <si>
    <t>767627307</t>
  </si>
  <si>
    <t>Ostatní práce a doplňky při montáži oken a stěn připojovací spára oken a stěn mezi ostěním a rámem venkovní paropropustna páska</t>
  </si>
  <si>
    <t>-325073852</t>
  </si>
  <si>
    <t>https://podminky.urs.cz/item/CS_URS_2025_01/767627307</t>
  </si>
  <si>
    <t>23</t>
  </si>
  <si>
    <t>KON-R01</t>
  </si>
  <si>
    <t>Montáž a demontáž interiérových žaluzií</t>
  </si>
  <si>
    <t>-260975734</t>
  </si>
  <si>
    <t>24</t>
  </si>
  <si>
    <t>KON-R02</t>
  </si>
  <si>
    <t>km</t>
  </si>
  <si>
    <t>398076572</t>
  </si>
  <si>
    <t>25</t>
  </si>
  <si>
    <t>998767201</t>
  </si>
  <si>
    <t>Přesun hmot pro zámečnické konstrukce stanovený procentní sazbou (%) z ceny vodorovná dopravní vzdálenost do 50 m v objektech výšky do 6 m</t>
  </si>
  <si>
    <t>2083476735</t>
  </si>
  <si>
    <t>https://podminky.urs.cz/item/CS_URS_2025_01/998767201</t>
  </si>
  <si>
    <t>784</t>
  </si>
  <si>
    <t>Dokončovací práce - malby a tapety</t>
  </si>
  <si>
    <t>26</t>
  </si>
  <si>
    <t>784121001</t>
  </si>
  <si>
    <t>Oškrabání malby v místnostech výšky do 3,80 m</t>
  </si>
  <si>
    <t>163693111</t>
  </si>
  <si>
    <t>https://podminky.urs.cz/item/CS_URS_2025_01/784121001</t>
  </si>
  <si>
    <t>27</t>
  </si>
  <si>
    <t>784121011</t>
  </si>
  <si>
    <t>Rozmývání podkladu po oškrabání malby v místnostech výšky do 3,80 m</t>
  </si>
  <si>
    <t>-1459883253</t>
  </si>
  <si>
    <t>https://podminky.urs.cz/item/CS_URS_2025_01/784121011</t>
  </si>
  <si>
    <t>28</t>
  </si>
  <si>
    <t>784171001</t>
  </si>
  <si>
    <t>Olepování vnitřních ploch (materiál ve specifikaci) včetně pozdějšího odlepení páskou nebo fólií v místnostech výšky do 3,80 m</t>
  </si>
  <si>
    <t>-1107085954</t>
  </si>
  <si>
    <t>https://podminky.urs.cz/item/CS_URS_2025_01/784171001</t>
  </si>
  <si>
    <t>29</t>
  </si>
  <si>
    <t>58124838</t>
  </si>
  <si>
    <t>páska maskovací krepová pro malířské potřeby š 50mm</t>
  </si>
  <si>
    <t>958820061</t>
  </si>
  <si>
    <t>64,34*1,05 'Přepočtené koeficientem množství</t>
  </si>
  <si>
    <t>30</t>
  </si>
  <si>
    <t>784211101</t>
  </si>
  <si>
    <t>Malby z malířských směsí oděruvzdorných za mokra dvojnásobné, bílé za mokra oděruvzdorné výborně v místnostech výšky do 3,80 m</t>
  </si>
  <si>
    <t>1921979960</t>
  </si>
  <si>
    <t>https://podminky.urs.cz/item/CS_URS_2025_01/784211101</t>
  </si>
  <si>
    <t>OST</t>
  </si>
  <si>
    <t>Ostatní</t>
  </si>
  <si>
    <t>31</t>
  </si>
  <si>
    <t>OST 01</t>
  </si>
  <si>
    <t>Případné další stavební úpravy v interiéru (oprava podlah apod.)</t>
  </si>
  <si>
    <t>suma</t>
  </si>
  <si>
    <t>512</t>
  </si>
  <si>
    <t>397811227</t>
  </si>
  <si>
    <t>VRN</t>
  </si>
  <si>
    <t>Vedlejší rozpočtové náklady</t>
  </si>
  <si>
    <t>030001000</t>
  </si>
  <si>
    <t>Zařízení staveniště</t>
  </si>
  <si>
    <t>1024</t>
  </si>
  <si>
    <t>-405010642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</si>
</sst>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 wrapText="1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325302" TargetMode="External" /><Relationship Id="rId2" Type="http://schemas.openxmlformats.org/officeDocument/2006/relationships/hyperlink" Target="https://podminky.urs.cz/item/CS_URS_2025_01/619995001" TargetMode="External" /><Relationship Id="rId3" Type="http://schemas.openxmlformats.org/officeDocument/2006/relationships/hyperlink" Target="https://podminky.urs.cz/item/CS_URS_2025_01/941211111" TargetMode="External" /><Relationship Id="rId4" Type="http://schemas.openxmlformats.org/officeDocument/2006/relationships/hyperlink" Target="https://podminky.urs.cz/item/CS_URS_2025_01/941211211" TargetMode="External" /><Relationship Id="rId5" Type="http://schemas.openxmlformats.org/officeDocument/2006/relationships/hyperlink" Target="https://podminky.urs.cz/item/CS_URS_2025_01/941211811" TargetMode="External" /><Relationship Id="rId6" Type="http://schemas.openxmlformats.org/officeDocument/2006/relationships/hyperlink" Target="https://podminky.urs.cz/item/CS_URS_2025_01/968072356" TargetMode="External" /><Relationship Id="rId7" Type="http://schemas.openxmlformats.org/officeDocument/2006/relationships/hyperlink" Target="https://podminky.urs.cz/item/CS_URS_2025_01/997013111" TargetMode="External" /><Relationship Id="rId8" Type="http://schemas.openxmlformats.org/officeDocument/2006/relationships/hyperlink" Target="https://podminky.urs.cz/item/CS_URS_2025_01/997013501" TargetMode="External" /><Relationship Id="rId9" Type="http://schemas.openxmlformats.org/officeDocument/2006/relationships/hyperlink" Target="https://podminky.urs.cz/item/CS_URS_2025_01/997013509" TargetMode="External" /><Relationship Id="rId10" Type="http://schemas.openxmlformats.org/officeDocument/2006/relationships/hyperlink" Target="https://podminky.urs.cz/item/CS_URS_2025_01/997013804" TargetMode="External" /><Relationship Id="rId11" Type="http://schemas.openxmlformats.org/officeDocument/2006/relationships/hyperlink" Target="https://podminky.urs.cz/item/CS_URS_2025_01/998018001" TargetMode="External" /><Relationship Id="rId12" Type="http://schemas.openxmlformats.org/officeDocument/2006/relationships/hyperlink" Target="https://podminky.urs.cz/item/CS_URS_2025_01/764002851" TargetMode="External" /><Relationship Id="rId13" Type="http://schemas.openxmlformats.org/officeDocument/2006/relationships/hyperlink" Target="https://podminky.urs.cz/item/CS_URS_2025_01/764216601" TargetMode="External" /><Relationship Id="rId14" Type="http://schemas.openxmlformats.org/officeDocument/2006/relationships/hyperlink" Target="https://podminky.urs.cz/item/CS_URS_2025_01/998764201" TargetMode="External" /><Relationship Id="rId15" Type="http://schemas.openxmlformats.org/officeDocument/2006/relationships/hyperlink" Target="https://podminky.urs.cz/item/CS_URS_2025_01/767620314" TargetMode="External" /><Relationship Id="rId16" Type="http://schemas.openxmlformats.org/officeDocument/2006/relationships/hyperlink" Target="https://podminky.urs.cz/item/CS_URS_2025_01/767620344" TargetMode="External" /><Relationship Id="rId17" Type="http://schemas.openxmlformats.org/officeDocument/2006/relationships/hyperlink" Target="https://podminky.urs.cz/item/CS_URS_2025_01/767627101" TargetMode="External" /><Relationship Id="rId18" Type="http://schemas.openxmlformats.org/officeDocument/2006/relationships/hyperlink" Target="https://podminky.urs.cz/item/CS_URS_2025_01/767627306" TargetMode="External" /><Relationship Id="rId19" Type="http://schemas.openxmlformats.org/officeDocument/2006/relationships/hyperlink" Target="https://podminky.urs.cz/item/CS_URS_2025_01/767627307" TargetMode="External" /><Relationship Id="rId20" Type="http://schemas.openxmlformats.org/officeDocument/2006/relationships/hyperlink" Target="https://podminky.urs.cz/item/CS_URS_2025_01/998767201" TargetMode="External" /><Relationship Id="rId21" Type="http://schemas.openxmlformats.org/officeDocument/2006/relationships/hyperlink" Target="https://podminky.urs.cz/item/CS_URS_2025_01/784121001" TargetMode="External" /><Relationship Id="rId22" Type="http://schemas.openxmlformats.org/officeDocument/2006/relationships/hyperlink" Target="https://podminky.urs.cz/item/CS_URS_2025_01/784121011" TargetMode="External" /><Relationship Id="rId23" Type="http://schemas.openxmlformats.org/officeDocument/2006/relationships/hyperlink" Target="https://podminky.urs.cz/item/CS_URS_2025_01/784171001" TargetMode="External" /><Relationship Id="rId24" Type="http://schemas.openxmlformats.org/officeDocument/2006/relationships/hyperlink" Target="https://podminky.urs.cz/item/CS_URS_2025_01/784211101" TargetMode="External" /><Relationship Id="rId25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29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29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32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34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38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39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40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41</v>
      </c>
      <c r="E29" s="45"/>
      <c r="F29" s="30" t="s">
        <v>42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43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44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45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46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47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48</v>
      </c>
      <c r="U35" s="52"/>
      <c r="V35" s="52"/>
      <c r="W35" s="52"/>
      <c r="X35" s="54" t="s">
        <v>49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50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51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52</v>
      </c>
      <c r="AI60" s="40"/>
      <c r="AJ60" s="40"/>
      <c r="AK60" s="40"/>
      <c r="AL60" s="40"/>
      <c r="AM60" s="62" t="s">
        <v>53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55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52</v>
      </c>
      <c r="AI75" s="40"/>
      <c r="AJ75" s="40"/>
      <c r="AK75" s="40"/>
      <c r="AL75" s="40"/>
      <c r="AM75" s="62" t="s">
        <v>53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56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2023-ST-09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Výměna oken - CIREX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4. 4. 2025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Město Kopřivnice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30</v>
      </c>
      <c r="AJ89" s="38"/>
      <c r="AK89" s="38"/>
      <c r="AL89" s="38"/>
      <c r="AM89" s="78" t="str">
        <f>IF(E17="","",E17)</f>
        <v>Ing. Jan Stuchlík</v>
      </c>
      <c r="AN89" s="69"/>
      <c r="AO89" s="69"/>
      <c r="AP89" s="69"/>
      <c r="AQ89" s="38"/>
      <c r="AR89" s="42"/>
      <c r="AS89" s="79" t="s">
        <v>57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28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33</v>
      </c>
      <c r="AJ90" s="38"/>
      <c r="AK90" s="38"/>
      <c r="AL90" s="38"/>
      <c r="AM90" s="78" t="str">
        <f>IF(E20="","",E20)</f>
        <v>Ladislav Pekárek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58</v>
      </c>
      <c r="D92" s="92"/>
      <c r="E92" s="92"/>
      <c r="F92" s="92"/>
      <c r="G92" s="92"/>
      <c r="H92" s="93"/>
      <c r="I92" s="94" t="s">
        <v>59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60</v>
      </c>
      <c r="AH92" s="92"/>
      <c r="AI92" s="92"/>
      <c r="AJ92" s="92"/>
      <c r="AK92" s="92"/>
      <c r="AL92" s="92"/>
      <c r="AM92" s="92"/>
      <c r="AN92" s="94" t="s">
        <v>61</v>
      </c>
      <c r="AO92" s="92"/>
      <c r="AP92" s="96"/>
      <c r="AQ92" s="97" t="s">
        <v>62</v>
      </c>
      <c r="AR92" s="42"/>
      <c r="AS92" s="98" t="s">
        <v>63</v>
      </c>
      <c r="AT92" s="99" t="s">
        <v>64</v>
      </c>
      <c r="AU92" s="99" t="s">
        <v>65</v>
      </c>
      <c r="AV92" s="99" t="s">
        <v>66</v>
      </c>
      <c r="AW92" s="99" t="s">
        <v>67</v>
      </c>
      <c r="AX92" s="99" t="s">
        <v>68</v>
      </c>
      <c r="AY92" s="99" t="s">
        <v>69</v>
      </c>
      <c r="AZ92" s="99" t="s">
        <v>70</v>
      </c>
      <c r="BA92" s="99" t="s">
        <v>71</v>
      </c>
      <c r="BB92" s="99" t="s">
        <v>72</v>
      </c>
      <c r="BC92" s="99" t="s">
        <v>73</v>
      </c>
      <c r="BD92" s="100" t="s">
        <v>74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75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76</v>
      </c>
      <c r="BT94" s="115" t="s">
        <v>77</v>
      </c>
      <c r="BV94" s="115" t="s">
        <v>78</v>
      </c>
      <c r="BW94" s="115" t="s">
        <v>5</v>
      </c>
      <c r="BX94" s="115" t="s">
        <v>79</v>
      </c>
      <c r="CL94" s="115" t="s">
        <v>1</v>
      </c>
    </row>
    <row r="95" s="7" customFormat="1" ht="24.75" customHeight="1">
      <c r="A95" s="116" t="s">
        <v>80</v>
      </c>
      <c r="B95" s="117"/>
      <c r="C95" s="118"/>
      <c r="D95" s="119" t="s">
        <v>14</v>
      </c>
      <c r="E95" s="119"/>
      <c r="F95" s="119"/>
      <c r="G95" s="119"/>
      <c r="H95" s="119"/>
      <c r="I95" s="120"/>
      <c r="J95" s="119" t="s">
        <v>17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'2023-ST-09 - Výměna oken 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81</v>
      </c>
      <c r="AR95" s="123"/>
      <c r="AS95" s="124">
        <v>0</v>
      </c>
      <c r="AT95" s="125">
        <f>ROUND(SUM(AV95:AW95),2)</f>
        <v>0</v>
      </c>
      <c r="AU95" s="126">
        <f>'2023-ST-09 - Výměna oken ...'!P121</f>
        <v>0</v>
      </c>
      <c r="AV95" s="125">
        <f>'2023-ST-09 - Výměna oken ...'!J31</f>
        <v>0</v>
      </c>
      <c r="AW95" s="125">
        <f>'2023-ST-09 - Výměna oken ...'!J32</f>
        <v>0</v>
      </c>
      <c r="AX95" s="125">
        <f>'2023-ST-09 - Výměna oken ...'!J33</f>
        <v>0</v>
      </c>
      <c r="AY95" s="125">
        <f>'2023-ST-09 - Výměna oken ...'!J34</f>
        <v>0</v>
      </c>
      <c r="AZ95" s="125">
        <f>'2023-ST-09 - Výměna oken ...'!F31</f>
        <v>0</v>
      </c>
      <c r="BA95" s="125">
        <f>'2023-ST-09 - Výměna oken ...'!F32</f>
        <v>0</v>
      </c>
      <c r="BB95" s="125">
        <f>'2023-ST-09 - Výměna oken ...'!F33</f>
        <v>0</v>
      </c>
      <c r="BC95" s="125">
        <f>'2023-ST-09 - Výměna oken ...'!F34</f>
        <v>0</v>
      </c>
      <c r="BD95" s="127">
        <f>'2023-ST-09 - Výměna oken ...'!F35</f>
        <v>0</v>
      </c>
      <c r="BE95" s="7"/>
      <c r="BT95" s="128" t="s">
        <v>82</v>
      </c>
      <c r="BU95" s="128" t="s">
        <v>83</v>
      </c>
      <c r="BV95" s="128" t="s">
        <v>78</v>
      </c>
      <c r="BW95" s="128" t="s">
        <v>5</v>
      </c>
      <c r="BX95" s="128" t="s">
        <v>79</v>
      </c>
      <c r="CL95" s="128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WMOGtf29eE1iTD/tVVzKZMao0onQpwRGQGu8Csn4gfPyGhTfMuMhGl2VM90FZC7xdf0BpfUTJNFhysbMK48tXA==" hashValue="zGQXFatDIMPi64o0bBS0Jo7nM1/9QMK6TO7KUlHLtGxqmGS1XU68s/AU6Q8LoZHPG/1onOvii8PC6vEIwDQFz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3-ST-09 - Výměna oken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8"/>
      <c r="AT3" s="15" t="s">
        <v>84</v>
      </c>
    </row>
    <row r="4" s="1" customFormat="1" ht="24.96" customHeight="1">
      <c r="B4" s="18"/>
      <c r="D4" s="131" t="s">
        <v>85</v>
      </c>
      <c r="L4" s="18"/>
      <c r="M4" s="132" t="s">
        <v>10</v>
      </c>
      <c r="AT4" s="15" t="s">
        <v>4</v>
      </c>
    </row>
    <row r="5" s="1" customFormat="1" ht="6.96" customHeight="1">
      <c r="B5" s="18"/>
      <c r="L5" s="18"/>
    </row>
    <row r="6" s="2" customFormat="1" ht="12" customHeight="1">
      <c r="A6" s="36"/>
      <c r="B6" s="42"/>
      <c r="C6" s="36"/>
      <c r="D6" s="133" t="s">
        <v>16</v>
      </c>
      <c r="E6" s="36"/>
      <c r="F6" s="36"/>
      <c r="G6" s="36"/>
      <c r="H6" s="36"/>
      <c r="I6" s="36"/>
      <c r="J6" s="36"/>
      <c r="K6" s="36"/>
      <c r="L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4" t="s">
        <v>17</v>
      </c>
      <c r="F7" s="36"/>
      <c r="G7" s="36"/>
      <c r="H7" s="36"/>
      <c r="I7" s="36"/>
      <c r="J7" s="36"/>
      <c r="K7" s="36"/>
      <c r="L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3" t="s">
        <v>18</v>
      </c>
      <c r="E9" s="36"/>
      <c r="F9" s="135" t="s">
        <v>1</v>
      </c>
      <c r="G9" s="36"/>
      <c r="H9" s="36"/>
      <c r="I9" s="133" t="s">
        <v>19</v>
      </c>
      <c r="J9" s="135" t="s">
        <v>1</v>
      </c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3" t="s">
        <v>20</v>
      </c>
      <c r="E10" s="36"/>
      <c r="F10" s="135" t="s">
        <v>21</v>
      </c>
      <c r="G10" s="36"/>
      <c r="H10" s="36"/>
      <c r="I10" s="133" t="s">
        <v>22</v>
      </c>
      <c r="J10" s="136" t="str">
        <f>'Rekapitulace stavby'!AN8</f>
        <v>4. 4. 2025</v>
      </c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3" t="s">
        <v>24</v>
      </c>
      <c r="E12" s="36"/>
      <c r="F12" s="36"/>
      <c r="G12" s="36"/>
      <c r="H12" s="36"/>
      <c r="I12" s="133" t="s">
        <v>25</v>
      </c>
      <c r="J12" s="135" t="s">
        <v>1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5" t="s">
        <v>26</v>
      </c>
      <c r="F13" s="36"/>
      <c r="G13" s="36"/>
      <c r="H13" s="36"/>
      <c r="I13" s="133" t="s">
        <v>27</v>
      </c>
      <c r="J13" s="135" t="s">
        <v>1</v>
      </c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3" t="s">
        <v>28</v>
      </c>
      <c r="E15" s="36"/>
      <c r="F15" s="36"/>
      <c r="G15" s="36"/>
      <c r="H15" s="36"/>
      <c r="I15" s="133" t="s">
        <v>25</v>
      </c>
      <c r="J15" s="31" t="str">
        <f>'Rekapitulace stavby'!AN13</f>
        <v>Vyplň údaj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5"/>
      <c r="G16" s="135"/>
      <c r="H16" s="135"/>
      <c r="I16" s="133" t="s">
        <v>27</v>
      </c>
      <c r="J16" s="31" t="str">
        <f>'Rekapitulace stavby'!AN14</f>
        <v>Vyplň údaj</v>
      </c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3" t="s">
        <v>30</v>
      </c>
      <c r="E18" s="36"/>
      <c r="F18" s="36"/>
      <c r="G18" s="36"/>
      <c r="H18" s="36"/>
      <c r="I18" s="133" t="s">
        <v>25</v>
      </c>
      <c r="J18" s="135" t="s">
        <v>1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5" t="s">
        <v>31</v>
      </c>
      <c r="F19" s="36"/>
      <c r="G19" s="36"/>
      <c r="H19" s="36"/>
      <c r="I19" s="133" t="s">
        <v>27</v>
      </c>
      <c r="J19" s="135" t="s">
        <v>1</v>
      </c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3" t="s">
        <v>33</v>
      </c>
      <c r="E21" s="36"/>
      <c r="F21" s="36"/>
      <c r="G21" s="36"/>
      <c r="H21" s="36"/>
      <c r="I21" s="133" t="s">
        <v>25</v>
      </c>
      <c r="J21" s="135" t="s">
        <v>34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5" t="s">
        <v>35</v>
      </c>
      <c r="F22" s="36"/>
      <c r="G22" s="36"/>
      <c r="H22" s="36"/>
      <c r="I22" s="133" t="s">
        <v>27</v>
      </c>
      <c r="J22" s="135" t="s">
        <v>1</v>
      </c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3" t="s">
        <v>36</v>
      </c>
      <c r="E24" s="36"/>
      <c r="F24" s="36"/>
      <c r="G24" s="36"/>
      <c r="H24" s="36"/>
      <c r="I24" s="36"/>
      <c r="J24" s="36"/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1"/>
      <c r="E27" s="141"/>
      <c r="F27" s="141"/>
      <c r="G27" s="141"/>
      <c r="H27" s="141"/>
      <c r="I27" s="141"/>
      <c r="J27" s="141"/>
      <c r="K27" s="141"/>
      <c r="L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42" t="s">
        <v>37</v>
      </c>
      <c r="E28" s="36"/>
      <c r="F28" s="36"/>
      <c r="G28" s="36"/>
      <c r="H28" s="36"/>
      <c r="I28" s="36"/>
      <c r="J28" s="143">
        <f>ROUND(J121, 2)</f>
        <v>0</v>
      </c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1"/>
      <c r="E29" s="141"/>
      <c r="F29" s="141"/>
      <c r="G29" s="141"/>
      <c r="H29" s="141"/>
      <c r="I29" s="141"/>
      <c r="J29" s="141"/>
      <c r="K29" s="141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42"/>
      <c r="C30" s="36"/>
      <c r="D30" s="36"/>
      <c r="E30" s="36"/>
      <c r="F30" s="144" t="s">
        <v>39</v>
      </c>
      <c r="G30" s="36"/>
      <c r="H30" s="36"/>
      <c r="I30" s="144" t="s">
        <v>38</v>
      </c>
      <c r="J30" s="144" t="s">
        <v>40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42"/>
      <c r="C31" s="36"/>
      <c r="D31" s="145" t="s">
        <v>41</v>
      </c>
      <c r="E31" s="133" t="s">
        <v>42</v>
      </c>
      <c r="F31" s="146">
        <f>ROUND((SUM(BE121:BE211)),  2)</f>
        <v>0</v>
      </c>
      <c r="G31" s="36"/>
      <c r="H31" s="36"/>
      <c r="I31" s="147">
        <v>0.20999999999999999</v>
      </c>
      <c r="J31" s="146">
        <f>ROUND(((SUM(BE121:BE211))*I31),  2)</f>
        <v>0</v>
      </c>
      <c r="K31" s="36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133" t="s">
        <v>43</v>
      </c>
      <c r="F32" s="146">
        <f>ROUND((SUM(BF121:BF211)),  2)</f>
        <v>0</v>
      </c>
      <c r="G32" s="36"/>
      <c r="H32" s="36"/>
      <c r="I32" s="147">
        <v>0.12</v>
      </c>
      <c r="J32" s="146">
        <f>ROUND(((SUM(BF121:BF211))*I32),  2)</f>
        <v>0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33" t="s">
        <v>44</v>
      </c>
      <c r="F33" s="146">
        <f>ROUND((SUM(BG121:BG211)),  2)</f>
        <v>0</v>
      </c>
      <c r="G33" s="36"/>
      <c r="H33" s="36"/>
      <c r="I33" s="147">
        <v>0.20999999999999999</v>
      </c>
      <c r="J33" s="146">
        <f>0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33" t="s">
        <v>45</v>
      </c>
      <c r="F34" s="146">
        <f>ROUND((SUM(BH121:BH211)),  2)</f>
        <v>0</v>
      </c>
      <c r="G34" s="36"/>
      <c r="H34" s="36"/>
      <c r="I34" s="147">
        <v>0.12</v>
      </c>
      <c r="J34" s="146">
        <f>0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3" t="s">
        <v>46</v>
      </c>
      <c r="F35" s="146">
        <f>ROUND((SUM(BI121:BI211)),  2)</f>
        <v>0</v>
      </c>
      <c r="G35" s="36"/>
      <c r="H35" s="36"/>
      <c r="I35" s="147">
        <v>0</v>
      </c>
      <c r="J35" s="146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48"/>
      <c r="D37" s="149" t="s">
        <v>47</v>
      </c>
      <c r="E37" s="150"/>
      <c r="F37" s="150"/>
      <c r="G37" s="151" t="s">
        <v>48</v>
      </c>
      <c r="H37" s="152" t="s">
        <v>49</v>
      </c>
      <c r="I37" s="150"/>
      <c r="J37" s="153">
        <f>SUM(J28:J35)</f>
        <v>0</v>
      </c>
      <c r="K37" s="154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55" t="s">
        <v>50</v>
      </c>
      <c r="E50" s="156"/>
      <c r="F50" s="156"/>
      <c r="G50" s="155" t="s">
        <v>51</v>
      </c>
      <c r="H50" s="156"/>
      <c r="I50" s="156"/>
      <c r="J50" s="156"/>
      <c r="K50" s="156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57" t="s">
        <v>52</v>
      </c>
      <c r="E61" s="158"/>
      <c r="F61" s="159" t="s">
        <v>53</v>
      </c>
      <c r="G61" s="157" t="s">
        <v>52</v>
      </c>
      <c r="H61" s="158"/>
      <c r="I61" s="158"/>
      <c r="J61" s="160" t="s">
        <v>53</v>
      </c>
      <c r="K61" s="158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55" t="s">
        <v>54</v>
      </c>
      <c r="E65" s="161"/>
      <c r="F65" s="161"/>
      <c r="G65" s="155" t="s">
        <v>55</v>
      </c>
      <c r="H65" s="161"/>
      <c r="I65" s="161"/>
      <c r="J65" s="161"/>
      <c r="K65" s="161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57" t="s">
        <v>52</v>
      </c>
      <c r="E76" s="158"/>
      <c r="F76" s="159" t="s">
        <v>53</v>
      </c>
      <c r="G76" s="157" t="s">
        <v>52</v>
      </c>
      <c r="H76" s="158"/>
      <c r="I76" s="158"/>
      <c r="J76" s="160" t="s">
        <v>53</v>
      </c>
      <c r="K76" s="158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86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Výměna oken - CIREX</v>
      </c>
      <c r="F85" s="38"/>
      <c r="G85" s="38"/>
      <c r="H85" s="38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8"/>
      <c r="E87" s="38"/>
      <c r="F87" s="25" t="str">
        <f>F10</f>
        <v xml:space="preserve"> </v>
      </c>
      <c r="G87" s="38"/>
      <c r="H87" s="38"/>
      <c r="I87" s="30" t="s">
        <v>22</v>
      </c>
      <c r="J87" s="77" t="str">
        <f>IF(J10="","",J10)</f>
        <v>4. 4. 2025</v>
      </c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24</v>
      </c>
      <c r="D89" s="38"/>
      <c r="E89" s="38"/>
      <c r="F89" s="25" t="str">
        <f>E13</f>
        <v>Město Kopřivnice</v>
      </c>
      <c r="G89" s="38"/>
      <c r="H89" s="38"/>
      <c r="I89" s="30" t="s">
        <v>30</v>
      </c>
      <c r="J89" s="34" t="str">
        <f>E19</f>
        <v>Ing. Jan Stuchlík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28</v>
      </c>
      <c r="D90" s="38"/>
      <c r="E90" s="38"/>
      <c r="F90" s="25" t="str">
        <f>IF(E16="","",E16)</f>
        <v>Vyplň údaj</v>
      </c>
      <c r="G90" s="38"/>
      <c r="H90" s="38"/>
      <c r="I90" s="30" t="s">
        <v>33</v>
      </c>
      <c r="J90" s="34" t="str">
        <f>E22</f>
        <v>Ladislav Pekárek</v>
      </c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6" t="s">
        <v>87</v>
      </c>
      <c r="D92" s="167"/>
      <c r="E92" s="167"/>
      <c r="F92" s="167"/>
      <c r="G92" s="167"/>
      <c r="H92" s="167"/>
      <c r="I92" s="167"/>
      <c r="J92" s="168" t="s">
        <v>88</v>
      </c>
      <c r="K92" s="167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69" t="s">
        <v>89</v>
      </c>
      <c r="D94" s="38"/>
      <c r="E94" s="38"/>
      <c r="F94" s="38"/>
      <c r="G94" s="38"/>
      <c r="H94" s="38"/>
      <c r="I94" s="38"/>
      <c r="J94" s="108">
        <f>J121</f>
        <v>0</v>
      </c>
      <c r="K94" s="38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90</v>
      </c>
    </row>
    <row r="95" s="9" customFormat="1" ht="24.96" customHeight="1">
      <c r="A95" s="9"/>
      <c r="B95" s="170"/>
      <c r="C95" s="171"/>
      <c r="D95" s="172" t="s">
        <v>91</v>
      </c>
      <c r="E95" s="173"/>
      <c r="F95" s="173"/>
      <c r="G95" s="173"/>
      <c r="H95" s="173"/>
      <c r="I95" s="173"/>
      <c r="J95" s="174">
        <f>J122</f>
        <v>0</v>
      </c>
      <c r="K95" s="171"/>
      <c r="L95" s="17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9" customFormat="1" ht="24.96" customHeight="1">
      <c r="A96" s="9"/>
      <c r="B96" s="170"/>
      <c r="C96" s="171"/>
      <c r="D96" s="172" t="s">
        <v>92</v>
      </c>
      <c r="E96" s="173"/>
      <c r="F96" s="173"/>
      <c r="G96" s="173"/>
      <c r="H96" s="173"/>
      <c r="I96" s="173"/>
      <c r="J96" s="174">
        <f>J133</f>
        <v>0</v>
      </c>
      <c r="K96" s="171"/>
      <c r="L96" s="17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9" customFormat="1" ht="24.96" customHeight="1">
      <c r="A97" s="9"/>
      <c r="B97" s="170"/>
      <c r="C97" s="171"/>
      <c r="D97" s="172" t="s">
        <v>93</v>
      </c>
      <c r="E97" s="173"/>
      <c r="F97" s="173"/>
      <c r="G97" s="173"/>
      <c r="H97" s="173"/>
      <c r="I97" s="173"/>
      <c r="J97" s="174">
        <f>J145</f>
        <v>0</v>
      </c>
      <c r="K97" s="171"/>
      <c r="L97" s="17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0"/>
      <c r="C98" s="171"/>
      <c r="D98" s="172" t="s">
        <v>94</v>
      </c>
      <c r="E98" s="173"/>
      <c r="F98" s="173"/>
      <c r="G98" s="173"/>
      <c r="H98" s="173"/>
      <c r="I98" s="173"/>
      <c r="J98" s="174">
        <f>J155</f>
        <v>0</v>
      </c>
      <c r="K98" s="171"/>
      <c r="L98" s="17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0"/>
      <c r="C99" s="171"/>
      <c r="D99" s="172" t="s">
        <v>95</v>
      </c>
      <c r="E99" s="173"/>
      <c r="F99" s="173"/>
      <c r="G99" s="173"/>
      <c r="H99" s="173"/>
      <c r="I99" s="173"/>
      <c r="J99" s="174">
        <f>J158</f>
        <v>0</v>
      </c>
      <c r="K99" s="171"/>
      <c r="L99" s="17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0"/>
      <c r="C100" s="171"/>
      <c r="D100" s="172" t="s">
        <v>96</v>
      </c>
      <c r="E100" s="173"/>
      <c r="F100" s="173"/>
      <c r="G100" s="173"/>
      <c r="H100" s="173"/>
      <c r="I100" s="173"/>
      <c r="J100" s="174">
        <f>J167</f>
        <v>0</v>
      </c>
      <c r="K100" s="171"/>
      <c r="L100" s="17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0"/>
      <c r="C101" s="171"/>
      <c r="D101" s="172" t="s">
        <v>97</v>
      </c>
      <c r="E101" s="173"/>
      <c r="F101" s="173"/>
      <c r="G101" s="173"/>
      <c r="H101" s="173"/>
      <c r="I101" s="173"/>
      <c r="J101" s="174">
        <f>J194</f>
        <v>0</v>
      </c>
      <c r="K101" s="171"/>
      <c r="L101" s="17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0"/>
      <c r="C102" s="171"/>
      <c r="D102" s="172" t="s">
        <v>98</v>
      </c>
      <c r="E102" s="173"/>
      <c r="F102" s="173"/>
      <c r="G102" s="173"/>
      <c r="H102" s="173"/>
      <c r="I102" s="173"/>
      <c r="J102" s="174">
        <f>J208</f>
        <v>0</v>
      </c>
      <c r="K102" s="171"/>
      <c r="L102" s="17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0"/>
      <c r="C103" s="171"/>
      <c r="D103" s="172" t="s">
        <v>99</v>
      </c>
      <c r="E103" s="173"/>
      <c r="F103" s="173"/>
      <c r="G103" s="173"/>
      <c r="H103" s="173"/>
      <c r="I103" s="173"/>
      <c r="J103" s="174">
        <f>J210</f>
        <v>0</v>
      </c>
      <c r="K103" s="171"/>
      <c r="L103" s="17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100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16</v>
      </c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74" t="str">
        <f>E7</f>
        <v>Výměna oken - CIREX</v>
      </c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20</v>
      </c>
      <c r="D115" s="38"/>
      <c r="E115" s="38"/>
      <c r="F115" s="25" t="str">
        <f>F10</f>
        <v xml:space="preserve"> </v>
      </c>
      <c r="G115" s="38"/>
      <c r="H115" s="38"/>
      <c r="I115" s="30" t="s">
        <v>22</v>
      </c>
      <c r="J115" s="77" t="str">
        <f>IF(J10="","",J10)</f>
        <v>4. 4. 2025</v>
      </c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24</v>
      </c>
      <c r="D117" s="38"/>
      <c r="E117" s="38"/>
      <c r="F117" s="25" t="str">
        <f>E13</f>
        <v>Město Kopřivnice</v>
      </c>
      <c r="G117" s="38"/>
      <c r="H117" s="38"/>
      <c r="I117" s="30" t="s">
        <v>30</v>
      </c>
      <c r="J117" s="34" t="str">
        <f>E19</f>
        <v>Ing. Jan Stuchlík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28</v>
      </c>
      <c r="D118" s="38"/>
      <c r="E118" s="38"/>
      <c r="F118" s="25" t="str">
        <f>IF(E16="","",E16)</f>
        <v>Vyplň údaj</v>
      </c>
      <c r="G118" s="38"/>
      <c r="H118" s="38"/>
      <c r="I118" s="30" t="s">
        <v>33</v>
      </c>
      <c r="J118" s="34" t="str">
        <f>E22</f>
        <v>Ladislav Pekárek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0" customFormat="1" ht="29.28" customHeight="1">
      <c r="A120" s="176"/>
      <c r="B120" s="177"/>
      <c r="C120" s="178" t="s">
        <v>101</v>
      </c>
      <c r="D120" s="179" t="s">
        <v>62</v>
      </c>
      <c r="E120" s="179" t="s">
        <v>58</v>
      </c>
      <c r="F120" s="179" t="s">
        <v>59</v>
      </c>
      <c r="G120" s="179" t="s">
        <v>102</v>
      </c>
      <c r="H120" s="179" t="s">
        <v>103</v>
      </c>
      <c r="I120" s="179" t="s">
        <v>104</v>
      </c>
      <c r="J120" s="180" t="s">
        <v>88</v>
      </c>
      <c r="K120" s="181" t="s">
        <v>105</v>
      </c>
      <c r="L120" s="182"/>
      <c r="M120" s="98" t="s">
        <v>1</v>
      </c>
      <c r="N120" s="99" t="s">
        <v>41</v>
      </c>
      <c r="O120" s="99" t="s">
        <v>106</v>
      </c>
      <c r="P120" s="99" t="s">
        <v>107</v>
      </c>
      <c r="Q120" s="99" t="s">
        <v>108</v>
      </c>
      <c r="R120" s="99" t="s">
        <v>109</v>
      </c>
      <c r="S120" s="99" t="s">
        <v>110</v>
      </c>
      <c r="T120" s="100" t="s">
        <v>111</v>
      </c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</row>
    <row r="121" s="2" customFormat="1" ht="22.8" customHeight="1">
      <c r="A121" s="36"/>
      <c r="B121" s="37"/>
      <c r="C121" s="105" t="s">
        <v>112</v>
      </c>
      <c r="D121" s="38"/>
      <c r="E121" s="38"/>
      <c r="F121" s="38"/>
      <c r="G121" s="38"/>
      <c r="H121" s="38"/>
      <c r="I121" s="38"/>
      <c r="J121" s="183">
        <f>BK121</f>
        <v>0</v>
      </c>
      <c r="K121" s="38"/>
      <c r="L121" s="42"/>
      <c r="M121" s="101"/>
      <c r="N121" s="184"/>
      <c r="O121" s="102"/>
      <c r="P121" s="185">
        <f>P122+P133+P145+P155+P158+P167+P194+P208+P210</f>
        <v>0</v>
      </c>
      <c r="Q121" s="102"/>
      <c r="R121" s="185">
        <f>R122+R133+R145+R155+R158+R167+R194+R208+R210</f>
        <v>0.62240707000000006</v>
      </c>
      <c r="S121" s="102"/>
      <c r="T121" s="186">
        <f>T122+T133+T145+T155+T158+T167+T194+T208+T210</f>
        <v>5.2654374999999991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76</v>
      </c>
      <c r="AU121" s="15" t="s">
        <v>90</v>
      </c>
      <c r="BK121" s="187">
        <f>BK122+BK133+BK145+BK155+BK158+BK167+BK194+BK208+BK210</f>
        <v>0</v>
      </c>
    </row>
    <row r="122" s="11" customFormat="1" ht="25.92" customHeight="1">
      <c r="A122" s="11"/>
      <c r="B122" s="188"/>
      <c r="C122" s="189"/>
      <c r="D122" s="190" t="s">
        <v>76</v>
      </c>
      <c r="E122" s="191" t="s">
        <v>113</v>
      </c>
      <c r="F122" s="191" t="s">
        <v>114</v>
      </c>
      <c r="G122" s="189"/>
      <c r="H122" s="189"/>
      <c r="I122" s="192"/>
      <c r="J122" s="193">
        <f>BK122</f>
        <v>0</v>
      </c>
      <c r="K122" s="189"/>
      <c r="L122" s="194"/>
      <c r="M122" s="195"/>
      <c r="N122" s="196"/>
      <c r="O122" s="196"/>
      <c r="P122" s="197">
        <f>SUM(P123:P132)</f>
        <v>0</v>
      </c>
      <c r="Q122" s="196"/>
      <c r="R122" s="197">
        <f>SUM(R123:R132)</f>
        <v>0.43356492000000002</v>
      </c>
      <c r="S122" s="196"/>
      <c r="T122" s="198">
        <f>SUM(T123:T132)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199" t="s">
        <v>82</v>
      </c>
      <c r="AT122" s="200" t="s">
        <v>76</v>
      </c>
      <c r="AU122" s="200" t="s">
        <v>77</v>
      </c>
      <c r="AY122" s="199" t="s">
        <v>115</v>
      </c>
      <c r="BK122" s="201">
        <f>SUM(BK123:BK132)</f>
        <v>0</v>
      </c>
    </row>
    <row r="123" s="2" customFormat="1" ht="24.15" customHeight="1">
      <c r="A123" s="36"/>
      <c r="B123" s="37"/>
      <c r="C123" s="202" t="s">
        <v>82</v>
      </c>
      <c r="D123" s="202" t="s">
        <v>116</v>
      </c>
      <c r="E123" s="203" t="s">
        <v>117</v>
      </c>
      <c r="F123" s="204" t="s">
        <v>118</v>
      </c>
      <c r="G123" s="205" t="s">
        <v>119</v>
      </c>
      <c r="H123" s="206">
        <v>9.7189999999999994</v>
      </c>
      <c r="I123" s="207"/>
      <c r="J123" s="208">
        <f>ROUND(I123*H123,2)</f>
        <v>0</v>
      </c>
      <c r="K123" s="209"/>
      <c r="L123" s="42"/>
      <c r="M123" s="210" t="s">
        <v>1</v>
      </c>
      <c r="N123" s="211" t="s">
        <v>42</v>
      </c>
      <c r="O123" s="89"/>
      <c r="P123" s="212">
        <f>O123*H123</f>
        <v>0</v>
      </c>
      <c r="Q123" s="212">
        <v>0.034680000000000002</v>
      </c>
      <c r="R123" s="212">
        <f>Q123*H123</f>
        <v>0.33705491999999998</v>
      </c>
      <c r="S123" s="212">
        <v>0</v>
      </c>
      <c r="T123" s="21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14" t="s">
        <v>120</v>
      </c>
      <c r="AT123" s="214" t="s">
        <v>116</v>
      </c>
      <c r="AU123" s="214" t="s">
        <v>82</v>
      </c>
      <c r="AY123" s="15" t="s">
        <v>115</v>
      </c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15" t="s">
        <v>82</v>
      </c>
      <c r="BK123" s="215">
        <f>ROUND(I123*H123,2)</f>
        <v>0</v>
      </c>
      <c r="BL123" s="15" t="s">
        <v>120</v>
      </c>
      <c r="BM123" s="214" t="s">
        <v>121</v>
      </c>
    </row>
    <row r="124" s="2" customFormat="1">
      <c r="A124" s="36"/>
      <c r="B124" s="37"/>
      <c r="C124" s="38"/>
      <c r="D124" s="216" t="s">
        <v>122</v>
      </c>
      <c r="E124" s="38"/>
      <c r="F124" s="217" t="s">
        <v>123</v>
      </c>
      <c r="G124" s="38"/>
      <c r="H124" s="38"/>
      <c r="I124" s="218"/>
      <c r="J124" s="38"/>
      <c r="K124" s="38"/>
      <c r="L124" s="42"/>
      <c r="M124" s="219"/>
      <c r="N124" s="220"/>
      <c r="O124" s="89"/>
      <c r="P124" s="89"/>
      <c r="Q124" s="89"/>
      <c r="R124" s="89"/>
      <c r="S124" s="89"/>
      <c r="T124" s="90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122</v>
      </c>
      <c r="AU124" s="15" t="s">
        <v>82</v>
      </c>
    </row>
    <row r="125" s="12" customFormat="1">
      <c r="A125" s="12"/>
      <c r="B125" s="221"/>
      <c r="C125" s="222"/>
      <c r="D125" s="223" t="s">
        <v>124</v>
      </c>
      <c r="E125" s="224" t="s">
        <v>1</v>
      </c>
      <c r="F125" s="225" t="s">
        <v>125</v>
      </c>
      <c r="G125" s="222"/>
      <c r="H125" s="226">
        <v>1.0940000000000001</v>
      </c>
      <c r="I125" s="227"/>
      <c r="J125" s="222"/>
      <c r="K125" s="222"/>
      <c r="L125" s="228"/>
      <c r="M125" s="229"/>
      <c r="N125" s="230"/>
      <c r="O125" s="230"/>
      <c r="P125" s="230"/>
      <c r="Q125" s="230"/>
      <c r="R125" s="230"/>
      <c r="S125" s="230"/>
      <c r="T125" s="231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T125" s="232" t="s">
        <v>124</v>
      </c>
      <c r="AU125" s="232" t="s">
        <v>82</v>
      </c>
      <c r="AV125" s="12" t="s">
        <v>84</v>
      </c>
      <c r="AW125" s="12" t="s">
        <v>32</v>
      </c>
      <c r="AX125" s="12" t="s">
        <v>77</v>
      </c>
      <c r="AY125" s="232" t="s">
        <v>115</v>
      </c>
    </row>
    <row r="126" s="12" customFormat="1">
      <c r="A126" s="12"/>
      <c r="B126" s="221"/>
      <c r="C126" s="222"/>
      <c r="D126" s="223" t="s">
        <v>124</v>
      </c>
      <c r="E126" s="224" t="s">
        <v>1</v>
      </c>
      <c r="F126" s="225" t="s">
        <v>126</v>
      </c>
      <c r="G126" s="222"/>
      <c r="H126" s="226">
        <v>8.625</v>
      </c>
      <c r="I126" s="227"/>
      <c r="J126" s="222"/>
      <c r="K126" s="222"/>
      <c r="L126" s="228"/>
      <c r="M126" s="229"/>
      <c r="N126" s="230"/>
      <c r="O126" s="230"/>
      <c r="P126" s="230"/>
      <c r="Q126" s="230"/>
      <c r="R126" s="230"/>
      <c r="S126" s="230"/>
      <c r="T126" s="231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T126" s="232" t="s">
        <v>124</v>
      </c>
      <c r="AU126" s="232" t="s">
        <v>82</v>
      </c>
      <c r="AV126" s="12" t="s">
        <v>84</v>
      </c>
      <c r="AW126" s="12" t="s">
        <v>32</v>
      </c>
      <c r="AX126" s="12" t="s">
        <v>77</v>
      </c>
      <c r="AY126" s="232" t="s">
        <v>115</v>
      </c>
    </row>
    <row r="127" s="13" customFormat="1">
      <c r="A127" s="13"/>
      <c r="B127" s="233"/>
      <c r="C127" s="234"/>
      <c r="D127" s="223" t="s">
        <v>124</v>
      </c>
      <c r="E127" s="235" t="s">
        <v>1</v>
      </c>
      <c r="F127" s="236" t="s">
        <v>127</v>
      </c>
      <c r="G127" s="234"/>
      <c r="H127" s="237">
        <v>9.7189999999999994</v>
      </c>
      <c r="I127" s="238"/>
      <c r="J127" s="234"/>
      <c r="K127" s="234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124</v>
      </c>
      <c r="AU127" s="243" t="s">
        <v>82</v>
      </c>
      <c r="AV127" s="13" t="s">
        <v>120</v>
      </c>
      <c r="AW127" s="13" t="s">
        <v>32</v>
      </c>
      <c r="AX127" s="13" t="s">
        <v>82</v>
      </c>
      <c r="AY127" s="243" t="s">
        <v>115</v>
      </c>
    </row>
    <row r="128" s="2" customFormat="1" ht="24.15" customHeight="1">
      <c r="A128" s="36"/>
      <c r="B128" s="37"/>
      <c r="C128" s="202" t="s">
        <v>84</v>
      </c>
      <c r="D128" s="202" t="s">
        <v>116</v>
      </c>
      <c r="E128" s="203" t="s">
        <v>128</v>
      </c>
      <c r="F128" s="204" t="s">
        <v>129</v>
      </c>
      <c r="G128" s="205" t="s">
        <v>130</v>
      </c>
      <c r="H128" s="206">
        <v>64.340000000000003</v>
      </c>
      <c r="I128" s="207"/>
      <c r="J128" s="208">
        <f>ROUND(I128*H128,2)</f>
        <v>0</v>
      </c>
      <c r="K128" s="209"/>
      <c r="L128" s="42"/>
      <c r="M128" s="210" t="s">
        <v>1</v>
      </c>
      <c r="N128" s="211" t="s">
        <v>42</v>
      </c>
      <c r="O128" s="89"/>
      <c r="P128" s="212">
        <f>O128*H128</f>
        <v>0</v>
      </c>
      <c r="Q128" s="212">
        <v>0.0015</v>
      </c>
      <c r="R128" s="212">
        <f>Q128*H128</f>
        <v>0.096510000000000012</v>
      </c>
      <c r="S128" s="212">
        <v>0</v>
      </c>
      <c r="T128" s="21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14" t="s">
        <v>120</v>
      </c>
      <c r="AT128" s="214" t="s">
        <v>116</v>
      </c>
      <c r="AU128" s="214" t="s">
        <v>82</v>
      </c>
      <c r="AY128" s="15" t="s">
        <v>115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15" t="s">
        <v>82</v>
      </c>
      <c r="BK128" s="215">
        <f>ROUND(I128*H128,2)</f>
        <v>0</v>
      </c>
      <c r="BL128" s="15" t="s">
        <v>120</v>
      </c>
      <c r="BM128" s="214" t="s">
        <v>131</v>
      </c>
    </row>
    <row r="129" s="2" customFormat="1">
      <c r="A129" s="36"/>
      <c r="B129" s="37"/>
      <c r="C129" s="38"/>
      <c r="D129" s="216" t="s">
        <v>122</v>
      </c>
      <c r="E129" s="38"/>
      <c r="F129" s="217" t="s">
        <v>132</v>
      </c>
      <c r="G129" s="38"/>
      <c r="H129" s="38"/>
      <c r="I129" s="218"/>
      <c r="J129" s="38"/>
      <c r="K129" s="38"/>
      <c r="L129" s="42"/>
      <c r="M129" s="219"/>
      <c r="N129" s="220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122</v>
      </c>
      <c r="AU129" s="15" t="s">
        <v>82</v>
      </c>
    </row>
    <row r="130" s="12" customFormat="1">
      <c r="A130" s="12"/>
      <c r="B130" s="221"/>
      <c r="C130" s="222"/>
      <c r="D130" s="223" t="s">
        <v>124</v>
      </c>
      <c r="E130" s="224" t="s">
        <v>1</v>
      </c>
      <c r="F130" s="225" t="s">
        <v>133</v>
      </c>
      <c r="G130" s="222"/>
      <c r="H130" s="226">
        <v>6.8399999999999999</v>
      </c>
      <c r="I130" s="227"/>
      <c r="J130" s="222"/>
      <c r="K130" s="222"/>
      <c r="L130" s="228"/>
      <c r="M130" s="229"/>
      <c r="N130" s="230"/>
      <c r="O130" s="230"/>
      <c r="P130" s="230"/>
      <c r="Q130" s="230"/>
      <c r="R130" s="230"/>
      <c r="S130" s="230"/>
      <c r="T130" s="231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T130" s="232" t="s">
        <v>124</v>
      </c>
      <c r="AU130" s="232" t="s">
        <v>82</v>
      </c>
      <c r="AV130" s="12" t="s">
        <v>84</v>
      </c>
      <c r="AW130" s="12" t="s">
        <v>32</v>
      </c>
      <c r="AX130" s="12" t="s">
        <v>77</v>
      </c>
      <c r="AY130" s="232" t="s">
        <v>115</v>
      </c>
    </row>
    <row r="131" s="12" customFormat="1">
      <c r="A131" s="12"/>
      <c r="B131" s="221"/>
      <c r="C131" s="222"/>
      <c r="D131" s="223" t="s">
        <v>124</v>
      </c>
      <c r="E131" s="224" t="s">
        <v>1</v>
      </c>
      <c r="F131" s="225" t="s">
        <v>134</v>
      </c>
      <c r="G131" s="222"/>
      <c r="H131" s="226">
        <v>57.5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T131" s="232" t="s">
        <v>124</v>
      </c>
      <c r="AU131" s="232" t="s">
        <v>82</v>
      </c>
      <c r="AV131" s="12" t="s">
        <v>84</v>
      </c>
      <c r="AW131" s="12" t="s">
        <v>32</v>
      </c>
      <c r="AX131" s="12" t="s">
        <v>77</v>
      </c>
      <c r="AY131" s="232" t="s">
        <v>115</v>
      </c>
    </row>
    <row r="132" s="13" customFormat="1">
      <c r="A132" s="13"/>
      <c r="B132" s="233"/>
      <c r="C132" s="234"/>
      <c r="D132" s="223" t="s">
        <v>124</v>
      </c>
      <c r="E132" s="235" t="s">
        <v>1</v>
      </c>
      <c r="F132" s="236" t="s">
        <v>127</v>
      </c>
      <c r="G132" s="234"/>
      <c r="H132" s="237">
        <v>64.340000000000003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124</v>
      </c>
      <c r="AU132" s="243" t="s">
        <v>82</v>
      </c>
      <c r="AV132" s="13" t="s">
        <v>120</v>
      </c>
      <c r="AW132" s="13" t="s">
        <v>32</v>
      </c>
      <c r="AX132" s="13" t="s">
        <v>82</v>
      </c>
      <c r="AY132" s="243" t="s">
        <v>115</v>
      </c>
    </row>
    <row r="133" s="11" customFormat="1" ht="25.92" customHeight="1">
      <c r="A133" s="11"/>
      <c r="B133" s="188"/>
      <c r="C133" s="189"/>
      <c r="D133" s="190" t="s">
        <v>76</v>
      </c>
      <c r="E133" s="191" t="s">
        <v>135</v>
      </c>
      <c r="F133" s="191" t="s">
        <v>136</v>
      </c>
      <c r="G133" s="189"/>
      <c r="H133" s="189"/>
      <c r="I133" s="192"/>
      <c r="J133" s="193">
        <f>BK133</f>
        <v>0</v>
      </c>
      <c r="K133" s="189"/>
      <c r="L133" s="194"/>
      <c r="M133" s="195"/>
      <c r="N133" s="196"/>
      <c r="O133" s="196"/>
      <c r="P133" s="197">
        <f>SUM(P134:P144)</f>
        <v>0</v>
      </c>
      <c r="Q133" s="196"/>
      <c r="R133" s="197">
        <f>SUM(R134:R144)</f>
        <v>0</v>
      </c>
      <c r="S133" s="196"/>
      <c r="T133" s="198">
        <f>SUM(T134:T144)</f>
        <v>5.2112249999999998</v>
      </c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R133" s="199" t="s">
        <v>82</v>
      </c>
      <c r="AT133" s="200" t="s">
        <v>76</v>
      </c>
      <c r="AU133" s="200" t="s">
        <v>77</v>
      </c>
      <c r="AY133" s="199" t="s">
        <v>115</v>
      </c>
      <c r="BK133" s="201">
        <f>SUM(BK134:BK144)</f>
        <v>0</v>
      </c>
    </row>
    <row r="134" s="2" customFormat="1" ht="44.25" customHeight="1">
      <c r="A134" s="36"/>
      <c r="B134" s="37"/>
      <c r="C134" s="202" t="s">
        <v>137</v>
      </c>
      <c r="D134" s="202" t="s">
        <v>116</v>
      </c>
      <c r="E134" s="203" t="s">
        <v>138</v>
      </c>
      <c r="F134" s="204" t="s">
        <v>139</v>
      </c>
      <c r="G134" s="205" t="s">
        <v>119</v>
      </c>
      <c r="H134" s="206">
        <v>143.75</v>
      </c>
      <c r="I134" s="207"/>
      <c r="J134" s="208">
        <f>ROUND(I134*H134,2)</f>
        <v>0</v>
      </c>
      <c r="K134" s="209"/>
      <c r="L134" s="42"/>
      <c r="M134" s="210" t="s">
        <v>1</v>
      </c>
      <c r="N134" s="211" t="s">
        <v>42</v>
      </c>
      <c r="O134" s="89"/>
      <c r="P134" s="212">
        <f>O134*H134</f>
        <v>0</v>
      </c>
      <c r="Q134" s="212">
        <v>0</v>
      </c>
      <c r="R134" s="212">
        <f>Q134*H134</f>
        <v>0</v>
      </c>
      <c r="S134" s="212">
        <v>0</v>
      </c>
      <c r="T134" s="213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14" t="s">
        <v>120</v>
      </c>
      <c r="AT134" s="214" t="s">
        <v>116</v>
      </c>
      <c r="AU134" s="214" t="s">
        <v>82</v>
      </c>
      <c r="AY134" s="15" t="s">
        <v>115</v>
      </c>
      <c r="BE134" s="215">
        <f>IF(N134="základní",J134,0)</f>
        <v>0</v>
      </c>
      <c r="BF134" s="215">
        <f>IF(N134="snížená",J134,0)</f>
        <v>0</v>
      </c>
      <c r="BG134" s="215">
        <f>IF(N134="zákl. přenesená",J134,0)</f>
        <v>0</v>
      </c>
      <c r="BH134" s="215">
        <f>IF(N134="sníž. přenesená",J134,0)</f>
        <v>0</v>
      </c>
      <c r="BI134" s="215">
        <f>IF(N134="nulová",J134,0)</f>
        <v>0</v>
      </c>
      <c r="BJ134" s="15" t="s">
        <v>82</v>
      </c>
      <c r="BK134" s="215">
        <f>ROUND(I134*H134,2)</f>
        <v>0</v>
      </c>
      <c r="BL134" s="15" t="s">
        <v>120</v>
      </c>
      <c r="BM134" s="214" t="s">
        <v>140</v>
      </c>
    </row>
    <row r="135" s="2" customFormat="1">
      <c r="A135" s="36"/>
      <c r="B135" s="37"/>
      <c r="C135" s="38"/>
      <c r="D135" s="216" t="s">
        <v>122</v>
      </c>
      <c r="E135" s="38"/>
      <c r="F135" s="217" t="s">
        <v>141</v>
      </c>
      <c r="G135" s="38"/>
      <c r="H135" s="38"/>
      <c r="I135" s="218"/>
      <c r="J135" s="38"/>
      <c r="K135" s="38"/>
      <c r="L135" s="42"/>
      <c r="M135" s="219"/>
      <c r="N135" s="220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122</v>
      </c>
      <c r="AU135" s="15" t="s">
        <v>82</v>
      </c>
    </row>
    <row r="136" s="12" customFormat="1">
      <c r="A136" s="12"/>
      <c r="B136" s="221"/>
      <c r="C136" s="222"/>
      <c r="D136" s="223" t="s">
        <v>124</v>
      </c>
      <c r="E136" s="224" t="s">
        <v>1</v>
      </c>
      <c r="F136" s="225" t="s">
        <v>142</v>
      </c>
      <c r="G136" s="222"/>
      <c r="H136" s="226">
        <v>143.75</v>
      </c>
      <c r="I136" s="227"/>
      <c r="J136" s="222"/>
      <c r="K136" s="222"/>
      <c r="L136" s="228"/>
      <c r="M136" s="229"/>
      <c r="N136" s="230"/>
      <c r="O136" s="230"/>
      <c r="P136" s="230"/>
      <c r="Q136" s="230"/>
      <c r="R136" s="230"/>
      <c r="S136" s="230"/>
      <c r="T136" s="231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T136" s="232" t="s">
        <v>124</v>
      </c>
      <c r="AU136" s="232" t="s">
        <v>82</v>
      </c>
      <c r="AV136" s="12" t="s">
        <v>84</v>
      </c>
      <c r="AW136" s="12" t="s">
        <v>32</v>
      </c>
      <c r="AX136" s="12" t="s">
        <v>82</v>
      </c>
      <c r="AY136" s="232" t="s">
        <v>115</v>
      </c>
    </row>
    <row r="137" s="2" customFormat="1" ht="49.05" customHeight="1">
      <c r="A137" s="36"/>
      <c r="B137" s="37"/>
      <c r="C137" s="202" t="s">
        <v>120</v>
      </c>
      <c r="D137" s="202" t="s">
        <v>116</v>
      </c>
      <c r="E137" s="203" t="s">
        <v>143</v>
      </c>
      <c r="F137" s="204" t="s">
        <v>144</v>
      </c>
      <c r="G137" s="205" t="s">
        <v>119</v>
      </c>
      <c r="H137" s="206">
        <v>2012.5</v>
      </c>
      <c r="I137" s="207"/>
      <c r="J137" s="208">
        <f>ROUND(I137*H137,2)</f>
        <v>0</v>
      </c>
      <c r="K137" s="209"/>
      <c r="L137" s="42"/>
      <c r="M137" s="210" t="s">
        <v>1</v>
      </c>
      <c r="N137" s="211" t="s">
        <v>42</v>
      </c>
      <c r="O137" s="89"/>
      <c r="P137" s="212">
        <f>O137*H137</f>
        <v>0</v>
      </c>
      <c r="Q137" s="212">
        <v>0</v>
      </c>
      <c r="R137" s="212">
        <f>Q137*H137</f>
        <v>0</v>
      </c>
      <c r="S137" s="212">
        <v>0</v>
      </c>
      <c r="T137" s="21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14" t="s">
        <v>120</v>
      </c>
      <c r="AT137" s="214" t="s">
        <v>116</v>
      </c>
      <c r="AU137" s="214" t="s">
        <v>82</v>
      </c>
      <c r="AY137" s="15" t="s">
        <v>115</v>
      </c>
      <c r="BE137" s="215">
        <f>IF(N137="základní",J137,0)</f>
        <v>0</v>
      </c>
      <c r="BF137" s="215">
        <f>IF(N137="snížená",J137,0)</f>
        <v>0</v>
      </c>
      <c r="BG137" s="215">
        <f>IF(N137="zákl. přenesená",J137,0)</f>
        <v>0</v>
      </c>
      <c r="BH137" s="215">
        <f>IF(N137="sníž. přenesená",J137,0)</f>
        <v>0</v>
      </c>
      <c r="BI137" s="215">
        <f>IF(N137="nulová",J137,0)</f>
        <v>0</v>
      </c>
      <c r="BJ137" s="15" t="s">
        <v>82</v>
      </c>
      <c r="BK137" s="215">
        <f>ROUND(I137*H137,2)</f>
        <v>0</v>
      </c>
      <c r="BL137" s="15" t="s">
        <v>120</v>
      </c>
      <c r="BM137" s="214" t="s">
        <v>145</v>
      </c>
    </row>
    <row r="138" s="2" customFormat="1">
      <c r="A138" s="36"/>
      <c r="B138" s="37"/>
      <c r="C138" s="38"/>
      <c r="D138" s="216" t="s">
        <v>122</v>
      </c>
      <c r="E138" s="38"/>
      <c r="F138" s="217" t="s">
        <v>146</v>
      </c>
      <c r="G138" s="38"/>
      <c r="H138" s="38"/>
      <c r="I138" s="218"/>
      <c r="J138" s="38"/>
      <c r="K138" s="38"/>
      <c r="L138" s="42"/>
      <c r="M138" s="219"/>
      <c r="N138" s="220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122</v>
      </c>
      <c r="AU138" s="15" t="s">
        <v>82</v>
      </c>
    </row>
    <row r="139" s="12" customFormat="1">
      <c r="A139" s="12"/>
      <c r="B139" s="221"/>
      <c r="C139" s="222"/>
      <c r="D139" s="223" t="s">
        <v>124</v>
      </c>
      <c r="E139" s="222"/>
      <c r="F139" s="225" t="s">
        <v>147</v>
      </c>
      <c r="G139" s="222"/>
      <c r="H139" s="226">
        <v>2012.5</v>
      </c>
      <c r="I139" s="227"/>
      <c r="J139" s="222"/>
      <c r="K139" s="222"/>
      <c r="L139" s="228"/>
      <c r="M139" s="229"/>
      <c r="N139" s="230"/>
      <c r="O139" s="230"/>
      <c r="P139" s="230"/>
      <c r="Q139" s="230"/>
      <c r="R139" s="230"/>
      <c r="S139" s="230"/>
      <c r="T139" s="231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T139" s="232" t="s">
        <v>124</v>
      </c>
      <c r="AU139" s="232" t="s">
        <v>82</v>
      </c>
      <c r="AV139" s="12" t="s">
        <v>84</v>
      </c>
      <c r="AW139" s="12" t="s">
        <v>4</v>
      </c>
      <c r="AX139" s="12" t="s">
        <v>82</v>
      </c>
      <c r="AY139" s="232" t="s">
        <v>115</v>
      </c>
    </row>
    <row r="140" s="2" customFormat="1" ht="44.25" customHeight="1">
      <c r="A140" s="36"/>
      <c r="B140" s="37"/>
      <c r="C140" s="202" t="s">
        <v>148</v>
      </c>
      <c r="D140" s="202" t="s">
        <v>116</v>
      </c>
      <c r="E140" s="203" t="s">
        <v>149</v>
      </c>
      <c r="F140" s="204" t="s">
        <v>150</v>
      </c>
      <c r="G140" s="205" t="s">
        <v>119</v>
      </c>
      <c r="H140" s="206">
        <v>143.75</v>
      </c>
      <c r="I140" s="207"/>
      <c r="J140" s="208">
        <f>ROUND(I140*H140,2)</f>
        <v>0</v>
      </c>
      <c r="K140" s="209"/>
      <c r="L140" s="42"/>
      <c r="M140" s="210" t="s">
        <v>1</v>
      </c>
      <c r="N140" s="211" t="s">
        <v>42</v>
      </c>
      <c r="O140" s="89"/>
      <c r="P140" s="212">
        <f>O140*H140</f>
        <v>0</v>
      </c>
      <c r="Q140" s="212">
        <v>0</v>
      </c>
      <c r="R140" s="212">
        <f>Q140*H140</f>
        <v>0</v>
      </c>
      <c r="S140" s="212">
        <v>0</v>
      </c>
      <c r="T140" s="213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14" t="s">
        <v>120</v>
      </c>
      <c r="AT140" s="214" t="s">
        <v>116</v>
      </c>
      <c r="AU140" s="214" t="s">
        <v>82</v>
      </c>
      <c r="AY140" s="15" t="s">
        <v>115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15" t="s">
        <v>82</v>
      </c>
      <c r="BK140" s="215">
        <f>ROUND(I140*H140,2)</f>
        <v>0</v>
      </c>
      <c r="BL140" s="15" t="s">
        <v>120</v>
      </c>
      <c r="BM140" s="214" t="s">
        <v>151</v>
      </c>
    </row>
    <row r="141" s="2" customFormat="1">
      <c r="A141" s="36"/>
      <c r="B141" s="37"/>
      <c r="C141" s="38"/>
      <c r="D141" s="216" t="s">
        <v>122</v>
      </c>
      <c r="E141" s="38"/>
      <c r="F141" s="217" t="s">
        <v>152</v>
      </c>
      <c r="G141" s="38"/>
      <c r="H141" s="38"/>
      <c r="I141" s="218"/>
      <c r="J141" s="38"/>
      <c r="K141" s="38"/>
      <c r="L141" s="42"/>
      <c r="M141" s="219"/>
      <c r="N141" s="220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122</v>
      </c>
      <c r="AU141" s="15" t="s">
        <v>82</v>
      </c>
    </row>
    <row r="142" s="2" customFormat="1" ht="44.25" customHeight="1">
      <c r="A142" s="36"/>
      <c r="B142" s="37"/>
      <c r="C142" s="202" t="s">
        <v>113</v>
      </c>
      <c r="D142" s="202" t="s">
        <v>116</v>
      </c>
      <c r="E142" s="203" t="s">
        <v>153</v>
      </c>
      <c r="F142" s="204" t="s">
        <v>154</v>
      </c>
      <c r="G142" s="205" t="s">
        <v>119</v>
      </c>
      <c r="H142" s="206">
        <v>98.325000000000003</v>
      </c>
      <c r="I142" s="207"/>
      <c r="J142" s="208">
        <f>ROUND(I142*H142,2)</f>
        <v>0</v>
      </c>
      <c r="K142" s="209"/>
      <c r="L142" s="42"/>
      <c r="M142" s="210" t="s">
        <v>1</v>
      </c>
      <c r="N142" s="211" t="s">
        <v>42</v>
      </c>
      <c r="O142" s="89"/>
      <c r="P142" s="212">
        <f>O142*H142</f>
        <v>0</v>
      </c>
      <c r="Q142" s="212">
        <v>0</v>
      </c>
      <c r="R142" s="212">
        <f>Q142*H142</f>
        <v>0</v>
      </c>
      <c r="S142" s="212">
        <v>0.052999999999999998</v>
      </c>
      <c r="T142" s="213">
        <f>S142*H142</f>
        <v>5.2112249999999998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14" t="s">
        <v>120</v>
      </c>
      <c r="AT142" s="214" t="s">
        <v>116</v>
      </c>
      <c r="AU142" s="214" t="s">
        <v>82</v>
      </c>
      <c r="AY142" s="15" t="s">
        <v>115</v>
      </c>
      <c r="BE142" s="215">
        <f>IF(N142="základní",J142,0)</f>
        <v>0</v>
      </c>
      <c r="BF142" s="215">
        <f>IF(N142="snížená",J142,0)</f>
        <v>0</v>
      </c>
      <c r="BG142" s="215">
        <f>IF(N142="zákl. přenesená",J142,0)</f>
        <v>0</v>
      </c>
      <c r="BH142" s="215">
        <f>IF(N142="sníž. přenesená",J142,0)</f>
        <v>0</v>
      </c>
      <c r="BI142" s="215">
        <f>IF(N142="nulová",J142,0)</f>
        <v>0</v>
      </c>
      <c r="BJ142" s="15" t="s">
        <v>82</v>
      </c>
      <c r="BK142" s="215">
        <f>ROUND(I142*H142,2)</f>
        <v>0</v>
      </c>
      <c r="BL142" s="15" t="s">
        <v>120</v>
      </c>
      <c r="BM142" s="214" t="s">
        <v>155</v>
      </c>
    </row>
    <row r="143" s="2" customFormat="1">
      <c r="A143" s="36"/>
      <c r="B143" s="37"/>
      <c r="C143" s="38"/>
      <c r="D143" s="216" t="s">
        <v>122</v>
      </c>
      <c r="E143" s="38"/>
      <c r="F143" s="217" t="s">
        <v>156</v>
      </c>
      <c r="G143" s="38"/>
      <c r="H143" s="38"/>
      <c r="I143" s="218"/>
      <c r="J143" s="38"/>
      <c r="K143" s="38"/>
      <c r="L143" s="42"/>
      <c r="M143" s="219"/>
      <c r="N143" s="220"/>
      <c r="O143" s="89"/>
      <c r="P143" s="89"/>
      <c r="Q143" s="89"/>
      <c r="R143" s="89"/>
      <c r="S143" s="89"/>
      <c r="T143" s="90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5" t="s">
        <v>122</v>
      </c>
      <c r="AU143" s="15" t="s">
        <v>82</v>
      </c>
    </row>
    <row r="144" s="12" customFormat="1">
      <c r="A144" s="12"/>
      <c r="B144" s="221"/>
      <c r="C144" s="222"/>
      <c r="D144" s="223" t="s">
        <v>124</v>
      </c>
      <c r="E144" s="224" t="s">
        <v>1</v>
      </c>
      <c r="F144" s="225" t="s">
        <v>157</v>
      </c>
      <c r="G144" s="222"/>
      <c r="H144" s="226">
        <v>98.325000000000003</v>
      </c>
      <c r="I144" s="227"/>
      <c r="J144" s="222"/>
      <c r="K144" s="222"/>
      <c r="L144" s="228"/>
      <c r="M144" s="229"/>
      <c r="N144" s="230"/>
      <c r="O144" s="230"/>
      <c r="P144" s="230"/>
      <c r="Q144" s="230"/>
      <c r="R144" s="230"/>
      <c r="S144" s="230"/>
      <c r="T144" s="231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T144" s="232" t="s">
        <v>124</v>
      </c>
      <c r="AU144" s="232" t="s">
        <v>82</v>
      </c>
      <c r="AV144" s="12" t="s">
        <v>84</v>
      </c>
      <c r="AW144" s="12" t="s">
        <v>32</v>
      </c>
      <c r="AX144" s="12" t="s">
        <v>82</v>
      </c>
      <c r="AY144" s="232" t="s">
        <v>115</v>
      </c>
    </row>
    <row r="145" s="11" customFormat="1" ht="25.92" customHeight="1">
      <c r="A145" s="11"/>
      <c r="B145" s="188"/>
      <c r="C145" s="189"/>
      <c r="D145" s="190" t="s">
        <v>76</v>
      </c>
      <c r="E145" s="191" t="s">
        <v>158</v>
      </c>
      <c r="F145" s="191" t="s">
        <v>159</v>
      </c>
      <c r="G145" s="189"/>
      <c r="H145" s="189"/>
      <c r="I145" s="192"/>
      <c r="J145" s="193">
        <f>BK145</f>
        <v>0</v>
      </c>
      <c r="K145" s="189"/>
      <c r="L145" s="194"/>
      <c r="M145" s="195"/>
      <c r="N145" s="196"/>
      <c r="O145" s="196"/>
      <c r="P145" s="197">
        <f>SUM(P146:P154)</f>
        <v>0</v>
      </c>
      <c r="Q145" s="196"/>
      <c r="R145" s="197">
        <f>SUM(R146:R154)</f>
        <v>0</v>
      </c>
      <c r="S145" s="196"/>
      <c r="T145" s="198">
        <f>SUM(T146:T154)</f>
        <v>0</v>
      </c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R145" s="199" t="s">
        <v>82</v>
      </c>
      <c r="AT145" s="200" t="s">
        <v>76</v>
      </c>
      <c r="AU145" s="200" t="s">
        <v>77</v>
      </c>
      <c r="AY145" s="199" t="s">
        <v>115</v>
      </c>
      <c r="BK145" s="201">
        <f>SUM(BK146:BK154)</f>
        <v>0</v>
      </c>
    </row>
    <row r="146" s="2" customFormat="1" ht="37.8" customHeight="1">
      <c r="A146" s="36"/>
      <c r="B146" s="37"/>
      <c r="C146" s="202" t="s">
        <v>160</v>
      </c>
      <c r="D146" s="202" t="s">
        <v>116</v>
      </c>
      <c r="E146" s="203" t="s">
        <v>161</v>
      </c>
      <c r="F146" s="204" t="s">
        <v>162</v>
      </c>
      <c r="G146" s="205" t="s">
        <v>163</v>
      </c>
      <c r="H146" s="206">
        <v>5.2649999999999997</v>
      </c>
      <c r="I146" s="207"/>
      <c r="J146" s="208">
        <f>ROUND(I146*H146,2)</f>
        <v>0</v>
      </c>
      <c r="K146" s="209"/>
      <c r="L146" s="42"/>
      <c r="M146" s="210" t="s">
        <v>1</v>
      </c>
      <c r="N146" s="211" t="s">
        <v>42</v>
      </c>
      <c r="O146" s="89"/>
      <c r="P146" s="212">
        <f>O146*H146</f>
        <v>0</v>
      </c>
      <c r="Q146" s="212">
        <v>0</v>
      </c>
      <c r="R146" s="212">
        <f>Q146*H146</f>
        <v>0</v>
      </c>
      <c r="S146" s="212">
        <v>0</v>
      </c>
      <c r="T146" s="21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14" t="s">
        <v>120</v>
      </c>
      <c r="AT146" s="214" t="s">
        <v>116</v>
      </c>
      <c r="AU146" s="214" t="s">
        <v>82</v>
      </c>
      <c r="AY146" s="15" t="s">
        <v>115</v>
      </c>
      <c r="BE146" s="215">
        <f>IF(N146="základní",J146,0)</f>
        <v>0</v>
      </c>
      <c r="BF146" s="215">
        <f>IF(N146="snížená",J146,0)</f>
        <v>0</v>
      </c>
      <c r="BG146" s="215">
        <f>IF(N146="zákl. přenesená",J146,0)</f>
        <v>0</v>
      </c>
      <c r="BH146" s="215">
        <f>IF(N146="sníž. přenesená",J146,0)</f>
        <v>0</v>
      </c>
      <c r="BI146" s="215">
        <f>IF(N146="nulová",J146,0)</f>
        <v>0</v>
      </c>
      <c r="BJ146" s="15" t="s">
        <v>82</v>
      </c>
      <c r="BK146" s="215">
        <f>ROUND(I146*H146,2)</f>
        <v>0</v>
      </c>
      <c r="BL146" s="15" t="s">
        <v>120</v>
      </c>
      <c r="BM146" s="214" t="s">
        <v>164</v>
      </c>
    </row>
    <row r="147" s="2" customFormat="1">
      <c r="A147" s="36"/>
      <c r="B147" s="37"/>
      <c r="C147" s="38"/>
      <c r="D147" s="216" t="s">
        <v>122</v>
      </c>
      <c r="E147" s="38"/>
      <c r="F147" s="217" t="s">
        <v>165</v>
      </c>
      <c r="G147" s="38"/>
      <c r="H147" s="38"/>
      <c r="I147" s="218"/>
      <c r="J147" s="38"/>
      <c r="K147" s="38"/>
      <c r="L147" s="42"/>
      <c r="M147" s="219"/>
      <c r="N147" s="220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122</v>
      </c>
      <c r="AU147" s="15" t="s">
        <v>82</v>
      </c>
    </row>
    <row r="148" s="2" customFormat="1" ht="33" customHeight="1">
      <c r="A148" s="36"/>
      <c r="B148" s="37"/>
      <c r="C148" s="202" t="s">
        <v>166</v>
      </c>
      <c r="D148" s="202" t="s">
        <v>116</v>
      </c>
      <c r="E148" s="203" t="s">
        <v>167</v>
      </c>
      <c r="F148" s="204" t="s">
        <v>168</v>
      </c>
      <c r="G148" s="205" t="s">
        <v>163</v>
      </c>
      <c r="H148" s="206">
        <v>5.2649999999999997</v>
      </c>
      <c r="I148" s="207"/>
      <c r="J148" s="208">
        <f>ROUND(I148*H148,2)</f>
        <v>0</v>
      </c>
      <c r="K148" s="209"/>
      <c r="L148" s="42"/>
      <c r="M148" s="210" t="s">
        <v>1</v>
      </c>
      <c r="N148" s="211" t="s">
        <v>42</v>
      </c>
      <c r="O148" s="89"/>
      <c r="P148" s="212">
        <f>O148*H148</f>
        <v>0</v>
      </c>
      <c r="Q148" s="212">
        <v>0</v>
      </c>
      <c r="R148" s="212">
        <f>Q148*H148</f>
        <v>0</v>
      </c>
      <c r="S148" s="212">
        <v>0</v>
      </c>
      <c r="T148" s="21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14" t="s">
        <v>120</v>
      </c>
      <c r="AT148" s="214" t="s">
        <v>116</v>
      </c>
      <c r="AU148" s="214" t="s">
        <v>82</v>
      </c>
      <c r="AY148" s="15" t="s">
        <v>115</v>
      </c>
      <c r="BE148" s="215">
        <f>IF(N148="základní",J148,0)</f>
        <v>0</v>
      </c>
      <c r="BF148" s="215">
        <f>IF(N148="snížená",J148,0)</f>
        <v>0</v>
      </c>
      <c r="BG148" s="215">
        <f>IF(N148="zákl. přenesená",J148,0)</f>
        <v>0</v>
      </c>
      <c r="BH148" s="215">
        <f>IF(N148="sníž. přenesená",J148,0)</f>
        <v>0</v>
      </c>
      <c r="BI148" s="215">
        <f>IF(N148="nulová",J148,0)</f>
        <v>0</v>
      </c>
      <c r="BJ148" s="15" t="s">
        <v>82</v>
      </c>
      <c r="BK148" s="215">
        <f>ROUND(I148*H148,2)</f>
        <v>0</v>
      </c>
      <c r="BL148" s="15" t="s">
        <v>120</v>
      </c>
      <c r="BM148" s="214" t="s">
        <v>169</v>
      </c>
    </row>
    <row r="149" s="2" customFormat="1">
      <c r="A149" s="36"/>
      <c r="B149" s="37"/>
      <c r="C149" s="38"/>
      <c r="D149" s="216" t="s">
        <v>122</v>
      </c>
      <c r="E149" s="38"/>
      <c r="F149" s="217" t="s">
        <v>170</v>
      </c>
      <c r="G149" s="38"/>
      <c r="H149" s="38"/>
      <c r="I149" s="218"/>
      <c r="J149" s="38"/>
      <c r="K149" s="38"/>
      <c r="L149" s="42"/>
      <c r="M149" s="219"/>
      <c r="N149" s="220"/>
      <c r="O149" s="89"/>
      <c r="P149" s="89"/>
      <c r="Q149" s="89"/>
      <c r="R149" s="89"/>
      <c r="S149" s="89"/>
      <c r="T149" s="90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5" t="s">
        <v>122</v>
      </c>
      <c r="AU149" s="15" t="s">
        <v>82</v>
      </c>
    </row>
    <row r="150" s="2" customFormat="1" ht="44.25" customHeight="1">
      <c r="A150" s="36"/>
      <c r="B150" s="37"/>
      <c r="C150" s="202" t="s">
        <v>135</v>
      </c>
      <c r="D150" s="202" t="s">
        <v>116</v>
      </c>
      <c r="E150" s="203" t="s">
        <v>171</v>
      </c>
      <c r="F150" s="204" t="s">
        <v>172</v>
      </c>
      <c r="G150" s="205" t="s">
        <v>163</v>
      </c>
      <c r="H150" s="206">
        <v>100.035</v>
      </c>
      <c r="I150" s="207"/>
      <c r="J150" s="208">
        <f>ROUND(I150*H150,2)</f>
        <v>0</v>
      </c>
      <c r="K150" s="209"/>
      <c r="L150" s="42"/>
      <c r="M150" s="210" t="s">
        <v>1</v>
      </c>
      <c r="N150" s="211" t="s">
        <v>42</v>
      </c>
      <c r="O150" s="89"/>
      <c r="P150" s="212">
        <f>O150*H150</f>
        <v>0</v>
      </c>
      <c r="Q150" s="212">
        <v>0</v>
      </c>
      <c r="R150" s="212">
        <f>Q150*H150</f>
        <v>0</v>
      </c>
      <c r="S150" s="212">
        <v>0</v>
      </c>
      <c r="T150" s="21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14" t="s">
        <v>120</v>
      </c>
      <c r="AT150" s="214" t="s">
        <v>116</v>
      </c>
      <c r="AU150" s="214" t="s">
        <v>82</v>
      </c>
      <c r="AY150" s="15" t="s">
        <v>115</v>
      </c>
      <c r="BE150" s="215">
        <f>IF(N150="základní",J150,0)</f>
        <v>0</v>
      </c>
      <c r="BF150" s="215">
        <f>IF(N150="snížená",J150,0)</f>
        <v>0</v>
      </c>
      <c r="BG150" s="215">
        <f>IF(N150="zákl. přenesená",J150,0)</f>
        <v>0</v>
      </c>
      <c r="BH150" s="215">
        <f>IF(N150="sníž. přenesená",J150,0)</f>
        <v>0</v>
      </c>
      <c r="BI150" s="215">
        <f>IF(N150="nulová",J150,0)</f>
        <v>0</v>
      </c>
      <c r="BJ150" s="15" t="s">
        <v>82</v>
      </c>
      <c r="BK150" s="215">
        <f>ROUND(I150*H150,2)</f>
        <v>0</v>
      </c>
      <c r="BL150" s="15" t="s">
        <v>120</v>
      </c>
      <c r="BM150" s="214" t="s">
        <v>173</v>
      </c>
    </row>
    <row r="151" s="2" customFormat="1">
      <c r="A151" s="36"/>
      <c r="B151" s="37"/>
      <c r="C151" s="38"/>
      <c r="D151" s="216" t="s">
        <v>122</v>
      </c>
      <c r="E151" s="38"/>
      <c r="F151" s="217" t="s">
        <v>174</v>
      </c>
      <c r="G151" s="38"/>
      <c r="H151" s="38"/>
      <c r="I151" s="218"/>
      <c r="J151" s="38"/>
      <c r="K151" s="38"/>
      <c r="L151" s="42"/>
      <c r="M151" s="219"/>
      <c r="N151" s="220"/>
      <c r="O151" s="89"/>
      <c r="P151" s="89"/>
      <c r="Q151" s="89"/>
      <c r="R151" s="89"/>
      <c r="S151" s="89"/>
      <c r="T151" s="90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5" t="s">
        <v>122</v>
      </c>
      <c r="AU151" s="15" t="s">
        <v>82</v>
      </c>
    </row>
    <row r="152" s="12" customFormat="1">
      <c r="A152" s="12"/>
      <c r="B152" s="221"/>
      <c r="C152" s="222"/>
      <c r="D152" s="223" t="s">
        <v>124</v>
      </c>
      <c r="E152" s="222"/>
      <c r="F152" s="225" t="s">
        <v>175</v>
      </c>
      <c r="G152" s="222"/>
      <c r="H152" s="226">
        <v>100.035</v>
      </c>
      <c r="I152" s="227"/>
      <c r="J152" s="222"/>
      <c r="K152" s="222"/>
      <c r="L152" s="228"/>
      <c r="M152" s="229"/>
      <c r="N152" s="230"/>
      <c r="O152" s="230"/>
      <c r="P152" s="230"/>
      <c r="Q152" s="230"/>
      <c r="R152" s="230"/>
      <c r="S152" s="230"/>
      <c r="T152" s="231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T152" s="232" t="s">
        <v>124</v>
      </c>
      <c r="AU152" s="232" t="s">
        <v>82</v>
      </c>
      <c r="AV152" s="12" t="s">
        <v>84</v>
      </c>
      <c r="AW152" s="12" t="s">
        <v>4</v>
      </c>
      <c r="AX152" s="12" t="s">
        <v>82</v>
      </c>
      <c r="AY152" s="232" t="s">
        <v>115</v>
      </c>
    </row>
    <row r="153" s="2" customFormat="1" ht="37.8" customHeight="1">
      <c r="A153" s="36"/>
      <c r="B153" s="37"/>
      <c r="C153" s="202" t="s">
        <v>176</v>
      </c>
      <c r="D153" s="202" t="s">
        <v>116</v>
      </c>
      <c r="E153" s="203" t="s">
        <v>177</v>
      </c>
      <c r="F153" s="204" t="s">
        <v>178</v>
      </c>
      <c r="G153" s="205" t="s">
        <v>163</v>
      </c>
      <c r="H153" s="206">
        <v>5.2649999999999997</v>
      </c>
      <c r="I153" s="207"/>
      <c r="J153" s="208">
        <f>ROUND(I153*H153,2)</f>
        <v>0</v>
      </c>
      <c r="K153" s="209"/>
      <c r="L153" s="42"/>
      <c r="M153" s="210" t="s">
        <v>1</v>
      </c>
      <c r="N153" s="211" t="s">
        <v>42</v>
      </c>
      <c r="O153" s="89"/>
      <c r="P153" s="212">
        <f>O153*H153</f>
        <v>0</v>
      </c>
      <c r="Q153" s="212">
        <v>0</v>
      </c>
      <c r="R153" s="212">
        <f>Q153*H153</f>
        <v>0</v>
      </c>
      <c r="S153" s="212">
        <v>0</v>
      </c>
      <c r="T153" s="21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14" t="s">
        <v>120</v>
      </c>
      <c r="AT153" s="214" t="s">
        <v>116</v>
      </c>
      <c r="AU153" s="214" t="s">
        <v>82</v>
      </c>
      <c r="AY153" s="15" t="s">
        <v>115</v>
      </c>
      <c r="BE153" s="215">
        <f>IF(N153="základní",J153,0)</f>
        <v>0</v>
      </c>
      <c r="BF153" s="215">
        <f>IF(N153="snížená",J153,0)</f>
        <v>0</v>
      </c>
      <c r="BG153" s="215">
        <f>IF(N153="zákl. přenesená",J153,0)</f>
        <v>0</v>
      </c>
      <c r="BH153" s="215">
        <f>IF(N153="sníž. přenesená",J153,0)</f>
        <v>0</v>
      </c>
      <c r="BI153" s="215">
        <f>IF(N153="nulová",J153,0)</f>
        <v>0</v>
      </c>
      <c r="BJ153" s="15" t="s">
        <v>82</v>
      </c>
      <c r="BK153" s="215">
        <f>ROUND(I153*H153,2)</f>
        <v>0</v>
      </c>
      <c r="BL153" s="15" t="s">
        <v>120</v>
      </c>
      <c r="BM153" s="214" t="s">
        <v>179</v>
      </c>
    </row>
    <row r="154" s="2" customFormat="1">
      <c r="A154" s="36"/>
      <c r="B154" s="37"/>
      <c r="C154" s="38"/>
      <c r="D154" s="216" t="s">
        <v>122</v>
      </c>
      <c r="E154" s="38"/>
      <c r="F154" s="217" t="s">
        <v>180</v>
      </c>
      <c r="G154" s="38"/>
      <c r="H154" s="38"/>
      <c r="I154" s="218"/>
      <c r="J154" s="38"/>
      <c r="K154" s="38"/>
      <c r="L154" s="42"/>
      <c r="M154" s="219"/>
      <c r="N154" s="220"/>
      <c r="O154" s="89"/>
      <c r="P154" s="89"/>
      <c r="Q154" s="89"/>
      <c r="R154" s="89"/>
      <c r="S154" s="89"/>
      <c r="T154" s="90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122</v>
      </c>
      <c r="AU154" s="15" t="s">
        <v>82</v>
      </c>
    </row>
    <row r="155" s="11" customFormat="1" ht="25.92" customHeight="1">
      <c r="A155" s="11"/>
      <c r="B155" s="188"/>
      <c r="C155" s="189"/>
      <c r="D155" s="190" t="s">
        <v>76</v>
      </c>
      <c r="E155" s="191" t="s">
        <v>181</v>
      </c>
      <c r="F155" s="191" t="s">
        <v>182</v>
      </c>
      <c r="G155" s="189"/>
      <c r="H155" s="189"/>
      <c r="I155" s="192"/>
      <c r="J155" s="193">
        <f>BK155</f>
        <v>0</v>
      </c>
      <c r="K155" s="189"/>
      <c r="L155" s="194"/>
      <c r="M155" s="195"/>
      <c r="N155" s="196"/>
      <c r="O155" s="196"/>
      <c r="P155" s="197">
        <f>SUM(P156:P157)</f>
        <v>0</v>
      </c>
      <c r="Q155" s="196"/>
      <c r="R155" s="197">
        <f>SUM(R156:R157)</f>
        <v>0</v>
      </c>
      <c r="S155" s="196"/>
      <c r="T155" s="198">
        <f>SUM(T156:T157)</f>
        <v>0</v>
      </c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R155" s="199" t="s">
        <v>82</v>
      </c>
      <c r="AT155" s="200" t="s">
        <v>76</v>
      </c>
      <c r="AU155" s="200" t="s">
        <v>77</v>
      </c>
      <c r="AY155" s="199" t="s">
        <v>115</v>
      </c>
      <c r="BK155" s="201">
        <f>SUM(BK156:BK157)</f>
        <v>0</v>
      </c>
    </row>
    <row r="156" s="2" customFormat="1" ht="55.5" customHeight="1">
      <c r="A156" s="36"/>
      <c r="B156" s="37"/>
      <c r="C156" s="202" t="s">
        <v>183</v>
      </c>
      <c r="D156" s="202" t="s">
        <v>116</v>
      </c>
      <c r="E156" s="203" t="s">
        <v>184</v>
      </c>
      <c r="F156" s="204" t="s">
        <v>185</v>
      </c>
      <c r="G156" s="205" t="s">
        <v>163</v>
      </c>
      <c r="H156" s="206">
        <v>0.434</v>
      </c>
      <c r="I156" s="207"/>
      <c r="J156" s="208">
        <f>ROUND(I156*H156,2)</f>
        <v>0</v>
      </c>
      <c r="K156" s="209"/>
      <c r="L156" s="42"/>
      <c r="M156" s="210" t="s">
        <v>1</v>
      </c>
      <c r="N156" s="211" t="s">
        <v>42</v>
      </c>
      <c r="O156" s="89"/>
      <c r="P156" s="212">
        <f>O156*H156</f>
        <v>0</v>
      </c>
      <c r="Q156" s="212">
        <v>0</v>
      </c>
      <c r="R156" s="212">
        <f>Q156*H156</f>
        <v>0</v>
      </c>
      <c r="S156" s="212">
        <v>0</v>
      </c>
      <c r="T156" s="21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14" t="s">
        <v>120</v>
      </c>
      <c r="AT156" s="214" t="s">
        <v>116</v>
      </c>
      <c r="AU156" s="214" t="s">
        <v>82</v>
      </c>
      <c r="AY156" s="15" t="s">
        <v>115</v>
      </c>
      <c r="BE156" s="215">
        <f>IF(N156="základní",J156,0)</f>
        <v>0</v>
      </c>
      <c r="BF156" s="215">
        <f>IF(N156="snížená",J156,0)</f>
        <v>0</v>
      </c>
      <c r="BG156" s="215">
        <f>IF(N156="zákl. přenesená",J156,0)</f>
        <v>0</v>
      </c>
      <c r="BH156" s="215">
        <f>IF(N156="sníž. přenesená",J156,0)</f>
        <v>0</v>
      </c>
      <c r="BI156" s="215">
        <f>IF(N156="nulová",J156,0)</f>
        <v>0</v>
      </c>
      <c r="BJ156" s="15" t="s">
        <v>82</v>
      </c>
      <c r="BK156" s="215">
        <f>ROUND(I156*H156,2)</f>
        <v>0</v>
      </c>
      <c r="BL156" s="15" t="s">
        <v>120</v>
      </c>
      <c r="BM156" s="214" t="s">
        <v>186</v>
      </c>
    </row>
    <row r="157" s="2" customFormat="1">
      <c r="A157" s="36"/>
      <c r="B157" s="37"/>
      <c r="C157" s="38"/>
      <c r="D157" s="216" t="s">
        <v>122</v>
      </c>
      <c r="E157" s="38"/>
      <c r="F157" s="217" t="s">
        <v>187</v>
      </c>
      <c r="G157" s="38"/>
      <c r="H157" s="38"/>
      <c r="I157" s="218"/>
      <c r="J157" s="38"/>
      <c r="K157" s="38"/>
      <c r="L157" s="42"/>
      <c r="M157" s="219"/>
      <c r="N157" s="220"/>
      <c r="O157" s="89"/>
      <c r="P157" s="89"/>
      <c r="Q157" s="89"/>
      <c r="R157" s="89"/>
      <c r="S157" s="89"/>
      <c r="T157" s="90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5" t="s">
        <v>122</v>
      </c>
      <c r="AU157" s="15" t="s">
        <v>82</v>
      </c>
    </row>
    <row r="158" s="11" customFormat="1" ht="25.92" customHeight="1">
      <c r="A158" s="11"/>
      <c r="B158" s="188"/>
      <c r="C158" s="189"/>
      <c r="D158" s="190" t="s">
        <v>76</v>
      </c>
      <c r="E158" s="191" t="s">
        <v>188</v>
      </c>
      <c r="F158" s="191" t="s">
        <v>189</v>
      </c>
      <c r="G158" s="189"/>
      <c r="H158" s="189"/>
      <c r="I158" s="192"/>
      <c r="J158" s="193">
        <f>BK158</f>
        <v>0</v>
      </c>
      <c r="K158" s="189"/>
      <c r="L158" s="194"/>
      <c r="M158" s="195"/>
      <c r="N158" s="196"/>
      <c r="O158" s="196"/>
      <c r="P158" s="197">
        <f>SUM(P159:P166)</f>
        <v>0</v>
      </c>
      <c r="Q158" s="196"/>
      <c r="R158" s="197">
        <f>SUM(R159:R166)</f>
        <v>0.040250000000000001</v>
      </c>
      <c r="S158" s="196"/>
      <c r="T158" s="198">
        <f>SUM(T159:T166)</f>
        <v>0.0480125</v>
      </c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R158" s="199" t="s">
        <v>84</v>
      </c>
      <c r="AT158" s="200" t="s">
        <v>76</v>
      </c>
      <c r="AU158" s="200" t="s">
        <v>77</v>
      </c>
      <c r="AY158" s="199" t="s">
        <v>115</v>
      </c>
      <c r="BK158" s="201">
        <f>SUM(BK159:BK166)</f>
        <v>0</v>
      </c>
    </row>
    <row r="159" s="2" customFormat="1" ht="24.15" customHeight="1">
      <c r="A159" s="36"/>
      <c r="B159" s="37"/>
      <c r="C159" s="202" t="s">
        <v>8</v>
      </c>
      <c r="D159" s="202" t="s">
        <v>116</v>
      </c>
      <c r="E159" s="203" t="s">
        <v>190</v>
      </c>
      <c r="F159" s="204" t="s">
        <v>191</v>
      </c>
      <c r="G159" s="205" t="s">
        <v>130</v>
      </c>
      <c r="H159" s="206">
        <v>28.75</v>
      </c>
      <c r="I159" s="207"/>
      <c r="J159" s="208">
        <f>ROUND(I159*H159,2)</f>
        <v>0</v>
      </c>
      <c r="K159" s="209"/>
      <c r="L159" s="42"/>
      <c r="M159" s="210" t="s">
        <v>1</v>
      </c>
      <c r="N159" s="211" t="s">
        <v>42</v>
      </c>
      <c r="O159" s="89"/>
      <c r="P159" s="212">
        <f>O159*H159</f>
        <v>0</v>
      </c>
      <c r="Q159" s="212">
        <v>0</v>
      </c>
      <c r="R159" s="212">
        <f>Q159*H159</f>
        <v>0</v>
      </c>
      <c r="S159" s="212">
        <v>0.00167</v>
      </c>
      <c r="T159" s="213">
        <f>S159*H159</f>
        <v>0.0480125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14" t="s">
        <v>192</v>
      </c>
      <c r="AT159" s="214" t="s">
        <v>116</v>
      </c>
      <c r="AU159" s="214" t="s">
        <v>82</v>
      </c>
      <c r="AY159" s="15" t="s">
        <v>115</v>
      </c>
      <c r="BE159" s="215">
        <f>IF(N159="základní",J159,0)</f>
        <v>0</v>
      </c>
      <c r="BF159" s="215">
        <f>IF(N159="snížená",J159,0)</f>
        <v>0</v>
      </c>
      <c r="BG159" s="215">
        <f>IF(N159="zákl. přenesená",J159,0)</f>
        <v>0</v>
      </c>
      <c r="BH159" s="215">
        <f>IF(N159="sníž. přenesená",J159,0)</f>
        <v>0</v>
      </c>
      <c r="BI159" s="215">
        <f>IF(N159="nulová",J159,0)</f>
        <v>0</v>
      </c>
      <c r="BJ159" s="15" t="s">
        <v>82</v>
      </c>
      <c r="BK159" s="215">
        <f>ROUND(I159*H159,2)</f>
        <v>0</v>
      </c>
      <c r="BL159" s="15" t="s">
        <v>192</v>
      </c>
      <c r="BM159" s="214" t="s">
        <v>193</v>
      </c>
    </row>
    <row r="160" s="2" customFormat="1">
      <c r="A160" s="36"/>
      <c r="B160" s="37"/>
      <c r="C160" s="38"/>
      <c r="D160" s="216" t="s">
        <v>122</v>
      </c>
      <c r="E160" s="38"/>
      <c r="F160" s="217" t="s">
        <v>194</v>
      </c>
      <c r="G160" s="38"/>
      <c r="H160" s="38"/>
      <c r="I160" s="218"/>
      <c r="J160" s="38"/>
      <c r="K160" s="38"/>
      <c r="L160" s="42"/>
      <c r="M160" s="219"/>
      <c r="N160" s="220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122</v>
      </c>
      <c r="AU160" s="15" t="s">
        <v>82</v>
      </c>
    </row>
    <row r="161" s="12" customFormat="1">
      <c r="A161" s="12"/>
      <c r="B161" s="221"/>
      <c r="C161" s="222"/>
      <c r="D161" s="223" t="s">
        <v>124</v>
      </c>
      <c r="E161" s="224" t="s">
        <v>1</v>
      </c>
      <c r="F161" s="225" t="s">
        <v>195</v>
      </c>
      <c r="G161" s="222"/>
      <c r="H161" s="226">
        <v>28.75</v>
      </c>
      <c r="I161" s="227"/>
      <c r="J161" s="222"/>
      <c r="K161" s="222"/>
      <c r="L161" s="228"/>
      <c r="M161" s="229"/>
      <c r="N161" s="230"/>
      <c r="O161" s="230"/>
      <c r="P161" s="230"/>
      <c r="Q161" s="230"/>
      <c r="R161" s="230"/>
      <c r="S161" s="230"/>
      <c r="T161" s="231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32" t="s">
        <v>124</v>
      </c>
      <c r="AU161" s="232" t="s">
        <v>82</v>
      </c>
      <c r="AV161" s="12" t="s">
        <v>84</v>
      </c>
      <c r="AW161" s="12" t="s">
        <v>32</v>
      </c>
      <c r="AX161" s="12" t="s">
        <v>82</v>
      </c>
      <c r="AY161" s="232" t="s">
        <v>115</v>
      </c>
    </row>
    <row r="162" s="2" customFormat="1" ht="37.8" customHeight="1">
      <c r="A162" s="36"/>
      <c r="B162" s="37"/>
      <c r="C162" s="202" t="s">
        <v>196</v>
      </c>
      <c r="D162" s="202" t="s">
        <v>116</v>
      </c>
      <c r="E162" s="203" t="s">
        <v>197</v>
      </c>
      <c r="F162" s="204" t="s">
        <v>198</v>
      </c>
      <c r="G162" s="205" t="s">
        <v>130</v>
      </c>
      <c r="H162" s="206">
        <v>28.75</v>
      </c>
      <c r="I162" s="207"/>
      <c r="J162" s="208">
        <f>ROUND(I162*H162,2)</f>
        <v>0</v>
      </c>
      <c r="K162" s="209"/>
      <c r="L162" s="42"/>
      <c r="M162" s="210" t="s">
        <v>1</v>
      </c>
      <c r="N162" s="211" t="s">
        <v>42</v>
      </c>
      <c r="O162" s="89"/>
      <c r="P162" s="212">
        <f>O162*H162</f>
        <v>0</v>
      </c>
      <c r="Q162" s="212">
        <v>0.0014</v>
      </c>
      <c r="R162" s="212">
        <f>Q162*H162</f>
        <v>0.040250000000000001</v>
      </c>
      <c r="S162" s="212">
        <v>0</v>
      </c>
      <c r="T162" s="21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14" t="s">
        <v>192</v>
      </c>
      <c r="AT162" s="214" t="s">
        <v>116</v>
      </c>
      <c r="AU162" s="214" t="s">
        <v>82</v>
      </c>
      <c r="AY162" s="15" t="s">
        <v>115</v>
      </c>
      <c r="BE162" s="215">
        <f>IF(N162="základní",J162,0)</f>
        <v>0</v>
      </c>
      <c r="BF162" s="215">
        <f>IF(N162="snížená",J162,0)</f>
        <v>0</v>
      </c>
      <c r="BG162" s="215">
        <f>IF(N162="zákl. přenesená",J162,0)</f>
        <v>0</v>
      </c>
      <c r="BH162" s="215">
        <f>IF(N162="sníž. přenesená",J162,0)</f>
        <v>0</v>
      </c>
      <c r="BI162" s="215">
        <f>IF(N162="nulová",J162,0)</f>
        <v>0</v>
      </c>
      <c r="BJ162" s="15" t="s">
        <v>82</v>
      </c>
      <c r="BK162" s="215">
        <f>ROUND(I162*H162,2)</f>
        <v>0</v>
      </c>
      <c r="BL162" s="15" t="s">
        <v>192</v>
      </c>
      <c r="BM162" s="214" t="s">
        <v>199</v>
      </c>
    </row>
    <row r="163" s="2" customFormat="1">
      <c r="A163" s="36"/>
      <c r="B163" s="37"/>
      <c r="C163" s="38"/>
      <c r="D163" s="216" t="s">
        <v>122</v>
      </c>
      <c r="E163" s="38"/>
      <c r="F163" s="217" t="s">
        <v>200</v>
      </c>
      <c r="G163" s="38"/>
      <c r="H163" s="38"/>
      <c r="I163" s="218"/>
      <c r="J163" s="38"/>
      <c r="K163" s="38"/>
      <c r="L163" s="42"/>
      <c r="M163" s="219"/>
      <c r="N163" s="220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122</v>
      </c>
      <c r="AU163" s="15" t="s">
        <v>82</v>
      </c>
    </row>
    <row r="164" s="12" customFormat="1">
      <c r="A164" s="12"/>
      <c r="B164" s="221"/>
      <c r="C164" s="222"/>
      <c r="D164" s="223" t="s">
        <v>124</v>
      </c>
      <c r="E164" s="224" t="s">
        <v>1</v>
      </c>
      <c r="F164" s="225" t="s">
        <v>195</v>
      </c>
      <c r="G164" s="222"/>
      <c r="H164" s="226">
        <v>28.75</v>
      </c>
      <c r="I164" s="227"/>
      <c r="J164" s="222"/>
      <c r="K164" s="222"/>
      <c r="L164" s="228"/>
      <c r="M164" s="229"/>
      <c r="N164" s="230"/>
      <c r="O164" s="230"/>
      <c r="P164" s="230"/>
      <c r="Q164" s="230"/>
      <c r="R164" s="230"/>
      <c r="S164" s="230"/>
      <c r="T164" s="231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T164" s="232" t="s">
        <v>124</v>
      </c>
      <c r="AU164" s="232" t="s">
        <v>82</v>
      </c>
      <c r="AV164" s="12" t="s">
        <v>84</v>
      </c>
      <c r="AW164" s="12" t="s">
        <v>32</v>
      </c>
      <c r="AX164" s="12" t="s">
        <v>82</v>
      </c>
      <c r="AY164" s="232" t="s">
        <v>115</v>
      </c>
    </row>
    <row r="165" s="2" customFormat="1" ht="44.25" customHeight="1">
      <c r="A165" s="36"/>
      <c r="B165" s="37"/>
      <c r="C165" s="202" t="s">
        <v>201</v>
      </c>
      <c r="D165" s="202" t="s">
        <v>116</v>
      </c>
      <c r="E165" s="203" t="s">
        <v>202</v>
      </c>
      <c r="F165" s="204" t="s">
        <v>203</v>
      </c>
      <c r="G165" s="205" t="s">
        <v>204</v>
      </c>
      <c r="H165" s="244"/>
      <c r="I165" s="207"/>
      <c r="J165" s="208">
        <f>ROUND(I165*H165,2)</f>
        <v>0</v>
      </c>
      <c r="K165" s="209"/>
      <c r="L165" s="42"/>
      <c r="M165" s="210" t="s">
        <v>1</v>
      </c>
      <c r="N165" s="211" t="s">
        <v>42</v>
      </c>
      <c r="O165" s="89"/>
      <c r="P165" s="212">
        <f>O165*H165</f>
        <v>0</v>
      </c>
      <c r="Q165" s="212">
        <v>0</v>
      </c>
      <c r="R165" s="212">
        <f>Q165*H165</f>
        <v>0</v>
      </c>
      <c r="S165" s="212">
        <v>0</v>
      </c>
      <c r="T165" s="21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14" t="s">
        <v>192</v>
      </c>
      <c r="AT165" s="214" t="s">
        <v>116</v>
      </c>
      <c r="AU165" s="214" t="s">
        <v>82</v>
      </c>
      <c r="AY165" s="15" t="s">
        <v>115</v>
      </c>
      <c r="BE165" s="215">
        <f>IF(N165="základní",J165,0)</f>
        <v>0</v>
      </c>
      <c r="BF165" s="215">
        <f>IF(N165="snížená",J165,0)</f>
        <v>0</v>
      </c>
      <c r="BG165" s="215">
        <f>IF(N165="zákl. přenesená",J165,0)</f>
        <v>0</v>
      </c>
      <c r="BH165" s="215">
        <f>IF(N165="sníž. přenesená",J165,0)</f>
        <v>0</v>
      </c>
      <c r="BI165" s="215">
        <f>IF(N165="nulová",J165,0)</f>
        <v>0</v>
      </c>
      <c r="BJ165" s="15" t="s">
        <v>82</v>
      </c>
      <c r="BK165" s="215">
        <f>ROUND(I165*H165,2)</f>
        <v>0</v>
      </c>
      <c r="BL165" s="15" t="s">
        <v>192</v>
      </c>
      <c r="BM165" s="214" t="s">
        <v>205</v>
      </c>
    </row>
    <row r="166" s="2" customFormat="1">
      <c r="A166" s="36"/>
      <c r="B166" s="37"/>
      <c r="C166" s="38"/>
      <c r="D166" s="216" t="s">
        <v>122</v>
      </c>
      <c r="E166" s="38"/>
      <c r="F166" s="217" t="s">
        <v>206</v>
      </c>
      <c r="G166" s="38"/>
      <c r="H166" s="38"/>
      <c r="I166" s="218"/>
      <c r="J166" s="38"/>
      <c r="K166" s="38"/>
      <c r="L166" s="42"/>
      <c r="M166" s="219"/>
      <c r="N166" s="220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122</v>
      </c>
      <c r="AU166" s="15" t="s">
        <v>82</v>
      </c>
    </row>
    <row r="167" s="11" customFormat="1" ht="25.92" customHeight="1">
      <c r="A167" s="11"/>
      <c r="B167" s="188"/>
      <c r="C167" s="189"/>
      <c r="D167" s="190" t="s">
        <v>76</v>
      </c>
      <c r="E167" s="191" t="s">
        <v>207</v>
      </c>
      <c r="F167" s="191" t="s">
        <v>208</v>
      </c>
      <c r="G167" s="189"/>
      <c r="H167" s="189"/>
      <c r="I167" s="192"/>
      <c r="J167" s="193">
        <f>BK167</f>
        <v>0</v>
      </c>
      <c r="K167" s="189"/>
      <c r="L167" s="194"/>
      <c r="M167" s="195"/>
      <c r="N167" s="196"/>
      <c r="O167" s="196"/>
      <c r="P167" s="197">
        <f>SUM(P168:P193)</f>
        <v>0</v>
      </c>
      <c r="Q167" s="196"/>
      <c r="R167" s="197">
        <f>SUM(R168:R193)</f>
        <v>0.12279215</v>
      </c>
      <c r="S167" s="196"/>
      <c r="T167" s="198">
        <f>SUM(T168:T193)</f>
        <v>0</v>
      </c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R167" s="199" t="s">
        <v>84</v>
      </c>
      <c r="AT167" s="200" t="s">
        <v>76</v>
      </c>
      <c r="AU167" s="200" t="s">
        <v>77</v>
      </c>
      <c r="AY167" s="199" t="s">
        <v>115</v>
      </c>
      <c r="BK167" s="201">
        <f>SUM(BK168:BK193)</f>
        <v>0</v>
      </c>
    </row>
    <row r="168" s="2" customFormat="1" ht="49.05" customHeight="1">
      <c r="A168" s="36"/>
      <c r="B168" s="37"/>
      <c r="C168" s="202" t="s">
        <v>209</v>
      </c>
      <c r="D168" s="202" t="s">
        <v>116</v>
      </c>
      <c r="E168" s="203" t="s">
        <v>210</v>
      </c>
      <c r="F168" s="204" t="s">
        <v>211</v>
      </c>
      <c r="G168" s="205" t="s">
        <v>119</v>
      </c>
      <c r="H168" s="206">
        <v>39.329999999999998</v>
      </c>
      <c r="I168" s="207"/>
      <c r="J168" s="208">
        <f>ROUND(I168*H168,2)</f>
        <v>0</v>
      </c>
      <c r="K168" s="209"/>
      <c r="L168" s="42"/>
      <c r="M168" s="210" t="s">
        <v>1</v>
      </c>
      <c r="N168" s="211" t="s">
        <v>42</v>
      </c>
      <c r="O168" s="89"/>
      <c r="P168" s="212">
        <f>O168*H168</f>
        <v>0</v>
      </c>
      <c r="Q168" s="212">
        <v>0.00012999999999999999</v>
      </c>
      <c r="R168" s="212">
        <f>Q168*H168</f>
        <v>0.0051128999999999992</v>
      </c>
      <c r="S168" s="212">
        <v>0</v>
      </c>
      <c r="T168" s="21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14" t="s">
        <v>192</v>
      </c>
      <c r="AT168" s="214" t="s">
        <v>116</v>
      </c>
      <c r="AU168" s="214" t="s">
        <v>82</v>
      </c>
      <c r="AY168" s="15" t="s">
        <v>115</v>
      </c>
      <c r="BE168" s="215">
        <f>IF(N168="základní",J168,0)</f>
        <v>0</v>
      </c>
      <c r="BF168" s="215">
        <f>IF(N168="snížená",J168,0)</f>
        <v>0</v>
      </c>
      <c r="BG168" s="215">
        <f>IF(N168="zákl. přenesená",J168,0)</f>
        <v>0</v>
      </c>
      <c r="BH168" s="215">
        <f>IF(N168="sníž. přenesená",J168,0)</f>
        <v>0</v>
      </c>
      <c r="BI168" s="215">
        <f>IF(N168="nulová",J168,0)</f>
        <v>0</v>
      </c>
      <c r="BJ168" s="15" t="s">
        <v>82</v>
      </c>
      <c r="BK168" s="215">
        <f>ROUND(I168*H168,2)</f>
        <v>0</v>
      </c>
      <c r="BL168" s="15" t="s">
        <v>192</v>
      </c>
      <c r="BM168" s="214" t="s">
        <v>212</v>
      </c>
    </row>
    <row r="169" s="2" customFormat="1">
      <c r="A169" s="36"/>
      <c r="B169" s="37"/>
      <c r="C169" s="38"/>
      <c r="D169" s="216" t="s">
        <v>122</v>
      </c>
      <c r="E169" s="38"/>
      <c r="F169" s="217" t="s">
        <v>213</v>
      </c>
      <c r="G169" s="38"/>
      <c r="H169" s="38"/>
      <c r="I169" s="218"/>
      <c r="J169" s="38"/>
      <c r="K169" s="38"/>
      <c r="L169" s="42"/>
      <c r="M169" s="219"/>
      <c r="N169" s="220"/>
      <c r="O169" s="89"/>
      <c r="P169" s="89"/>
      <c r="Q169" s="89"/>
      <c r="R169" s="89"/>
      <c r="S169" s="89"/>
      <c r="T169" s="90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5" t="s">
        <v>122</v>
      </c>
      <c r="AU169" s="15" t="s">
        <v>82</v>
      </c>
    </row>
    <row r="170" s="2" customFormat="1">
      <c r="A170" s="36"/>
      <c r="B170" s="37"/>
      <c r="C170" s="38"/>
      <c r="D170" s="223" t="s">
        <v>214</v>
      </c>
      <c r="E170" s="38"/>
      <c r="F170" s="245" t="s">
        <v>215</v>
      </c>
      <c r="G170" s="38"/>
      <c r="H170" s="38"/>
      <c r="I170" s="218"/>
      <c r="J170" s="38"/>
      <c r="K170" s="38"/>
      <c r="L170" s="42"/>
      <c r="M170" s="219"/>
      <c r="N170" s="220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214</v>
      </c>
      <c r="AU170" s="15" t="s">
        <v>82</v>
      </c>
    </row>
    <row r="171" s="12" customFormat="1">
      <c r="A171" s="12"/>
      <c r="B171" s="221"/>
      <c r="C171" s="222"/>
      <c r="D171" s="223" t="s">
        <v>124</v>
      </c>
      <c r="E171" s="224" t="s">
        <v>1</v>
      </c>
      <c r="F171" s="225" t="s">
        <v>216</v>
      </c>
      <c r="G171" s="222"/>
      <c r="H171" s="226">
        <v>39.329999999999998</v>
      </c>
      <c r="I171" s="227"/>
      <c r="J171" s="222"/>
      <c r="K171" s="222"/>
      <c r="L171" s="228"/>
      <c r="M171" s="229"/>
      <c r="N171" s="230"/>
      <c r="O171" s="230"/>
      <c r="P171" s="230"/>
      <c r="Q171" s="230"/>
      <c r="R171" s="230"/>
      <c r="S171" s="230"/>
      <c r="T171" s="231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T171" s="232" t="s">
        <v>124</v>
      </c>
      <c r="AU171" s="232" t="s">
        <v>82</v>
      </c>
      <c r="AV171" s="12" t="s">
        <v>84</v>
      </c>
      <c r="AW171" s="12" t="s">
        <v>32</v>
      </c>
      <c r="AX171" s="12" t="s">
        <v>82</v>
      </c>
      <c r="AY171" s="232" t="s">
        <v>115</v>
      </c>
    </row>
    <row r="172" s="2" customFormat="1" ht="24.15" customHeight="1">
      <c r="A172" s="36"/>
      <c r="B172" s="37"/>
      <c r="C172" s="246" t="s">
        <v>192</v>
      </c>
      <c r="D172" s="246" t="s">
        <v>217</v>
      </c>
      <c r="E172" s="247" t="s">
        <v>218</v>
      </c>
      <c r="F172" s="248" t="s">
        <v>219</v>
      </c>
      <c r="G172" s="249" t="s">
        <v>119</v>
      </c>
      <c r="H172" s="250">
        <v>39.329999999999998</v>
      </c>
      <c r="I172" s="251"/>
      <c r="J172" s="252">
        <f>ROUND(I172*H172,2)</f>
        <v>0</v>
      </c>
      <c r="K172" s="253"/>
      <c r="L172" s="254"/>
      <c r="M172" s="255" t="s">
        <v>1</v>
      </c>
      <c r="N172" s="256" t="s">
        <v>42</v>
      </c>
      <c r="O172" s="89"/>
      <c r="P172" s="212">
        <f>O172*H172</f>
        <v>0</v>
      </c>
      <c r="Q172" s="212">
        <v>0</v>
      </c>
      <c r="R172" s="212">
        <f>Q172*H172</f>
        <v>0</v>
      </c>
      <c r="S172" s="212">
        <v>0</v>
      </c>
      <c r="T172" s="21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14" t="s">
        <v>220</v>
      </c>
      <c r="AT172" s="214" t="s">
        <v>217</v>
      </c>
      <c r="AU172" s="214" t="s">
        <v>82</v>
      </c>
      <c r="AY172" s="15" t="s">
        <v>115</v>
      </c>
      <c r="BE172" s="215">
        <f>IF(N172="základní",J172,0)</f>
        <v>0</v>
      </c>
      <c r="BF172" s="215">
        <f>IF(N172="snížená",J172,0)</f>
        <v>0</v>
      </c>
      <c r="BG172" s="215">
        <f>IF(N172="zákl. přenesená",J172,0)</f>
        <v>0</v>
      </c>
      <c r="BH172" s="215">
        <f>IF(N172="sníž. přenesená",J172,0)</f>
        <v>0</v>
      </c>
      <c r="BI172" s="215">
        <f>IF(N172="nulová",J172,0)</f>
        <v>0</v>
      </c>
      <c r="BJ172" s="15" t="s">
        <v>82</v>
      </c>
      <c r="BK172" s="215">
        <f>ROUND(I172*H172,2)</f>
        <v>0</v>
      </c>
      <c r="BL172" s="15" t="s">
        <v>192</v>
      </c>
      <c r="BM172" s="214" t="s">
        <v>221</v>
      </c>
    </row>
    <row r="173" s="2" customFormat="1" ht="49.05" customHeight="1">
      <c r="A173" s="36"/>
      <c r="B173" s="37"/>
      <c r="C173" s="202" t="s">
        <v>222</v>
      </c>
      <c r="D173" s="202" t="s">
        <v>116</v>
      </c>
      <c r="E173" s="203" t="s">
        <v>223</v>
      </c>
      <c r="F173" s="204" t="s">
        <v>224</v>
      </c>
      <c r="G173" s="205" t="s">
        <v>119</v>
      </c>
      <c r="H173" s="206">
        <v>58.994999999999997</v>
      </c>
      <c r="I173" s="207"/>
      <c r="J173" s="208">
        <f>ROUND(I173*H173,2)</f>
        <v>0</v>
      </c>
      <c r="K173" s="209"/>
      <c r="L173" s="42"/>
      <c r="M173" s="210" t="s">
        <v>1</v>
      </c>
      <c r="N173" s="211" t="s">
        <v>42</v>
      </c>
      <c r="O173" s="89"/>
      <c r="P173" s="212">
        <f>O173*H173</f>
        <v>0</v>
      </c>
      <c r="Q173" s="212">
        <v>0.00014999999999999999</v>
      </c>
      <c r="R173" s="212">
        <f>Q173*H173</f>
        <v>0.0088492499999999995</v>
      </c>
      <c r="S173" s="212">
        <v>0</v>
      </c>
      <c r="T173" s="21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14" t="s">
        <v>192</v>
      </c>
      <c r="AT173" s="214" t="s">
        <v>116</v>
      </c>
      <c r="AU173" s="214" t="s">
        <v>82</v>
      </c>
      <c r="AY173" s="15" t="s">
        <v>115</v>
      </c>
      <c r="BE173" s="215">
        <f>IF(N173="základní",J173,0)</f>
        <v>0</v>
      </c>
      <c r="BF173" s="215">
        <f>IF(N173="snížená",J173,0)</f>
        <v>0</v>
      </c>
      <c r="BG173" s="215">
        <f>IF(N173="zákl. přenesená",J173,0)</f>
        <v>0</v>
      </c>
      <c r="BH173" s="215">
        <f>IF(N173="sníž. přenesená",J173,0)</f>
        <v>0</v>
      </c>
      <c r="BI173" s="215">
        <f>IF(N173="nulová",J173,0)</f>
        <v>0</v>
      </c>
      <c r="BJ173" s="15" t="s">
        <v>82</v>
      </c>
      <c r="BK173" s="215">
        <f>ROUND(I173*H173,2)</f>
        <v>0</v>
      </c>
      <c r="BL173" s="15" t="s">
        <v>192</v>
      </c>
      <c r="BM173" s="214" t="s">
        <v>225</v>
      </c>
    </row>
    <row r="174" s="2" customFormat="1">
      <c r="A174" s="36"/>
      <c r="B174" s="37"/>
      <c r="C174" s="38"/>
      <c r="D174" s="216" t="s">
        <v>122</v>
      </c>
      <c r="E174" s="38"/>
      <c r="F174" s="217" t="s">
        <v>226</v>
      </c>
      <c r="G174" s="38"/>
      <c r="H174" s="38"/>
      <c r="I174" s="218"/>
      <c r="J174" s="38"/>
      <c r="K174" s="38"/>
      <c r="L174" s="42"/>
      <c r="M174" s="219"/>
      <c r="N174" s="220"/>
      <c r="O174" s="89"/>
      <c r="P174" s="89"/>
      <c r="Q174" s="89"/>
      <c r="R174" s="89"/>
      <c r="S174" s="89"/>
      <c r="T174" s="90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122</v>
      </c>
      <c r="AU174" s="15" t="s">
        <v>82</v>
      </c>
    </row>
    <row r="175" s="2" customFormat="1">
      <c r="A175" s="36"/>
      <c r="B175" s="37"/>
      <c r="C175" s="38"/>
      <c r="D175" s="223" t="s">
        <v>214</v>
      </c>
      <c r="E175" s="38"/>
      <c r="F175" s="245" t="s">
        <v>227</v>
      </c>
      <c r="G175" s="38"/>
      <c r="H175" s="38"/>
      <c r="I175" s="218"/>
      <c r="J175" s="38"/>
      <c r="K175" s="38"/>
      <c r="L175" s="42"/>
      <c r="M175" s="219"/>
      <c r="N175" s="220"/>
      <c r="O175" s="89"/>
      <c r="P175" s="89"/>
      <c r="Q175" s="89"/>
      <c r="R175" s="89"/>
      <c r="S175" s="89"/>
      <c r="T175" s="90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214</v>
      </c>
      <c r="AU175" s="15" t="s">
        <v>82</v>
      </c>
    </row>
    <row r="176" s="12" customFormat="1">
      <c r="A176" s="12"/>
      <c r="B176" s="221"/>
      <c r="C176" s="222"/>
      <c r="D176" s="223" t="s">
        <v>124</v>
      </c>
      <c r="E176" s="224" t="s">
        <v>1</v>
      </c>
      <c r="F176" s="225" t="s">
        <v>228</v>
      </c>
      <c r="G176" s="222"/>
      <c r="H176" s="226">
        <v>58.994999999999997</v>
      </c>
      <c r="I176" s="227"/>
      <c r="J176" s="222"/>
      <c r="K176" s="222"/>
      <c r="L176" s="228"/>
      <c r="M176" s="229"/>
      <c r="N176" s="230"/>
      <c r="O176" s="230"/>
      <c r="P176" s="230"/>
      <c r="Q176" s="230"/>
      <c r="R176" s="230"/>
      <c r="S176" s="230"/>
      <c r="T176" s="231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T176" s="232" t="s">
        <v>124</v>
      </c>
      <c r="AU176" s="232" t="s">
        <v>82</v>
      </c>
      <c r="AV176" s="12" t="s">
        <v>84</v>
      </c>
      <c r="AW176" s="12" t="s">
        <v>32</v>
      </c>
      <c r="AX176" s="12" t="s">
        <v>82</v>
      </c>
      <c r="AY176" s="232" t="s">
        <v>115</v>
      </c>
    </row>
    <row r="177" s="2" customFormat="1" ht="24.15" customHeight="1">
      <c r="A177" s="36"/>
      <c r="B177" s="37"/>
      <c r="C177" s="246" t="s">
        <v>229</v>
      </c>
      <c r="D177" s="246" t="s">
        <v>217</v>
      </c>
      <c r="E177" s="247" t="s">
        <v>230</v>
      </c>
      <c r="F177" s="248" t="s">
        <v>231</v>
      </c>
      <c r="G177" s="249" t="s">
        <v>119</v>
      </c>
      <c r="H177" s="250">
        <v>58.994999999999997</v>
      </c>
      <c r="I177" s="251"/>
      <c r="J177" s="252">
        <f>ROUND(I177*H177,2)</f>
        <v>0</v>
      </c>
      <c r="K177" s="253"/>
      <c r="L177" s="254"/>
      <c r="M177" s="255" t="s">
        <v>1</v>
      </c>
      <c r="N177" s="256" t="s">
        <v>42</v>
      </c>
      <c r="O177" s="89"/>
      <c r="P177" s="212">
        <f>O177*H177</f>
        <v>0</v>
      </c>
      <c r="Q177" s="212">
        <v>0</v>
      </c>
      <c r="R177" s="212">
        <f>Q177*H177</f>
        <v>0</v>
      </c>
      <c r="S177" s="212">
        <v>0</v>
      </c>
      <c r="T177" s="21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14" t="s">
        <v>220</v>
      </c>
      <c r="AT177" s="214" t="s">
        <v>217</v>
      </c>
      <c r="AU177" s="214" t="s">
        <v>82</v>
      </c>
      <c r="AY177" s="15" t="s">
        <v>115</v>
      </c>
      <c r="BE177" s="215">
        <f>IF(N177="základní",J177,0)</f>
        <v>0</v>
      </c>
      <c r="BF177" s="215">
        <f>IF(N177="snížená",J177,0)</f>
        <v>0</v>
      </c>
      <c r="BG177" s="215">
        <f>IF(N177="zákl. přenesená",J177,0)</f>
        <v>0</v>
      </c>
      <c r="BH177" s="215">
        <f>IF(N177="sníž. přenesená",J177,0)</f>
        <v>0</v>
      </c>
      <c r="BI177" s="215">
        <f>IF(N177="nulová",J177,0)</f>
        <v>0</v>
      </c>
      <c r="BJ177" s="15" t="s">
        <v>82</v>
      </c>
      <c r="BK177" s="215">
        <f>ROUND(I177*H177,2)</f>
        <v>0</v>
      </c>
      <c r="BL177" s="15" t="s">
        <v>192</v>
      </c>
      <c r="BM177" s="214" t="s">
        <v>232</v>
      </c>
    </row>
    <row r="178" s="2" customFormat="1" ht="33" customHeight="1">
      <c r="A178" s="36"/>
      <c r="B178" s="37"/>
      <c r="C178" s="202" t="s">
        <v>233</v>
      </c>
      <c r="D178" s="202" t="s">
        <v>116</v>
      </c>
      <c r="E178" s="203" t="s">
        <v>234</v>
      </c>
      <c r="F178" s="204" t="s">
        <v>235</v>
      </c>
      <c r="G178" s="205" t="s">
        <v>130</v>
      </c>
      <c r="H178" s="206">
        <v>164.16</v>
      </c>
      <c r="I178" s="207"/>
      <c r="J178" s="208">
        <f>ROUND(I178*H178,2)</f>
        <v>0</v>
      </c>
      <c r="K178" s="209"/>
      <c r="L178" s="42"/>
      <c r="M178" s="210" t="s">
        <v>1</v>
      </c>
      <c r="N178" s="211" t="s">
        <v>42</v>
      </c>
      <c r="O178" s="89"/>
      <c r="P178" s="212">
        <f>O178*H178</f>
        <v>0</v>
      </c>
      <c r="Q178" s="212">
        <v>0</v>
      </c>
      <c r="R178" s="212">
        <f>Q178*H178</f>
        <v>0</v>
      </c>
      <c r="S178" s="212">
        <v>0</v>
      </c>
      <c r="T178" s="213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14" t="s">
        <v>192</v>
      </c>
      <c r="AT178" s="214" t="s">
        <v>116</v>
      </c>
      <c r="AU178" s="214" t="s">
        <v>82</v>
      </c>
      <c r="AY178" s="15" t="s">
        <v>115</v>
      </c>
      <c r="BE178" s="215">
        <f>IF(N178="základní",J178,0)</f>
        <v>0</v>
      </c>
      <c r="BF178" s="215">
        <f>IF(N178="snížená",J178,0)</f>
        <v>0</v>
      </c>
      <c r="BG178" s="215">
        <f>IF(N178="zákl. přenesená",J178,0)</f>
        <v>0</v>
      </c>
      <c r="BH178" s="215">
        <f>IF(N178="sníž. přenesená",J178,0)</f>
        <v>0</v>
      </c>
      <c r="BI178" s="215">
        <f>IF(N178="nulová",J178,0)</f>
        <v>0</v>
      </c>
      <c r="BJ178" s="15" t="s">
        <v>82</v>
      </c>
      <c r="BK178" s="215">
        <f>ROUND(I178*H178,2)</f>
        <v>0</v>
      </c>
      <c r="BL178" s="15" t="s">
        <v>192</v>
      </c>
      <c r="BM178" s="214" t="s">
        <v>236</v>
      </c>
    </row>
    <row r="179" s="2" customFormat="1">
      <c r="A179" s="36"/>
      <c r="B179" s="37"/>
      <c r="C179" s="38"/>
      <c r="D179" s="216" t="s">
        <v>122</v>
      </c>
      <c r="E179" s="38"/>
      <c r="F179" s="217" t="s">
        <v>237</v>
      </c>
      <c r="G179" s="38"/>
      <c r="H179" s="38"/>
      <c r="I179" s="218"/>
      <c r="J179" s="38"/>
      <c r="K179" s="38"/>
      <c r="L179" s="42"/>
      <c r="M179" s="219"/>
      <c r="N179" s="220"/>
      <c r="O179" s="89"/>
      <c r="P179" s="89"/>
      <c r="Q179" s="89"/>
      <c r="R179" s="89"/>
      <c r="S179" s="89"/>
      <c r="T179" s="90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5" t="s">
        <v>122</v>
      </c>
      <c r="AU179" s="15" t="s">
        <v>82</v>
      </c>
    </row>
    <row r="180" s="12" customFormat="1">
      <c r="A180" s="12"/>
      <c r="B180" s="221"/>
      <c r="C180" s="222"/>
      <c r="D180" s="223" t="s">
        <v>124</v>
      </c>
      <c r="E180" s="224" t="s">
        <v>1</v>
      </c>
      <c r="F180" s="225" t="s">
        <v>238</v>
      </c>
      <c r="G180" s="222"/>
      <c r="H180" s="226">
        <v>164.16</v>
      </c>
      <c r="I180" s="227"/>
      <c r="J180" s="222"/>
      <c r="K180" s="222"/>
      <c r="L180" s="228"/>
      <c r="M180" s="229"/>
      <c r="N180" s="230"/>
      <c r="O180" s="230"/>
      <c r="P180" s="230"/>
      <c r="Q180" s="230"/>
      <c r="R180" s="230"/>
      <c r="S180" s="230"/>
      <c r="T180" s="231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T180" s="232" t="s">
        <v>124</v>
      </c>
      <c r="AU180" s="232" t="s">
        <v>82</v>
      </c>
      <c r="AV180" s="12" t="s">
        <v>84</v>
      </c>
      <c r="AW180" s="12" t="s">
        <v>32</v>
      </c>
      <c r="AX180" s="12" t="s">
        <v>82</v>
      </c>
      <c r="AY180" s="232" t="s">
        <v>115</v>
      </c>
    </row>
    <row r="181" s="2" customFormat="1" ht="16.5" customHeight="1">
      <c r="A181" s="36"/>
      <c r="B181" s="37"/>
      <c r="C181" s="246" t="s">
        <v>239</v>
      </c>
      <c r="D181" s="246" t="s">
        <v>217</v>
      </c>
      <c r="E181" s="247" t="s">
        <v>240</v>
      </c>
      <c r="F181" s="248" t="s">
        <v>241</v>
      </c>
      <c r="G181" s="249" t="s">
        <v>130</v>
      </c>
      <c r="H181" s="250">
        <v>167.44300000000001</v>
      </c>
      <c r="I181" s="251"/>
      <c r="J181" s="252">
        <f>ROUND(I181*H181,2)</f>
        <v>0</v>
      </c>
      <c r="K181" s="253"/>
      <c r="L181" s="254"/>
      <c r="M181" s="255" t="s">
        <v>1</v>
      </c>
      <c r="N181" s="256" t="s">
        <v>42</v>
      </c>
      <c r="O181" s="89"/>
      <c r="P181" s="212">
        <f>O181*H181</f>
        <v>0</v>
      </c>
      <c r="Q181" s="212">
        <v>0.00059999999999999995</v>
      </c>
      <c r="R181" s="212">
        <f>Q181*H181</f>
        <v>0.10046579999999999</v>
      </c>
      <c r="S181" s="212">
        <v>0</v>
      </c>
      <c r="T181" s="213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14" t="s">
        <v>220</v>
      </c>
      <c r="AT181" s="214" t="s">
        <v>217</v>
      </c>
      <c r="AU181" s="214" t="s">
        <v>82</v>
      </c>
      <c r="AY181" s="15" t="s">
        <v>115</v>
      </c>
      <c r="BE181" s="215">
        <f>IF(N181="základní",J181,0)</f>
        <v>0</v>
      </c>
      <c r="BF181" s="215">
        <f>IF(N181="snížená",J181,0)</f>
        <v>0</v>
      </c>
      <c r="BG181" s="215">
        <f>IF(N181="zákl. přenesená",J181,0)</f>
        <v>0</v>
      </c>
      <c r="BH181" s="215">
        <f>IF(N181="sníž. přenesená",J181,0)</f>
        <v>0</v>
      </c>
      <c r="BI181" s="215">
        <f>IF(N181="nulová",J181,0)</f>
        <v>0</v>
      </c>
      <c r="BJ181" s="15" t="s">
        <v>82</v>
      </c>
      <c r="BK181" s="215">
        <f>ROUND(I181*H181,2)</f>
        <v>0</v>
      </c>
      <c r="BL181" s="15" t="s">
        <v>192</v>
      </c>
      <c r="BM181" s="214" t="s">
        <v>242</v>
      </c>
    </row>
    <row r="182" s="12" customFormat="1">
      <c r="A182" s="12"/>
      <c r="B182" s="221"/>
      <c r="C182" s="222"/>
      <c r="D182" s="223" t="s">
        <v>124</v>
      </c>
      <c r="E182" s="222"/>
      <c r="F182" s="225" t="s">
        <v>243</v>
      </c>
      <c r="G182" s="222"/>
      <c r="H182" s="226">
        <v>167.44300000000001</v>
      </c>
      <c r="I182" s="227"/>
      <c r="J182" s="222"/>
      <c r="K182" s="222"/>
      <c r="L182" s="228"/>
      <c r="M182" s="229"/>
      <c r="N182" s="230"/>
      <c r="O182" s="230"/>
      <c r="P182" s="230"/>
      <c r="Q182" s="230"/>
      <c r="R182" s="230"/>
      <c r="S182" s="230"/>
      <c r="T182" s="231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T182" s="232" t="s">
        <v>124</v>
      </c>
      <c r="AU182" s="232" t="s">
        <v>82</v>
      </c>
      <c r="AV182" s="12" t="s">
        <v>84</v>
      </c>
      <c r="AW182" s="12" t="s">
        <v>4</v>
      </c>
      <c r="AX182" s="12" t="s">
        <v>82</v>
      </c>
      <c r="AY182" s="232" t="s">
        <v>115</v>
      </c>
    </row>
    <row r="183" s="2" customFormat="1" ht="37.8" customHeight="1">
      <c r="A183" s="36"/>
      <c r="B183" s="37"/>
      <c r="C183" s="202" t="s">
        <v>7</v>
      </c>
      <c r="D183" s="202" t="s">
        <v>116</v>
      </c>
      <c r="E183" s="203" t="s">
        <v>244</v>
      </c>
      <c r="F183" s="204" t="s">
        <v>245</v>
      </c>
      <c r="G183" s="205" t="s">
        <v>130</v>
      </c>
      <c r="H183" s="206">
        <v>64.340000000000003</v>
      </c>
      <c r="I183" s="207"/>
      <c r="J183" s="208">
        <f>ROUND(I183*H183,2)</f>
        <v>0</v>
      </c>
      <c r="K183" s="209"/>
      <c r="L183" s="42"/>
      <c r="M183" s="210" t="s">
        <v>1</v>
      </c>
      <c r="N183" s="211" t="s">
        <v>42</v>
      </c>
      <c r="O183" s="89"/>
      <c r="P183" s="212">
        <f>O183*H183</f>
        <v>0</v>
      </c>
      <c r="Q183" s="212">
        <v>6.0000000000000002E-05</v>
      </c>
      <c r="R183" s="212">
        <f>Q183*H183</f>
        <v>0.0038604000000000004</v>
      </c>
      <c r="S183" s="212">
        <v>0</v>
      </c>
      <c r="T183" s="213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14" t="s">
        <v>192</v>
      </c>
      <c r="AT183" s="214" t="s">
        <v>116</v>
      </c>
      <c r="AU183" s="214" t="s">
        <v>82</v>
      </c>
      <c r="AY183" s="15" t="s">
        <v>115</v>
      </c>
      <c r="BE183" s="215">
        <f>IF(N183="základní",J183,0)</f>
        <v>0</v>
      </c>
      <c r="BF183" s="215">
        <f>IF(N183="snížená",J183,0)</f>
        <v>0</v>
      </c>
      <c r="BG183" s="215">
        <f>IF(N183="zákl. přenesená",J183,0)</f>
        <v>0</v>
      </c>
      <c r="BH183" s="215">
        <f>IF(N183="sníž. přenesená",J183,0)</f>
        <v>0</v>
      </c>
      <c r="BI183" s="215">
        <f>IF(N183="nulová",J183,0)</f>
        <v>0</v>
      </c>
      <c r="BJ183" s="15" t="s">
        <v>82</v>
      </c>
      <c r="BK183" s="215">
        <f>ROUND(I183*H183,2)</f>
        <v>0</v>
      </c>
      <c r="BL183" s="15" t="s">
        <v>192</v>
      </c>
      <c r="BM183" s="214" t="s">
        <v>246</v>
      </c>
    </row>
    <row r="184" s="2" customFormat="1">
      <c r="A184" s="36"/>
      <c r="B184" s="37"/>
      <c r="C184" s="38"/>
      <c r="D184" s="216" t="s">
        <v>122</v>
      </c>
      <c r="E184" s="38"/>
      <c r="F184" s="217" t="s">
        <v>247</v>
      </c>
      <c r="G184" s="38"/>
      <c r="H184" s="38"/>
      <c r="I184" s="218"/>
      <c r="J184" s="38"/>
      <c r="K184" s="38"/>
      <c r="L184" s="42"/>
      <c r="M184" s="219"/>
      <c r="N184" s="220"/>
      <c r="O184" s="89"/>
      <c r="P184" s="89"/>
      <c r="Q184" s="89"/>
      <c r="R184" s="89"/>
      <c r="S184" s="89"/>
      <c r="T184" s="90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5" t="s">
        <v>122</v>
      </c>
      <c r="AU184" s="15" t="s">
        <v>82</v>
      </c>
    </row>
    <row r="185" s="12" customFormat="1">
      <c r="A185" s="12"/>
      <c r="B185" s="221"/>
      <c r="C185" s="222"/>
      <c r="D185" s="223" t="s">
        <v>124</v>
      </c>
      <c r="E185" s="224" t="s">
        <v>1</v>
      </c>
      <c r="F185" s="225" t="s">
        <v>133</v>
      </c>
      <c r="G185" s="222"/>
      <c r="H185" s="226">
        <v>6.8399999999999999</v>
      </c>
      <c r="I185" s="227"/>
      <c r="J185" s="222"/>
      <c r="K185" s="222"/>
      <c r="L185" s="228"/>
      <c r="M185" s="229"/>
      <c r="N185" s="230"/>
      <c r="O185" s="230"/>
      <c r="P185" s="230"/>
      <c r="Q185" s="230"/>
      <c r="R185" s="230"/>
      <c r="S185" s="230"/>
      <c r="T185" s="231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T185" s="232" t="s">
        <v>124</v>
      </c>
      <c r="AU185" s="232" t="s">
        <v>82</v>
      </c>
      <c r="AV185" s="12" t="s">
        <v>84</v>
      </c>
      <c r="AW185" s="12" t="s">
        <v>32</v>
      </c>
      <c r="AX185" s="12" t="s">
        <v>77</v>
      </c>
      <c r="AY185" s="232" t="s">
        <v>115</v>
      </c>
    </row>
    <row r="186" s="12" customFormat="1">
      <c r="A186" s="12"/>
      <c r="B186" s="221"/>
      <c r="C186" s="222"/>
      <c r="D186" s="223" t="s">
        <v>124</v>
      </c>
      <c r="E186" s="224" t="s">
        <v>1</v>
      </c>
      <c r="F186" s="225" t="s">
        <v>134</v>
      </c>
      <c r="G186" s="222"/>
      <c r="H186" s="226">
        <v>57.5</v>
      </c>
      <c r="I186" s="227"/>
      <c r="J186" s="222"/>
      <c r="K186" s="222"/>
      <c r="L186" s="228"/>
      <c r="M186" s="229"/>
      <c r="N186" s="230"/>
      <c r="O186" s="230"/>
      <c r="P186" s="230"/>
      <c r="Q186" s="230"/>
      <c r="R186" s="230"/>
      <c r="S186" s="230"/>
      <c r="T186" s="231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T186" s="232" t="s">
        <v>124</v>
      </c>
      <c r="AU186" s="232" t="s">
        <v>82</v>
      </c>
      <c r="AV186" s="12" t="s">
        <v>84</v>
      </c>
      <c r="AW186" s="12" t="s">
        <v>32</v>
      </c>
      <c r="AX186" s="12" t="s">
        <v>77</v>
      </c>
      <c r="AY186" s="232" t="s">
        <v>115</v>
      </c>
    </row>
    <row r="187" s="13" customFormat="1">
      <c r="A187" s="13"/>
      <c r="B187" s="233"/>
      <c r="C187" s="234"/>
      <c r="D187" s="223" t="s">
        <v>124</v>
      </c>
      <c r="E187" s="235" t="s">
        <v>1</v>
      </c>
      <c r="F187" s="236" t="s">
        <v>127</v>
      </c>
      <c r="G187" s="234"/>
      <c r="H187" s="237">
        <v>64.340000000000003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124</v>
      </c>
      <c r="AU187" s="243" t="s">
        <v>82</v>
      </c>
      <c r="AV187" s="13" t="s">
        <v>120</v>
      </c>
      <c r="AW187" s="13" t="s">
        <v>32</v>
      </c>
      <c r="AX187" s="13" t="s">
        <v>82</v>
      </c>
      <c r="AY187" s="243" t="s">
        <v>115</v>
      </c>
    </row>
    <row r="188" s="2" customFormat="1" ht="37.8" customHeight="1">
      <c r="A188" s="36"/>
      <c r="B188" s="37"/>
      <c r="C188" s="202" t="s">
        <v>248</v>
      </c>
      <c r="D188" s="202" t="s">
        <v>116</v>
      </c>
      <c r="E188" s="203" t="s">
        <v>249</v>
      </c>
      <c r="F188" s="204" t="s">
        <v>250</v>
      </c>
      <c r="G188" s="205" t="s">
        <v>130</v>
      </c>
      <c r="H188" s="206">
        <v>64.340000000000003</v>
      </c>
      <c r="I188" s="207"/>
      <c r="J188" s="208">
        <f>ROUND(I188*H188,2)</f>
        <v>0</v>
      </c>
      <c r="K188" s="209"/>
      <c r="L188" s="42"/>
      <c r="M188" s="210" t="s">
        <v>1</v>
      </c>
      <c r="N188" s="211" t="s">
        <v>42</v>
      </c>
      <c r="O188" s="89"/>
      <c r="P188" s="212">
        <f>O188*H188</f>
        <v>0</v>
      </c>
      <c r="Q188" s="212">
        <v>6.9999999999999994E-05</v>
      </c>
      <c r="R188" s="212">
        <f>Q188*H188</f>
        <v>0.0045037999999999996</v>
      </c>
      <c r="S188" s="212">
        <v>0</v>
      </c>
      <c r="T188" s="213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14" t="s">
        <v>192</v>
      </c>
      <c r="AT188" s="214" t="s">
        <v>116</v>
      </c>
      <c r="AU188" s="214" t="s">
        <v>82</v>
      </c>
      <c r="AY188" s="15" t="s">
        <v>115</v>
      </c>
      <c r="BE188" s="215">
        <f>IF(N188="základní",J188,0)</f>
        <v>0</v>
      </c>
      <c r="BF188" s="215">
        <f>IF(N188="snížená",J188,0)</f>
        <v>0</v>
      </c>
      <c r="BG188" s="215">
        <f>IF(N188="zákl. přenesená",J188,0)</f>
        <v>0</v>
      </c>
      <c r="BH188" s="215">
        <f>IF(N188="sníž. přenesená",J188,0)</f>
        <v>0</v>
      </c>
      <c r="BI188" s="215">
        <f>IF(N188="nulová",J188,0)</f>
        <v>0</v>
      </c>
      <c r="BJ188" s="15" t="s">
        <v>82</v>
      </c>
      <c r="BK188" s="215">
        <f>ROUND(I188*H188,2)</f>
        <v>0</v>
      </c>
      <c r="BL188" s="15" t="s">
        <v>192</v>
      </c>
      <c r="BM188" s="214" t="s">
        <v>251</v>
      </c>
    </row>
    <row r="189" s="2" customFormat="1">
      <c r="A189" s="36"/>
      <c r="B189" s="37"/>
      <c r="C189" s="38"/>
      <c r="D189" s="216" t="s">
        <v>122</v>
      </c>
      <c r="E189" s="38"/>
      <c r="F189" s="217" t="s">
        <v>252</v>
      </c>
      <c r="G189" s="38"/>
      <c r="H189" s="38"/>
      <c r="I189" s="218"/>
      <c r="J189" s="38"/>
      <c r="K189" s="38"/>
      <c r="L189" s="42"/>
      <c r="M189" s="219"/>
      <c r="N189" s="220"/>
      <c r="O189" s="89"/>
      <c r="P189" s="89"/>
      <c r="Q189" s="89"/>
      <c r="R189" s="89"/>
      <c r="S189" s="89"/>
      <c r="T189" s="90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5" t="s">
        <v>122</v>
      </c>
      <c r="AU189" s="15" t="s">
        <v>82</v>
      </c>
    </row>
    <row r="190" s="2" customFormat="1" ht="16.5" customHeight="1">
      <c r="A190" s="36"/>
      <c r="B190" s="37"/>
      <c r="C190" s="202" t="s">
        <v>253</v>
      </c>
      <c r="D190" s="202" t="s">
        <v>116</v>
      </c>
      <c r="E190" s="203" t="s">
        <v>254</v>
      </c>
      <c r="F190" s="204" t="s">
        <v>255</v>
      </c>
      <c r="G190" s="205" t="s">
        <v>119</v>
      </c>
      <c r="H190" s="206">
        <v>75</v>
      </c>
      <c r="I190" s="207"/>
      <c r="J190" s="208">
        <f>ROUND(I190*H190,2)</f>
        <v>0</v>
      </c>
      <c r="K190" s="209"/>
      <c r="L190" s="42"/>
      <c r="M190" s="210" t="s">
        <v>1</v>
      </c>
      <c r="N190" s="211" t="s">
        <v>42</v>
      </c>
      <c r="O190" s="89"/>
      <c r="P190" s="212">
        <f>O190*H190</f>
        <v>0</v>
      </c>
      <c r="Q190" s="212">
        <v>0</v>
      </c>
      <c r="R190" s="212">
        <f>Q190*H190</f>
        <v>0</v>
      </c>
      <c r="S190" s="212">
        <v>0</v>
      </c>
      <c r="T190" s="21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14" t="s">
        <v>192</v>
      </c>
      <c r="AT190" s="214" t="s">
        <v>116</v>
      </c>
      <c r="AU190" s="214" t="s">
        <v>82</v>
      </c>
      <c r="AY190" s="15" t="s">
        <v>115</v>
      </c>
      <c r="BE190" s="215">
        <f>IF(N190="základní",J190,0)</f>
        <v>0</v>
      </c>
      <c r="BF190" s="215">
        <f>IF(N190="snížená",J190,0)</f>
        <v>0</v>
      </c>
      <c r="BG190" s="215">
        <f>IF(N190="zákl. přenesená",J190,0)</f>
        <v>0</v>
      </c>
      <c r="BH190" s="215">
        <f>IF(N190="sníž. přenesená",J190,0)</f>
        <v>0</v>
      </c>
      <c r="BI190" s="215">
        <f>IF(N190="nulová",J190,0)</f>
        <v>0</v>
      </c>
      <c r="BJ190" s="15" t="s">
        <v>82</v>
      </c>
      <c r="BK190" s="215">
        <f>ROUND(I190*H190,2)</f>
        <v>0</v>
      </c>
      <c r="BL190" s="15" t="s">
        <v>192</v>
      </c>
      <c r="BM190" s="214" t="s">
        <v>256</v>
      </c>
    </row>
    <row r="191" s="2" customFormat="1" ht="16.5" customHeight="1">
      <c r="A191" s="36"/>
      <c r="B191" s="37"/>
      <c r="C191" s="202" t="s">
        <v>257</v>
      </c>
      <c r="D191" s="202" t="s">
        <v>116</v>
      </c>
      <c r="E191" s="203" t="s">
        <v>258</v>
      </c>
      <c r="F191" s="204" t="s">
        <v>255</v>
      </c>
      <c r="G191" s="205" t="s">
        <v>259</v>
      </c>
      <c r="H191" s="206">
        <v>2116.1999999999998</v>
      </c>
      <c r="I191" s="207"/>
      <c r="J191" s="208">
        <f>ROUND(I191*H191,2)</f>
        <v>0</v>
      </c>
      <c r="K191" s="209"/>
      <c r="L191" s="42"/>
      <c r="M191" s="210" t="s">
        <v>1</v>
      </c>
      <c r="N191" s="211" t="s">
        <v>42</v>
      </c>
      <c r="O191" s="89"/>
      <c r="P191" s="212">
        <f>O191*H191</f>
        <v>0</v>
      </c>
      <c r="Q191" s="212">
        <v>0</v>
      </c>
      <c r="R191" s="212">
        <f>Q191*H191</f>
        <v>0</v>
      </c>
      <c r="S191" s="212">
        <v>0</v>
      </c>
      <c r="T191" s="213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14" t="s">
        <v>192</v>
      </c>
      <c r="AT191" s="214" t="s">
        <v>116</v>
      </c>
      <c r="AU191" s="214" t="s">
        <v>82</v>
      </c>
      <c r="AY191" s="15" t="s">
        <v>115</v>
      </c>
      <c r="BE191" s="215">
        <f>IF(N191="základní",J191,0)</f>
        <v>0</v>
      </c>
      <c r="BF191" s="215">
        <f>IF(N191="snížená",J191,0)</f>
        <v>0</v>
      </c>
      <c r="BG191" s="215">
        <f>IF(N191="zákl. přenesená",J191,0)</f>
        <v>0</v>
      </c>
      <c r="BH191" s="215">
        <f>IF(N191="sníž. přenesená",J191,0)</f>
        <v>0</v>
      </c>
      <c r="BI191" s="215">
        <f>IF(N191="nulová",J191,0)</f>
        <v>0</v>
      </c>
      <c r="BJ191" s="15" t="s">
        <v>82</v>
      </c>
      <c r="BK191" s="215">
        <f>ROUND(I191*H191,2)</f>
        <v>0</v>
      </c>
      <c r="BL191" s="15" t="s">
        <v>192</v>
      </c>
      <c r="BM191" s="214" t="s">
        <v>260</v>
      </c>
    </row>
    <row r="192" s="2" customFormat="1" ht="44.25" customHeight="1">
      <c r="A192" s="36"/>
      <c r="B192" s="37"/>
      <c r="C192" s="202" t="s">
        <v>261</v>
      </c>
      <c r="D192" s="202" t="s">
        <v>116</v>
      </c>
      <c r="E192" s="203" t="s">
        <v>262</v>
      </c>
      <c r="F192" s="204" t="s">
        <v>263</v>
      </c>
      <c r="G192" s="205" t="s">
        <v>204</v>
      </c>
      <c r="H192" s="244"/>
      <c r="I192" s="207"/>
      <c r="J192" s="208">
        <f>ROUND(I192*H192,2)</f>
        <v>0</v>
      </c>
      <c r="K192" s="209"/>
      <c r="L192" s="42"/>
      <c r="M192" s="210" t="s">
        <v>1</v>
      </c>
      <c r="N192" s="211" t="s">
        <v>42</v>
      </c>
      <c r="O192" s="89"/>
      <c r="P192" s="212">
        <f>O192*H192</f>
        <v>0</v>
      </c>
      <c r="Q192" s="212">
        <v>0</v>
      </c>
      <c r="R192" s="212">
        <f>Q192*H192</f>
        <v>0</v>
      </c>
      <c r="S192" s="212">
        <v>0</v>
      </c>
      <c r="T192" s="213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14" t="s">
        <v>192</v>
      </c>
      <c r="AT192" s="214" t="s">
        <v>116</v>
      </c>
      <c r="AU192" s="214" t="s">
        <v>82</v>
      </c>
      <c r="AY192" s="15" t="s">
        <v>115</v>
      </c>
      <c r="BE192" s="215">
        <f>IF(N192="základní",J192,0)</f>
        <v>0</v>
      </c>
      <c r="BF192" s="215">
        <f>IF(N192="snížená",J192,0)</f>
        <v>0</v>
      </c>
      <c r="BG192" s="215">
        <f>IF(N192="zákl. přenesená",J192,0)</f>
        <v>0</v>
      </c>
      <c r="BH192" s="215">
        <f>IF(N192="sníž. přenesená",J192,0)</f>
        <v>0</v>
      </c>
      <c r="BI192" s="215">
        <f>IF(N192="nulová",J192,0)</f>
        <v>0</v>
      </c>
      <c r="BJ192" s="15" t="s">
        <v>82</v>
      </c>
      <c r="BK192" s="215">
        <f>ROUND(I192*H192,2)</f>
        <v>0</v>
      </c>
      <c r="BL192" s="15" t="s">
        <v>192</v>
      </c>
      <c r="BM192" s="214" t="s">
        <v>264</v>
      </c>
    </row>
    <row r="193" s="2" customFormat="1">
      <c r="A193" s="36"/>
      <c r="B193" s="37"/>
      <c r="C193" s="38"/>
      <c r="D193" s="216" t="s">
        <v>122</v>
      </c>
      <c r="E193" s="38"/>
      <c r="F193" s="217" t="s">
        <v>265</v>
      </c>
      <c r="G193" s="38"/>
      <c r="H193" s="38"/>
      <c r="I193" s="218"/>
      <c r="J193" s="38"/>
      <c r="K193" s="38"/>
      <c r="L193" s="42"/>
      <c r="M193" s="219"/>
      <c r="N193" s="220"/>
      <c r="O193" s="89"/>
      <c r="P193" s="89"/>
      <c r="Q193" s="89"/>
      <c r="R193" s="89"/>
      <c r="S193" s="89"/>
      <c r="T193" s="90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5" t="s">
        <v>122</v>
      </c>
      <c r="AU193" s="15" t="s">
        <v>82</v>
      </c>
    </row>
    <row r="194" s="11" customFormat="1" ht="25.92" customHeight="1">
      <c r="A194" s="11"/>
      <c r="B194" s="188"/>
      <c r="C194" s="189"/>
      <c r="D194" s="190" t="s">
        <v>76</v>
      </c>
      <c r="E194" s="191" t="s">
        <v>266</v>
      </c>
      <c r="F194" s="191" t="s">
        <v>267</v>
      </c>
      <c r="G194" s="189"/>
      <c r="H194" s="189"/>
      <c r="I194" s="192"/>
      <c r="J194" s="193">
        <f>BK194</f>
        <v>0</v>
      </c>
      <c r="K194" s="189"/>
      <c r="L194" s="194"/>
      <c r="M194" s="195"/>
      <c r="N194" s="196"/>
      <c r="O194" s="196"/>
      <c r="P194" s="197">
        <f>SUM(P195:P207)</f>
        <v>0</v>
      </c>
      <c r="Q194" s="196"/>
      <c r="R194" s="197">
        <f>SUM(R195:R207)</f>
        <v>0.0258</v>
      </c>
      <c r="S194" s="196"/>
      <c r="T194" s="198">
        <f>SUM(T195:T207)</f>
        <v>0.0061999999999999998</v>
      </c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R194" s="199" t="s">
        <v>84</v>
      </c>
      <c r="AT194" s="200" t="s">
        <v>76</v>
      </c>
      <c r="AU194" s="200" t="s">
        <v>77</v>
      </c>
      <c r="AY194" s="199" t="s">
        <v>115</v>
      </c>
      <c r="BK194" s="201">
        <f>SUM(BK195:BK207)</f>
        <v>0</v>
      </c>
    </row>
    <row r="195" s="2" customFormat="1" ht="16.5" customHeight="1">
      <c r="A195" s="36"/>
      <c r="B195" s="37"/>
      <c r="C195" s="202" t="s">
        <v>268</v>
      </c>
      <c r="D195" s="202" t="s">
        <v>116</v>
      </c>
      <c r="E195" s="203" t="s">
        <v>269</v>
      </c>
      <c r="F195" s="204" t="s">
        <v>270</v>
      </c>
      <c r="G195" s="205" t="s">
        <v>119</v>
      </c>
      <c r="H195" s="206">
        <v>20</v>
      </c>
      <c r="I195" s="207"/>
      <c r="J195" s="208">
        <f>ROUND(I195*H195,2)</f>
        <v>0</v>
      </c>
      <c r="K195" s="209"/>
      <c r="L195" s="42"/>
      <c r="M195" s="210" t="s">
        <v>1</v>
      </c>
      <c r="N195" s="211" t="s">
        <v>42</v>
      </c>
      <c r="O195" s="89"/>
      <c r="P195" s="212">
        <f>O195*H195</f>
        <v>0</v>
      </c>
      <c r="Q195" s="212">
        <v>0.001</v>
      </c>
      <c r="R195" s="212">
        <f>Q195*H195</f>
        <v>0.02</v>
      </c>
      <c r="S195" s="212">
        <v>0.00031</v>
      </c>
      <c r="T195" s="213">
        <f>S195*H195</f>
        <v>0.0061999999999999998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14" t="s">
        <v>192</v>
      </c>
      <c r="AT195" s="214" t="s">
        <v>116</v>
      </c>
      <c r="AU195" s="214" t="s">
        <v>82</v>
      </c>
      <c r="AY195" s="15" t="s">
        <v>115</v>
      </c>
      <c r="BE195" s="215">
        <f>IF(N195="základní",J195,0)</f>
        <v>0</v>
      </c>
      <c r="BF195" s="215">
        <f>IF(N195="snížená",J195,0)</f>
        <v>0</v>
      </c>
      <c r="BG195" s="215">
        <f>IF(N195="zákl. přenesená",J195,0)</f>
        <v>0</v>
      </c>
      <c r="BH195" s="215">
        <f>IF(N195="sníž. přenesená",J195,0)</f>
        <v>0</v>
      </c>
      <c r="BI195" s="215">
        <f>IF(N195="nulová",J195,0)</f>
        <v>0</v>
      </c>
      <c r="BJ195" s="15" t="s">
        <v>82</v>
      </c>
      <c r="BK195" s="215">
        <f>ROUND(I195*H195,2)</f>
        <v>0</v>
      </c>
      <c r="BL195" s="15" t="s">
        <v>192</v>
      </c>
      <c r="BM195" s="214" t="s">
        <v>271</v>
      </c>
    </row>
    <row r="196" s="2" customFormat="1">
      <c r="A196" s="36"/>
      <c r="B196" s="37"/>
      <c r="C196" s="38"/>
      <c r="D196" s="216" t="s">
        <v>122</v>
      </c>
      <c r="E196" s="38"/>
      <c r="F196" s="217" t="s">
        <v>272</v>
      </c>
      <c r="G196" s="38"/>
      <c r="H196" s="38"/>
      <c r="I196" s="218"/>
      <c r="J196" s="38"/>
      <c r="K196" s="38"/>
      <c r="L196" s="42"/>
      <c r="M196" s="219"/>
      <c r="N196" s="220"/>
      <c r="O196" s="89"/>
      <c r="P196" s="89"/>
      <c r="Q196" s="89"/>
      <c r="R196" s="89"/>
      <c r="S196" s="89"/>
      <c r="T196" s="90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5" t="s">
        <v>122</v>
      </c>
      <c r="AU196" s="15" t="s">
        <v>82</v>
      </c>
    </row>
    <row r="197" s="2" customFormat="1" ht="24.15" customHeight="1">
      <c r="A197" s="36"/>
      <c r="B197" s="37"/>
      <c r="C197" s="202" t="s">
        <v>273</v>
      </c>
      <c r="D197" s="202" t="s">
        <v>116</v>
      </c>
      <c r="E197" s="203" t="s">
        <v>274</v>
      </c>
      <c r="F197" s="204" t="s">
        <v>275</v>
      </c>
      <c r="G197" s="205" t="s">
        <v>119</v>
      </c>
      <c r="H197" s="206">
        <v>20</v>
      </c>
      <c r="I197" s="207"/>
      <c r="J197" s="208">
        <f>ROUND(I197*H197,2)</f>
        <v>0</v>
      </c>
      <c r="K197" s="209"/>
      <c r="L197" s="42"/>
      <c r="M197" s="210" t="s">
        <v>1</v>
      </c>
      <c r="N197" s="211" t="s">
        <v>42</v>
      </c>
      <c r="O197" s="89"/>
      <c r="P197" s="212">
        <f>O197*H197</f>
        <v>0</v>
      </c>
      <c r="Q197" s="212">
        <v>0</v>
      </c>
      <c r="R197" s="212">
        <f>Q197*H197</f>
        <v>0</v>
      </c>
      <c r="S197" s="212">
        <v>0</v>
      </c>
      <c r="T197" s="21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14" t="s">
        <v>192</v>
      </c>
      <c r="AT197" s="214" t="s">
        <v>116</v>
      </c>
      <c r="AU197" s="214" t="s">
        <v>82</v>
      </c>
      <c r="AY197" s="15" t="s">
        <v>115</v>
      </c>
      <c r="BE197" s="215">
        <f>IF(N197="základní",J197,0)</f>
        <v>0</v>
      </c>
      <c r="BF197" s="215">
        <f>IF(N197="snížená",J197,0)</f>
        <v>0</v>
      </c>
      <c r="BG197" s="215">
        <f>IF(N197="zákl. přenesená",J197,0)</f>
        <v>0</v>
      </c>
      <c r="BH197" s="215">
        <f>IF(N197="sníž. přenesená",J197,0)</f>
        <v>0</v>
      </c>
      <c r="BI197" s="215">
        <f>IF(N197="nulová",J197,0)</f>
        <v>0</v>
      </c>
      <c r="BJ197" s="15" t="s">
        <v>82</v>
      </c>
      <c r="BK197" s="215">
        <f>ROUND(I197*H197,2)</f>
        <v>0</v>
      </c>
      <c r="BL197" s="15" t="s">
        <v>192</v>
      </c>
      <c r="BM197" s="214" t="s">
        <v>276</v>
      </c>
    </row>
    <row r="198" s="2" customFormat="1">
      <c r="A198" s="36"/>
      <c r="B198" s="37"/>
      <c r="C198" s="38"/>
      <c r="D198" s="216" t="s">
        <v>122</v>
      </c>
      <c r="E198" s="38"/>
      <c r="F198" s="217" t="s">
        <v>277</v>
      </c>
      <c r="G198" s="38"/>
      <c r="H198" s="38"/>
      <c r="I198" s="218"/>
      <c r="J198" s="38"/>
      <c r="K198" s="38"/>
      <c r="L198" s="42"/>
      <c r="M198" s="219"/>
      <c r="N198" s="220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122</v>
      </c>
      <c r="AU198" s="15" t="s">
        <v>82</v>
      </c>
    </row>
    <row r="199" s="2" customFormat="1" ht="37.8" customHeight="1">
      <c r="A199" s="36"/>
      <c r="B199" s="37"/>
      <c r="C199" s="202" t="s">
        <v>278</v>
      </c>
      <c r="D199" s="202" t="s">
        <v>116</v>
      </c>
      <c r="E199" s="203" t="s">
        <v>279</v>
      </c>
      <c r="F199" s="204" t="s">
        <v>280</v>
      </c>
      <c r="G199" s="205" t="s">
        <v>130</v>
      </c>
      <c r="H199" s="206">
        <v>64.340000000000003</v>
      </c>
      <c r="I199" s="207"/>
      <c r="J199" s="208">
        <f>ROUND(I199*H199,2)</f>
        <v>0</v>
      </c>
      <c r="K199" s="209"/>
      <c r="L199" s="42"/>
      <c r="M199" s="210" t="s">
        <v>1</v>
      </c>
      <c r="N199" s="211" t="s">
        <v>42</v>
      </c>
      <c r="O199" s="89"/>
      <c r="P199" s="212">
        <f>O199*H199</f>
        <v>0</v>
      </c>
      <c r="Q199" s="212">
        <v>0</v>
      </c>
      <c r="R199" s="212">
        <f>Q199*H199</f>
        <v>0</v>
      </c>
      <c r="S199" s="212">
        <v>0</v>
      </c>
      <c r="T199" s="21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14" t="s">
        <v>192</v>
      </c>
      <c r="AT199" s="214" t="s">
        <v>116</v>
      </c>
      <c r="AU199" s="214" t="s">
        <v>82</v>
      </c>
      <c r="AY199" s="15" t="s">
        <v>115</v>
      </c>
      <c r="BE199" s="215">
        <f>IF(N199="základní",J199,0)</f>
        <v>0</v>
      </c>
      <c r="BF199" s="215">
        <f>IF(N199="snížená",J199,0)</f>
        <v>0</v>
      </c>
      <c r="BG199" s="215">
        <f>IF(N199="zákl. přenesená",J199,0)</f>
        <v>0</v>
      </c>
      <c r="BH199" s="215">
        <f>IF(N199="sníž. přenesená",J199,0)</f>
        <v>0</v>
      </c>
      <c r="BI199" s="215">
        <f>IF(N199="nulová",J199,0)</f>
        <v>0</v>
      </c>
      <c r="BJ199" s="15" t="s">
        <v>82</v>
      </c>
      <c r="BK199" s="215">
        <f>ROUND(I199*H199,2)</f>
        <v>0</v>
      </c>
      <c r="BL199" s="15" t="s">
        <v>192</v>
      </c>
      <c r="BM199" s="214" t="s">
        <v>281</v>
      </c>
    </row>
    <row r="200" s="2" customFormat="1">
      <c r="A200" s="36"/>
      <c r="B200" s="37"/>
      <c r="C200" s="38"/>
      <c r="D200" s="216" t="s">
        <v>122</v>
      </c>
      <c r="E200" s="38"/>
      <c r="F200" s="217" t="s">
        <v>282</v>
      </c>
      <c r="G200" s="38"/>
      <c r="H200" s="38"/>
      <c r="I200" s="218"/>
      <c r="J200" s="38"/>
      <c r="K200" s="38"/>
      <c r="L200" s="42"/>
      <c r="M200" s="219"/>
      <c r="N200" s="220"/>
      <c r="O200" s="89"/>
      <c r="P200" s="89"/>
      <c r="Q200" s="89"/>
      <c r="R200" s="89"/>
      <c r="S200" s="89"/>
      <c r="T200" s="90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5" t="s">
        <v>122</v>
      </c>
      <c r="AU200" s="15" t="s">
        <v>82</v>
      </c>
    </row>
    <row r="201" s="12" customFormat="1">
      <c r="A201" s="12"/>
      <c r="B201" s="221"/>
      <c r="C201" s="222"/>
      <c r="D201" s="223" t="s">
        <v>124</v>
      </c>
      <c r="E201" s="224" t="s">
        <v>1</v>
      </c>
      <c r="F201" s="225" t="s">
        <v>134</v>
      </c>
      <c r="G201" s="222"/>
      <c r="H201" s="226">
        <v>57.5</v>
      </c>
      <c r="I201" s="227"/>
      <c r="J201" s="222"/>
      <c r="K201" s="222"/>
      <c r="L201" s="228"/>
      <c r="M201" s="229"/>
      <c r="N201" s="230"/>
      <c r="O201" s="230"/>
      <c r="P201" s="230"/>
      <c r="Q201" s="230"/>
      <c r="R201" s="230"/>
      <c r="S201" s="230"/>
      <c r="T201" s="231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T201" s="232" t="s">
        <v>124</v>
      </c>
      <c r="AU201" s="232" t="s">
        <v>82</v>
      </c>
      <c r="AV201" s="12" t="s">
        <v>84</v>
      </c>
      <c r="AW201" s="12" t="s">
        <v>32</v>
      </c>
      <c r="AX201" s="12" t="s">
        <v>77</v>
      </c>
      <c r="AY201" s="232" t="s">
        <v>115</v>
      </c>
    </row>
    <row r="202" s="12" customFormat="1">
      <c r="A202" s="12"/>
      <c r="B202" s="221"/>
      <c r="C202" s="222"/>
      <c r="D202" s="223" t="s">
        <v>124</v>
      </c>
      <c r="E202" s="224" t="s">
        <v>1</v>
      </c>
      <c r="F202" s="225" t="s">
        <v>133</v>
      </c>
      <c r="G202" s="222"/>
      <c r="H202" s="226">
        <v>6.8399999999999999</v>
      </c>
      <c r="I202" s="227"/>
      <c r="J202" s="222"/>
      <c r="K202" s="222"/>
      <c r="L202" s="228"/>
      <c r="M202" s="229"/>
      <c r="N202" s="230"/>
      <c r="O202" s="230"/>
      <c r="P202" s="230"/>
      <c r="Q202" s="230"/>
      <c r="R202" s="230"/>
      <c r="S202" s="230"/>
      <c r="T202" s="231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T202" s="232" t="s">
        <v>124</v>
      </c>
      <c r="AU202" s="232" t="s">
        <v>82</v>
      </c>
      <c r="AV202" s="12" t="s">
        <v>84</v>
      </c>
      <c r="AW202" s="12" t="s">
        <v>32</v>
      </c>
      <c r="AX202" s="12" t="s">
        <v>77</v>
      </c>
      <c r="AY202" s="232" t="s">
        <v>115</v>
      </c>
    </row>
    <row r="203" s="13" customFormat="1">
      <c r="A203" s="13"/>
      <c r="B203" s="233"/>
      <c r="C203" s="234"/>
      <c r="D203" s="223" t="s">
        <v>124</v>
      </c>
      <c r="E203" s="235" t="s">
        <v>1</v>
      </c>
      <c r="F203" s="236" t="s">
        <v>127</v>
      </c>
      <c r="G203" s="234"/>
      <c r="H203" s="237">
        <v>64.340000000000003</v>
      </c>
      <c r="I203" s="238"/>
      <c r="J203" s="234"/>
      <c r="K203" s="234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124</v>
      </c>
      <c r="AU203" s="243" t="s">
        <v>82</v>
      </c>
      <c r="AV203" s="13" t="s">
        <v>120</v>
      </c>
      <c r="AW203" s="13" t="s">
        <v>32</v>
      </c>
      <c r="AX203" s="13" t="s">
        <v>82</v>
      </c>
      <c r="AY203" s="243" t="s">
        <v>115</v>
      </c>
    </row>
    <row r="204" s="2" customFormat="1" ht="24.15" customHeight="1">
      <c r="A204" s="36"/>
      <c r="B204" s="37"/>
      <c r="C204" s="246" t="s">
        <v>283</v>
      </c>
      <c r="D204" s="246" t="s">
        <v>217</v>
      </c>
      <c r="E204" s="247" t="s">
        <v>284</v>
      </c>
      <c r="F204" s="248" t="s">
        <v>285</v>
      </c>
      <c r="G204" s="249" t="s">
        <v>130</v>
      </c>
      <c r="H204" s="250">
        <v>67.557000000000002</v>
      </c>
      <c r="I204" s="251"/>
      <c r="J204" s="252">
        <f>ROUND(I204*H204,2)</f>
        <v>0</v>
      </c>
      <c r="K204" s="253"/>
      <c r="L204" s="254"/>
      <c r="M204" s="255" t="s">
        <v>1</v>
      </c>
      <c r="N204" s="256" t="s">
        <v>42</v>
      </c>
      <c r="O204" s="89"/>
      <c r="P204" s="212">
        <f>O204*H204</f>
        <v>0</v>
      </c>
      <c r="Q204" s="212">
        <v>0</v>
      </c>
      <c r="R204" s="212">
        <f>Q204*H204</f>
        <v>0</v>
      </c>
      <c r="S204" s="212">
        <v>0</v>
      </c>
      <c r="T204" s="213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14" t="s">
        <v>220</v>
      </c>
      <c r="AT204" s="214" t="s">
        <v>217</v>
      </c>
      <c r="AU204" s="214" t="s">
        <v>82</v>
      </c>
      <c r="AY204" s="15" t="s">
        <v>115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15" t="s">
        <v>82</v>
      </c>
      <c r="BK204" s="215">
        <f>ROUND(I204*H204,2)</f>
        <v>0</v>
      </c>
      <c r="BL204" s="15" t="s">
        <v>192</v>
      </c>
      <c r="BM204" s="214" t="s">
        <v>286</v>
      </c>
    </row>
    <row r="205" s="12" customFormat="1">
      <c r="A205" s="12"/>
      <c r="B205" s="221"/>
      <c r="C205" s="222"/>
      <c r="D205" s="223" t="s">
        <v>124</v>
      </c>
      <c r="E205" s="222"/>
      <c r="F205" s="225" t="s">
        <v>287</v>
      </c>
      <c r="G205" s="222"/>
      <c r="H205" s="226">
        <v>67.557000000000002</v>
      </c>
      <c r="I205" s="227"/>
      <c r="J205" s="222"/>
      <c r="K205" s="222"/>
      <c r="L205" s="228"/>
      <c r="M205" s="229"/>
      <c r="N205" s="230"/>
      <c r="O205" s="230"/>
      <c r="P205" s="230"/>
      <c r="Q205" s="230"/>
      <c r="R205" s="230"/>
      <c r="S205" s="230"/>
      <c r="T205" s="231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T205" s="232" t="s">
        <v>124</v>
      </c>
      <c r="AU205" s="232" t="s">
        <v>82</v>
      </c>
      <c r="AV205" s="12" t="s">
        <v>84</v>
      </c>
      <c r="AW205" s="12" t="s">
        <v>4</v>
      </c>
      <c r="AX205" s="12" t="s">
        <v>82</v>
      </c>
      <c r="AY205" s="232" t="s">
        <v>115</v>
      </c>
    </row>
    <row r="206" s="2" customFormat="1" ht="37.8" customHeight="1">
      <c r="A206" s="36"/>
      <c r="B206" s="37"/>
      <c r="C206" s="202" t="s">
        <v>288</v>
      </c>
      <c r="D206" s="202" t="s">
        <v>116</v>
      </c>
      <c r="E206" s="203" t="s">
        <v>289</v>
      </c>
      <c r="F206" s="204" t="s">
        <v>290</v>
      </c>
      <c r="G206" s="205" t="s">
        <v>119</v>
      </c>
      <c r="H206" s="206">
        <v>20</v>
      </c>
      <c r="I206" s="207"/>
      <c r="J206" s="208">
        <f>ROUND(I206*H206,2)</f>
        <v>0</v>
      </c>
      <c r="K206" s="209"/>
      <c r="L206" s="42"/>
      <c r="M206" s="210" t="s">
        <v>1</v>
      </c>
      <c r="N206" s="211" t="s">
        <v>42</v>
      </c>
      <c r="O206" s="89"/>
      <c r="P206" s="212">
        <f>O206*H206</f>
        <v>0</v>
      </c>
      <c r="Q206" s="212">
        <v>0.00029</v>
      </c>
      <c r="R206" s="212">
        <f>Q206*H206</f>
        <v>0.0057999999999999996</v>
      </c>
      <c r="S206" s="212">
        <v>0</v>
      </c>
      <c r="T206" s="213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14" t="s">
        <v>192</v>
      </c>
      <c r="AT206" s="214" t="s">
        <v>116</v>
      </c>
      <c r="AU206" s="214" t="s">
        <v>82</v>
      </c>
      <c r="AY206" s="15" t="s">
        <v>115</v>
      </c>
      <c r="BE206" s="215">
        <f>IF(N206="základní",J206,0)</f>
        <v>0</v>
      </c>
      <c r="BF206" s="215">
        <f>IF(N206="snížená",J206,0)</f>
        <v>0</v>
      </c>
      <c r="BG206" s="215">
        <f>IF(N206="zákl. přenesená",J206,0)</f>
        <v>0</v>
      </c>
      <c r="BH206" s="215">
        <f>IF(N206="sníž. přenesená",J206,0)</f>
        <v>0</v>
      </c>
      <c r="BI206" s="215">
        <f>IF(N206="nulová",J206,0)</f>
        <v>0</v>
      </c>
      <c r="BJ206" s="15" t="s">
        <v>82</v>
      </c>
      <c r="BK206" s="215">
        <f>ROUND(I206*H206,2)</f>
        <v>0</v>
      </c>
      <c r="BL206" s="15" t="s">
        <v>192</v>
      </c>
      <c r="BM206" s="214" t="s">
        <v>291</v>
      </c>
    </row>
    <row r="207" s="2" customFormat="1">
      <c r="A207" s="36"/>
      <c r="B207" s="37"/>
      <c r="C207" s="38"/>
      <c r="D207" s="216" t="s">
        <v>122</v>
      </c>
      <c r="E207" s="38"/>
      <c r="F207" s="217" t="s">
        <v>292</v>
      </c>
      <c r="G207" s="38"/>
      <c r="H207" s="38"/>
      <c r="I207" s="218"/>
      <c r="J207" s="38"/>
      <c r="K207" s="38"/>
      <c r="L207" s="42"/>
      <c r="M207" s="219"/>
      <c r="N207" s="220"/>
      <c r="O207" s="89"/>
      <c r="P207" s="89"/>
      <c r="Q207" s="89"/>
      <c r="R207" s="89"/>
      <c r="S207" s="89"/>
      <c r="T207" s="90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5" t="s">
        <v>122</v>
      </c>
      <c r="AU207" s="15" t="s">
        <v>82</v>
      </c>
    </row>
    <row r="208" s="11" customFormat="1" ht="25.92" customHeight="1">
      <c r="A208" s="11"/>
      <c r="B208" s="188"/>
      <c r="C208" s="189"/>
      <c r="D208" s="190" t="s">
        <v>76</v>
      </c>
      <c r="E208" s="191" t="s">
        <v>293</v>
      </c>
      <c r="F208" s="191" t="s">
        <v>294</v>
      </c>
      <c r="G208" s="189"/>
      <c r="H208" s="189"/>
      <c r="I208" s="192"/>
      <c r="J208" s="193">
        <f>BK208</f>
        <v>0</v>
      </c>
      <c r="K208" s="189"/>
      <c r="L208" s="194"/>
      <c r="M208" s="195"/>
      <c r="N208" s="196"/>
      <c r="O208" s="196"/>
      <c r="P208" s="197">
        <f>P209</f>
        <v>0</v>
      </c>
      <c r="Q208" s="196"/>
      <c r="R208" s="197">
        <f>R209</f>
        <v>0</v>
      </c>
      <c r="S208" s="196"/>
      <c r="T208" s="198">
        <f>T209</f>
        <v>0</v>
      </c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R208" s="199" t="s">
        <v>120</v>
      </c>
      <c r="AT208" s="200" t="s">
        <v>76</v>
      </c>
      <c r="AU208" s="200" t="s">
        <v>77</v>
      </c>
      <c r="AY208" s="199" t="s">
        <v>115</v>
      </c>
      <c r="BK208" s="201">
        <f>BK209</f>
        <v>0</v>
      </c>
    </row>
    <row r="209" s="2" customFormat="1" ht="24.15" customHeight="1">
      <c r="A209" s="36"/>
      <c r="B209" s="37"/>
      <c r="C209" s="202" t="s">
        <v>295</v>
      </c>
      <c r="D209" s="202" t="s">
        <v>116</v>
      </c>
      <c r="E209" s="203" t="s">
        <v>296</v>
      </c>
      <c r="F209" s="204" t="s">
        <v>297</v>
      </c>
      <c r="G209" s="205" t="s">
        <v>298</v>
      </c>
      <c r="H209" s="206">
        <v>1</v>
      </c>
      <c r="I209" s="207"/>
      <c r="J209" s="208">
        <f>ROUND(I209*H209,2)</f>
        <v>0</v>
      </c>
      <c r="K209" s="209"/>
      <c r="L209" s="42"/>
      <c r="M209" s="210" t="s">
        <v>1</v>
      </c>
      <c r="N209" s="211" t="s">
        <v>42</v>
      </c>
      <c r="O209" s="89"/>
      <c r="P209" s="212">
        <f>O209*H209</f>
        <v>0</v>
      </c>
      <c r="Q209" s="212">
        <v>0</v>
      </c>
      <c r="R209" s="212">
        <f>Q209*H209</f>
        <v>0</v>
      </c>
      <c r="S209" s="212">
        <v>0</v>
      </c>
      <c r="T209" s="213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14" t="s">
        <v>299</v>
      </c>
      <c r="AT209" s="214" t="s">
        <v>116</v>
      </c>
      <c r="AU209" s="214" t="s">
        <v>82</v>
      </c>
      <c r="AY209" s="15" t="s">
        <v>115</v>
      </c>
      <c r="BE209" s="215">
        <f>IF(N209="základní",J209,0)</f>
        <v>0</v>
      </c>
      <c r="BF209" s="215">
        <f>IF(N209="snížená",J209,0)</f>
        <v>0</v>
      </c>
      <c r="BG209" s="215">
        <f>IF(N209="zákl. přenesená",J209,0)</f>
        <v>0</v>
      </c>
      <c r="BH209" s="215">
        <f>IF(N209="sníž. přenesená",J209,0)</f>
        <v>0</v>
      </c>
      <c r="BI209" s="215">
        <f>IF(N209="nulová",J209,0)</f>
        <v>0</v>
      </c>
      <c r="BJ209" s="15" t="s">
        <v>82</v>
      </c>
      <c r="BK209" s="215">
        <f>ROUND(I209*H209,2)</f>
        <v>0</v>
      </c>
      <c r="BL209" s="15" t="s">
        <v>299</v>
      </c>
      <c r="BM209" s="214" t="s">
        <v>300</v>
      </c>
    </row>
    <row r="210" s="11" customFormat="1" ht="25.92" customHeight="1">
      <c r="A210" s="11"/>
      <c r="B210" s="188"/>
      <c r="C210" s="189"/>
      <c r="D210" s="190" t="s">
        <v>76</v>
      </c>
      <c r="E210" s="191" t="s">
        <v>301</v>
      </c>
      <c r="F210" s="191" t="s">
        <v>302</v>
      </c>
      <c r="G210" s="189"/>
      <c r="H210" s="189"/>
      <c r="I210" s="192"/>
      <c r="J210" s="193">
        <f>BK210</f>
        <v>0</v>
      </c>
      <c r="K210" s="189"/>
      <c r="L210" s="194"/>
      <c r="M210" s="195"/>
      <c r="N210" s="196"/>
      <c r="O210" s="196"/>
      <c r="P210" s="197">
        <f>P211</f>
        <v>0</v>
      </c>
      <c r="Q210" s="196"/>
      <c r="R210" s="197">
        <f>R211</f>
        <v>0</v>
      </c>
      <c r="S210" s="196"/>
      <c r="T210" s="198">
        <f>T211</f>
        <v>0</v>
      </c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R210" s="199" t="s">
        <v>148</v>
      </c>
      <c r="AT210" s="200" t="s">
        <v>76</v>
      </c>
      <c r="AU210" s="200" t="s">
        <v>77</v>
      </c>
      <c r="AY210" s="199" t="s">
        <v>115</v>
      </c>
      <c r="BK210" s="201">
        <f>BK211</f>
        <v>0</v>
      </c>
    </row>
    <row r="211" s="2" customFormat="1" ht="16.5" customHeight="1">
      <c r="A211" s="36"/>
      <c r="B211" s="37"/>
      <c r="C211" s="202" t="s">
        <v>220</v>
      </c>
      <c r="D211" s="202" t="s">
        <v>116</v>
      </c>
      <c r="E211" s="203" t="s">
        <v>303</v>
      </c>
      <c r="F211" s="204" t="s">
        <v>304</v>
      </c>
      <c r="G211" s="205" t="s">
        <v>298</v>
      </c>
      <c r="H211" s="206">
        <v>1</v>
      </c>
      <c r="I211" s="207"/>
      <c r="J211" s="208">
        <f>ROUND(I211*H211,2)</f>
        <v>0</v>
      </c>
      <c r="K211" s="209"/>
      <c r="L211" s="42"/>
      <c r="M211" s="257" t="s">
        <v>1</v>
      </c>
      <c r="N211" s="258" t="s">
        <v>42</v>
      </c>
      <c r="O211" s="259"/>
      <c r="P211" s="260">
        <f>O211*H211</f>
        <v>0</v>
      </c>
      <c r="Q211" s="260">
        <v>0</v>
      </c>
      <c r="R211" s="260">
        <f>Q211*H211</f>
        <v>0</v>
      </c>
      <c r="S211" s="260">
        <v>0</v>
      </c>
      <c r="T211" s="261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14" t="s">
        <v>305</v>
      </c>
      <c r="AT211" s="214" t="s">
        <v>116</v>
      </c>
      <c r="AU211" s="214" t="s">
        <v>82</v>
      </c>
      <c r="AY211" s="15" t="s">
        <v>115</v>
      </c>
      <c r="BE211" s="215">
        <f>IF(N211="základní",J211,0)</f>
        <v>0</v>
      </c>
      <c r="BF211" s="215">
        <f>IF(N211="snížená",J211,0)</f>
        <v>0</v>
      </c>
      <c r="BG211" s="215">
        <f>IF(N211="zákl. přenesená",J211,0)</f>
        <v>0</v>
      </c>
      <c r="BH211" s="215">
        <f>IF(N211="sníž. přenesená",J211,0)</f>
        <v>0</v>
      </c>
      <c r="BI211" s="215">
        <f>IF(N211="nulová",J211,0)</f>
        <v>0</v>
      </c>
      <c r="BJ211" s="15" t="s">
        <v>82</v>
      </c>
      <c r="BK211" s="215">
        <f>ROUND(I211*H211,2)</f>
        <v>0</v>
      </c>
      <c r="BL211" s="15" t="s">
        <v>305</v>
      </c>
      <c r="BM211" s="214" t="s">
        <v>306</v>
      </c>
    </row>
    <row r="212" s="2" customFormat="1" ht="6.96" customHeight="1">
      <c r="A212" s="36"/>
      <c r="B212" s="64"/>
      <c r="C212" s="65"/>
      <c r="D212" s="65"/>
      <c r="E212" s="65"/>
      <c r="F212" s="65"/>
      <c r="G212" s="65"/>
      <c r="H212" s="65"/>
      <c r="I212" s="65"/>
      <c r="J212" s="65"/>
      <c r="K212" s="65"/>
      <c r="L212" s="42"/>
      <c r="M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</row>
  </sheetData>
  <sheetProtection sheet="1" autoFilter="0" formatColumns="0" formatRows="0" objects="1" scenarios="1" spinCount="100000" saltValue="YEcRFOAlQDVpF22gjM9awy0f/0/p6CEq0TOgExMFvIwVFYZUH8NNVz0LRTZvHtEWfYcJrk9DPLLyjwNGlJ4zVg==" hashValue="ptoDP7KmMoDowpckBGnMpbBDHcWjyU+dbahp+zyDZ7oHz6XiNCNMBaxfooONlVLYNG0xfACJ7PB37LE5+8nPHw==" algorithmName="SHA-512" password="CC35"/>
  <autoFilter ref="C120:K211"/>
  <mergeCells count="6">
    <mergeCell ref="E7:H7"/>
    <mergeCell ref="E16:H16"/>
    <mergeCell ref="E25:H25"/>
    <mergeCell ref="E85:H85"/>
    <mergeCell ref="E113:H113"/>
    <mergeCell ref="L2:V2"/>
  </mergeCells>
  <hyperlinks>
    <hyperlink ref="F124" r:id="rId1" display="https://podminky.urs.cz/item/CS_URS_2025_01/612325302"/>
    <hyperlink ref="F129" r:id="rId2" display="https://podminky.urs.cz/item/CS_URS_2025_01/619995001"/>
    <hyperlink ref="F135" r:id="rId3" display="https://podminky.urs.cz/item/CS_URS_2025_01/941211111"/>
    <hyperlink ref="F138" r:id="rId4" display="https://podminky.urs.cz/item/CS_URS_2025_01/941211211"/>
    <hyperlink ref="F141" r:id="rId5" display="https://podminky.urs.cz/item/CS_URS_2025_01/941211811"/>
    <hyperlink ref="F143" r:id="rId6" display="https://podminky.urs.cz/item/CS_URS_2025_01/968072356"/>
    <hyperlink ref="F147" r:id="rId7" display="https://podminky.urs.cz/item/CS_URS_2025_01/997013111"/>
    <hyperlink ref="F149" r:id="rId8" display="https://podminky.urs.cz/item/CS_URS_2025_01/997013501"/>
    <hyperlink ref="F151" r:id="rId9" display="https://podminky.urs.cz/item/CS_URS_2025_01/997013509"/>
    <hyperlink ref="F154" r:id="rId10" display="https://podminky.urs.cz/item/CS_URS_2025_01/997013804"/>
    <hyperlink ref="F157" r:id="rId11" display="https://podminky.urs.cz/item/CS_URS_2025_01/998018001"/>
    <hyperlink ref="F160" r:id="rId12" display="https://podminky.urs.cz/item/CS_URS_2025_01/764002851"/>
    <hyperlink ref="F163" r:id="rId13" display="https://podminky.urs.cz/item/CS_URS_2025_01/764216601"/>
    <hyperlink ref="F166" r:id="rId14" display="https://podminky.urs.cz/item/CS_URS_2025_01/998764201"/>
    <hyperlink ref="F169" r:id="rId15" display="https://podminky.urs.cz/item/CS_URS_2025_01/767620314"/>
    <hyperlink ref="F174" r:id="rId16" display="https://podminky.urs.cz/item/CS_URS_2025_01/767620344"/>
    <hyperlink ref="F179" r:id="rId17" display="https://podminky.urs.cz/item/CS_URS_2025_01/767627101"/>
    <hyperlink ref="F184" r:id="rId18" display="https://podminky.urs.cz/item/CS_URS_2025_01/767627306"/>
    <hyperlink ref="F189" r:id="rId19" display="https://podminky.urs.cz/item/CS_URS_2025_01/767627307"/>
    <hyperlink ref="F193" r:id="rId20" display="https://podminky.urs.cz/item/CS_URS_2025_01/998767201"/>
    <hyperlink ref="F196" r:id="rId21" display="https://podminky.urs.cz/item/CS_URS_2025_01/784121001"/>
    <hyperlink ref="F198" r:id="rId22" display="https://podminky.urs.cz/item/CS_URS_2025_01/784121011"/>
    <hyperlink ref="F200" r:id="rId23" display="https://podminky.urs.cz/item/CS_URS_2025_01/784171001"/>
    <hyperlink ref="F207" r:id="rId24" display="https://podminky.urs.cz/item/CS_URS_2025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5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ASUS\Delík</dc:creator>
  <cp:lastModifiedBy>ASUS\Delík</cp:lastModifiedBy>
  <dcterms:created xsi:type="dcterms:W3CDTF">2025-04-04T07:06:35Z</dcterms:created>
  <dcterms:modified xsi:type="dcterms:W3CDTF">2025-04-04T07:06:35Z</dcterms:modified>
</cp:coreProperties>
</file>