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!DOCAS Decko\Marcela\"/>
    </mc:Choice>
  </mc:AlternateContent>
  <xr:revisionPtr revIDLastSave="0" documentId="13_ncr:1_{656D5F01-6A16-4715-AB6B-29C8BC7434C7}" xr6:coauthVersionLast="47" xr6:coauthVersionMax="47" xr10:uidLastSave="{00000000-0000-0000-0000-000000000000}"/>
  <bookViews>
    <workbookView xWindow="-113" yWindow="-113" windowWidth="32281" windowHeight="17531" xr2:uid="{00000000-000D-0000-FFFF-FFFF00000000}"/>
  </bookViews>
  <sheets>
    <sheet name="Rekapitulace stavby" sheetId="1" r:id="rId1"/>
    <sheet name="203122H - Rekonstrukce el..." sheetId="2" r:id="rId2"/>
  </sheets>
  <definedNames>
    <definedName name="_xlnm._FilterDatabase" localSheetId="1" hidden="1">'203122H - Rekonstrukce el...'!$C$124:$K$212</definedName>
    <definedName name="_xlnm.Print_Titles" localSheetId="1">'203122H - Rekonstrukce el...'!$124:$124</definedName>
    <definedName name="_xlnm.Print_Titles" localSheetId="0">'Rekapitulace stavby'!$92:$92</definedName>
    <definedName name="_xlnm.Print_Area" localSheetId="1">'203122H - Rekonstrukce el...'!$C$4:$J$76,'203122H - Rekonstrukce el...'!$C$82:$J$108,'203122H - Rekonstrukce el...'!$C$114:$K$212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212" i="2"/>
  <c r="BH212" i="2"/>
  <c r="BG212" i="2"/>
  <c r="BF212" i="2"/>
  <c r="T212" i="2"/>
  <c r="T211" i="2" s="1"/>
  <c r="R212" i="2"/>
  <c r="R211" i="2" s="1"/>
  <c r="P212" i="2"/>
  <c r="P211" i="2" s="1"/>
  <c r="BI210" i="2"/>
  <c r="BH210" i="2"/>
  <c r="BG210" i="2"/>
  <c r="BF210" i="2"/>
  <c r="T210" i="2"/>
  <c r="T209" i="2" s="1"/>
  <c r="R210" i="2"/>
  <c r="R209" i="2" s="1"/>
  <c r="P210" i="2"/>
  <c r="P209" i="2" s="1"/>
  <c r="BI208" i="2"/>
  <c r="BH208" i="2"/>
  <c r="BG208" i="2"/>
  <c r="BF208" i="2"/>
  <c r="T208" i="2"/>
  <c r="T207" i="2"/>
  <c r="R208" i="2"/>
  <c r="R207" i="2" s="1"/>
  <c r="P208" i="2"/>
  <c r="P207" i="2" s="1"/>
  <c r="BI205" i="2"/>
  <c r="BH205" i="2"/>
  <c r="BG205" i="2"/>
  <c r="BF205" i="2"/>
  <c r="T205" i="2"/>
  <c r="R205" i="2"/>
  <c r="P205" i="2"/>
  <c r="BI204" i="2"/>
  <c r="BH204" i="2"/>
  <c r="BG204" i="2"/>
  <c r="BF204" i="2"/>
  <c r="T204" i="2"/>
  <c r="R204" i="2"/>
  <c r="P204" i="2"/>
  <c r="BI203" i="2"/>
  <c r="BH203" i="2"/>
  <c r="BG203" i="2"/>
  <c r="BF203" i="2"/>
  <c r="T203" i="2"/>
  <c r="R203" i="2"/>
  <c r="P203" i="2"/>
  <c r="BI202" i="2"/>
  <c r="BH202" i="2"/>
  <c r="BG202" i="2"/>
  <c r="BF202" i="2"/>
  <c r="T202" i="2"/>
  <c r="R202" i="2"/>
  <c r="P202" i="2"/>
  <c r="BI200" i="2"/>
  <c r="BH200" i="2"/>
  <c r="BG200" i="2"/>
  <c r="BF200" i="2"/>
  <c r="T200" i="2"/>
  <c r="R200" i="2"/>
  <c r="P200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5" i="2"/>
  <c r="BH195" i="2"/>
  <c r="BG195" i="2"/>
  <c r="BF195" i="2"/>
  <c r="T195" i="2"/>
  <c r="R195" i="2"/>
  <c r="P195" i="2"/>
  <c r="BI194" i="2"/>
  <c r="BH194" i="2"/>
  <c r="BG194" i="2"/>
  <c r="BF194" i="2"/>
  <c r="T194" i="2"/>
  <c r="R194" i="2"/>
  <c r="P194" i="2"/>
  <c r="BI193" i="2"/>
  <c r="BH193" i="2"/>
  <c r="BG193" i="2"/>
  <c r="BF193" i="2"/>
  <c r="T193" i="2"/>
  <c r="R193" i="2"/>
  <c r="P193" i="2"/>
  <c r="BI192" i="2"/>
  <c r="BH192" i="2"/>
  <c r="BG192" i="2"/>
  <c r="BF192" i="2"/>
  <c r="T192" i="2"/>
  <c r="R192" i="2"/>
  <c r="P192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9" i="2"/>
  <c r="BH189" i="2"/>
  <c r="BG189" i="2"/>
  <c r="BF189" i="2"/>
  <c r="T189" i="2"/>
  <c r="R189" i="2"/>
  <c r="P189" i="2"/>
  <c r="BI188" i="2"/>
  <c r="BH188" i="2"/>
  <c r="BG188" i="2"/>
  <c r="BF188" i="2"/>
  <c r="T188" i="2"/>
  <c r="R188" i="2"/>
  <c r="P188" i="2"/>
  <c r="BI187" i="2"/>
  <c r="BH187" i="2"/>
  <c r="BG187" i="2"/>
  <c r="BF187" i="2"/>
  <c r="T187" i="2"/>
  <c r="R187" i="2"/>
  <c r="P187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81" i="2"/>
  <c r="BH181" i="2"/>
  <c r="BG181" i="2"/>
  <c r="BF181" i="2"/>
  <c r="T181" i="2"/>
  <c r="R181" i="2"/>
  <c r="P181" i="2"/>
  <c r="BI180" i="2"/>
  <c r="BH180" i="2"/>
  <c r="BG180" i="2"/>
  <c r="BF180" i="2"/>
  <c r="T180" i="2"/>
  <c r="R180" i="2"/>
  <c r="P180" i="2"/>
  <c r="BI179" i="2"/>
  <c r="BH179" i="2"/>
  <c r="BG179" i="2"/>
  <c r="BF179" i="2"/>
  <c r="T179" i="2"/>
  <c r="R179" i="2"/>
  <c r="P179" i="2"/>
  <c r="BI178" i="2"/>
  <c r="BH178" i="2"/>
  <c r="BG178" i="2"/>
  <c r="BF178" i="2"/>
  <c r="T178" i="2"/>
  <c r="R178" i="2"/>
  <c r="P178" i="2"/>
  <c r="BI177" i="2"/>
  <c r="BH177" i="2"/>
  <c r="BG177" i="2"/>
  <c r="BF177" i="2"/>
  <c r="T177" i="2"/>
  <c r="R177" i="2"/>
  <c r="P177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3" i="2"/>
  <c r="BH173" i="2"/>
  <c r="BG173" i="2"/>
  <c r="BF173" i="2"/>
  <c r="T173" i="2"/>
  <c r="R173" i="2"/>
  <c r="P173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J122" i="2"/>
  <c r="J121" i="2"/>
  <c r="F119" i="2"/>
  <c r="E117" i="2"/>
  <c r="J89" i="2"/>
  <c r="F87" i="2"/>
  <c r="E85" i="2"/>
  <c r="J16" i="2"/>
  <c r="E16" i="2"/>
  <c r="F90" i="2"/>
  <c r="J15" i="2"/>
  <c r="J13" i="2"/>
  <c r="E13" i="2"/>
  <c r="F121" i="2" s="1"/>
  <c r="J12" i="2"/>
  <c r="J87" i="2"/>
  <c r="L90" i="1"/>
  <c r="AM90" i="1"/>
  <c r="AM89" i="1"/>
  <c r="L89" i="1"/>
  <c r="AM87" i="1"/>
  <c r="L87" i="1"/>
  <c r="L85" i="1"/>
  <c r="L84" i="1"/>
  <c r="J181" i="2"/>
  <c r="BK175" i="2"/>
  <c r="J175" i="2"/>
  <c r="J166" i="2"/>
  <c r="J141" i="2"/>
  <c r="J188" i="2"/>
  <c r="J192" i="2"/>
  <c r="J133" i="2"/>
  <c r="BK155" i="2"/>
  <c r="J165" i="2"/>
  <c r="J177" i="2"/>
  <c r="BK141" i="2"/>
  <c r="BK196" i="2"/>
  <c r="BK156" i="2"/>
  <c r="J202" i="2"/>
  <c r="BK150" i="2"/>
  <c r="J195" i="2"/>
  <c r="BK161" i="2"/>
  <c r="BK157" i="2"/>
  <c r="BK193" i="2"/>
  <c r="BK179" i="2"/>
  <c r="BK182" i="2"/>
  <c r="J148" i="2"/>
  <c r="J139" i="2"/>
  <c r="J144" i="2"/>
  <c r="BK131" i="2"/>
  <c r="BK180" i="2"/>
  <c r="J162" i="2"/>
  <c r="BK142" i="2"/>
  <c r="J129" i="2"/>
  <c r="BK205" i="2"/>
  <c r="BK151" i="2"/>
  <c r="J176" i="2"/>
  <c r="J143" i="2"/>
  <c r="J171" i="2"/>
  <c r="BK188" i="2"/>
  <c r="BK147" i="2"/>
  <c r="BK171" i="2"/>
  <c r="BK139" i="2"/>
  <c r="BK181" i="2"/>
  <c r="J204" i="2"/>
  <c r="J168" i="2"/>
  <c r="J191" i="2"/>
  <c r="BK153" i="2"/>
  <c r="J146" i="2"/>
  <c r="BK177" i="2"/>
  <c r="J149" i="2"/>
  <c r="J135" i="2"/>
  <c r="BK200" i="2"/>
  <c r="J210" i="2"/>
  <c r="J178" i="2"/>
  <c r="J134" i="2"/>
  <c r="BK165" i="2"/>
  <c r="BK135" i="2"/>
  <c r="J196" i="2"/>
  <c r="J200" i="2"/>
  <c r="BK186" i="2"/>
  <c r="AS94" i="1"/>
  <c r="J184" i="2"/>
  <c r="J190" i="2"/>
  <c r="BK154" i="2"/>
  <c r="J160" i="2"/>
  <c r="BK176" i="2"/>
  <c r="BK169" i="2"/>
  <c r="BK143" i="2"/>
  <c r="J159" i="2"/>
  <c r="BK210" i="2"/>
  <c r="J164" i="2"/>
  <c r="BK148" i="2"/>
  <c r="BK129" i="2"/>
  <c r="J169" i="2"/>
  <c r="J152" i="2"/>
  <c r="BK191" i="2"/>
  <c r="J153" i="2"/>
  <c r="J185" i="2"/>
  <c r="J131" i="2"/>
  <c r="J199" i="2"/>
  <c r="J128" i="2"/>
  <c r="J156" i="2"/>
  <c r="J140" i="2"/>
  <c r="J174" i="2"/>
  <c r="J158" i="2"/>
  <c r="BK184" i="2"/>
  <c r="BK192" i="2"/>
  <c r="BK144" i="2"/>
  <c r="BK159" i="2"/>
  <c r="J186" i="2"/>
  <c r="BK162" i="2"/>
  <c r="BK212" i="2"/>
  <c r="J187" i="2"/>
  <c r="BK158" i="2"/>
  <c r="J130" i="2"/>
  <c r="J179" i="2"/>
  <c r="BK145" i="2"/>
  <c r="BK190" i="2"/>
  <c r="J172" i="2"/>
  <c r="J203" i="2"/>
  <c r="BK160" i="2"/>
  <c r="J142" i="2"/>
  <c r="BK149" i="2"/>
  <c r="BK178" i="2"/>
  <c r="BK128" i="2"/>
  <c r="J182" i="2"/>
  <c r="J150" i="2"/>
  <c r="J189" i="2"/>
  <c r="BK168" i="2"/>
  <c r="BK164" i="2"/>
  <c r="BK208" i="2"/>
  <c r="BK170" i="2"/>
  <c r="BK146" i="2"/>
  <c r="BK133" i="2"/>
  <c r="J170" i="2"/>
  <c r="J194" i="2"/>
  <c r="J154" i="2"/>
  <c r="BK199" i="2"/>
  <c r="J163" i="2"/>
  <c r="BK204" i="2"/>
  <c r="BK166" i="2"/>
  <c r="J193" i="2"/>
  <c r="J180" i="2"/>
  <c r="BK136" i="2"/>
  <c r="J205" i="2"/>
  <c r="BK134" i="2"/>
  <c r="BK173" i="2"/>
  <c r="BK152" i="2"/>
  <c r="BK163" i="2"/>
  <c r="J147" i="2"/>
  <c r="BK202" i="2"/>
  <c r="J157" i="2"/>
  <c r="J161" i="2"/>
  <c r="BK174" i="2"/>
  <c r="J208" i="2"/>
  <c r="BK167" i="2"/>
  <c r="J173" i="2"/>
  <c r="J151" i="2"/>
  <c r="J155" i="2"/>
  <c r="J212" i="2"/>
  <c r="J167" i="2"/>
  <c r="BK185" i="2"/>
  <c r="BK189" i="2"/>
  <c r="J145" i="2"/>
  <c r="BK203" i="2"/>
  <c r="BK140" i="2"/>
  <c r="BK187" i="2"/>
  <c r="BK194" i="2"/>
  <c r="BK172" i="2"/>
  <c r="BK195" i="2"/>
  <c r="BK130" i="2"/>
  <c r="J136" i="2"/>
  <c r="R206" i="2" l="1"/>
  <c r="T206" i="2"/>
  <c r="P206" i="2"/>
  <c r="BK127" i="2"/>
  <c r="J127" i="2" s="1"/>
  <c r="J96" i="2" s="1"/>
  <c r="R127" i="2"/>
  <c r="T127" i="2"/>
  <c r="R138" i="2"/>
  <c r="P138" i="2"/>
  <c r="T138" i="2"/>
  <c r="BK132" i="2"/>
  <c r="J132" i="2" s="1"/>
  <c r="J97" i="2" s="1"/>
  <c r="R198" i="2"/>
  <c r="R197" i="2"/>
  <c r="P127" i="2"/>
  <c r="T132" i="2"/>
  <c r="P183" i="2"/>
  <c r="BK201" i="2"/>
  <c r="J201" i="2" s="1"/>
  <c r="J103" i="2" s="1"/>
  <c r="P132" i="2"/>
  <c r="BK183" i="2"/>
  <c r="J183" i="2" s="1"/>
  <c r="J100" i="2" s="1"/>
  <c r="P201" i="2"/>
  <c r="BK138" i="2"/>
  <c r="BK137" i="2" s="1"/>
  <c r="J137" i="2" s="1"/>
  <c r="J98" i="2" s="1"/>
  <c r="R183" i="2"/>
  <c r="BK198" i="2"/>
  <c r="BK197" i="2"/>
  <c r="J197" i="2" s="1"/>
  <c r="J101" i="2" s="1"/>
  <c r="P198" i="2"/>
  <c r="P197" i="2"/>
  <c r="R201" i="2"/>
  <c r="R132" i="2"/>
  <c r="T183" i="2"/>
  <c r="T198" i="2"/>
  <c r="T197" i="2" s="1"/>
  <c r="T201" i="2"/>
  <c r="BK207" i="2"/>
  <c r="J207" i="2" s="1"/>
  <c r="J105" i="2" s="1"/>
  <c r="BK209" i="2"/>
  <c r="J209" i="2" s="1"/>
  <c r="J106" i="2" s="1"/>
  <c r="BK211" i="2"/>
  <c r="J211" i="2" s="1"/>
  <c r="J107" i="2" s="1"/>
  <c r="BE128" i="2"/>
  <c r="BE134" i="2"/>
  <c r="BE135" i="2"/>
  <c r="BE187" i="2"/>
  <c r="F89" i="2"/>
  <c r="BE129" i="2"/>
  <c r="BE131" i="2"/>
  <c r="BE158" i="2"/>
  <c r="BE196" i="2"/>
  <c r="BE166" i="2"/>
  <c r="BE168" i="2"/>
  <c r="BE174" i="2"/>
  <c r="BE182" i="2"/>
  <c r="BE191" i="2"/>
  <c r="BE149" i="2"/>
  <c r="BE165" i="2"/>
  <c r="BE175" i="2"/>
  <c r="BE176" i="2"/>
  <c r="BE143" i="2"/>
  <c r="BE148" i="2"/>
  <c r="BE153" i="2"/>
  <c r="BE179" i="2"/>
  <c r="BE188" i="2"/>
  <c r="BE189" i="2"/>
  <c r="BE194" i="2"/>
  <c r="BE150" i="2"/>
  <c r="BE156" i="2"/>
  <c r="BE180" i="2"/>
  <c r="BE162" i="2"/>
  <c r="BE171" i="2"/>
  <c r="BE152" i="2"/>
  <c r="BE159" i="2"/>
  <c r="BE160" i="2"/>
  <c r="BE169" i="2"/>
  <c r="BE170" i="2"/>
  <c r="BE205" i="2"/>
  <c r="BE208" i="2"/>
  <c r="J119" i="2"/>
  <c r="BE130" i="2"/>
  <c r="BE199" i="2"/>
  <c r="BE212" i="2"/>
  <c r="BE164" i="2"/>
  <c r="BE173" i="2"/>
  <c r="BE185" i="2"/>
  <c r="BE186" i="2"/>
  <c r="F122" i="2"/>
  <c r="BE139" i="2"/>
  <c r="BE145" i="2"/>
  <c r="BE147" i="2"/>
  <c r="BE163" i="2"/>
  <c r="BE178" i="2"/>
  <c r="BE190" i="2"/>
  <c r="BE192" i="2"/>
  <c r="BE210" i="2"/>
  <c r="BE202" i="2"/>
  <c r="BE195" i="2"/>
  <c r="BE204" i="2"/>
  <c r="BE133" i="2"/>
  <c r="BE140" i="2"/>
  <c r="BE161" i="2"/>
  <c r="BE146" i="2"/>
  <c r="BE154" i="2"/>
  <c r="BE155" i="2"/>
  <c r="BE167" i="2"/>
  <c r="BE136" i="2"/>
  <c r="BE144" i="2"/>
  <c r="BE151" i="2"/>
  <c r="BE181" i="2"/>
  <c r="BE184" i="2"/>
  <c r="BE193" i="2"/>
  <c r="BE157" i="2"/>
  <c r="BE172" i="2"/>
  <c r="BE177" i="2"/>
  <c r="BE141" i="2"/>
  <c r="BE142" i="2"/>
  <c r="BE200" i="2"/>
  <c r="BE203" i="2"/>
  <c r="F35" i="2"/>
  <c r="BD95" i="1" s="1"/>
  <c r="BD94" i="1" s="1"/>
  <c r="W33" i="1" s="1"/>
  <c r="F32" i="2"/>
  <c r="BA95" i="1" s="1"/>
  <c r="BA94" i="1" s="1"/>
  <c r="AW94" i="1" s="1"/>
  <c r="AK30" i="1" s="1"/>
  <c r="F33" i="2"/>
  <c r="BB95" i="1" s="1"/>
  <c r="BB94" i="1" s="1"/>
  <c r="W31" i="1" s="1"/>
  <c r="J32" i="2"/>
  <c r="AW95" i="1"/>
  <c r="F34" i="2"/>
  <c r="BC95" i="1" s="1"/>
  <c r="BC94" i="1" s="1"/>
  <c r="W32" i="1" s="1"/>
  <c r="T137" i="2" l="1"/>
  <c r="P126" i="2"/>
  <c r="T126" i="2"/>
  <c r="T125" i="2"/>
  <c r="P137" i="2"/>
  <c r="R126" i="2"/>
  <c r="R137" i="2"/>
  <c r="J138" i="2"/>
  <c r="J99" i="2" s="1"/>
  <c r="J198" i="2"/>
  <c r="J102" i="2" s="1"/>
  <c r="BK126" i="2"/>
  <c r="J126" i="2"/>
  <c r="J95" i="2" s="1"/>
  <c r="BK206" i="2"/>
  <c r="J206" i="2" s="1"/>
  <c r="J104" i="2" s="1"/>
  <c r="AX94" i="1"/>
  <c r="AY94" i="1"/>
  <c r="F31" i="2"/>
  <c r="AZ95" i="1" s="1"/>
  <c r="AZ94" i="1" s="1"/>
  <c r="AV94" i="1" s="1"/>
  <c r="AK29" i="1" s="1"/>
  <c r="W30" i="1"/>
  <c r="J31" i="2"/>
  <c r="AV95" i="1" s="1"/>
  <c r="AT95" i="1" s="1"/>
  <c r="R125" i="2" l="1"/>
  <c r="P125" i="2"/>
  <c r="AU95" i="1"/>
  <c r="BK125" i="2"/>
  <c r="J125" i="2" s="1"/>
  <c r="J94" i="2" s="1"/>
  <c r="AU94" i="1"/>
  <c r="AT94" i="1"/>
  <c r="W29" i="1"/>
  <c r="J28" i="2" l="1"/>
  <c r="AG95" i="1"/>
  <c r="AG94" i="1" s="1"/>
  <c r="AK26" i="1" s="1"/>
  <c r="J37" i="2" l="1"/>
  <c r="AK35" i="1"/>
  <c r="AN95" i="1"/>
  <c r="AN94" i="1"/>
</calcChain>
</file>

<file path=xl/sharedStrings.xml><?xml version="1.0" encoding="utf-8"?>
<sst xmlns="http://schemas.openxmlformats.org/spreadsheetml/2006/main" count="1450" uniqueCount="453">
  <si>
    <t>Export Komplet</t>
  </si>
  <si>
    <t/>
  </si>
  <si>
    <t>2.0</t>
  </si>
  <si>
    <t>ZAMOK</t>
  </si>
  <si>
    <t>False</t>
  </si>
  <si>
    <t>{4609627d-572e-4bb9-93c3-f957f06b721b}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</si>
  <si>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</si>
  <si>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</si>
  <si>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</si>
  <si>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</si>
  <si>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</si>
  <si>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</si>
  <si>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</si>
  <si>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</si>
  <si>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203122H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</si>
  <si>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</si>
  <si>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</si>
  <si>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</si>
  <si>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</si>
  <si>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</si>
  <si>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</si>
  <si>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</si>
  <si>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</si>
  <si>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</si>
  <si>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</si>
  <si>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</si>
  <si>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</si>
  <si>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</si>
  <si>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Pavel Šupík</t>
  </si>
  <si>
    <t>True</t>
  </si>
  <si>
    <t>Zpracovatel:</t>
  </si>
  <si>
    <t>Ing. Jiří Horák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</si>
  <si>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</si>
  <si>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</si>
  <si>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</si>
  <si>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</si>
  <si>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</si>
  <si>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</si>
  <si>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</si>
  <si>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</si>
  <si>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</si>
  <si>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</si>
  <si>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</si>
  <si>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</si>
  <si>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</si>
  <si>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</si>
  <si>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</si>
  <si>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</si>
  <si>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</si>
  <si>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</si>
  <si>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</si>
  <si>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</si>
  <si>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</si>
  <si>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</si>
  <si>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</si>
  <si>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</si>
  <si>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</si>
  <si>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</si>
  <si>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</si>
  <si>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</si>
  <si>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</si>
  <si>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</si>
  <si>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</si>
  <si>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</si>
  <si>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</si>
  <si>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</si>
  <si>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</si>
  <si>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</si>
  <si>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</si>
  <si>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</si>
  <si>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</si>
  <si>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</si>
  <si>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</si>
  <si>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</si>
  <si>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</si>
  <si>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</si>
  <si>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</si>
  <si>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</si>
  <si>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</si>
  <si>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</si>
  <si>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</si>
  <si>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</si>
  <si>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</si>
  <si>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</si>
  <si>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</si>
  <si>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</si>
  <si>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</si>
  <si>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</si>
  <si>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</si>
  <si>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</si>
  <si>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</si>
  <si>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</si>
  <si>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 xml:space="preserve">    742 - Elektroinstalace - slaboproud</t>
  </si>
  <si>
    <t>M - Práce a dodávky M</t>
  </si>
  <si>
    <t xml:space="preserve">    22-M - Montáže technologických zařízení pro dopravní stavby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</si>
  <si>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</si>
  <si>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</si>
  <si>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</si>
  <si>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VRN6 - Územní vlivy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</si>
  <si>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</si>
  <si>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</si>
  <si>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</si>
  <si>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</si>
  <si>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</si>
  <si>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</si>
  <si>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</si>
  <si>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</si>
  <si>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</si>
  <si>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</si>
  <si>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</si>
  <si>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</si>
  <si>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</si>
  <si>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</si>
  <si>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</si>
  <si>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</si>
  <si>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</si>
  <si>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</si>
  <si>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</si>
  <si>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104</t>
  </si>
  <si>
    <t>K</t>
  </si>
  <si>
    <t>971042131</t>
  </si>
  <si>
    <t>Vybourání otvorů v betonových příčkách a zdech D do 60 mm tl do 150 mm</t>
  </si>
  <si>
    <t>kus</t>
  </si>
  <si>
    <t>CS ÚRS 2022 01</t>
  </si>
  <si>
    <t>4</t>
  </si>
  <si>
    <t>1167493705</t>
  </si>
  <si>
    <t>105</t>
  </si>
  <si>
    <t>973046161</t>
  </si>
  <si>
    <t>Vysekání kapes ve zdivu z betonu pro špalíky a krabice do 100x100x50 mm</t>
  </si>
  <si>
    <t>-1817257751</t>
  </si>
  <si>
    <t>5</t>
  </si>
  <si>
    <t>974031121</t>
  </si>
  <si>
    <t>Vysekání rýh v omítce hl do 30 mm š do 30 mm</t>
  </si>
  <si>
    <t>m</t>
  </si>
  <si>
    <t>CS ÚRS 2018 01</t>
  </si>
  <si>
    <t>1711845344</t>
  </si>
  <si>
    <t>106</t>
  </si>
  <si>
    <t>974031122</t>
  </si>
  <si>
    <t>Vysekání rýh v omítce hl do 30 mm š do 70 mm</t>
  </si>
  <si>
    <t>-1592924091</t>
  </si>
  <si>
    <t>997</t>
  </si>
  <si>
    <t>Přesun sutě</t>
  </si>
  <si>
    <t>7</t>
  </si>
  <si>
    <t>997013212</t>
  </si>
  <si>
    <t>Vnitrostaveništní doprava suti a vybouraných hmot pro budovy v do 9 m ručně</t>
  </si>
  <si>
    <t>t</t>
  </si>
  <si>
    <t>-887353718</t>
  </si>
  <si>
    <t>8</t>
  </si>
  <si>
    <t>997013501</t>
  </si>
  <si>
    <t>Odvoz suti a vybouraných hmot na skládku nebo meziskládku do 1 km se složením</t>
  </si>
  <si>
    <t>803886287</t>
  </si>
  <si>
    <t>997013509</t>
  </si>
  <si>
    <t>Příplatek k odvozu suti a vybouraných hmot na skládku ZKD 1 km přes 1 km</t>
  </si>
  <si>
    <t>-519798952</t>
  </si>
  <si>
    <t>10</t>
  </si>
  <si>
    <t>997013831</t>
  </si>
  <si>
    <t>Poplatek za uložení na skládce (skládkovné) stavebního odpadu směsného kód odpadu 170 904</t>
  </si>
  <si>
    <t>-1572133832</t>
  </si>
  <si>
    <t>PSV</t>
  </si>
  <si>
    <t>Práce a dodávky PSV</t>
  </si>
  <si>
    <t>741</t>
  </si>
  <si>
    <t>Elektroinstalace - silnoproud</t>
  </si>
  <si>
    <t>12</t>
  </si>
  <si>
    <t>45789</t>
  </si>
  <si>
    <t>zapojení motorů Ventilátorů na WC, koupelně</t>
  </si>
  <si>
    <t>sada</t>
  </si>
  <si>
    <t>16</t>
  </si>
  <si>
    <t>1793455174</t>
  </si>
  <si>
    <t>18</t>
  </si>
  <si>
    <t>741112061</t>
  </si>
  <si>
    <t>Montáž krabice přístrojová zapuštěná plastová kruhová</t>
  </si>
  <si>
    <t>1180344317</t>
  </si>
  <si>
    <t>19</t>
  </si>
  <si>
    <t>M</t>
  </si>
  <si>
    <t>4510008081</t>
  </si>
  <si>
    <t>Krabice univerzální KU 68-1901 KA</t>
  </si>
  <si>
    <t>ks</t>
  </si>
  <si>
    <t>32</t>
  </si>
  <si>
    <t>986082737</t>
  </si>
  <si>
    <t>20</t>
  </si>
  <si>
    <t>741112101</t>
  </si>
  <si>
    <t>Montáž rozvodka zapuštěná plastová kruhová</t>
  </si>
  <si>
    <t>1750692331</t>
  </si>
  <si>
    <t>1188898</t>
  </si>
  <si>
    <t>KRABICE KU 68-1903</t>
  </si>
  <si>
    <t>412856309</t>
  </si>
  <si>
    <t>22</t>
  </si>
  <si>
    <t>1216899</t>
  </si>
  <si>
    <t>KRABICE KR 97</t>
  </si>
  <si>
    <t>-651358463</t>
  </si>
  <si>
    <t>25</t>
  </si>
  <si>
    <t>741122611</t>
  </si>
  <si>
    <t>Montáž kabel Cu plný kulatý žíla 3x1,5 až 6 mm2 uložený pevně (CYKY)</t>
  </si>
  <si>
    <t>1331880910</t>
  </si>
  <si>
    <t>26</t>
  </si>
  <si>
    <t>1257420007</t>
  </si>
  <si>
    <t>KABEL CYKY-J 3x2,5, BUBEN</t>
  </si>
  <si>
    <t>1864122343</t>
  </si>
  <si>
    <t>107</t>
  </si>
  <si>
    <t>10.049.640</t>
  </si>
  <si>
    <t>CYKY 2O1,5 (2Dx1,5)</t>
  </si>
  <si>
    <t>1254527335</t>
  </si>
  <si>
    <t>27</t>
  </si>
  <si>
    <t>10.048.186</t>
  </si>
  <si>
    <t>CYKY 3O1,5 (3Ax1,5)</t>
  </si>
  <si>
    <t>-757311682</t>
  </si>
  <si>
    <t>28</t>
  </si>
  <si>
    <t>10.051.448</t>
  </si>
  <si>
    <t>CYKY 3J1,5  (3Cx 1,5) instal PLUS</t>
  </si>
  <si>
    <t>940243737</t>
  </si>
  <si>
    <t>31</t>
  </si>
  <si>
    <t>741122641</t>
  </si>
  <si>
    <t>Montáž kabel Cu plný kulatý žíla 5x1,5 až 2,5 mm2 uložený pevně (CYKY)</t>
  </si>
  <si>
    <t>2105355159</t>
  </si>
  <si>
    <t>5907802014653</t>
  </si>
  <si>
    <t>CYKY-J  5x2,5 RE</t>
  </si>
  <si>
    <t>-357729454</t>
  </si>
  <si>
    <t>34</t>
  </si>
  <si>
    <t>741130001</t>
  </si>
  <si>
    <t>Ukončení vodič izolovaný do 2,5mm2 v rozváděči nebo na přístroji</t>
  </si>
  <si>
    <t>-1457057904</t>
  </si>
  <si>
    <t>35</t>
  </si>
  <si>
    <t>741130005</t>
  </si>
  <si>
    <t>Ukončení vodič izolovaný do 10 mm2 v rozváděči nebo na přístroji</t>
  </si>
  <si>
    <t>-781049720</t>
  </si>
  <si>
    <t>108</t>
  </si>
  <si>
    <t>741210101</t>
  </si>
  <si>
    <t>Montáž rozváděčů litinových, hliníkových nebo plastových sestava do 50 kg</t>
  </si>
  <si>
    <t>-1056111184</t>
  </si>
  <si>
    <t>38</t>
  </si>
  <si>
    <t>846654</t>
  </si>
  <si>
    <t>Rozvaděč Rd</t>
  </si>
  <si>
    <t>2058384980</t>
  </si>
  <si>
    <t>41</t>
  </si>
  <si>
    <t>741310101</t>
  </si>
  <si>
    <t>Montáž vypínač (polo)zapuštěný bezšroubové připojení 1-jednopólový</t>
  </si>
  <si>
    <t>CS ÚRS 2019 01</t>
  </si>
  <si>
    <t>1388910488</t>
  </si>
  <si>
    <t>42</t>
  </si>
  <si>
    <t>34535515</t>
  </si>
  <si>
    <t>spínač jednopólový 10A, krytí IP20</t>
  </si>
  <si>
    <t>-1084091747</t>
  </si>
  <si>
    <t>110</t>
  </si>
  <si>
    <t>741310114</t>
  </si>
  <si>
    <t>Montáž ovladač (polo)zapuštěný bezšroubové připojení 1/0So-zapínací s orientační doutnavkou se zapojením vodičů</t>
  </si>
  <si>
    <t>445858774</t>
  </si>
  <si>
    <t>111</t>
  </si>
  <si>
    <t>34539021</t>
  </si>
  <si>
    <t>přístroj ovládače zapínacího, řazení 1/0, 1/0S, 1/0So bezšroubové svorky</t>
  </si>
  <si>
    <t>1531072459</t>
  </si>
  <si>
    <t>43</t>
  </si>
  <si>
    <t>741310122</t>
  </si>
  <si>
    <t>Montáž přepínač (polo)zapuštěný bezšroubové připojení 1,5,6,7-střídavý</t>
  </si>
  <si>
    <t>1078825957</t>
  </si>
  <si>
    <t>44</t>
  </si>
  <si>
    <t>10.069.918</t>
  </si>
  <si>
    <t>Střídavý vypínač, řazení 6, krytí IP20</t>
  </si>
  <si>
    <t>KS</t>
  </si>
  <si>
    <t>1045883238</t>
  </si>
  <si>
    <t>109</t>
  </si>
  <si>
    <t>11.316.419</t>
  </si>
  <si>
    <t xml:space="preserve"> Křížový vypínač - č. 7 - bílá</t>
  </si>
  <si>
    <t>-51746034</t>
  </si>
  <si>
    <t>45</t>
  </si>
  <si>
    <t>10.056.922</t>
  </si>
  <si>
    <t>Sériový vypínač, řazení 5, krytí IP20</t>
  </si>
  <si>
    <t>-15409572</t>
  </si>
  <si>
    <t>112</t>
  </si>
  <si>
    <t>741310125</t>
  </si>
  <si>
    <t>Montáž přepínač (polo)zapuštěný bezšroubové připojení 6+6-dvojitý střídavý se zapojením vodičů</t>
  </si>
  <si>
    <t>-1085844362</t>
  </si>
  <si>
    <t>113</t>
  </si>
  <si>
    <t>ABB.3559A52345</t>
  </si>
  <si>
    <t>Přístroj přepínače střídavého dvojitého, řazení 6+6</t>
  </si>
  <si>
    <t>708421296</t>
  </si>
  <si>
    <t>48</t>
  </si>
  <si>
    <t>741311021</t>
  </si>
  <si>
    <t>Montáž přípojka sporáková s doutnavkou se zapojením vodičů</t>
  </si>
  <si>
    <t>CS ÚRS 2020 01</t>
  </si>
  <si>
    <t>436659848</t>
  </si>
  <si>
    <t>49</t>
  </si>
  <si>
    <t>3956313</t>
  </si>
  <si>
    <t>Přípojka sporáková se signalizační doutnavkou, nástěnná</t>
  </si>
  <si>
    <t>-263099686</t>
  </si>
  <si>
    <t>50</t>
  </si>
  <si>
    <t>741313005</t>
  </si>
  <si>
    <t>Montáž zásuvka (polo)zapuštěná bezšroubové připojení 2P + PE s přepěťovou ochranou</t>
  </si>
  <si>
    <t>663550545</t>
  </si>
  <si>
    <t>51</t>
  </si>
  <si>
    <t>ABB.5599EA0235701</t>
  </si>
  <si>
    <t>Zásuvka jednonás., s ochranou před přepětím, bezšroub. sv.</t>
  </si>
  <si>
    <t>1146720577</t>
  </si>
  <si>
    <t>52</t>
  </si>
  <si>
    <t>741313042</t>
  </si>
  <si>
    <t>Montáž zásuvka (polo)zapuštěná šroubové připojení 2P+PE dvojí zapojení - průběžná</t>
  </si>
  <si>
    <t>1549715141</t>
  </si>
  <si>
    <t>53</t>
  </si>
  <si>
    <t>1187455</t>
  </si>
  <si>
    <t>ZASUVKA jednonásobná 230V, IP20, B</t>
  </si>
  <si>
    <t>314201429</t>
  </si>
  <si>
    <t>58</t>
  </si>
  <si>
    <t>741330741</t>
  </si>
  <si>
    <t>Montáž relé nezávislé časové</t>
  </si>
  <si>
    <t>-1971893506</t>
  </si>
  <si>
    <t>59</t>
  </si>
  <si>
    <t>1211908</t>
  </si>
  <si>
    <t>multifunkční relé s funkcí doběhu</t>
  </si>
  <si>
    <t>369680776</t>
  </si>
  <si>
    <t>60</t>
  </si>
  <si>
    <t>741370002</t>
  </si>
  <si>
    <t>Stropní nebo závěsné svítidlo, min. krytí IP20</t>
  </si>
  <si>
    <t>534996065</t>
  </si>
  <si>
    <t>61</t>
  </si>
  <si>
    <t>34821275</t>
  </si>
  <si>
    <t>-390852002</t>
  </si>
  <si>
    <t>62</t>
  </si>
  <si>
    <t>741370032</t>
  </si>
  <si>
    <t>Nástěnné svítidlo, min. krytí IP20</t>
  </si>
  <si>
    <t>-418308896</t>
  </si>
  <si>
    <t>63</t>
  </si>
  <si>
    <t>1456</t>
  </si>
  <si>
    <t>1937868422</t>
  </si>
  <si>
    <t>68</t>
  </si>
  <si>
    <t>741372013</t>
  </si>
  <si>
    <t>Vestavné bodové svítidlo LED</t>
  </si>
  <si>
    <t>420800022</t>
  </si>
  <si>
    <t>69</t>
  </si>
  <si>
    <t>47107</t>
  </si>
  <si>
    <t>Vestavné bodové svítidlo LED, krytí min. IP20</t>
  </si>
  <si>
    <t>-1581549708</t>
  </si>
  <si>
    <t>70</t>
  </si>
  <si>
    <t>741410072</t>
  </si>
  <si>
    <t>Montáž pospojování ochranné konstrukce ostatní vodičem do 16 mm2 uloženým pevně</t>
  </si>
  <si>
    <t>1158051947</t>
  </si>
  <si>
    <t>71</t>
  </si>
  <si>
    <t>34140825</t>
  </si>
  <si>
    <t>vodič silový s Cu jádrem 4mm2 ZŽ</t>
  </si>
  <si>
    <t>634226013</t>
  </si>
  <si>
    <t>74</t>
  </si>
  <si>
    <t>741810002</t>
  </si>
  <si>
    <t>Celková prohlídka revize elektrického rozvodu a zařízení do 500 000,- Kč</t>
  </si>
  <si>
    <t>780150895</t>
  </si>
  <si>
    <t>742</t>
  </si>
  <si>
    <t>Elektroinstalace - slaboproud</t>
  </si>
  <si>
    <t>77</t>
  </si>
  <si>
    <t>742121001</t>
  </si>
  <si>
    <t>Montáž kabelů sdělovacích pro vnitřní rozvody do 15 žil</t>
  </si>
  <si>
    <t>CS ÚRS 2018 02</t>
  </si>
  <si>
    <t>-189785864</t>
  </si>
  <si>
    <t>78</t>
  </si>
  <si>
    <t>8500046670</t>
  </si>
  <si>
    <t>Instalační kabel UTP Solarix CAT6E LSOH (305m/bal)</t>
  </si>
  <si>
    <t>-1919882707</t>
  </si>
  <si>
    <t>79</t>
  </si>
  <si>
    <t>742121001012</t>
  </si>
  <si>
    <t>Montáž kabelů sdělovacích koax.</t>
  </si>
  <si>
    <t>-1029946395</t>
  </si>
  <si>
    <t>80</t>
  </si>
  <si>
    <t>ELMRG6</t>
  </si>
  <si>
    <t xml:space="preserve">koaxiál RG-6 </t>
  </si>
  <si>
    <t>899293812</t>
  </si>
  <si>
    <t>82</t>
  </si>
  <si>
    <t>742330024</t>
  </si>
  <si>
    <t>Datový rozvaděč DR (wifi router)</t>
  </si>
  <si>
    <t>1087853810</t>
  </si>
  <si>
    <t>83</t>
  </si>
  <si>
    <t>742330042</t>
  </si>
  <si>
    <t>Montáž datové dvouzásuvky</t>
  </si>
  <si>
    <t>-1048003382</t>
  </si>
  <si>
    <t>84</t>
  </si>
  <si>
    <t>1711277-1</t>
  </si>
  <si>
    <t>Modul zásuvkový 45x45 mm, pro 2x RJ45, se záclonkou</t>
  </si>
  <si>
    <t>1304469806</t>
  </si>
  <si>
    <t>85</t>
  </si>
  <si>
    <t>1359825</t>
  </si>
  <si>
    <t xml:space="preserve">keystone 2xRJ 45-8 CAT. 6E </t>
  </si>
  <si>
    <t>2029559018</t>
  </si>
  <si>
    <t>86</t>
  </si>
  <si>
    <t>742330051</t>
  </si>
  <si>
    <t>Popis portu datové zásuvky</t>
  </si>
  <si>
    <t>-529617547</t>
  </si>
  <si>
    <t>87</t>
  </si>
  <si>
    <t>742330052</t>
  </si>
  <si>
    <t>Popis portů patchpanelu</t>
  </si>
  <si>
    <t>1188950357</t>
  </si>
  <si>
    <t>88</t>
  </si>
  <si>
    <t>742330101</t>
  </si>
  <si>
    <t>Měření metalického segmentu s vyhotovením protokolu</t>
  </si>
  <si>
    <t>579578148</t>
  </si>
  <si>
    <t>91</t>
  </si>
  <si>
    <t>742420121</t>
  </si>
  <si>
    <t>Montáž televizní zásuvky koncové nebo průběžné</t>
  </si>
  <si>
    <t>1691775167</t>
  </si>
  <si>
    <t>92</t>
  </si>
  <si>
    <t>1242631</t>
  </si>
  <si>
    <t xml:space="preserve">ZAS. TELEVIZNI </t>
  </si>
  <si>
    <t>-1155048197</t>
  </si>
  <si>
    <t>Práce a dodávky M</t>
  </si>
  <si>
    <t>3</t>
  </si>
  <si>
    <t>22-M</t>
  </si>
  <si>
    <t>Montáže technologických zařízení pro dopravní stavby</t>
  </si>
  <si>
    <t>93</t>
  </si>
  <si>
    <t>220111761</t>
  </si>
  <si>
    <t>Montáž svorka uzemňovací na vodovodní potrubí</t>
  </si>
  <si>
    <t>64</t>
  </si>
  <si>
    <t>953556623</t>
  </si>
  <si>
    <t>94</t>
  </si>
  <si>
    <t>35442043</t>
  </si>
  <si>
    <t>svorka uzemnění nerez na vodovodní potrubí a okapové roury</t>
  </si>
  <si>
    <t>128</t>
  </si>
  <si>
    <t>607806455</t>
  </si>
  <si>
    <t>HZS</t>
  </si>
  <si>
    <t>Hodinové zúčtovací sazby</t>
  </si>
  <si>
    <t>97</t>
  </si>
  <si>
    <t>HZS1291</t>
  </si>
  <si>
    <t>Uklid pracoviště</t>
  </si>
  <si>
    <t>hod</t>
  </si>
  <si>
    <t>512</t>
  </si>
  <si>
    <t>-519875115</t>
  </si>
  <si>
    <t>98</t>
  </si>
  <si>
    <t>HZS2221x</t>
  </si>
  <si>
    <t>Koordinace s ostaními profesemi</t>
  </si>
  <si>
    <t>924321037</t>
  </si>
  <si>
    <t>99</t>
  </si>
  <si>
    <t>HZS2221xx</t>
  </si>
  <si>
    <t>Spolupráce s revizním technikem</t>
  </si>
  <si>
    <t>640594795</t>
  </si>
  <si>
    <t>100</t>
  </si>
  <si>
    <t>HZS2222</t>
  </si>
  <si>
    <t>Komplexní vyzkoušení-oživení, nastavení regulace</t>
  </si>
  <si>
    <t>-1253798043</t>
  </si>
  <si>
    <t>VRN</t>
  </si>
  <si>
    <t>Vedlejší rozpočtové náklady</t>
  </si>
  <si>
    <t>VRN1</t>
  </si>
  <si>
    <t>Průzkumné, geodetické a projektové práce</t>
  </si>
  <si>
    <t>101</t>
  </si>
  <si>
    <t>013002000</t>
  </si>
  <si>
    <t>Projektové práce SKUTEČNÝ STAV</t>
  </si>
  <si>
    <t>1024</t>
  </si>
  <si>
    <t>352788136</t>
  </si>
  <si>
    <t>VRN6</t>
  </si>
  <si>
    <t>Územní vlivy</t>
  </si>
  <si>
    <t>102</t>
  </si>
  <si>
    <t>065002000</t>
  </si>
  <si>
    <t>Mimostaveništní doprava materiálů</t>
  </si>
  <si>
    <t>1078270447</t>
  </si>
  <si>
    <t>VRN8</t>
  </si>
  <si>
    <t>Přesun stavebních kapacit</t>
  </si>
  <si>
    <t>103</t>
  </si>
  <si>
    <t>081002000</t>
  </si>
  <si>
    <t>Doprava zaměstnanců</t>
  </si>
  <si>
    <t>977515225</t>
  </si>
  <si>
    <t>Rekonstrukce elektroinstalace Štramberská 1132, Kopřivnice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</si>
</sst>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4" fontId="21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22" xfId="0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center" vertical="center" wrapText="1"/>
    </xf>
    <xf numFmtId="167" fontId="30" fillId="0" borderId="22" xfId="0" applyNumberFormat="1" applyFont="1" applyBorder="1" applyAlignment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K6" sqref="K6:AO6"/>
    </sheetView>
  </sheetViews>
  <sheetFormatPr defaultRowHeight="10.65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.05" customHeight="1">
      <c r="B5" s="16"/>
      <c r="D5" s="20" t="s">
        <v>13</v>
      </c>
      <c r="K5" s="157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R5" s="16"/>
      <c r="BE5" s="154" t="s">
        <v>15</v>
      </c>
      <c r="BS5" s="13" t="s">
        <v>6</v>
      </c>
    </row>
    <row r="6" spans="1:74" ht="36.950000000000003" customHeight="1">
      <c r="B6" s="16"/>
      <c r="D6" s="22" t="s">
        <v>16</v>
      </c>
      <c r="K6" s="159" t="s">
        <v>452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R6" s="16"/>
      <c r="BE6" s="155"/>
      <c r="BS6" s="13" t="s">
        <v>6</v>
      </c>
    </row>
    <row r="7" spans="1:74" ht="12.05" customHeight="1">
      <c r="B7" s="16"/>
      <c r="D7" s="23" t="s">
        <v>17</v>
      </c>
      <c r="K7" s="21" t="s">
        <v>1</v>
      </c>
      <c r="AK7" s="23" t="s">
        <v>18</v>
      </c>
      <c r="AN7" s="21" t="s">
        <v>1</v>
      </c>
      <c r="AR7" s="16"/>
      <c r="BE7" s="155"/>
      <c r="BS7" s="13" t="s">
        <v>6</v>
      </c>
    </row>
    <row r="8" spans="1:74" ht="12.05" customHeight="1">
      <c r="B8" s="16"/>
      <c r="D8" s="23" t="s">
        <v>19</v>
      </c>
      <c r="K8" s="21" t="s">
        <v>20</v>
      </c>
      <c r="AK8" s="23" t="s">
        <v>21</v>
      </c>
      <c r="AN8" s="24"/>
      <c r="AR8" s="16"/>
      <c r="BE8" s="155"/>
      <c r="BS8" s="13" t="s">
        <v>6</v>
      </c>
    </row>
    <row r="9" spans="1:74" ht="14.4" customHeight="1">
      <c r="B9" s="16"/>
      <c r="AR9" s="16"/>
      <c r="BE9" s="155"/>
      <c r="BS9" s="13" t="s">
        <v>6</v>
      </c>
    </row>
    <row r="10" spans="1:74" ht="12.05" customHeight="1">
      <c r="B10" s="16"/>
      <c r="D10" s="23" t="s">
        <v>22</v>
      </c>
      <c r="AK10" s="23" t="s">
        <v>23</v>
      </c>
      <c r="AN10" s="21" t="s">
        <v>1</v>
      </c>
      <c r="AR10" s="16"/>
      <c r="BE10" s="155"/>
      <c r="BS10" s="13" t="s">
        <v>6</v>
      </c>
    </row>
    <row r="11" spans="1:74" ht="18.5" customHeight="1">
      <c r="B11" s="16"/>
      <c r="E11" s="21" t="s">
        <v>20</v>
      </c>
      <c r="AK11" s="23" t="s">
        <v>24</v>
      </c>
      <c r="AN11" s="21" t="s">
        <v>1</v>
      </c>
      <c r="AR11" s="16"/>
      <c r="BE11" s="155"/>
      <c r="BS11" s="13" t="s">
        <v>6</v>
      </c>
    </row>
    <row r="12" spans="1:74" ht="6.9" customHeight="1">
      <c r="B12" s="16"/>
      <c r="AR12" s="16"/>
      <c r="BE12" s="155"/>
      <c r="BS12" s="13" t="s">
        <v>6</v>
      </c>
    </row>
    <row r="13" spans="1:74" ht="12.05" customHeight="1">
      <c r="B13" s="16"/>
      <c r="D13" s="23" t="s">
        <v>25</v>
      </c>
      <c r="AK13" s="23" t="s">
        <v>23</v>
      </c>
      <c r="AN13" s="25" t="s">
        <v>26</v>
      </c>
      <c r="AR13" s="16"/>
      <c r="BE13" s="155"/>
      <c r="BS13" s="13" t="s">
        <v>6</v>
      </c>
    </row>
    <row r="14" spans="1:74" ht="12.55">
      <c r="B14" s="16"/>
      <c r="E14" s="160" t="s">
        <v>26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23" t="s">
        <v>24</v>
      </c>
      <c r="AN14" s="25" t="s">
        <v>26</v>
      </c>
      <c r="AR14" s="16"/>
      <c r="BE14" s="155"/>
      <c r="BS14" s="13" t="s">
        <v>6</v>
      </c>
    </row>
    <row r="15" spans="1:74" ht="6.9" customHeight="1">
      <c r="B15" s="16"/>
      <c r="AR15" s="16"/>
      <c r="BE15" s="155"/>
      <c r="BS15" s="13" t="s">
        <v>4</v>
      </c>
    </row>
    <row r="16" spans="1:74" ht="12.05" customHeight="1">
      <c r="B16" s="16"/>
      <c r="D16" s="23" t="s">
        <v>27</v>
      </c>
      <c r="AK16" s="23" t="s">
        <v>23</v>
      </c>
      <c r="AN16" s="21" t="s">
        <v>1</v>
      </c>
      <c r="AR16" s="16"/>
      <c r="BE16" s="155"/>
      <c r="BS16" s="13" t="s">
        <v>4</v>
      </c>
    </row>
    <row r="17" spans="2:71" ht="18.5" customHeight="1">
      <c r="B17" s="16"/>
      <c r="E17" s="21" t="s">
        <v>28</v>
      </c>
      <c r="AK17" s="23" t="s">
        <v>24</v>
      </c>
      <c r="AN17" s="21" t="s">
        <v>1</v>
      </c>
      <c r="AR17" s="16"/>
      <c r="BE17" s="155"/>
      <c r="BS17" s="13" t="s">
        <v>29</v>
      </c>
    </row>
    <row r="18" spans="2:71" ht="6.9" customHeight="1">
      <c r="B18" s="16"/>
      <c r="AR18" s="16"/>
      <c r="BE18" s="155"/>
      <c r="BS18" s="13" t="s">
        <v>6</v>
      </c>
    </row>
    <row r="19" spans="2:71" ht="12.05" customHeight="1">
      <c r="B19" s="16"/>
      <c r="D19" s="23" t="s">
        <v>30</v>
      </c>
      <c r="AK19" s="23" t="s">
        <v>23</v>
      </c>
      <c r="AN19" s="21" t="s">
        <v>1</v>
      </c>
      <c r="AR19" s="16"/>
      <c r="BE19" s="155"/>
      <c r="BS19" s="13" t="s">
        <v>6</v>
      </c>
    </row>
    <row r="20" spans="2:71" ht="18.5" customHeight="1">
      <c r="B20" s="16"/>
      <c r="E20" s="21" t="s">
        <v>31</v>
      </c>
      <c r="AK20" s="23" t="s">
        <v>24</v>
      </c>
      <c r="AN20" s="21" t="s">
        <v>1</v>
      </c>
      <c r="AR20" s="16"/>
      <c r="BE20" s="155"/>
      <c r="BS20" s="13" t="s">
        <v>29</v>
      </c>
    </row>
    <row r="21" spans="2:71" ht="6.9" customHeight="1">
      <c r="B21" s="16"/>
      <c r="AR21" s="16"/>
      <c r="BE21" s="155"/>
    </row>
    <row r="22" spans="2:71" ht="12.05" customHeight="1">
      <c r="B22" s="16"/>
      <c r="D22" s="23" t="s">
        <v>32</v>
      </c>
      <c r="AR22" s="16"/>
      <c r="BE22" s="155"/>
    </row>
    <row r="23" spans="2:71" ht="16.45" customHeight="1">
      <c r="B23" s="16"/>
      <c r="E23" s="162" t="s">
        <v>1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R23" s="16"/>
      <c r="BE23" s="155"/>
    </row>
    <row r="24" spans="2:71" ht="6.9" customHeight="1">
      <c r="B24" s="16"/>
      <c r="AR24" s="16"/>
      <c r="BE24" s="155"/>
    </row>
    <row r="25" spans="2:71" ht="6.9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55"/>
    </row>
    <row r="26" spans="2:71" s="1" customFormat="1" ht="26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63">
        <f>ROUND(AG94,2)</f>
        <v>0</v>
      </c>
      <c r="AL26" s="164"/>
      <c r="AM26" s="164"/>
      <c r="AN26" s="164"/>
      <c r="AO26" s="164"/>
      <c r="AR26" s="28"/>
      <c r="BE26" s="155"/>
    </row>
    <row r="27" spans="2:71" s="1" customFormat="1" ht="6.9" customHeight="1">
      <c r="B27" s="28"/>
      <c r="AR27" s="28"/>
      <c r="BE27" s="155"/>
    </row>
    <row r="28" spans="2:71" s="1" customFormat="1" ht="12.55">
      <c r="B28" s="28"/>
      <c r="L28" s="165" t="s">
        <v>34</v>
      </c>
      <c r="M28" s="165"/>
      <c r="N28" s="165"/>
      <c r="O28" s="165"/>
      <c r="P28" s="165"/>
      <c r="W28" s="165" t="s">
        <v>35</v>
      </c>
      <c r="X28" s="165"/>
      <c r="Y28" s="165"/>
      <c r="Z28" s="165"/>
      <c r="AA28" s="165"/>
      <c r="AB28" s="165"/>
      <c r="AC28" s="165"/>
      <c r="AD28" s="165"/>
      <c r="AE28" s="165"/>
      <c r="AK28" s="165" t="s">
        <v>36</v>
      </c>
      <c r="AL28" s="165"/>
      <c r="AM28" s="165"/>
      <c r="AN28" s="165"/>
      <c r="AO28" s="165"/>
      <c r="AR28" s="28"/>
      <c r="BE28" s="155"/>
    </row>
    <row r="29" spans="2:71" s="2" customFormat="1" ht="14.4" customHeight="1">
      <c r="B29" s="32"/>
      <c r="D29" s="23" t="s">
        <v>37</v>
      </c>
      <c r="F29" s="23" t="s">
        <v>38</v>
      </c>
      <c r="L29" s="153">
        <v>0.21</v>
      </c>
      <c r="M29" s="152"/>
      <c r="N29" s="152"/>
      <c r="O29" s="152"/>
      <c r="P29" s="152"/>
      <c r="W29" s="151">
        <f>ROUND(AZ94, 2)</f>
        <v>0</v>
      </c>
      <c r="X29" s="152"/>
      <c r="Y29" s="152"/>
      <c r="Z29" s="152"/>
      <c r="AA29" s="152"/>
      <c r="AB29" s="152"/>
      <c r="AC29" s="152"/>
      <c r="AD29" s="152"/>
      <c r="AE29" s="152"/>
      <c r="AK29" s="151">
        <f>ROUND(AV94, 2)</f>
        <v>0</v>
      </c>
      <c r="AL29" s="152"/>
      <c r="AM29" s="152"/>
      <c r="AN29" s="152"/>
      <c r="AO29" s="152"/>
      <c r="AR29" s="32"/>
      <c r="BE29" s="156"/>
    </row>
    <row r="30" spans="2:71" s="2" customFormat="1" ht="14.4" customHeight="1">
      <c r="B30" s="32"/>
      <c r="F30" s="23" t="s">
        <v>39</v>
      </c>
      <c r="L30" s="153">
        <v>0.15</v>
      </c>
      <c r="M30" s="152"/>
      <c r="N30" s="152"/>
      <c r="O30" s="152"/>
      <c r="P30" s="152"/>
      <c r="W30" s="151">
        <f>ROUND(BA94, 2)</f>
        <v>0</v>
      </c>
      <c r="X30" s="152"/>
      <c r="Y30" s="152"/>
      <c r="Z30" s="152"/>
      <c r="AA30" s="152"/>
      <c r="AB30" s="152"/>
      <c r="AC30" s="152"/>
      <c r="AD30" s="152"/>
      <c r="AE30" s="152"/>
      <c r="AK30" s="151">
        <f>ROUND(AW94, 2)</f>
        <v>0</v>
      </c>
      <c r="AL30" s="152"/>
      <c r="AM30" s="152"/>
      <c r="AN30" s="152"/>
      <c r="AO30" s="152"/>
      <c r="AR30" s="32"/>
      <c r="BE30" s="156"/>
    </row>
    <row r="31" spans="2:71" s="2" customFormat="1" ht="14.4" hidden="1" customHeight="1">
      <c r="B31" s="32"/>
      <c r="F31" s="23" t="s">
        <v>40</v>
      </c>
      <c r="L31" s="153">
        <v>0.21</v>
      </c>
      <c r="M31" s="152"/>
      <c r="N31" s="152"/>
      <c r="O31" s="152"/>
      <c r="P31" s="152"/>
      <c r="W31" s="151">
        <f>ROUND(BB94, 2)</f>
        <v>0</v>
      </c>
      <c r="X31" s="152"/>
      <c r="Y31" s="152"/>
      <c r="Z31" s="152"/>
      <c r="AA31" s="152"/>
      <c r="AB31" s="152"/>
      <c r="AC31" s="152"/>
      <c r="AD31" s="152"/>
      <c r="AE31" s="152"/>
      <c r="AK31" s="151">
        <v>0</v>
      </c>
      <c r="AL31" s="152"/>
      <c r="AM31" s="152"/>
      <c r="AN31" s="152"/>
      <c r="AO31" s="152"/>
      <c r="AR31" s="32"/>
      <c r="BE31" s="156"/>
    </row>
    <row r="32" spans="2:71" s="2" customFormat="1" ht="14.4" hidden="1" customHeight="1">
      <c r="B32" s="32"/>
      <c r="F32" s="23" t="s">
        <v>41</v>
      </c>
      <c r="L32" s="153">
        <v>0.15</v>
      </c>
      <c r="M32" s="152"/>
      <c r="N32" s="152"/>
      <c r="O32" s="152"/>
      <c r="P32" s="152"/>
      <c r="W32" s="151">
        <f>ROUND(BC94, 2)</f>
        <v>0</v>
      </c>
      <c r="X32" s="152"/>
      <c r="Y32" s="152"/>
      <c r="Z32" s="152"/>
      <c r="AA32" s="152"/>
      <c r="AB32" s="152"/>
      <c r="AC32" s="152"/>
      <c r="AD32" s="152"/>
      <c r="AE32" s="152"/>
      <c r="AK32" s="151">
        <v>0</v>
      </c>
      <c r="AL32" s="152"/>
      <c r="AM32" s="152"/>
      <c r="AN32" s="152"/>
      <c r="AO32" s="152"/>
      <c r="AR32" s="32"/>
      <c r="BE32" s="156"/>
    </row>
    <row r="33" spans="2:57" s="2" customFormat="1" ht="14.4" hidden="1" customHeight="1">
      <c r="B33" s="32"/>
      <c r="F33" s="23" t="s">
        <v>42</v>
      </c>
      <c r="L33" s="153">
        <v>0</v>
      </c>
      <c r="M33" s="152"/>
      <c r="N33" s="152"/>
      <c r="O33" s="152"/>
      <c r="P33" s="152"/>
      <c r="W33" s="151">
        <f>ROUND(BD94, 2)</f>
        <v>0</v>
      </c>
      <c r="X33" s="152"/>
      <c r="Y33" s="152"/>
      <c r="Z33" s="152"/>
      <c r="AA33" s="152"/>
      <c r="AB33" s="152"/>
      <c r="AC33" s="152"/>
      <c r="AD33" s="152"/>
      <c r="AE33" s="152"/>
      <c r="AK33" s="151">
        <v>0</v>
      </c>
      <c r="AL33" s="152"/>
      <c r="AM33" s="152"/>
      <c r="AN33" s="152"/>
      <c r="AO33" s="152"/>
      <c r="AR33" s="32"/>
      <c r="BE33" s="156"/>
    </row>
    <row r="34" spans="2:57" s="1" customFormat="1" ht="6.9" customHeight="1">
      <c r="B34" s="28"/>
      <c r="AR34" s="28"/>
      <c r="BE34" s="155"/>
    </row>
    <row r="35" spans="2:57" s="1" customFormat="1" ht="26" customHeight="1">
      <c r="B35" s="28"/>
      <c r="C35" s="33"/>
      <c r="D35" s="34" t="s">
        <v>43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44</v>
      </c>
      <c r="U35" s="35"/>
      <c r="V35" s="35"/>
      <c r="W35" s="35"/>
      <c r="X35" s="185" t="s">
        <v>45</v>
      </c>
      <c r="Y35" s="186"/>
      <c r="Z35" s="186"/>
      <c r="AA35" s="186"/>
      <c r="AB35" s="186"/>
      <c r="AC35" s="35"/>
      <c r="AD35" s="35"/>
      <c r="AE35" s="35"/>
      <c r="AF35" s="35"/>
      <c r="AG35" s="35"/>
      <c r="AH35" s="35"/>
      <c r="AI35" s="35"/>
      <c r="AJ35" s="35"/>
      <c r="AK35" s="187">
        <f>SUM(AK26:AK33)</f>
        <v>0</v>
      </c>
      <c r="AL35" s="186"/>
      <c r="AM35" s="186"/>
      <c r="AN35" s="186"/>
      <c r="AO35" s="188"/>
      <c r="AP35" s="33"/>
      <c r="AQ35" s="33"/>
      <c r="AR35" s="28"/>
    </row>
    <row r="36" spans="2:57" s="1" customFormat="1" ht="6.9" customHeight="1">
      <c r="B36" s="28"/>
      <c r="AR36" s="28"/>
    </row>
    <row r="37" spans="2:57" s="1" customFormat="1" ht="14.4" customHeight="1">
      <c r="B37" s="28"/>
      <c r="AR37" s="28"/>
    </row>
    <row r="38" spans="2:57" ht="14.4" customHeight="1">
      <c r="B38" s="16"/>
      <c r="AR38" s="16"/>
    </row>
    <row r="39" spans="2:57" ht="14.4" customHeight="1">
      <c r="B39" s="16"/>
      <c r="AR39" s="16"/>
    </row>
    <row r="40" spans="2:57" ht="14.4" customHeight="1">
      <c r="B40" s="16"/>
      <c r="AR40" s="16"/>
    </row>
    <row r="41" spans="2:57" ht="14.4" customHeight="1">
      <c r="B41" s="16"/>
      <c r="AR41" s="16"/>
    </row>
    <row r="42" spans="2:57" ht="14.4" customHeight="1">
      <c r="B42" s="16"/>
      <c r="AR42" s="16"/>
    </row>
    <row r="43" spans="2:57" ht="14.4" customHeight="1">
      <c r="B43" s="16"/>
      <c r="AR43" s="16"/>
    </row>
    <row r="44" spans="2:57" ht="14.4" customHeight="1">
      <c r="B44" s="16"/>
      <c r="AR44" s="16"/>
    </row>
    <row r="45" spans="2:57" ht="14.4" customHeight="1">
      <c r="B45" s="16"/>
      <c r="AR45" s="16"/>
    </row>
    <row r="46" spans="2:57" ht="14.4" customHeight="1">
      <c r="B46" s="16"/>
      <c r="AR46" s="16"/>
    </row>
    <row r="47" spans="2:57" ht="14.4" customHeight="1">
      <c r="B47" s="16"/>
      <c r="AR47" s="16"/>
    </row>
    <row r="48" spans="2:57" ht="14.4" customHeight="1">
      <c r="B48" s="16"/>
      <c r="AR48" s="16"/>
    </row>
    <row r="49" spans="2:44" s="1" customFormat="1" ht="14.4" customHeight="1">
      <c r="B49" s="28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28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2.55">
      <c r="B60" s="28"/>
      <c r="D60" s="39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48</v>
      </c>
      <c r="AI60" s="30"/>
      <c r="AJ60" s="30"/>
      <c r="AK60" s="30"/>
      <c r="AL60" s="30"/>
      <c r="AM60" s="39" t="s">
        <v>49</v>
      </c>
      <c r="AN60" s="30"/>
      <c r="AO60" s="30"/>
      <c r="AR60" s="28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15">
      <c r="B64" s="28"/>
      <c r="D64" s="37" t="s">
        <v>50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51</v>
      </c>
      <c r="AI64" s="38"/>
      <c r="AJ64" s="38"/>
      <c r="AK64" s="38"/>
      <c r="AL64" s="38"/>
      <c r="AM64" s="38"/>
      <c r="AN64" s="38"/>
      <c r="AO64" s="38"/>
      <c r="AR64" s="28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2.55">
      <c r="B75" s="28"/>
      <c r="D75" s="39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48</v>
      </c>
      <c r="AI75" s="30"/>
      <c r="AJ75" s="30"/>
      <c r="AK75" s="30"/>
      <c r="AL75" s="30"/>
      <c r="AM75" s="39" t="s">
        <v>49</v>
      </c>
      <c r="AN75" s="30"/>
      <c r="AO75" s="30"/>
      <c r="AR75" s="28"/>
    </row>
    <row r="76" spans="2:44" s="1" customFormat="1">
      <c r="B76" s="28"/>
      <c r="AR76" s="28"/>
    </row>
    <row r="77" spans="2:44" s="1" customFormat="1" ht="6.9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0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0" s="1" customFormat="1" ht="24.9" customHeight="1">
      <c r="B82" s="28"/>
      <c r="C82" s="17" t="s">
        <v>52</v>
      </c>
      <c r="AR82" s="28"/>
    </row>
    <row r="83" spans="1:90" s="1" customFormat="1" ht="6.9" customHeight="1">
      <c r="B83" s="28"/>
      <c r="AR83" s="28"/>
    </row>
    <row r="84" spans="1:90" s="3" customFormat="1" ht="12.05" customHeight="1">
      <c r="B84" s="44"/>
      <c r="C84" s="23" t="s">
        <v>13</v>
      </c>
      <c r="L84" s="3">
        <f>K5</f>
        <v>0</v>
      </c>
      <c r="AR84" s="44"/>
    </row>
    <row r="85" spans="1:90" s="4" customFormat="1" ht="36.950000000000003" customHeight="1">
      <c r="B85" s="45"/>
      <c r="C85" s="46" t="s">
        <v>16</v>
      </c>
      <c r="L85" s="176" t="str">
        <f>K6</f>
        <v>Rekonstrukce elektroinstalace Štramberská 1132, Kopřivnice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R85" s="45"/>
    </row>
    <row r="86" spans="1:90" s="1" customFormat="1" ht="6.9" customHeight="1">
      <c r="B86" s="28"/>
      <c r="AR86" s="28"/>
    </row>
    <row r="87" spans="1:90" s="1" customFormat="1" ht="12.05" customHeight="1">
      <c r="B87" s="28"/>
      <c r="C87" s="23" t="s">
        <v>19</v>
      </c>
      <c r="L87" s="47" t="str">
        <f>IF(K8="","",K8)</f>
        <v xml:space="preserve"> </v>
      </c>
      <c r="AI87" s="23" t="s">
        <v>21</v>
      </c>
      <c r="AM87" s="178" t="str">
        <f>IF(AN8= "","",AN8)</f>
        <v/>
      </c>
      <c r="AN87" s="178"/>
      <c r="AR87" s="28"/>
    </row>
    <row r="88" spans="1:90" s="1" customFormat="1" ht="6.9" customHeight="1">
      <c r="B88" s="28"/>
      <c r="AR88" s="28"/>
    </row>
    <row r="89" spans="1:90" s="1" customFormat="1" ht="15.2" customHeight="1">
      <c r="B89" s="28"/>
      <c r="C89" s="23" t="s">
        <v>22</v>
      </c>
      <c r="L89" s="3" t="str">
        <f>IF(E11= "","",E11)</f>
        <v xml:space="preserve"> </v>
      </c>
      <c r="AI89" s="23" t="s">
        <v>27</v>
      </c>
      <c r="AM89" s="179" t="str">
        <f>IF(E17="","",E17)</f>
        <v>Pavel Šupík</v>
      </c>
      <c r="AN89" s="180"/>
      <c r="AO89" s="180"/>
      <c r="AP89" s="180"/>
      <c r="AR89" s="28"/>
      <c r="AS89" s="181" t="s">
        <v>53</v>
      </c>
      <c r="AT89" s="182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0" s="1" customFormat="1" ht="15.2" customHeight="1">
      <c r="B90" s="28"/>
      <c r="C90" s="23" t="s">
        <v>25</v>
      </c>
      <c r="L90" s="3" t="str">
        <f>IF(E14= "Vyplň údaj","",E14)</f>
        <v/>
      </c>
      <c r="AI90" s="23" t="s">
        <v>30</v>
      </c>
      <c r="AM90" s="179" t="str">
        <f>IF(E20="","",E20)</f>
        <v>Ing. Jiří Horák</v>
      </c>
      <c r="AN90" s="180"/>
      <c r="AO90" s="180"/>
      <c r="AP90" s="180"/>
      <c r="AR90" s="28"/>
      <c r="AS90" s="183"/>
      <c r="AT90" s="184"/>
      <c r="BD90" s="52"/>
    </row>
    <row r="91" spans="1:90" s="1" customFormat="1" ht="10.8" customHeight="1">
      <c r="B91" s="28"/>
      <c r="AR91" s="28"/>
      <c r="AS91" s="183"/>
      <c r="AT91" s="184"/>
      <c r="BD91" s="52"/>
    </row>
    <row r="92" spans="1:90" s="1" customFormat="1" ht="29.3" customHeight="1">
      <c r="B92" s="28"/>
      <c r="C92" s="171" t="s">
        <v>54</v>
      </c>
      <c r="D92" s="172"/>
      <c r="E92" s="172"/>
      <c r="F92" s="172"/>
      <c r="G92" s="172"/>
      <c r="H92" s="53"/>
      <c r="I92" s="173" t="s">
        <v>55</v>
      </c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72"/>
      <c r="Z92" s="172"/>
      <c r="AA92" s="172"/>
      <c r="AB92" s="172"/>
      <c r="AC92" s="172"/>
      <c r="AD92" s="172"/>
      <c r="AE92" s="172"/>
      <c r="AF92" s="172"/>
      <c r="AG92" s="174" t="s">
        <v>56</v>
      </c>
      <c r="AH92" s="172"/>
      <c r="AI92" s="172"/>
      <c r="AJ92" s="172"/>
      <c r="AK92" s="172"/>
      <c r="AL92" s="172"/>
      <c r="AM92" s="172"/>
      <c r="AN92" s="173" t="s">
        <v>57</v>
      </c>
      <c r="AO92" s="172"/>
      <c r="AP92" s="175"/>
      <c r="AQ92" s="54" t="s">
        <v>58</v>
      </c>
      <c r="AR92" s="28"/>
      <c r="AS92" s="55" t="s">
        <v>59</v>
      </c>
      <c r="AT92" s="56" t="s">
        <v>60</v>
      </c>
      <c r="AU92" s="56" t="s">
        <v>61</v>
      </c>
      <c r="AV92" s="56" t="s">
        <v>62</v>
      </c>
      <c r="AW92" s="56" t="s">
        <v>63</v>
      </c>
      <c r="AX92" s="56" t="s">
        <v>64</v>
      </c>
      <c r="AY92" s="56" t="s">
        <v>65</v>
      </c>
      <c r="AZ92" s="56" t="s">
        <v>66</v>
      </c>
      <c r="BA92" s="56" t="s">
        <v>67</v>
      </c>
      <c r="BB92" s="56" t="s">
        <v>68</v>
      </c>
      <c r="BC92" s="56" t="s">
        <v>69</v>
      </c>
      <c r="BD92" s="57" t="s">
        <v>70</v>
      </c>
    </row>
    <row r="93" spans="1:90" s="1" customFormat="1" ht="10.8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0" s="5" customFormat="1" ht="32.4" customHeight="1">
      <c r="B94" s="59"/>
      <c r="C94" s="60" t="s">
        <v>71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69">
        <f>ROUND(AG95,2)</f>
        <v>0</v>
      </c>
      <c r="AH94" s="169"/>
      <c r="AI94" s="169"/>
      <c r="AJ94" s="169"/>
      <c r="AK94" s="169"/>
      <c r="AL94" s="169"/>
      <c r="AM94" s="169"/>
      <c r="AN94" s="170">
        <f>SUM(AG94,AT94)</f>
        <v>0</v>
      </c>
      <c r="AO94" s="170"/>
      <c r="AP94" s="170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72</v>
      </c>
      <c r="BT94" s="68" t="s">
        <v>73</v>
      </c>
      <c r="BV94" s="68" t="s">
        <v>74</v>
      </c>
      <c r="BW94" s="68" t="s">
        <v>5</v>
      </c>
      <c r="BX94" s="68" t="s">
        <v>75</v>
      </c>
      <c r="CL94" s="68" t="s">
        <v>1</v>
      </c>
    </row>
    <row r="95" spans="1:90" s="6" customFormat="1" ht="24.75" customHeight="1">
      <c r="A95" s="69" t="s">
        <v>76</v>
      </c>
      <c r="B95" s="70"/>
      <c r="C95" s="71"/>
      <c r="D95" s="168" t="s">
        <v>14</v>
      </c>
      <c r="E95" s="168"/>
      <c r="F95" s="168"/>
      <c r="G95" s="168"/>
      <c r="H95" s="168"/>
      <c r="I95" s="72"/>
      <c r="J95" s="168" t="s">
        <v>452</v>
      </c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6">
        <f>'203122H - Rekonstrukce el...'!J28</f>
        <v>0</v>
      </c>
      <c r="AH95" s="167"/>
      <c r="AI95" s="167"/>
      <c r="AJ95" s="167"/>
      <c r="AK95" s="167"/>
      <c r="AL95" s="167"/>
      <c r="AM95" s="167"/>
      <c r="AN95" s="166">
        <f>SUM(AG95,AT95)</f>
        <v>0</v>
      </c>
      <c r="AO95" s="167"/>
      <c r="AP95" s="167"/>
      <c r="AQ95" s="73" t="s">
        <v>77</v>
      </c>
      <c r="AR95" s="70"/>
      <c r="AS95" s="74">
        <v>0</v>
      </c>
      <c r="AT95" s="75">
        <f>ROUND(SUM(AV95:AW95),2)</f>
        <v>0</v>
      </c>
      <c r="AU95" s="76">
        <f>'203122H - Rekonstrukce el...'!P125</f>
        <v>0</v>
      </c>
      <c r="AV95" s="75">
        <f>'203122H - Rekonstrukce el...'!J31</f>
        <v>0</v>
      </c>
      <c r="AW95" s="75">
        <f>'203122H - Rekonstrukce el...'!J32</f>
        <v>0</v>
      </c>
      <c r="AX95" s="75">
        <f>'203122H - Rekonstrukce el...'!J33</f>
        <v>0</v>
      </c>
      <c r="AY95" s="75">
        <f>'203122H - Rekonstrukce el...'!J34</f>
        <v>0</v>
      </c>
      <c r="AZ95" s="75">
        <f>'203122H - Rekonstrukce el...'!F31</f>
        <v>0</v>
      </c>
      <c r="BA95" s="75">
        <f>'203122H - Rekonstrukce el...'!F32</f>
        <v>0</v>
      </c>
      <c r="BB95" s="75">
        <f>'203122H - Rekonstrukce el...'!F33</f>
        <v>0</v>
      </c>
      <c r="BC95" s="75">
        <f>'203122H - Rekonstrukce el...'!F34</f>
        <v>0</v>
      </c>
      <c r="BD95" s="77">
        <f>'203122H - Rekonstrukce el...'!F35</f>
        <v>0</v>
      </c>
      <c r="BT95" s="78" t="s">
        <v>78</v>
      </c>
      <c r="BU95" s="78" t="s">
        <v>79</v>
      </c>
      <c r="BV95" s="78" t="s">
        <v>74</v>
      </c>
      <c r="BW95" s="78" t="s">
        <v>5</v>
      </c>
      <c r="BX95" s="78" t="s">
        <v>75</v>
      </c>
      <c r="CL95" s="78" t="s">
        <v>1</v>
      </c>
    </row>
    <row r="96" spans="1:90" s="1" customFormat="1" ht="30.05" customHeight="1">
      <c r="B96" s="28"/>
      <c r="AR96" s="28"/>
    </row>
    <row r="97" spans="2:44" s="1" customFormat="1" ht="6.9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mergeCells count="42"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AN95:AP95"/>
    <mergeCell ref="AG95:AM95"/>
    <mergeCell ref="D95:H95"/>
    <mergeCell ref="J95:AF95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1:P31"/>
    <mergeCell ref="W32:AE32"/>
    <mergeCell ref="AK32:AO32"/>
    <mergeCell ref="L32:P32"/>
  </mergeCells>
  <hyperlinks>
    <hyperlink ref="A95" location="'203122H - Rekonstrukce el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13"/>
  <sheetViews>
    <sheetView showGridLines="0" workbookViewId="0"/>
  </sheetViews>
  <sheetFormatPr defaultRowHeight="10.65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50000000000003" customHeight="1"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AT2" s="13" t="s">
        <v>5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80</v>
      </c>
    </row>
    <row r="4" spans="2:46" ht="24.9" customHeight="1">
      <c r="B4" s="16"/>
      <c r="D4" s="17" t="s">
        <v>81</v>
      </c>
      <c r="L4" s="16"/>
      <c r="M4" s="79" t="s">
        <v>10</v>
      </c>
      <c r="AT4" s="13" t="s">
        <v>4</v>
      </c>
    </row>
    <row r="5" spans="2:46" ht="6.9" customHeight="1">
      <c r="B5" s="16"/>
      <c r="L5" s="16"/>
    </row>
    <row r="6" spans="2:46" s="1" customFormat="1" ht="12.05" customHeight="1">
      <c r="B6" s="28"/>
      <c r="D6" s="23" t="s">
        <v>16</v>
      </c>
      <c r="L6" s="28"/>
    </row>
    <row r="7" spans="2:46" s="1" customFormat="1" ht="16.45" customHeight="1">
      <c r="B7" s="28"/>
      <c r="E7" s="176" t="s">
        <v>452</v>
      </c>
      <c r="F7" s="189"/>
      <c r="G7" s="189"/>
      <c r="H7" s="189"/>
      <c r="L7" s="28"/>
    </row>
    <row r="8" spans="2:46" s="1" customFormat="1">
      <c r="B8" s="28"/>
      <c r="L8" s="28"/>
    </row>
    <row r="9" spans="2:46" s="1" customFormat="1" ht="12.05" customHeight="1">
      <c r="B9" s="28"/>
      <c r="D9" s="23" t="s">
        <v>17</v>
      </c>
      <c r="F9" s="21" t="s">
        <v>1</v>
      </c>
      <c r="I9" s="23" t="s">
        <v>18</v>
      </c>
      <c r="J9" s="21" t="s">
        <v>1</v>
      </c>
      <c r="L9" s="28"/>
    </row>
    <row r="10" spans="2:46" s="1" customFormat="1" ht="12.05" customHeight="1">
      <c r="B10" s="28"/>
      <c r="D10" s="23" t="s">
        <v>19</v>
      </c>
      <c r="F10" s="21" t="s">
        <v>20</v>
      </c>
      <c r="I10" s="23" t="s">
        <v>21</v>
      </c>
      <c r="J10" s="48"/>
      <c r="L10" s="28"/>
    </row>
    <row r="11" spans="2:46" s="1" customFormat="1" ht="10.8" customHeight="1">
      <c r="B11" s="28"/>
      <c r="L11" s="28"/>
    </row>
    <row r="12" spans="2:46" s="1" customFormat="1" ht="12.05" customHeight="1">
      <c r="B12" s="28"/>
      <c r="D12" s="23" t="s">
        <v>22</v>
      </c>
      <c r="I12" s="23" t="s">
        <v>23</v>
      </c>
      <c r="J12" s="21" t="str">
        <f>IF('Rekapitulace stavby'!AN10="","",'Rekapitulace stavby'!AN10)</f>
        <v/>
      </c>
      <c r="L12" s="28"/>
    </row>
    <row r="13" spans="2:46" s="1" customFormat="1" ht="18" customHeight="1">
      <c r="B13" s="28"/>
      <c r="E13" s="21" t="str">
        <f>IF('Rekapitulace stavby'!E11="","",'Rekapitulace stavby'!E11)</f>
        <v xml:space="preserve"> </v>
      </c>
      <c r="I13" s="23" t="s">
        <v>24</v>
      </c>
      <c r="J13" s="21" t="str">
        <f>IF('Rekapitulace stavby'!AN11="","",'Rekapitulace stavby'!AN11)</f>
        <v/>
      </c>
      <c r="L13" s="28"/>
    </row>
    <row r="14" spans="2:46" s="1" customFormat="1" ht="6.9" customHeight="1">
      <c r="B14" s="28"/>
      <c r="L14" s="28"/>
    </row>
    <row r="15" spans="2:46" s="1" customFormat="1" ht="12.05" customHeight="1">
      <c r="B15" s="28"/>
      <c r="D15" s="23" t="s">
        <v>25</v>
      </c>
      <c r="I15" s="23" t="s">
        <v>23</v>
      </c>
      <c r="J15" s="24" t="str">
        <f>'Rekapitulace stavby'!AN13</f>
        <v>Vyplň údaj</v>
      </c>
      <c r="L15" s="28"/>
    </row>
    <row r="16" spans="2:46" s="1" customFormat="1" ht="18" customHeight="1">
      <c r="B16" s="28"/>
      <c r="E16" s="190" t="str">
        <f>'Rekapitulace stavby'!E14</f>
        <v>Vyplň údaj</v>
      </c>
      <c r="F16" s="157"/>
      <c r="G16" s="157"/>
      <c r="H16" s="157"/>
      <c r="I16" s="23" t="s">
        <v>24</v>
      </c>
      <c r="J16" s="24" t="str">
        <f>'Rekapitulace stavby'!AN14</f>
        <v>Vyplň údaj</v>
      </c>
      <c r="L16" s="28"/>
    </row>
    <row r="17" spans="2:12" s="1" customFormat="1" ht="6.9" customHeight="1">
      <c r="B17" s="28"/>
      <c r="L17" s="28"/>
    </row>
    <row r="18" spans="2:12" s="1" customFormat="1" ht="12.05" customHeight="1">
      <c r="B18" s="28"/>
      <c r="D18" s="23" t="s">
        <v>27</v>
      </c>
      <c r="I18" s="23" t="s">
        <v>23</v>
      </c>
      <c r="J18" s="21" t="s">
        <v>1</v>
      </c>
      <c r="L18" s="28"/>
    </row>
    <row r="19" spans="2:12" s="1" customFormat="1" ht="18" customHeight="1">
      <c r="B19" s="28"/>
      <c r="E19" s="21" t="s">
        <v>28</v>
      </c>
      <c r="I19" s="23" t="s">
        <v>24</v>
      </c>
      <c r="J19" s="21" t="s">
        <v>1</v>
      </c>
      <c r="L19" s="28"/>
    </row>
    <row r="20" spans="2:12" s="1" customFormat="1" ht="6.9" customHeight="1">
      <c r="B20" s="28"/>
      <c r="L20" s="28"/>
    </row>
    <row r="21" spans="2:12" s="1" customFormat="1" ht="12.05" customHeight="1">
      <c r="B21" s="28"/>
      <c r="D21" s="23" t="s">
        <v>30</v>
      </c>
      <c r="I21" s="23" t="s">
        <v>23</v>
      </c>
      <c r="J21" s="21" t="s">
        <v>1</v>
      </c>
      <c r="L21" s="28"/>
    </row>
    <row r="22" spans="2:12" s="1" customFormat="1" ht="18" customHeight="1">
      <c r="B22" s="28"/>
      <c r="E22" s="21"/>
      <c r="I22" s="23" t="s">
        <v>24</v>
      </c>
      <c r="J22" s="21" t="s">
        <v>1</v>
      </c>
      <c r="L22" s="28"/>
    </row>
    <row r="23" spans="2:12" s="1" customFormat="1" ht="6.9" customHeight="1">
      <c r="B23" s="28"/>
      <c r="L23" s="28"/>
    </row>
    <row r="24" spans="2:12" s="1" customFormat="1" ht="12.05" customHeight="1">
      <c r="B24" s="28"/>
      <c r="D24" s="23" t="s">
        <v>32</v>
      </c>
      <c r="L24" s="28"/>
    </row>
    <row r="25" spans="2:12" s="7" customFormat="1" ht="16.45" customHeight="1">
      <c r="B25" s="80"/>
      <c r="E25" s="162" t="s">
        <v>1</v>
      </c>
      <c r="F25" s="162"/>
      <c r="G25" s="162"/>
      <c r="H25" s="162"/>
      <c r="L25" s="80"/>
    </row>
    <row r="26" spans="2:12" s="1" customFormat="1" ht="6.9" customHeight="1">
      <c r="B26" s="28"/>
      <c r="L26" s="28"/>
    </row>
    <row r="27" spans="2:12" s="1" customFormat="1" ht="6.9" customHeight="1">
      <c r="B27" s="28"/>
      <c r="D27" s="49"/>
      <c r="E27" s="49"/>
      <c r="F27" s="49"/>
      <c r="G27" s="49"/>
      <c r="H27" s="49"/>
      <c r="I27" s="49"/>
      <c r="J27" s="49"/>
      <c r="K27" s="49"/>
      <c r="L27" s="28"/>
    </row>
    <row r="28" spans="2:12" s="1" customFormat="1" ht="25.4" customHeight="1">
      <c r="B28" s="28"/>
      <c r="D28" s="81" t="s">
        <v>33</v>
      </c>
      <c r="J28" s="62">
        <f>ROUND(J125, 2)</f>
        <v>0</v>
      </c>
      <c r="L28" s="28"/>
    </row>
    <row r="29" spans="2:12" s="1" customFormat="1" ht="6.9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4" customHeight="1">
      <c r="B30" s="28"/>
      <c r="F30" s="31" t="s">
        <v>35</v>
      </c>
      <c r="I30" s="31" t="s">
        <v>34</v>
      </c>
      <c r="J30" s="31" t="s">
        <v>36</v>
      </c>
      <c r="L30" s="28"/>
    </row>
    <row r="31" spans="2:12" s="1" customFormat="1" ht="14.4" customHeight="1">
      <c r="B31" s="28"/>
      <c r="D31" s="51" t="s">
        <v>37</v>
      </c>
      <c r="E31" s="23" t="s">
        <v>38</v>
      </c>
      <c r="F31" s="82">
        <f>ROUND((SUM(BE125:BE212)),  2)</f>
        <v>0</v>
      </c>
      <c r="I31" s="83">
        <v>0.21</v>
      </c>
      <c r="J31" s="82">
        <f>ROUND(((SUM(BE125:BE212))*I31),  2)</f>
        <v>0</v>
      </c>
      <c r="L31" s="28"/>
    </row>
    <row r="32" spans="2:12" s="1" customFormat="1" ht="14.4" customHeight="1">
      <c r="B32" s="28"/>
      <c r="E32" s="23" t="s">
        <v>39</v>
      </c>
      <c r="F32" s="82">
        <f>ROUND((SUM(BF125:BF212)),  2)</f>
        <v>0</v>
      </c>
      <c r="I32" s="83">
        <v>0.15</v>
      </c>
      <c r="J32" s="82">
        <f>ROUND(((SUM(BF125:BF212))*I32),  2)</f>
        <v>0</v>
      </c>
      <c r="L32" s="28"/>
    </row>
    <row r="33" spans="2:12" s="1" customFormat="1" ht="14.4" hidden="1" customHeight="1">
      <c r="B33" s="28"/>
      <c r="E33" s="23" t="s">
        <v>40</v>
      </c>
      <c r="F33" s="82">
        <f>ROUND((SUM(BG125:BG212)),  2)</f>
        <v>0</v>
      </c>
      <c r="I33" s="83">
        <v>0.21</v>
      </c>
      <c r="J33" s="82">
        <f>0</f>
        <v>0</v>
      </c>
      <c r="L33" s="28"/>
    </row>
    <row r="34" spans="2:12" s="1" customFormat="1" ht="14.4" hidden="1" customHeight="1">
      <c r="B34" s="28"/>
      <c r="E34" s="23" t="s">
        <v>41</v>
      </c>
      <c r="F34" s="82">
        <f>ROUND((SUM(BH125:BH212)),  2)</f>
        <v>0</v>
      </c>
      <c r="I34" s="83">
        <v>0.15</v>
      </c>
      <c r="J34" s="82">
        <f>0</f>
        <v>0</v>
      </c>
      <c r="L34" s="28"/>
    </row>
    <row r="35" spans="2:12" s="1" customFormat="1" ht="14.4" hidden="1" customHeight="1">
      <c r="B35" s="28"/>
      <c r="E35" s="23" t="s">
        <v>42</v>
      </c>
      <c r="F35" s="82">
        <f>ROUND((SUM(BI125:BI212)),  2)</f>
        <v>0</v>
      </c>
      <c r="I35" s="83">
        <v>0</v>
      </c>
      <c r="J35" s="82">
        <f>0</f>
        <v>0</v>
      </c>
      <c r="L35" s="28"/>
    </row>
    <row r="36" spans="2:12" s="1" customFormat="1" ht="6.9" customHeight="1">
      <c r="B36" s="28"/>
      <c r="L36" s="28"/>
    </row>
    <row r="37" spans="2:12" s="1" customFormat="1" ht="25.4" customHeight="1">
      <c r="B37" s="28"/>
      <c r="C37" s="84"/>
      <c r="D37" s="85" t="s">
        <v>43</v>
      </c>
      <c r="E37" s="53"/>
      <c r="F37" s="53"/>
      <c r="G37" s="86" t="s">
        <v>44</v>
      </c>
      <c r="H37" s="87" t="s">
        <v>45</v>
      </c>
      <c r="I37" s="53"/>
      <c r="J37" s="88">
        <f>SUM(J28:J35)</f>
        <v>0</v>
      </c>
      <c r="K37" s="89"/>
      <c r="L37" s="28"/>
    </row>
    <row r="38" spans="2:12" s="1" customFormat="1" ht="14.4" customHeight="1">
      <c r="B38" s="28"/>
      <c r="L38" s="28"/>
    </row>
    <row r="39" spans="2:12" ht="14.4" customHeight="1">
      <c r="B39" s="16"/>
      <c r="L39" s="16"/>
    </row>
    <row r="40" spans="2:12" ht="14.4" customHeight="1">
      <c r="B40" s="16"/>
      <c r="L40" s="16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8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28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2.55">
      <c r="B61" s="28"/>
      <c r="D61" s="39" t="s">
        <v>48</v>
      </c>
      <c r="E61" s="30"/>
      <c r="F61" s="90" t="s">
        <v>49</v>
      </c>
      <c r="G61" s="39" t="s">
        <v>48</v>
      </c>
      <c r="H61" s="30"/>
      <c r="I61" s="30"/>
      <c r="J61" s="91" t="s">
        <v>49</v>
      </c>
      <c r="K61" s="30"/>
      <c r="L61" s="28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15">
      <c r="B65" s="28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28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2.55">
      <c r="B76" s="28"/>
      <c r="D76" s="39" t="s">
        <v>48</v>
      </c>
      <c r="E76" s="30"/>
      <c r="F76" s="90" t="s">
        <v>49</v>
      </c>
      <c r="G76" s="39" t="s">
        <v>48</v>
      </c>
      <c r="H76" s="30"/>
      <c r="I76" s="30"/>
      <c r="J76" s="91" t="s">
        <v>49</v>
      </c>
      <c r="K76" s="30"/>
      <c r="L76" s="28"/>
    </row>
    <row r="77" spans="2:12" s="1" customFormat="1" ht="14.4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" customHeight="1">
      <c r="B82" s="28"/>
      <c r="C82" s="17" t="s">
        <v>82</v>
      </c>
      <c r="L82" s="28"/>
    </row>
    <row r="83" spans="2:47" s="1" customFormat="1" ht="6.9" customHeight="1">
      <c r="B83" s="28"/>
      <c r="L83" s="28"/>
    </row>
    <row r="84" spans="2:47" s="1" customFormat="1" ht="12.05" customHeight="1">
      <c r="B84" s="28"/>
      <c r="C84" s="23" t="s">
        <v>16</v>
      </c>
      <c r="L84" s="28"/>
    </row>
    <row r="85" spans="2:47" s="1" customFormat="1" ht="16.45" customHeight="1">
      <c r="B85" s="28"/>
      <c r="E85" s="176" t="str">
        <f>E7</f>
        <v>Rekonstrukce elektroinstalace Štramberská 1132, Kopřivnice</v>
      </c>
      <c r="F85" s="189"/>
      <c r="G85" s="189"/>
      <c r="H85" s="189"/>
      <c r="L85" s="28"/>
    </row>
    <row r="86" spans="2:47" s="1" customFormat="1" ht="6.9" customHeight="1">
      <c r="B86" s="28"/>
      <c r="L86" s="28"/>
    </row>
    <row r="87" spans="2:47" s="1" customFormat="1" ht="12.05" customHeight="1">
      <c r="B87" s="28"/>
      <c r="C87" s="23" t="s">
        <v>19</v>
      </c>
      <c r="F87" s="21" t="str">
        <f>F10</f>
        <v xml:space="preserve"> </v>
      </c>
      <c r="I87" s="23" t="s">
        <v>21</v>
      </c>
      <c r="J87" s="48" t="str">
        <f>IF(J10="","",J10)</f>
        <v/>
      </c>
      <c r="L87" s="28"/>
    </row>
    <row r="88" spans="2:47" s="1" customFormat="1" ht="6.9" customHeight="1">
      <c r="B88" s="28"/>
      <c r="L88" s="28"/>
    </row>
    <row r="89" spans="2:47" s="1" customFormat="1" ht="15.2" customHeight="1">
      <c r="B89" s="28"/>
      <c r="C89" s="23" t="s">
        <v>22</v>
      </c>
      <c r="F89" s="21" t="str">
        <f>E13</f>
        <v xml:space="preserve"> </v>
      </c>
      <c r="I89" s="23" t="s">
        <v>27</v>
      </c>
      <c r="J89" s="26" t="str">
        <f>E19</f>
        <v>Pavel Šupík</v>
      </c>
      <c r="L89" s="28"/>
    </row>
    <row r="90" spans="2:47" s="1" customFormat="1" ht="15.2" customHeight="1">
      <c r="B90" s="28"/>
      <c r="C90" s="23" t="s">
        <v>25</v>
      </c>
      <c r="F90" s="21" t="str">
        <f>IF(E16="","",E16)</f>
        <v>Vyplň údaj</v>
      </c>
      <c r="I90" s="23" t="s">
        <v>30</v>
      </c>
      <c r="J90" s="26"/>
      <c r="L90" s="28"/>
    </row>
    <row r="91" spans="2:47" s="1" customFormat="1" ht="10.35" customHeight="1">
      <c r="B91" s="28"/>
      <c r="L91" s="28"/>
    </row>
    <row r="92" spans="2:47" s="1" customFormat="1" ht="29.3" customHeight="1">
      <c r="B92" s="28"/>
      <c r="C92" s="92" t="s">
        <v>83</v>
      </c>
      <c r="D92" s="84"/>
      <c r="E92" s="84"/>
      <c r="F92" s="84"/>
      <c r="G92" s="84"/>
      <c r="H92" s="84"/>
      <c r="I92" s="84"/>
      <c r="J92" s="93" t="s">
        <v>84</v>
      </c>
      <c r="K92" s="84"/>
      <c r="L92" s="28"/>
    </row>
    <row r="93" spans="2:47" s="1" customFormat="1" ht="10.35" customHeight="1">
      <c r="B93" s="28"/>
      <c r="L93" s="28"/>
    </row>
    <row r="94" spans="2:47" s="1" customFormat="1" ht="22.85" customHeight="1">
      <c r="B94" s="28"/>
      <c r="C94" s="94" t="s">
        <v>85</v>
      </c>
      <c r="J94" s="62">
        <f>J125</f>
        <v>0</v>
      </c>
      <c r="L94" s="28"/>
      <c r="AU94" s="13" t="s">
        <v>86</v>
      </c>
    </row>
    <row r="95" spans="2:47" s="8" customFormat="1" ht="24.9" customHeight="1">
      <c r="B95" s="95"/>
      <c r="D95" s="96" t="s">
        <v>87</v>
      </c>
      <c r="E95" s="97"/>
      <c r="F95" s="97"/>
      <c r="G95" s="97"/>
      <c r="H95" s="97"/>
      <c r="I95" s="97"/>
      <c r="J95" s="98">
        <f>J126</f>
        <v>0</v>
      </c>
      <c r="L95" s="95"/>
    </row>
    <row r="96" spans="2:47" s="9" customFormat="1" ht="19.899999999999999" customHeight="1">
      <c r="B96" s="99"/>
      <c r="D96" s="100" t="s">
        <v>88</v>
      </c>
      <c r="E96" s="101"/>
      <c r="F96" s="101"/>
      <c r="G96" s="101"/>
      <c r="H96" s="101"/>
      <c r="I96" s="101"/>
      <c r="J96" s="102">
        <f>J127</f>
        <v>0</v>
      </c>
      <c r="L96" s="99"/>
    </row>
    <row r="97" spans="2:12" s="9" customFormat="1" ht="19.899999999999999" customHeight="1">
      <c r="B97" s="99"/>
      <c r="D97" s="100" t="s">
        <v>89</v>
      </c>
      <c r="E97" s="101"/>
      <c r="F97" s="101"/>
      <c r="G97" s="101"/>
      <c r="H97" s="101"/>
      <c r="I97" s="101"/>
      <c r="J97" s="102">
        <f>J132</f>
        <v>0</v>
      </c>
      <c r="L97" s="99"/>
    </row>
    <row r="98" spans="2:12" s="8" customFormat="1" ht="24.9" customHeight="1">
      <c r="B98" s="95"/>
      <c r="D98" s="96" t="s">
        <v>90</v>
      </c>
      <c r="E98" s="97"/>
      <c r="F98" s="97"/>
      <c r="G98" s="97"/>
      <c r="H98" s="97"/>
      <c r="I98" s="97"/>
      <c r="J98" s="98">
        <f>J137</f>
        <v>0</v>
      </c>
      <c r="L98" s="95"/>
    </row>
    <row r="99" spans="2:12" s="9" customFormat="1" ht="19.899999999999999" customHeight="1">
      <c r="B99" s="99"/>
      <c r="D99" s="100" t="s">
        <v>91</v>
      </c>
      <c r="E99" s="101"/>
      <c r="F99" s="101"/>
      <c r="G99" s="101"/>
      <c r="H99" s="101"/>
      <c r="I99" s="101"/>
      <c r="J99" s="102">
        <f>J138</f>
        <v>0</v>
      </c>
      <c r="L99" s="99"/>
    </row>
    <row r="100" spans="2:12" s="9" customFormat="1" ht="19.899999999999999" customHeight="1">
      <c r="B100" s="99"/>
      <c r="D100" s="100" t="s">
        <v>92</v>
      </c>
      <c r="E100" s="101"/>
      <c r="F100" s="101"/>
      <c r="G100" s="101"/>
      <c r="H100" s="101"/>
      <c r="I100" s="101"/>
      <c r="J100" s="102">
        <f>J183</f>
        <v>0</v>
      </c>
      <c r="L100" s="99"/>
    </row>
    <row r="101" spans="2:12" s="8" customFormat="1" ht="24.9" customHeight="1">
      <c r="B101" s="95"/>
      <c r="D101" s="96" t="s">
        <v>93</v>
      </c>
      <c r="E101" s="97"/>
      <c r="F101" s="97"/>
      <c r="G101" s="97"/>
      <c r="H101" s="97"/>
      <c r="I101" s="97"/>
      <c r="J101" s="98">
        <f>J197</f>
        <v>0</v>
      </c>
      <c r="L101" s="95"/>
    </row>
    <row r="102" spans="2:12" s="9" customFormat="1" ht="19.899999999999999" customHeight="1">
      <c r="B102" s="99"/>
      <c r="D102" s="100" t="s">
        <v>94</v>
      </c>
      <c r="E102" s="101"/>
      <c r="F102" s="101"/>
      <c r="G102" s="101"/>
      <c r="H102" s="101"/>
      <c r="I102" s="101"/>
      <c r="J102" s="102">
        <f>J198</f>
        <v>0</v>
      </c>
      <c r="L102" s="99"/>
    </row>
    <row r="103" spans="2:12" s="8" customFormat="1" ht="24.9" customHeight="1">
      <c r="B103" s="95"/>
      <c r="D103" s="96" t="s">
        <v>95</v>
      </c>
      <c r="E103" s="97"/>
      <c r="F103" s="97"/>
      <c r="G103" s="97"/>
      <c r="H103" s="97"/>
      <c r="I103" s="97"/>
      <c r="J103" s="98">
        <f>J201</f>
        <v>0</v>
      </c>
      <c r="L103" s="95"/>
    </row>
    <row r="104" spans="2:12" s="8" customFormat="1" ht="24.9" customHeight="1">
      <c r="B104" s="95"/>
      <c r="D104" s="96" t="s">
        <v>96</v>
      </c>
      <c r="E104" s="97"/>
      <c r="F104" s="97"/>
      <c r="G104" s="97"/>
      <c r="H104" s="97"/>
      <c r="I104" s="97"/>
      <c r="J104" s="98">
        <f>J206</f>
        <v>0</v>
      </c>
      <c r="L104" s="95"/>
    </row>
    <row r="105" spans="2:12" s="9" customFormat="1" ht="19.899999999999999" customHeight="1">
      <c r="B105" s="99"/>
      <c r="D105" s="100" t="s">
        <v>97</v>
      </c>
      <c r="E105" s="101"/>
      <c r="F105" s="101"/>
      <c r="G105" s="101"/>
      <c r="H105" s="101"/>
      <c r="I105" s="101"/>
      <c r="J105" s="102">
        <f>J207</f>
        <v>0</v>
      </c>
      <c r="L105" s="99"/>
    </row>
    <row r="106" spans="2:12" s="9" customFormat="1" ht="19.899999999999999" customHeight="1">
      <c r="B106" s="99"/>
      <c r="D106" s="100" t="s">
        <v>98</v>
      </c>
      <c r="E106" s="101"/>
      <c r="F106" s="101"/>
      <c r="G106" s="101"/>
      <c r="H106" s="101"/>
      <c r="I106" s="101"/>
      <c r="J106" s="102">
        <f>J209</f>
        <v>0</v>
      </c>
      <c r="L106" s="99"/>
    </row>
    <row r="107" spans="2:12" s="9" customFormat="1" ht="19.899999999999999" customHeight="1">
      <c r="B107" s="99"/>
      <c r="D107" s="100" t="s">
        <v>99</v>
      </c>
      <c r="E107" s="101"/>
      <c r="F107" s="101"/>
      <c r="G107" s="101"/>
      <c r="H107" s="101"/>
      <c r="I107" s="101"/>
      <c r="J107" s="102">
        <f>J211</f>
        <v>0</v>
      </c>
      <c r="L107" s="99"/>
    </row>
    <row r="108" spans="2:12" s="1" customFormat="1" ht="21.8" customHeight="1">
      <c r="B108" s="28"/>
      <c r="L108" s="28"/>
    </row>
    <row r="109" spans="2:12" s="1" customFormat="1" ht="6.9" customHeight="1">
      <c r="B109" s="40"/>
      <c r="C109" s="41"/>
      <c r="D109" s="41"/>
      <c r="E109" s="41"/>
      <c r="F109" s="41"/>
      <c r="G109" s="41"/>
      <c r="H109" s="41"/>
      <c r="I109" s="41"/>
      <c r="J109" s="41"/>
      <c r="K109" s="41"/>
      <c r="L109" s="28"/>
    </row>
    <row r="113" spans="2:65" s="1" customFormat="1" ht="6.9" customHeight="1">
      <c r="B113" s="42"/>
      <c r="C113" s="43"/>
      <c r="D113" s="43"/>
      <c r="E113" s="43"/>
      <c r="F113" s="43"/>
      <c r="G113" s="43"/>
      <c r="H113" s="43"/>
      <c r="I113" s="43"/>
      <c r="J113" s="43"/>
      <c r="K113" s="43"/>
      <c r="L113" s="28"/>
    </row>
    <row r="114" spans="2:65" s="1" customFormat="1" ht="24.9" customHeight="1">
      <c r="B114" s="28"/>
      <c r="C114" s="17" t="s">
        <v>100</v>
      </c>
      <c r="L114" s="28"/>
    </row>
    <row r="115" spans="2:65" s="1" customFormat="1" ht="6.9" customHeight="1">
      <c r="B115" s="28"/>
      <c r="L115" s="28"/>
    </row>
    <row r="116" spans="2:65" s="1" customFormat="1" ht="12.05" customHeight="1">
      <c r="B116" s="28"/>
      <c r="C116" s="23" t="s">
        <v>16</v>
      </c>
      <c r="L116" s="28"/>
    </row>
    <row r="117" spans="2:65" s="1" customFormat="1" ht="16.45" customHeight="1">
      <c r="B117" s="28"/>
      <c r="E117" s="176" t="str">
        <f>E7</f>
        <v>Rekonstrukce elektroinstalace Štramberská 1132, Kopřivnice</v>
      </c>
      <c r="F117" s="189"/>
      <c r="G117" s="189"/>
      <c r="H117" s="189"/>
      <c r="L117" s="28"/>
    </row>
    <row r="118" spans="2:65" s="1" customFormat="1" ht="6.9" customHeight="1">
      <c r="B118" s="28"/>
      <c r="L118" s="28"/>
    </row>
    <row r="119" spans="2:65" s="1" customFormat="1" ht="12.05" customHeight="1">
      <c r="B119" s="28"/>
      <c r="C119" s="23" t="s">
        <v>19</v>
      </c>
      <c r="F119" s="21" t="str">
        <f>F10</f>
        <v xml:space="preserve"> </v>
      </c>
      <c r="I119" s="23" t="s">
        <v>21</v>
      </c>
      <c r="J119" s="48" t="str">
        <f>IF(J10="","",J10)</f>
        <v/>
      </c>
      <c r="L119" s="28"/>
    </row>
    <row r="120" spans="2:65" s="1" customFormat="1" ht="6.9" customHeight="1">
      <c r="B120" s="28"/>
      <c r="L120" s="28"/>
    </row>
    <row r="121" spans="2:65" s="1" customFormat="1" ht="15.2" customHeight="1">
      <c r="B121" s="28"/>
      <c r="C121" s="23" t="s">
        <v>22</v>
      </c>
      <c r="F121" s="21" t="str">
        <f>E13</f>
        <v xml:space="preserve"> </v>
      </c>
      <c r="I121" s="23" t="s">
        <v>27</v>
      </c>
      <c r="J121" s="26" t="str">
        <f>E19</f>
        <v>Pavel Šupík</v>
      </c>
      <c r="L121" s="28"/>
    </row>
    <row r="122" spans="2:65" s="1" customFormat="1" ht="15.2" customHeight="1">
      <c r="B122" s="28"/>
      <c r="C122" s="23" t="s">
        <v>25</v>
      </c>
      <c r="F122" s="21" t="str">
        <f>IF(E16="","",E16)</f>
        <v>Vyplň údaj</v>
      </c>
      <c r="I122" s="23" t="s">
        <v>30</v>
      </c>
      <c r="J122" s="26">
        <f>E22</f>
        <v>0</v>
      </c>
      <c r="L122" s="28"/>
    </row>
    <row r="123" spans="2:65" s="1" customFormat="1" ht="10.35" customHeight="1">
      <c r="B123" s="28"/>
      <c r="L123" s="28"/>
    </row>
    <row r="124" spans="2:65" s="10" customFormat="1" ht="29.3" customHeight="1">
      <c r="B124" s="103"/>
      <c r="C124" s="104" t="s">
        <v>101</v>
      </c>
      <c r="D124" s="105" t="s">
        <v>58</v>
      </c>
      <c r="E124" s="105" t="s">
        <v>54</v>
      </c>
      <c r="F124" s="105" t="s">
        <v>55</v>
      </c>
      <c r="G124" s="105" t="s">
        <v>102</v>
      </c>
      <c r="H124" s="105" t="s">
        <v>103</v>
      </c>
      <c r="I124" s="105" t="s">
        <v>104</v>
      </c>
      <c r="J124" s="105" t="s">
        <v>84</v>
      </c>
      <c r="K124" s="106" t="s">
        <v>105</v>
      </c>
      <c r="L124" s="103"/>
      <c r="M124" s="55" t="s">
        <v>1</v>
      </c>
      <c r="N124" s="56" t="s">
        <v>37</v>
      </c>
      <c r="O124" s="56" t="s">
        <v>106</v>
      </c>
      <c r="P124" s="56" t="s">
        <v>107</v>
      </c>
      <c r="Q124" s="56" t="s">
        <v>108</v>
      </c>
      <c r="R124" s="56" t="s">
        <v>109</v>
      </c>
      <c r="S124" s="56" t="s">
        <v>110</v>
      </c>
      <c r="T124" s="57" t="s">
        <v>111</v>
      </c>
    </row>
    <row r="125" spans="2:65" s="1" customFormat="1" ht="22.85" customHeight="1">
      <c r="B125" s="28"/>
      <c r="C125" s="60" t="s">
        <v>112</v>
      </c>
      <c r="J125" s="107">
        <f>BK125</f>
        <v>0</v>
      </c>
      <c r="L125" s="28"/>
      <c r="M125" s="58"/>
      <c r="N125" s="49"/>
      <c r="O125" s="49"/>
      <c r="P125" s="108">
        <f>P126+P137+P197+P201+P206</f>
        <v>0</v>
      </c>
      <c r="Q125" s="49"/>
      <c r="R125" s="108">
        <f>R126+R137+R197+R201+R206</f>
        <v>6.4700000000000001E-3</v>
      </c>
      <c r="S125" s="49"/>
      <c r="T125" s="109">
        <f>T126+T137+T197+T201+T206</f>
        <v>0.28600000000000003</v>
      </c>
      <c r="AT125" s="13" t="s">
        <v>72</v>
      </c>
      <c r="AU125" s="13" t="s">
        <v>86</v>
      </c>
      <c r="BK125" s="110">
        <f>BK126+BK137+BK197+BK201+BK206</f>
        <v>0</v>
      </c>
    </row>
    <row r="126" spans="2:65" s="11" customFormat="1" ht="26" customHeight="1">
      <c r="B126" s="111"/>
      <c r="D126" s="112" t="s">
        <v>72</v>
      </c>
      <c r="E126" s="113" t="s">
        <v>113</v>
      </c>
      <c r="F126" s="113" t="s">
        <v>114</v>
      </c>
      <c r="I126" s="114"/>
      <c r="J126" s="115">
        <f>BK126</f>
        <v>0</v>
      </c>
      <c r="L126" s="111"/>
      <c r="M126" s="116"/>
      <c r="P126" s="117">
        <f>P127+P132</f>
        <v>0</v>
      </c>
      <c r="R126" s="117">
        <f>R127+R132</f>
        <v>0</v>
      </c>
      <c r="T126" s="118">
        <f>T127+T132</f>
        <v>0.28600000000000003</v>
      </c>
      <c r="AR126" s="112" t="s">
        <v>78</v>
      </c>
      <c r="AT126" s="119" t="s">
        <v>72</v>
      </c>
      <c r="AU126" s="119" t="s">
        <v>73</v>
      </c>
      <c r="AY126" s="112" t="s">
        <v>115</v>
      </c>
      <c r="BK126" s="120">
        <f>BK127+BK132</f>
        <v>0</v>
      </c>
    </row>
    <row r="127" spans="2:65" s="11" customFormat="1" ht="22.85" customHeight="1">
      <c r="B127" s="111"/>
      <c r="D127" s="112" t="s">
        <v>72</v>
      </c>
      <c r="E127" s="121" t="s">
        <v>116</v>
      </c>
      <c r="F127" s="121" t="s">
        <v>117</v>
      </c>
      <c r="I127" s="114"/>
      <c r="J127" s="122">
        <f>BK127</f>
        <v>0</v>
      </c>
      <c r="L127" s="111"/>
      <c r="M127" s="116"/>
      <c r="P127" s="117">
        <f>SUM(P128:P131)</f>
        <v>0</v>
      </c>
      <c r="R127" s="117">
        <f>SUM(R128:R131)</f>
        <v>0</v>
      </c>
      <c r="T127" s="118">
        <f>SUM(T128:T131)</f>
        <v>0.28600000000000003</v>
      </c>
      <c r="AR127" s="112" t="s">
        <v>78</v>
      </c>
      <c r="AT127" s="119" t="s">
        <v>72</v>
      </c>
      <c r="AU127" s="119" t="s">
        <v>78</v>
      </c>
      <c r="AY127" s="112" t="s">
        <v>115</v>
      </c>
      <c r="BK127" s="120">
        <f>SUM(BK128:BK131)</f>
        <v>0</v>
      </c>
    </row>
    <row r="128" spans="2:65" s="1" customFormat="1" ht="24.1" customHeight="1">
      <c r="B128" s="28"/>
      <c r="C128" s="123" t="s">
        <v>118</v>
      </c>
      <c r="D128" s="123" t="s">
        <v>119</v>
      </c>
      <c r="E128" s="124" t="s">
        <v>120</v>
      </c>
      <c r="F128" s="125" t="s">
        <v>121</v>
      </c>
      <c r="G128" s="126" t="s">
        <v>122</v>
      </c>
      <c r="H128" s="127">
        <v>13</v>
      </c>
      <c r="I128" s="128"/>
      <c r="J128" s="129">
        <f>ROUND(I128*H128,2)</f>
        <v>0</v>
      </c>
      <c r="K128" s="125" t="s">
        <v>123</v>
      </c>
      <c r="L128" s="28"/>
      <c r="M128" s="130" t="s">
        <v>1</v>
      </c>
      <c r="N128" s="131" t="s">
        <v>38</v>
      </c>
      <c r="P128" s="132">
        <f>O128*H128</f>
        <v>0</v>
      </c>
      <c r="Q128" s="132">
        <v>0</v>
      </c>
      <c r="R128" s="132">
        <f>Q128*H128</f>
        <v>0</v>
      </c>
      <c r="S128" s="132">
        <v>1E-3</v>
      </c>
      <c r="T128" s="133">
        <f>S128*H128</f>
        <v>1.3000000000000001E-2</v>
      </c>
      <c r="AR128" s="134" t="s">
        <v>124</v>
      </c>
      <c r="AT128" s="134" t="s">
        <v>119</v>
      </c>
      <c r="AU128" s="134" t="s">
        <v>80</v>
      </c>
      <c r="AY128" s="13" t="s">
        <v>115</v>
      </c>
      <c r="BE128" s="135">
        <f>IF(N128="základní",J128,0)</f>
        <v>0</v>
      </c>
      <c r="BF128" s="135">
        <f>IF(N128="snížená",J128,0)</f>
        <v>0</v>
      </c>
      <c r="BG128" s="135">
        <f>IF(N128="zákl. přenesená",J128,0)</f>
        <v>0</v>
      </c>
      <c r="BH128" s="135">
        <f>IF(N128="sníž. přenesená",J128,0)</f>
        <v>0</v>
      </c>
      <c r="BI128" s="135">
        <f>IF(N128="nulová",J128,0)</f>
        <v>0</v>
      </c>
      <c r="BJ128" s="13" t="s">
        <v>78</v>
      </c>
      <c r="BK128" s="135">
        <f>ROUND(I128*H128,2)</f>
        <v>0</v>
      </c>
      <c r="BL128" s="13" t="s">
        <v>124</v>
      </c>
      <c r="BM128" s="134" t="s">
        <v>125</v>
      </c>
    </row>
    <row r="129" spans="2:65" s="1" customFormat="1" ht="24.1" customHeight="1">
      <c r="B129" s="28"/>
      <c r="C129" s="123" t="s">
        <v>126</v>
      </c>
      <c r="D129" s="123" t="s">
        <v>119</v>
      </c>
      <c r="E129" s="124" t="s">
        <v>127</v>
      </c>
      <c r="F129" s="125" t="s">
        <v>128</v>
      </c>
      <c r="G129" s="126" t="s">
        <v>122</v>
      </c>
      <c r="H129" s="127">
        <v>87</v>
      </c>
      <c r="I129" s="128"/>
      <c r="J129" s="129">
        <f>ROUND(I129*H129,2)</f>
        <v>0</v>
      </c>
      <c r="K129" s="125" t="s">
        <v>123</v>
      </c>
      <c r="L129" s="28"/>
      <c r="M129" s="130" t="s">
        <v>1</v>
      </c>
      <c r="N129" s="131" t="s">
        <v>38</v>
      </c>
      <c r="P129" s="132">
        <f>O129*H129</f>
        <v>0</v>
      </c>
      <c r="Q129" s="132">
        <v>0</v>
      </c>
      <c r="R129" s="132">
        <f>Q129*H129</f>
        <v>0</v>
      </c>
      <c r="S129" s="132">
        <v>1E-3</v>
      </c>
      <c r="T129" s="133">
        <f>S129*H129</f>
        <v>8.7000000000000008E-2</v>
      </c>
      <c r="AR129" s="134" t="s">
        <v>124</v>
      </c>
      <c r="AT129" s="134" t="s">
        <v>119</v>
      </c>
      <c r="AU129" s="134" t="s">
        <v>80</v>
      </c>
      <c r="AY129" s="13" t="s">
        <v>115</v>
      </c>
      <c r="BE129" s="135">
        <f>IF(N129="základní",J129,0)</f>
        <v>0</v>
      </c>
      <c r="BF129" s="135">
        <f>IF(N129="snížená",J129,0)</f>
        <v>0</v>
      </c>
      <c r="BG129" s="135">
        <f>IF(N129="zákl. přenesená",J129,0)</f>
        <v>0</v>
      </c>
      <c r="BH129" s="135">
        <f>IF(N129="sníž. přenesená",J129,0)</f>
        <v>0</v>
      </c>
      <c r="BI129" s="135">
        <f>IF(N129="nulová",J129,0)</f>
        <v>0</v>
      </c>
      <c r="BJ129" s="13" t="s">
        <v>78</v>
      </c>
      <c r="BK129" s="135">
        <f>ROUND(I129*H129,2)</f>
        <v>0</v>
      </c>
      <c r="BL129" s="13" t="s">
        <v>124</v>
      </c>
      <c r="BM129" s="134" t="s">
        <v>129</v>
      </c>
    </row>
    <row r="130" spans="2:65" s="1" customFormat="1" ht="21.8" customHeight="1">
      <c r="B130" s="28"/>
      <c r="C130" s="123" t="s">
        <v>130</v>
      </c>
      <c r="D130" s="123" t="s">
        <v>119</v>
      </c>
      <c r="E130" s="124" t="s">
        <v>131</v>
      </c>
      <c r="F130" s="125" t="s">
        <v>132</v>
      </c>
      <c r="G130" s="126" t="s">
        <v>133</v>
      </c>
      <c r="H130" s="127">
        <v>69</v>
      </c>
      <c r="I130" s="128"/>
      <c r="J130" s="129">
        <f>ROUND(I130*H130,2)</f>
        <v>0</v>
      </c>
      <c r="K130" s="125" t="s">
        <v>134</v>
      </c>
      <c r="L130" s="28"/>
      <c r="M130" s="130" t="s">
        <v>1</v>
      </c>
      <c r="N130" s="131" t="s">
        <v>38</v>
      </c>
      <c r="P130" s="132">
        <f>O130*H130</f>
        <v>0</v>
      </c>
      <c r="Q130" s="132">
        <v>0</v>
      </c>
      <c r="R130" s="132">
        <f>Q130*H130</f>
        <v>0</v>
      </c>
      <c r="S130" s="132">
        <v>2E-3</v>
      </c>
      <c r="T130" s="133">
        <f>S130*H130</f>
        <v>0.13800000000000001</v>
      </c>
      <c r="AR130" s="134" t="s">
        <v>124</v>
      </c>
      <c r="AT130" s="134" t="s">
        <v>119</v>
      </c>
      <c r="AU130" s="134" t="s">
        <v>80</v>
      </c>
      <c r="AY130" s="13" t="s">
        <v>115</v>
      </c>
      <c r="BE130" s="135">
        <f>IF(N130="základní",J130,0)</f>
        <v>0</v>
      </c>
      <c r="BF130" s="135">
        <f>IF(N130="snížená",J130,0)</f>
        <v>0</v>
      </c>
      <c r="BG130" s="135">
        <f>IF(N130="zákl. přenesená",J130,0)</f>
        <v>0</v>
      </c>
      <c r="BH130" s="135">
        <f>IF(N130="sníž. přenesená",J130,0)</f>
        <v>0</v>
      </c>
      <c r="BI130" s="135">
        <f>IF(N130="nulová",J130,0)</f>
        <v>0</v>
      </c>
      <c r="BJ130" s="13" t="s">
        <v>78</v>
      </c>
      <c r="BK130" s="135">
        <f>ROUND(I130*H130,2)</f>
        <v>0</v>
      </c>
      <c r="BL130" s="13" t="s">
        <v>124</v>
      </c>
      <c r="BM130" s="134" t="s">
        <v>135</v>
      </c>
    </row>
    <row r="131" spans="2:65" s="1" customFormat="1" ht="21.8" customHeight="1">
      <c r="B131" s="28"/>
      <c r="C131" s="123" t="s">
        <v>136</v>
      </c>
      <c r="D131" s="123" t="s">
        <v>119</v>
      </c>
      <c r="E131" s="124" t="s">
        <v>137</v>
      </c>
      <c r="F131" s="125" t="s">
        <v>138</v>
      </c>
      <c r="G131" s="126" t="s">
        <v>133</v>
      </c>
      <c r="H131" s="127">
        <v>12</v>
      </c>
      <c r="I131" s="128"/>
      <c r="J131" s="129">
        <f>ROUND(I131*H131,2)</f>
        <v>0</v>
      </c>
      <c r="K131" s="125" t="s">
        <v>123</v>
      </c>
      <c r="L131" s="28"/>
      <c r="M131" s="130" t="s">
        <v>1</v>
      </c>
      <c r="N131" s="131" t="s">
        <v>38</v>
      </c>
      <c r="P131" s="132">
        <f>O131*H131</f>
        <v>0</v>
      </c>
      <c r="Q131" s="132">
        <v>0</v>
      </c>
      <c r="R131" s="132">
        <f>Q131*H131</f>
        <v>0</v>
      </c>
      <c r="S131" s="132">
        <v>4.0000000000000001E-3</v>
      </c>
      <c r="T131" s="133">
        <f>S131*H131</f>
        <v>4.8000000000000001E-2</v>
      </c>
      <c r="AR131" s="134" t="s">
        <v>124</v>
      </c>
      <c r="AT131" s="134" t="s">
        <v>119</v>
      </c>
      <c r="AU131" s="134" t="s">
        <v>80</v>
      </c>
      <c r="AY131" s="13" t="s">
        <v>115</v>
      </c>
      <c r="BE131" s="135">
        <f>IF(N131="základní",J131,0)</f>
        <v>0</v>
      </c>
      <c r="BF131" s="135">
        <f>IF(N131="snížená",J131,0)</f>
        <v>0</v>
      </c>
      <c r="BG131" s="135">
        <f>IF(N131="zákl. přenesená",J131,0)</f>
        <v>0</v>
      </c>
      <c r="BH131" s="135">
        <f>IF(N131="sníž. přenesená",J131,0)</f>
        <v>0</v>
      </c>
      <c r="BI131" s="135">
        <f>IF(N131="nulová",J131,0)</f>
        <v>0</v>
      </c>
      <c r="BJ131" s="13" t="s">
        <v>78</v>
      </c>
      <c r="BK131" s="135">
        <f>ROUND(I131*H131,2)</f>
        <v>0</v>
      </c>
      <c r="BL131" s="13" t="s">
        <v>124</v>
      </c>
      <c r="BM131" s="134" t="s">
        <v>139</v>
      </c>
    </row>
    <row r="132" spans="2:65" s="11" customFormat="1" ht="22.85" customHeight="1">
      <c r="B132" s="111"/>
      <c r="D132" s="112" t="s">
        <v>72</v>
      </c>
      <c r="E132" s="121" t="s">
        <v>140</v>
      </c>
      <c r="F132" s="121" t="s">
        <v>141</v>
      </c>
      <c r="I132" s="114"/>
      <c r="J132" s="122">
        <f>BK132</f>
        <v>0</v>
      </c>
      <c r="L132" s="111"/>
      <c r="M132" s="116"/>
      <c r="P132" s="117">
        <f>SUM(P133:P136)</f>
        <v>0</v>
      </c>
      <c r="R132" s="117">
        <f>SUM(R133:R136)</f>
        <v>0</v>
      </c>
      <c r="T132" s="118">
        <f>SUM(T133:T136)</f>
        <v>0</v>
      </c>
      <c r="AR132" s="112" t="s">
        <v>78</v>
      </c>
      <c r="AT132" s="119" t="s">
        <v>72</v>
      </c>
      <c r="AU132" s="119" t="s">
        <v>78</v>
      </c>
      <c r="AY132" s="112" t="s">
        <v>115</v>
      </c>
      <c r="BK132" s="120">
        <f>SUM(BK133:BK136)</f>
        <v>0</v>
      </c>
    </row>
    <row r="133" spans="2:65" s="1" customFormat="1" ht="24.1" customHeight="1">
      <c r="B133" s="28"/>
      <c r="C133" s="123" t="s">
        <v>142</v>
      </c>
      <c r="D133" s="123" t="s">
        <v>119</v>
      </c>
      <c r="E133" s="124" t="s">
        <v>143</v>
      </c>
      <c r="F133" s="125" t="s">
        <v>144</v>
      </c>
      <c r="G133" s="126" t="s">
        <v>145</v>
      </c>
      <c r="H133" s="127">
        <v>0.3</v>
      </c>
      <c r="I133" s="128"/>
      <c r="J133" s="129">
        <f>ROUND(I133*H133,2)</f>
        <v>0</v>
      </c>
      <c r="K133" s="125" t="s">
        <v>134</v>
      </c>
      <c r="L133" s="28"/>
      <c r="M133" s="130" t="s">
        <v>1</v>
      </c>
      <c r="N133" s="131" t="s">
        <v>38</v>
      </c>
      <c r="P133" s="132">
        <f>O133*H133</f>
        <v>0</v>
      </c>
      <c r="Q133" s="132">
        <v>0</v>
      </c>
      <c r="R133" s="132">
        <f>Q133*H133</f>
        <v>0</v>
      </c>
      <c r="S133" s="132">
        <v>0</v>
      </c>
      <c r="T133" s="133">
        <f>S133*H133</f>
        <v>0</v>
      </c>
      <c r="AR133" s="134" t="s">
        <v>124</v>
      </c>
      <c r="AT133" s="134" t="s">
        <v>119</v>
      </c>
      <c r="AU133" s="134" t="s">
        <v>80</v>
      </c>
      <c r="AY133" s="13" t="s">
        <v>115</v>
      </c>
      <c r="BE133" s="135">
        <f>IF(N133="základní",J133,0)</f>
        <v>0</v>
      </c>
      <c r="BF133" s="135">
        <f>IF(N133="snížená",J133,0)</f>
        <v>0</v>
      </c>
      <c r="BG133" s="135">
        <f>IF(N133="zákl. přenesená",J133,0)</f>
        <v>0</v>
      </c>
      <c r="BH133" s="135">
        <f>IF(N133="sníž. přenesená",J133,0)</f>
        <v>0</v>
      </c>
      <c r="BI133" s="135">
        <f>IF(N133="nulová",J133,0)</f>
        <v>0</v>
      </c>
      <c r="BJ133" s="13" t="s">
        <v>78</v>
      </c>
      <c r="BK133" s="135">
        <f>ROUND(I133*H133,2)</f>
        <v>0</v>
      </c>
      <c r="BL133" s="13" t="s">
        <v>124</v>
      </c>
      <c r="BM133" s="134" t="s">
        <v>146</v>
      </c>
    </row>
    <row r="134" spans="2:65" s="1" customFormat="1" ht="24.1" customHeight="1">
      <c r="B134" s="28"/>
      <c r="C134" s="123" t="s">
        <v>147</v>
      </c>
      <c r="D134" s="123" t="s">
        <v>119</v>
      </c>
      <c r="E134" s="124" t="s">
        <v>148</v>
      </c>
      <c r="F134" s="125" t="s">
        <v>149</v>
      </c>
      <c r="G134" s="126" t="s">
        <v>145</v>
      </c>
      <c r="H134" s="127">
        <v>0.3</v>
      </c>
      <c r="I134" s="128"/>
      <c r="J134" s="129">
        <f>ROUND(I134*H134,2)</f>
        <v>0</v>
      </c>
      <c r="K134" s="125" t="s">
        <v>134</v>
      </c>
      <c r="L134" s="28"/>
      <c r="M134" s="130" t="s">
        <v>1</v>
      </c>
      <c r="N134" s="131" t="s">
        <v>38</v>
      </c>
      <c r="P134" s="132">
        <f>O134*H134</f>
        <v>0</v>
      </c>
      <c r="Q134" s="132">
        <v>0</v>
      </c>
      <c r="R134" s="132">
        <f>Q134*H134</f>
        <v>0</v>
      </c>
      <c r="S134" s="132">
        <v>0</v>
      </c>
      <c r="T134" s="133">
        <f>S134*H134</f>
        <v>0</v>
      </c>
      <c r="AR134" s="134" t="s">
        <v>124</v>
      </c>
      <c r="AT134" s="134" t="s">
        <v>119</v>
      </c>
      <c r="AU134" s="134" t="s">
        <v>80</v>
      </c>
      <c r="AY134" s="13" t="s">
        <v>115</v>
      </c>
      <c r="BE134" s="135">
        <f>IF(N134="základní",J134,0)</f>
        <v>0</v>
      </c>
      <c r="BF134" s="135">
        <f>IF(N134="snížená",J134,0)</f>
        <v>0</v>
      </c>
      <c r="BG134" s="135">
        <f>IF(N134="zákl. přenesená",J134,0)</f>
        <v>0</v>
      </c>
      <c r="BH134" s="135">
        <f>IF(N134="sníž. přenesená",J134,0)</f>
        <v>0</v>
      </c>
      <c r="BI134" s="135">
        <f>IF(N134="nulová",J134,0)</f>
        <v>0</v>
      </c>
      <c r="BJ134" s="13" t="s">
        <v>78</v>
      </c>
      <c r="BK134" s="135">
        <f>ROUND(I134*H134,2)</f>
        <v>0</v>
      </c>
      <c r="BL134" s="13" t="s">
        <v>124</v>
      </c>
      <c r="BM134" s="134" t="s">
        <v>150</v>
      </c>
    </row>
    <row r="135" spans="2:65" s="1" customFormat="1" ht="24.1" customHeight="1">
      <c r="B135" s="28"/>
      <c r="C135" s="123" t="s">
        <v>116</v>
      </c>
      <c r="D135" s="123" t="s">
        <v>119</v>
      </c>
      <c r="E135" s="124" t="s">
        <v>151</v>
      </c>
      <c r="F135" s="125" t="s">
        <v>152</v>
      </c>
      <c r="G135" s="126" t="s">
        <v>145</v>
      </c>
      <c r="H135" s="127">
        <v>0.3</v>
      </c>
      <c r="I135" s="128"/>
      <c r="J135" s="129">
        <f>ROUND(I135*H135,2)</f>
        <v>0</v>
      </c>
      <c r="K135" s="125" t="s">
        <v>134</v>
      </c>
      <c r="L135" s="28"/>
      <c r="M135" s="130" t="s">
        <v>1</v>
      </c>
      <c r="N135" s="131" t="s">
        <v>38</v>
      </c>
      <c r="P135" s="132">
        <f>O135*H135</f>
        <v>0</v>
      </c>
      <c r="Q135" s="132">
        <v>0</v>
      </c>
      <c r="R135" s="132">
        <f>Q135*H135</f>
        <v>0</v>
      </c>
      <c r="S135" s="132">
        <v>0</v>
      </c>
      <c r="T135" s="133">
        <f>S135*H135</f>
        <v>0</v>
      </c>
      <c r="AR135" s="134" t="s">
        <v>124</v>
      </c>
      <c r="AT135" s="134" t="s">
        <v>119</v>
      </c>
      <c r="AU135" s="134" t="s">
        <v>80</v>
      </c>
      <c r="AY135" s="13" t="s">
        <v>115</v>
      </c>
      <c r="BE135" s="135">
        <f>IF(N135="základní",J135,0)</f>
        <v>0</v>
      </c>
      <c r="BF135" s="135">
        <f>IF(N135="snížená",J135,0)</f>
        <v>0</v>
      </c>
      <c r="BG135" s="135">
        <f>IF(N135="zákl. přenesená",J135,0)</f>
        <v>0</v>
      </c>
      <c r="BH135" s="135">
        <f>IF(N135="sníž. přenesená",J135,0)</f>
        <v>0</v>
      </c>
      <c r="BI135" s="135">
        <f>IF(N135="nulová",J135,0)</f>
        <v>0</v>
      </c>
      <c r="BJ135" s="13" t="s">
        <v>78</v>
      </c>
      <c r="BK135" s="135">
        <f>ROUND(I135*H135,2)</f>
        <v>0</v>
      </c>
      <c r="BL135" s="13" t="s">
        <v>124</v>
      </c>
      <c r="BM135" s="134" t="s">
        <v>153</v>
      </c>
    </row>
    <row r="136" spans="2:65" s="1" customFormat="1" ht="33.049999999999997" customHeight="1">
      <c r="B136" s="28"/>
      <c r="C136" s="123" t="s">
        <v>154</v>
      </c>
      <c r="D136" s="123" t="s">
        <v>119</v>
      </c>
      <c r="E136" s="124" t="s">
        <v>155</v>
      </c>
      <c r="F136" s="125" t="s">
        <v>156</v>
      </c>
      <c r="G136" s="126" t="s">
        <v>145</v>
      </c>
      <c r="H136" s="127">
        <v>0.3</v>
      </c>
      <c r="I136" s="128"/>
      <c r="J136" s="129">
        <f>ROUND(I136*H136,2)</f>
        <v>0</v>
      </c>
      <c r="K136" s="125" t="s">
        <v>134</v>
      </c>
      <c r="L136" s="28"/>
      <c r="M136" s="130" t="s">
        <v>1</v>
      </c>
      <c r="N136" s="131" t="s">
        <v>38</v>
      </c>
      <c r="P136" s="132">
        <f>O136*H136</f>
        <v>0</v>
      </c>
      <c r="Q136" s="132">
        <v>0</v>
      </c>
      <c r="R136" s="132">
        <f>Q136*H136</f>
        <v>0</v>
      </c>
      <c r="S136" s="132">
        <v>0</v>
      </c>
      <c r="T136" s="133">
        <f>S136*H136</f>
        <v>0</v>
      </c>
      <c r="AR136" s="134" t="s">
        <v>124</v>
      </c>
      <c r="AT136" s="134" t="s">
        <v>119</v>
      </c>
      <c r="AU136" s="134" t="s">
        <v>80</v>
      </c>
      <c r="AY136" s="13" t="s">
        <v>115</v>
      </c>
      <c r="BE136" s="135">
        <f>IF(N136="základní",J136,0)</f>
        <v>0</v>
      </c>
      <c r="BF136" s="135">
        <f>IF(N136="snížená",J136,0)</f>
        <v>0</v>
      </c>
      <c r="BG136" s="135">
        <f>IF(N136="zákl. přenesená",J136,0)</f>
        <v>0</v>
      </c>
      <c r="BH136" s="135">
        <f>IF(N136="sníž. přenesená",J136,0)</f>
        <v>0</v>
      </c>
      <c r="BI136" s="135">
        <f>IF(N136="nulová",J136,0)</f>
        <v>0</v>
      </c>
      <c r="BJ136" s="13" t="s">
        <v>78</v>
      </c>
      <c r="BK136" s="135">
        <f>ROUND(I136*H136,2)</f>
        <v>0</v>
      </c>
      <c r="BL136" s="13" t="s">
        <v>124</v>
      </c>
      <c r="BM136" s="134" t="s">
        <v>157</v>
      </c>
    </row>
    <row r="137" spans="2:65" s="11" customFormat="1" ht="26" customHeight="1">
      <c r="B137" s="111"/>
      <c r="D137" s="112" t="s">
        <v>72</v>
      </c>
      <c r="E137" s="113" t="s">
        <v>158</v>
      </c>
      <c r="F137" s="113" t="s">
        <v>159</v>
      </c>
      <c r="I137" s="114"/>
      <c r="J137" s="115">
        <f>BK137</f>
        <v>0</v>
      </c>
      <c r="L137" s="111"/>
      <c r="M137" s="116"/>
      <c r="P137" s="117">
        <f>P138+P183</f>
        <v>0</v>
      </c>
      <c r="R137" s="117">
        <f>R138+R183</f>
        <v>5.8300000000000001E-3</v>
      </c>
      <c r="T137" s="118">
        <f>T138+T183</f>
        <v>0</v>
      </c>
      <c r="AR137" s="112" t="s">
        <v>80</v>
      </c>
      <c r="AT137" s="119" t="s">
        <v>72</v>
      </c>
      <c r="AU137" s="119" t="s">
        <v>73</v>
      </c>
      <c r="AY137" s="112" t="s">
        <v>115</v>
      </c>
      <c r="BK137" s="120">
        <f>BK138+BK183</f>
        <v>0</v>
      </c>
    </row>
    <row r="138" spans="2:65" s="11" customFormat="1" ht="22.85" customHeight="1">
      <c r="B138" s="111"/>
      <c r="D138" s="112" t="s">
        <v>72</v>
      </c>
      <c r="E138" s="121" t="s">
        <v>160</v>
      </c>
      <c r="F138" s="121" t="s">
        <v>161</v>
      </c>
      <c r="I138" s="114"/>
      <c r="J138" s="122">
        <f>BK138</f>
        <v>0</v>
      </c>
      <c r="L138" s="111"/>
      <c r="M138" s="116"/>
      <c r="P138" s="117">
        <f>SUM(P139:P182)</f>
        <v>0</v>
      </c>
      <c r="R138" s="117">
        <f>SUM(R139:R182)</f>
        <v>5.77E-3</v>
      </c>
      <c r="T138" s="118">
        <f>SUM(T139:T182)</f>
        <v>0</v>
      </c>
      <c r="AR138" s="112" t="s">
        <v>80</v>
      </c>
      <c r="AT138" s="119" t="s">
        <v>72</v>
      </c>
      <c r="AU138" s="119" t="s">
        <v>78</v>
      </c>
      <c r="AY138" s="112" t="s">
        <v>115</v>
      </c>
      <c r="BK138" s="120">
        <f>SUM(BK139:BK182)</f>
        <v>0</v>
      </c>
    </row>
    <row r="139" spans="2:65" s="1" customFormat="1" ht="16.45" customHeight="1">
      <c r="B139" s="28"/>
      <c r="C139" s="123" t="s">
        <v>162</v>
      </c>
      <c r="D139" s="123" t="s">
        <v>119</v>
      </c>
      <c r="E139" s="124" t="s">
        <v>163</v>
      </c>
      <c r="F139" s="125" t="s">
        <v>164</v>
      </c>
      <c r="G139" s="126" t="s">
        <v>165</v>
      </c>
      <c r="H139" s="127">
        <v>2</v>
      </c>
      <c r="I139" s="128"/>
      <c r="J139" s="129">
        <f t="shared" ref="J139:J182" si="0">ROUND(I139*H139,2)</f>
        <v>0</v>
      </c>
      <c r="K139" s="125" t="s">
        <v>1</v>
      </c>
      <c r="L139" s="28"/>
      <c r="M139" s="130" t="s">
        <v>1</v>
      </c>
      <c r="N139" s="131" t="s">
        <v>38</v>
      </c>
      <c r="P139" s="132">
        <f t="shared" ref="P139:P182" si="1">O139*H139</f>
        <v>0</v>
      </c>
      <c r="Q139" s="132">
        <v>0</v>
      </c>
      <c r="R139" s="132">
        <f t="shared" ref="R139:R182" si="2">Q139*H139</f>
        <v>0</v>
      </c>
      <c r="S139" s="132">
        <v>0</v>
      </c>
      <c r="T139" s="133">
        <f t="shared" ref="T139:T182" si="3">S139*H139</f>
        <v>0</v>
      </c>
      <c r="AR139" s="134" t="s">
        <v>166</v>
      </c>
      <c r="AT139" s="134" t="s">
        <v>119</v>
      </c>
      <c r="AU139" s="134" t="s">
        <v>80</v>
      </c>
      <c r="AY139" s="13" t="s">
        <v>115</v>
      </c>
      <c r="BE139" s="135">
        <f t="shared" ref="BE139:BE182" si="4">IF(N139="základní",J139,0)</f>
        <v>0</v>
      </c>
      <c r="BF139" s="135">
        <f t="shared" ref="BF139:BF182" si="5">IF(N139="snížená",J139,0)</f>
        <v>0</v>
      </c>
      <c r="BG139" s="135">
        <f t="shared" ref="BG139:BG182" si="6">IF(N139="zákl. přenesená",J139,0)</f>
        <v>0</v>
      </c>
      <c r="BH139" s="135">
        <f t="shared" ref="BH139:BH182" si="7">IF(N139="sníž. přenesená",J139,0)</f>
        <v>0</v>
      </c>
      <c r="BI139" s="135">
        <f t="shared" ref="BI139:BI182" si="8">IF(N139="nulová",J139,0)</f>
        <v>0</v>
      </c>
      <c r="BJ139" s="13" t="s">
        <v>78</v>
      </c>
      <c r="BK139" s="135">
        <f t="shared" ref="BK139:BK182" si="9">ROUND(I139*H139,2)</f>
        <v>0</v>
      </c>
      <c r="BL139" s="13" t="s">
        <v>166</v>
      </c>
      <c r="BM139" s="134" t="s">
        <v>167</v>
      </c>
    </row>
    <row r="140" spans="2:65" s="1" customFormat="1" ht="21.8" customHeight="1">
      <c r="B140" s="28"/>
      <c r="C140" s="123" t="s">
        <v>168</v>
      </c>
      <c r="D140" s="123" t="s">
        <v>119</v>
      </c>
      <c r="E140" s="124" t="s">
        <v>169</v>
      </c>
      <c r="F140" s="125" t="s">
        <v>170</v>
      </c>
      <c r="G140" s="126" t="s">
        <v>122</v>
      </c>
      <c r="H140" s="127">
        <v>78</v>
      </c>
      <c r="I140" s="128"/>
      <c r="J140" s="129">
        <f t="shared" si="0"/>
        <v>0</v>
      </c>
      <c r="K140" s="125" t="s">
        <v>134</v>
      </c>
      <c r="L140" s="28"/>
      <c r="M140" s="130" t="s">
        <v>1</v>
      </c>
      <c r="N140" s="131" t="s">
        <v>38</v>
      </c>
      <c r="P140" s="132">
        <f t="shared" si="1"/>
        <v>0</v>
      </c>
      <c r="Q140" s="132">
        <v>0</v>
      </c>
      <c r="R140" s="132">
        <f t="shared" si="2"/>
        <v>0</v>
      </c>
      <c r="S140" s="132">
        <v>0</v>
      </c>
      <c r="T140" s="133">
        <f t="shared" si="3"/>
        <v>0</v>
      </c>
      <c r="AR140" s="134" t="s">
        <v>166</v>
      </c>
      <c r="AT140" s="134" t="s">
        <v>119</v>
      </c>
      <c r="AU140" s="134" t="s">
        <v>80</v>
      </c>
      <c r="AY140" s="13" t="s">
        <v>115</v>
      </c>
      <c r="BE140" s="135">
        <f t="shared" si="4"/>
        <v>0</v>
      </c>
      <c r="BF140" s="135">
        <f t="shared" si="5"/>
        <v>0</v>
      </c>
      <c r="BG140" s="135">
        <f t="shared" si="6"/>
        <v>0</v>
      </c>
      <c r="BH140" s="135">
        <f t="shared" si="7"/>
        <v>0</v>
      </c>
      <c r="BI140" s="135">
        <f t="shared" si="8"/>
        <v>0</v>
      </c>
      <c r="BJ140" s="13" t="s">
        <v>78</v>
      </c>
      <c r="BK140" s="135">
        <f t="shared" si="9"/>
        <v>0</v>
      </c>
      <c r="BL140" s="13" t="s">
        <v>166</v>
      </c>
      <c r="BM140" s="134" t="s">
        <v>171</v>
      </c>
    </row>
    <row r="141" spans="2:65" s="1" customFormat="1" ht="16.45" customHeight="1">
      <c r="B141" s="28"/>
      <c r="C141" s="136" t="s">
        <v>172</v>
      </c>
      <c r="D141" s="136" t="s">
        <v>173</v>
      </c>
      <c r="E141" s="137" t="s">
        <v>174</v>
      </c>
      <c r="F141" s="138" t="s">
        <v>175</v>
      </c>
      <c r="G141" s="139" t="s">
        <v>176</v>
      </c>
      <c r="H141" s="140">
        <v>78</v>
      </c>
      <c r="I141" s="141"/>
      <c r="J141" s="142">
        <f t="shared" si="0"/>
        <v>0</v>
      </c>
      <c r="K141" s="138" t="s">
        <v>1</v>
      </c>
      <c r="L141" s="143"/>
      <c r="M141" s="144" t="s">
        <v>1</v>
      </c>
      <c r="N141" s="145" t="s">
        <v>38</v>
      </c>
      <c r="P141" s="132">
        <f t="shared" si="1"/>
        <v>0</v>
      </c>
      <c r="Q141" s="132">
        <v>0</v>
      </c>
      <c r="R141" s="132">
        <f t="shared" si="2"/>
        <v>0</v>
      </c>
      <c r="S141" s="132">
        <v>0</v>
      </c>
      <c r="T141" s="133">
        <f t="shared" si="3"/>
        <v>0</v>
      </c>
      <c r="AR141" s="134" t="s">
        <v>177</v>
      </c>
      <c r="AT141" s="134" t="s">
        <v>173</v>
      </c>
      <c r="AU141" s="134" t="s">
        <v>80</v>
      </c>
      <c r="AY141" s="13" t="s">
        <v>115</v>
      </c>
      <c r="BE141" s="135">
        <f t="shared" si="4"/>
        <v>0</v>
      </c>
      <c r="BF141" s="135">
        <f t="shared" si="5"/>
        <v>0</v>
      </c>
      <c r="BG141" s="135">
        <f t="shared" si="6"/>
        <v>0</v>
      </c>
      <c r="BH141" s="135">
        <f t="shared" si="7"/>
        <v>0</v>
      </c>
      <c r="BI141" s="135">
        <f t="shared" si="8"/>
        <v>0</v>
      </c>
      <c r="BJ141" s="13" t="s">
        <v>78</v>
      </c>
      <c r="BK141" s="135">
        <f t="shared" si="9"/>
        <v>0</v>
      </c>
      <c r="BL141" s="13" t="s">
        <v>166</v>
      </c>
      <c r="BM141" s="134" t="s">
        <v>178</v>
      </c>
    </row>
    <row r="142" spans="2:65" s="1" customFormat="1" ht="16.45" customHeight="1">
      <c r="B142" s="28"/>
      <c r="C142" s="123" t="s">
        <v>179</v>
      </c>
      <c r="D142" s="123" t="s">
        <v>119</v>
      </c>
      <c r="E142" s="124" t="s">
        <v>180</v>
      </c>
      <c r="F142" s="125" t="s">
        <v>181</v>
      </c>
      <c r="G142" s="126" t="s">
        <v>122</v>
      </c>
      <c r="H142" s="127">
        <v>9</v>
      </c>
      <c r="I142" s="128"/>
      <c r="J142" s="129">
        <f t="shared" si="0"/>
        <v>0</v>
      </c>
      <c r="K142" s="125" t="s">
        <v>134</v>
      </c>
      <c r="L142" s="28"/>
      <c r="M142" s="130" t="s">
        <v>1</v>
      </c>
      <c r="N142" s="131" t="s">
        <v>38</v>
      </c>
      <c r="P142" s="132">
        <f t="shared" si="1"/>
        <v>0</v>
      </c>
      <c r="Q142" s="132">
        <v>0</v>
      </c>
      <c r="R142" s="132">
        <f t="shared" si="2"/>
        <v>0</v>
      </c>
      <c r="S142" s="132">
        <v>0</v>
      </c>
      <c r="T142" s="133">
        <f t="shared" si="3"/>
        <v>0</v>
      </c>
      <c r="AR142" s="134" t="s">
        <v>166</v>
      </c>
      <c r="AT142" s="134" t="s">
        <v>119</v>
      </c>
      <c r="AU142" s="134" t="s">
        <v>80</v>
      </c>
      <c r="AY142" s="13" t="s">
        <v>115</v>
      </c>
      <c r="BE142" s="135">
        <f t="shared" si="4"/>
        <v>0</v>
      </c>
      <c r="BF142" s="135">
        <f t="shared" si="5"/>
        <v>0</v>
      </c>
      <c r="BG142" s="135">
        <f t="shared" si="6"/>
        <v>0</v>
      </c>
      <c r="BH142" s="135">
        <f t="shared" si="7"/>
        <v>0</v>
      </c>
      <c r="BI142" s="135">
        <f t="shared" si="8"/>
        <v>0</v>
      </c>
      <c r="BJ142" s="13" t="s">
        <v>78</v>
      </c>
      <c r="BK142" s="135">
        <f t="shared" si="9"/>
        <v>0</v>
      </c>
      <c r="BL142" s="13" t="s">
        <v>166</v>
      </c>
      <c r="BM142" s="134" t="s">
        <v>182</v>
      </c>
    </row>
    <row r="143" spans="2:65" s="1" customFormat="1" ht="16.45" customHeight="1">
      <c r="B143" s="28"/>
      <c r="C143" s="136" t="s">
        <v>7</v>
      </c>
      <c r="D143" s="136" t="s">
        <v>173</v>
      </c>
      <c r="E143" s="137" t="s">
        <v>183</v>
      </c>
      <c r="F143" s="138" t="s">
        <v>184</v>
      </c>
      <c r="G143" s="139" t="s">
        <v>122</v>
      </c>
      <c r="H143" s="140">
        <v>5</v>
      </c>
      <c r="I143" s="141"/>
      <c r="J143" s="142">
        <f t="shared" si="0"/>
        <v>0</v>
      </c>
      <c r="K143" s="138" t="s">
        <v>1</v>
      </c>
      <c r="L143" s="143"/>
      <c r="M143" s="144" t="s">
        <v>1</v>
      </c>
      <c r="N143" s="145" t="s">
        <v>38</v>
      </c>
      <c r="P143" s="132">
        <f t="shared" si="1"/>
        <v>0</v>
      </c>
      <c r="Q143" s="132">
        <v>0</v>
      </c>
      <c r="R143" s="132">
        <f t="shared" si="2"/>
        <v>0</v>
      </c>
      <c r="S143" s="132">
        <v>0</v>
      </c>
      <c r="T143" s="133">
        <f t="shared" si="3"/>
        <v>0</v>
      </c>
      <c r="AR143" s="134" t="s">
        <v>177</v>
      </c>
      <c r="AT143" s="134" t="s">
        <v>173</v>
      </c>
      <c r="AU143" s="134" t="s">
        <v>80</v>
      </c>
      <c r="AY143" s="13" t="s">
        <v>115</v>
      </c>
      <c r="BE143" s="135">
        <f t="shared" si="4"/>
        <v>0</v>
      </c>
      <c r="BF143" s="135">
        <f t="shared" si="5"/>
        <v>0</v>
      </c>
      <c r="BG143" s="135">
        <f t="shared" si="6"/>
        <v>0</v>
      </c>
      <c r="BH143" s="135">
        <f t="shared" si="7"/>
        <v>0</v>
      </c>
      <c r="BI143" s="135">
        <f t="shared" si="8"/>
        <v>0</v>
      </c>
      <c r="BJ143" s="13" t="s">
        <v>78</v>
      </c>
      <c r="BK143" s="135">
        <f t="shared" si="9"/>
        <v>0</v>
      </c>
      <c r="BL143" s="13" t="s">
        <v>166</v>
      </c>
      <c r="BM143" s="134" t="s">
        <v>185</v>
      </c>
    </row>
    <row r="144" spans="2:65" s="1" customFormat="1" ht="16.45" customHeight="1">
      <c r="B144" s="28"/>
      <c r="C144" s="136" t="s">
        <v>186</v>
      </c>
      <c r="D144" s="136" t="s">
        <v>173</v>
      </c>
      <c r="E144" s="137" t="s">
        <v>187</v>
      </c>
      <c r="F144" s="138" t="s">
        <v>188</v>
      </c>
      <c r="G144" s="139" t="s">
        <v>122</v>
      </c>
      <c r="H144" s="140">
        <v>4</v>
      </c>
      <c r="I144" s="141"/>
      <c r="J144" s="142">
        <f t="shared" si="0"/>
        <v>0</v>
      </c>
      <c r="K144" s="138" t="s">
        <v>1</v>
      </c>
      <c r="L144" s="143"/>
      <c r="M144" s="144" t="s">
        <v>1</v>
      </c>
      <c r="N144" s="145" t="s">
        <v>38</v>
      </c>
      <c r="P144" s="132">
        <f t="shared" si="1"/>
        <v>0</v>
      </c>
      <c r="Q144" s="132">
        <v>0</v>
      </c>
      <c r="R144" s="132">
        <f t="shared" si="2"/>
        <v>0</v>
      </c>
      <c r="S144" s="132">
        <v>0</v>
      </c>
      <c r="T144" s="133">
        <f t="shared" si="3"/>
        <v>0</v>
      </c>
      <c r="AR144" s="134" t="s">
        <v>177</v>
      </c>
      <c r="AT144" s="134" t="s">
        <v>173</v>
      </c>
      <c r="AU144" s="134" t="s">
        <v>80</v>
      </c>
      <c r="AY144" s="13" t="s">
        <v>115</v>
      </c>
      <c r="BE144" s="135">
        <f t="shared" si="4"/>
        <v>0</v>
      </c>
      <c r="BF144" s="135">
        <f t="shared" si="5"/>
        <v>0</v>
      </c>
      <c r="BG144" s="135">
        <f t="shared" si="6"/>
        <v>0</v>
      </c>
      <c r="BH144" s="135">
        <f t="shared" si="7"/>
        <v>0</v>
      </c>
      <c r="BI144" s="135">
        <f t="shared" si="8"/>
        <v>0</v>
      </c>
      <c r="BJ144" s="13" t="s">
        <v>78</v>
      </c>
      <c r="BK144" s="135">
        <f t="shared" si="9"/>
        <v>0</v>
      </c>
      <c r="BL144" s="13" t="s">
        <v>166</v>
      </c>
      <c r="BM144" s="134" t="s">
        <v>189</v>
      </c>
    </row>
    <row r="145" spans="2:65" s="1" customFormat="1" ht="24.1" customHeight="1">
      <c r="B145" s="28"/>
      <c r="C145" s="123" t="s">
        <v>190</v>
      </c>
      <c r="D145" s="123" t="s">
        <v>119</v>
      </c>
      <c r="E145" s="124" t="s">
        <v>191</v>
      </c>
      <c r="F145" s="125" t="s">
        <v>192</v>
      </c>
      <c r="G145" s="126" t="s">
        <v>133</v>
      </c>
      <c r="H145" s="127">
        <v>423</v>
      </c>
      <c r="I145" s="128"/>
      <c r="J145" s="129">
        <f t="shared" si="0"/>
        <v>0</v>
      </c>
      <c r="K145" s="125" t="s">
        <v>134</v>
      </c>
      <c r="L145" s="28"/>
      <c r="M145" s="130" t="s">
        <v>1</v>
      </c>
      <c r="N145" s="131" t="s">
        <v>38</v>
      </c>
      <c r="P145" s="132">
        <f t="shared" si="1"/>
        <v>0</v>
      </c>
      <c r="Q145" s="132">
        <v>0</v>
      </c>
      <c r="R145" s="132">
        <f t="shared" si="2"/>
        <v>0</v>
      </c>
      <c r="S145" s="132">
        <v>0</v>
      </c>
      <c r="T145" s="133">
        <f t="shared" si="3"/>
        <v>0</v>
      </c>
      <c r="AR145" s="134" t="s">
        <v>166</v>
      </c>
      <c r="AT145" s="134" t="s">
        <v>119</v>
      </c>
      <c r="AU145" s="134" t="s">
        <v>80</v>
      </c>
      <c r="AY145" s="13" t="s">
        <v>115</v>
      </c>
      <c r="BE145" s="135">
        <f t="shared" si="4"/>
        <v>0</v>
      </c>
      <c r="BF145" s="135">
        <f t="shared" si="5"/>
        <v>0</v>
      </c>
      <c r="BG145" s="135">
        <f t="shared" si="6"/>
        <v>0</v>
      </c>
      <c r="BH145" s="135">
        <f t="shared" si="7"/>
        <v>0</v>
      </c>
      <c r="BI145" s="135">
        <f t="shared" si="8"/>
        <v>0</v>
      </c>
      <c r="BJ145" s="13" t="s">
        <v>78</v>
      </c>
      <c r="BK145" s="135">
        <f t="shared" si="9"/>
        <v>0</v>
      </c>
      <c r="BL145" s="13" t="s">
        <v>166</v>
      </c>
      <c r="BM145" s="134" t="s">
        <v>193</v>
      </c>
    </row>
    <row r="146" spans="2:65" s="1" customFormat="1" ht="16.45" customHeight="1">
      <c r="B146" s="28"/>
      <c r="C146" s="136" t="s">
        <v>194</v>
      </c>
      <c r="D146" s="136" t="s">
        <v>173</v>
      </c>
      <c r="E146" s="137" t="s">
        <v>195</v>
      </c>
      <c r="F146" s="138" t="s">
        <v>196</v>
      </c>
      <c r="G146" s="139" t="s">
        <v>133</v>
      </c>
      <c r="H146" s="140">
        <v>248</v>
      </c>
      <c r="I146" s="141"/>
      <c r="J146" s="142">
        <f t="shared" si="0"/>
        <v>0</v>
      </c>
      <c r="K146" s="138" t="s">
        <v>1</v>
      </c>
      <c r="L146" s="143"/>
      <c r="M146" s="144" t="s">
        <v>1</v>
      </c>
      <c r="N146" s="145" t="s">
        <v>38</v>
      </c>
      <c r="P146" s="132">
        <f t="shared" si="1"/>
        <v>0</v>
      </c>
      <c r="Q146" s="132">
        <v>0</v>
      </c>
      <c r="R146" s="132">
        <f t="shared" si="2"/>
        <v>0</v>
      </c>
      <c r="S146" s="132">
        <v>0</v>
      </c>
      <c r="T146" s="133">
        <f t="shared" si="3"/>
        <v>0</v>
      </c>
      <c r="AR146" s="134" t="s">
        <v>177</v>
      </c>
      <c r="AT146" s="134" t="s">
        <v>173</v>
      </c>
      <c r="AU146" s="134" t="s">
        <v>80</v>
      </c>
      <c r="AY146" s="13" t="s">
        <v>115</v>
      </c>
      <c r="BE146" s="135">
        <f t="shared" si="4"/>
        <v>0</v>
      </c>
      <c r="BF146" s="135">
        <f t="shared" si="5"/>
        <v>0</v>
      </c>
      <c r="BG146" s="135">
        <f t="shared" si="6"/>
        <v>0</v>
      </c>
      <c r="BH146" s="135">
        <f t="shared" si="7"/>
        <v>0</v>
      </c>
      <c r="BI146" s="135">
        <f t="shared" si="8"/>
        <v>0</v>
      </c>
      <c r="BJ146" s="13" t="s">
        <v>78</v>
      </c>
      <c r="BK146" s="135">
        <f t="shared" si="9"/>
        <v>0</v>
      </c>
      <c r="BL146" s="13" t="s">
        <v>166</v>
      </c>
      <c r="BM146" s="134" t="s">
        <v>197</v>
      </c>
    </row>
    <row r="147" spans="2:65" s="1" customFormat="1" ht="16.45" customHeight="1">
      <c r="B147" s="28"/>
      <c r="C147" s="136" t="s">
        <v>198</v>
      </c>
      <c r="D147" s="136" t="s">
        <v>173</v>
      </c>
      <c r="E147" s="137" t="s">
        <v>199</v>
      </c>
      <c r="F147" s="138" t="s">
        <v>200</v>
      </c>
      <c r="G147" s="139" t="s">
        <v>133</v>
      </c>
      <c r="H147" s="140">
        <v>14</v>
      </c>
      <c r="I147" s="141"/>
      <c r="J147" s="142">
        <f t="shared" si="0"/>
        <v>0</v>
      </c>
      <c r="K147" s="138" t="s">
        <v>1</v>
      </c>
      <c r="L147" s="143"/>
      <c r="M147" s="144" t="s">
        <v>1</v>
      </c>
      <c r="N147" s="145" t="s">
        <v>38</v>
      </c>
      <c r="P147" s="132">
        <f t="shared" si="1"/>
        <v>0</v>
      </c>
      <c r="Q147" s="132">
        <v>0</v>
      </c>
      <c r="R147" s="132">
        <f t="shared" si="2"/>
        <v>0</v>
      </c>
      <c r="S147" s="132">
        <v>0</v>
      </c>
      <c r="T147" s="133">
        <f t="shared" si="3"/>
        <v>0</v>
      </c>
      <c r="AR147" s="134" t="s">
        <v>177</v>
      </c>
      <c r="AT147" s="134" t="s">
        <v>173</v>
      </c>
      <c r="AU147" s="134" t="s">
        <v>80</v>
      </c>
      <c r="AY147" s="13" t="s">
        <v>115</v>
      </c>
      <c r="BE147" s="135">
        <f t="shared" si="4"/>
        <v>0</v>
      </c>
      <c r="BF147" s="135">
        <f t="shared" si="5"/>
        <v>0</v>
      </c>
      <c r="BG147" s="135">
        <f t="shared" si="6"/>
        <v>0</v>
      </c>
      <c r="BH147" s="135">
        <f t="shared" si="7"/>
        <v>0</v>
      </c>
      <c r="BI147" s="135">
        <f t="shared" si="8"/>
        <v>0</v>
      </c>
      <c r="BJ147" s="13" t="s">
        <v>78</v>
      </c>
      <c r="BK147" s="135">
        <f t="shared" si="9"/>
        <v>0</v>
      </c>
      <c r="BL147" s="13" t="s">
        <v>166</v>
      </c>
      <c r="BM147" s="134" t="s">
        <v>201</v>
      </c>
    </row>
    <row r="148" spans="2:65" s="1" customFormat="1" ht="16.45" customHeight="1">
      <c r="B148" s="28"/>
      <c r="C148" s="136" t="s">
        <v>202</v>
      </c>
      <c r="D148" s="136" t="s">
        <v>173</v>
      </c>
      <c r="E148" s="137" t="s">
        <v>203</v>
      </c>
      <c r="F148" s="138" t="s">
        <v>204</v>
      </c>
      <c r="G148" s="139" t="s">
        <v>173</v>
      </c>
      <c r="H148" s="140">
        <v>56</v>
      </c>
      <c r="I148" s="141"/>
      <c r="J148" s="142">
        <f t="shared" si="0"/>
        <v>0</v>
      </c>
      <c r="K148" s="138" t="s">
        <v>1</v>
      </c>
      <c r="L148" s="143"/>
      <c r="M148" s="144" t="s">
        <v>1</v>
      </c>
      <c r="N148" s="145" t="s">
        <v>38</v>
      </c>
      <c r="P148" s="132">
        <f t="shared" si="1"/>
        <v>0</v>
      </c>
      <c r="Q148" s="132">
        <v>0</v>
      </c>
      <c r="R148" s="132">
        <f t="shared" si="2"/>
        <v>0</v>
      </c>
      <c r="S148" s="132">
        <v>0</v>
      </c>
      <c r="T148" s="133">
        <f t="shared" si="3"/>
        <v>0</v>
      </c>
      <c r="AR148" s="134" t="s">
        <v>177</v>
      </c>
      <c r="AT148" s="134" t="s">
        <v>173</v>
      </c>
      <c r="AU148" s="134" t="s">
        <v>80</v>
      </c>
      <c r="AY148" s="13" t="s">
        <v>115</v>
      </c>
      <c r="BE148" s="135">
        <f t="shared" si="4"/>
        <v>0</v>
      </c>
      <c r="BF148" s="135">
        <f t="shared" si="5"/>
        <v>0</v>
      </c>
      <c r="BG148" s="135">
        <f t="shared" si="6"/>
        <v>0</v>
      </c>
      <c r="BH148" s="135">
        <f t="shared" si="7"/>
        <v>0</v>
      </c>
      <c r="BI148" s="135">
        <f t="shared" si="8"/>
        <v>0</v>
      </c>
      <c r="BJ148" s="13" t="s">
        <v>78</v>
      </c>
      <c r="BK148" s="135">
        <f t="shared" si="9"/>
        <v>0</v>
      </c>
      <c r="BL148" s="13" t="s">
        <v>166</v>
      </c>
      <c r="BM148" s="134" t="s">
        <v>205</v>
      </c>
    </row>
    <row r="149" spans="2:65" s="1" customFormat="1" ht="16.45" customHeight="1">
      <c r="B149" s="28"/>
      <c r="C149" s="136" t="s">
        <v>206</v>
      </c>
      <c r="D149" s="136" t="s">
        <v>173</v>
      </c>
      <c r="E149" s="137" t="s">
        <v>207</v>
      </c>
      <c r="F149" s="138" t="s">
        <v>208</v>
      </c>
      <c r="G149" s="139" t="s">
        <v>173</v>
      </c>
      <c r="H149" s="140">
        <v>105</v>
      </c>
      <c r="I149" s="141"/>
      <c r="J149" s="142">
        <f t="shared" si="0"/>
        <v>0</v>
      </c>
      <c r="K149" s="138" t="s">
        <v>1</v>
      </c>
      <c r="L149" s="143"/>
      <c r="M149" s="144" t="s">
        <v>1</v>
      </c>
      <c r="N149" s="145" t="s">
        <v>38</v>
      </c>
      <c r="P149" s="132">
        <f t="shared" si="1"/>
        <v>0</v>
      </c>
      <c r="Q149" s="132">
        <v>0</v>
      </c>
      <c r="R149" s="132">
        <f t="shared" si="2"/>
        <v>0</v>
      </c>
      <c r="S149" s="132">
        <v>0</v>
      </c>
      <c r="T149" s="133">
        <f t="shared" si="3"/>
        <v>0</v>
      </c>
      <c r="AR149" s="134" t="s">
        <v>177</v>
      </c>
      <c r="AT149" s="134" t="s">
        <v>173</v>
      </c>
      <c r="AU149" s="134" t="s">
        <v>80</v>
      </c>
      <c r="AY149" s="13" t="s">
        <v>115</v>
      </c>
      <c r="BE149" s="135">
        <f t="shared" si="4"/>
        <v>0</v>
      </c>
      <c r="BF149" s="135">
        <f t="shared" si="5"/>
        <v>0</v>
      </c>
      <c r="BG149" s="135">
        <f t="shared" si="6"/>
        <v>0</v>
      </c>
      <c r="BH149" s="135">
        <f t="shared" si="7"/>
        <v>0</v>
      </c>
      <c r="BI149" s="135">
        <f t="shared" si="8"/>
        <v>0</v>
      </c>
      <c r="BJ149" s="13" t="s">
        <v>78</v>
      </c>
      <c r="BK149" s="135">
        <f t="shared" si="9"/>
        <v>0</v>
      </c>
      <c r="BL149" s="13" t="s">
        <v>166</v>
      </c>
      <c r="BM149" s="134" t="s">
        <v>209</v>
      </c>
    </row>
    <row r="150" spans="2:65" s="1" customFormat="1" ht="24.1" customHeight="1">
      <c r="B150" s="28"/>
      <c r="C150" s="123" t="s">
        <v>210</v>
      </c>
      <c r="D150" s="123" t="s">
        <v>119</v>
      </c>
      <c r="E150" s="124" t="s">
        <v>211</v>
      </c>
      <c r="F150" s="125" t="s">
        <v>212</v>
      </c>
      <c r="G150" s="126" t="s">
        <v>133</v>
      </c>
      <c r="H150" s="127">
        <v>8</v>
      </c>
      <c r="I150" s="128"/>
      <c r="J150" s="129">
        <f t="shared" si="0"/>
        <v>0</v>
      </c>
      <c r="K150" s="125" t="s">
        <v>134</v>
      </c>
      <c r="L150" s="28"/>
      <c r="M150" s="130" t="s">
        <v>1</v>
      </c>
      <c r="N150" s="131" t="s">
        <v>38</v>
      </c>
      <c r="P150" s="132">
        <f t="shared" si="1"/>
        <v>0</v>
      </c>
      <c r="Q150" s="132">
        <v>0</v>
      </c>
      <c r="R150" s="132">
        <f t="shared" si="2"/>
        <v>0</v>
      </c>
      <c r="S150" s="132">
        <v>0</v>
      </c>
      <c r="T150" s="133">
        <f t="shared" si="3"/>
        <v>0</v>
      </c>
      <c r="AR150" s="134" t="s">
        <v>166</v>
      </c>
      <c r="AT150" s="134" t="s">
        <v>119</v>
      </c>
      <c r="AU150" s="134" t="s">
        <v>80</v>
      </c>
      <c r="AY150" s="13" t="s">
        <v>115</v>
      </c>
      <c r="BE150" s="135">
        <f t="shared" si="4"/>
        <v>0</v>
      </c>
      <c r="BF150" s="135">
        <f t="shared" si="5"/>
        <v>0</v>
      </c>
      <c r="BG150" s="135">
        <f t="shared" si="6"/>
        <v>0</v>
      </c>
      <c r="BH150" s="135">
        <f t="shared" si="7"/>
        <v>0</v>
      </c>
      <c r="BI150" s="135">
        <f t="shared" si="8"/>
        <v>0</v>
      </c>
      <c r="BJ150" s="13" t="s">
        <v>78</v>
      </c>
      <c r="BK150" s="135">
        <f t="shared" si="9"/>
        <v>0</v>
      </c>
      <c r="BL150" s="13" t="s">
        <v>166</v>
      </c>
      <c r="BM150" s="134" t="s">
        <v>213</v>
      </c>
    </row>
    <row r="151" spans="2:65" s="1" customFormat="1" ht="16.45" customHeight="1">
      <c r="B151" s="28"/>
      <c r="C151" s="136" t="s">
        <v>177</v>
      </c>
      <c r="D151" s="136" t="s">
        <v>173</v>
      </c>
      <c r="E151" s="137" t="s">
        <v>214</v>
      </c>
      <c r="F151" s="138" t="s">
        <v>215</v>
      </c>
      <c r="G151" s="139" t="s">
        <v>133</v>
      </c>
      <c r="H151" s="140">
        <v>8</v>
      </c>
      <c r="I151" s="141"/>
      <c r="J151" s="142">
        <f t="shared" si="0"/>
        <v>0</v>
      </c>
      <c r="K151" s="138" t="s">
        <v>1</v>
      </c>
      <c r="L151" s="143"/>
      <c r="M151" s="144" t="s">
        <v>1</v>
      </c>
      <c r="N151" s="145" t="s">
        <v>38</v>
      </c>
      <c r="P151" s="132">
        <f t="shared" si="1"/>
        <v>0</v>
      </c>
      <c r="Q151" s="132">
        <v>0</v>
      </c>
      <c r="R151" s="132">
        <f t="shared" si="2"/>
        <v>0</v>
      </c>
      <c r="S151" s="132">
        <v>0</v>
      </c>
      <c r="T151" s="133">
        <f t="shared" si="3"/>
        <v>0</v>
      </c>
      <c r="AR151" s="134" t="s">
        <v>177</v>
      </c>
      <c r="AT151" s="134" t="s">
        <v>173</v>
      </c>
      <c r="AU151" s="134" t="s">
        <v>80</v>
      </c>
      <c r="AY151" s="13" t="s">
        <v>115</v>
      </c>
      <c r="BE151" s="135">
        <f t="shared" si="4"/>
        <v>0</v>
      </c>
      <c r="BF151" s="135">
        <f t="shared" si="5"/>
        <v>0</v>
      </c>
      <c r="BG151" s="135">
        <f t="shared" si="6"/>
        <v>0</v>
      </c>
      <c r="BH151" s="135">
        <f t="shared" si="7"/>
        <v>0</v>
      </c>
      <c r="BI151" s="135">
        <f t="shared" si="8"/>
        <v>0</v>
      </c>
      <c r="BJ151" s="13" t="s">
        <v>78</v>
      </c>
      <c r="BK151" s="135">
        <f t="shared" si="9"/>
        <v>0</v>
      </c>
      <c r="BL151" s="13" t="s">
        <v>166</v>
      </c>
      <c r="BM151" s="134" t="s">
        <v>216</v>
      </c>
    </row>
    <row r="152" spans="2:65" s="1" customFormat="1" ht="24.1" customHeight="1">
      <c r="B152" s="28"/>
      <c r="C152" s="123" t="s">
        <v>217</v>
      </c>
      <c r="D152" s="123" t="s">
        <v>119</v>
      </c>
      <c r="E152" s="124" t="s">
        <v>218</v>
      </c>
      <c r="F152" s="125" t="s">
        <v>219</v>
      </c>
      <c r="G152" s="126" t="s">
        <v>122</v>
      </c>
      <c r="H152" s="127">
        <v>56</v>
      </c>
      <c r="I152" s="128"/>
      <c r="J152" s="129">
        <f t="shared" si="0"/>
        <v>0</v>
      </c>
      <c r="K152" s="125" t="s">
        <v>134</v>
      </c>
      <c r="L152" s="28"/>
      <c r="M152" s="130" t="s">
        <v>1</v>
      </c>
      <c r="N152" s="131" t="s">
        <v>38</v>
      </c>
      <c r="P152" s="132">
        <f t="shared" si="1"/>
        <v>0</v>
      </c>
      <c r="Q152" s="132">
        <v>0</v>
      </c>
      <c r="R152" s="132">
        <f t="shared" si="2"/>
        <v>0</v>
      </c>
      <c r="S152" s="132">
        <v>0</v>
      </c>
      <c r="T152" s="133">
        <f t="shared" si="3"/>
        <v>0</v>
      </c>
      <c r="AR152" s="134" t="s">
        <v>166</v>
      </c>
      <c r="AT152" s="134" t="s">
        <v>119</v>
      </c>
      <c r="AU152" s="134" t="s">
        <v>80</v>
      </c>
      <c r="AY152" s="13" t="s">
        <v>115</v>
      </c>
      <c r="BE152" s="135">
        <f t="shared" si="4"/>
        <v>0</v>
      </c>
      <c r="BF152" s="135">
        <f t="shared" si="5"/>
        <v>0</v>
      </c>
      <c r="BG152" s="135">
        <f t="shared" si="6"/>
        <v>0</v>
      </c>
      <c r="BH152" s="135">
        <f t="shared" si="7"/>
        <v>0</v>
      </c>
      <c r="BI152" s="135">
        <f t="shared" si="8"/>
        <v>0</v>
      </c>
      <c r="BJ152" s="13" t="s">
        <v>78</v>
      </c>
      <c r="BK152" s="135">
        <f t="shared" si="9"/>
        <v>0</v>
      </c>
      <c r="BL152" s="13" t="s">
        <v>166</v>
      </c>
      <c r="BM152" s="134" t="s">
        <v>220</v>
      </c>
    </row>
    <row r="153" spans="2:65" s="1" customFormat="1" ht="24.1" customHeight="1">
      <c r="B153" s="28"/>
      <c r="C153" s="123" t="s">
        <v>221</v>
      </c>
      <c r="D153" s="123" t="s">
        <v>119</v>
      </c>
      <c r="E153" s="124" t="s">
        <v>222</v>
      </c>
      <c r="F153" s="125" t="s">
        <v>223</v>
      </c>
      <c r="G153" s="126" t="s">
        <v>122</v>
      </c>
      <c r="H153" s="127">
        <v>5</v>
      </c>
      <c r="I153" s="128"/>
      <c r="J153" s="129">
        <f t="shared" si="0"/>
        <v>0</v>
      </c>
      <c r="K153" s="125" t="s">
        <v>134</v>
      </c>
      <c r="L153" s="28"/>
      <c r="M153" s="130" t="s">
        <v>1</v>
      </c>
      <c r="N153" s="131" t="s">
        <v>38</v>
      </c>
      <c r="P153" s="132">
        <f t="shared" si="1"/>
        <v>0</v>
      </c>
      <c r="Q153" s="132">
        <v>0</v>
      </c>
      <c r="R153" s="132">
        <f t="shared" si="2"/>
        <v>0</v>
      </c>
      <c r="S153" s="132">
        <v>0</v>
      </c>
      <c r="T153" s="133">
        <f t="shared" si="3"/>
        <v>0</v>
      </c>
      <c r="AR153" s="134" t="s">
        <v>166</v>
      </c>
      <c r="AT153" s="134" t="s">
        <v>119</v>
      </c>
      <c r="AU153" s="134" t="s">
        <v>80</v>
      </c>
      <c r="AY153" s="13" t="s">
        <v>115</v>
      </c>
      <c r="BE153" s="135">
        <f t="shared" si="4"/>
        <v>0</v>
      </c>
      <c r="BF153" s="135">
        <f t="shared" si="5"/>
        <v>0</v>
      </c>
      <c r="BG153" s="135">
        <f t="shared" si="6"/>
        <v>0</v>
      </c>
      <c r="BH153" s="135">
        <f t="shared" si="7"/>
        <v>0</v>
      </c>
      <c r="BI153" s="135">
        <f t="shared" si="8"/>
        <v>0</v>
      </c>
      <c r="BJ153" s="13" t="s">
        <v>78</v>
      </c>
      <c r="BK153" s="135">
        <f t="shared" si="9"/>
        <v>0</v>
      </c>
      <c r="BL153" s="13" t="s">
        <v>166</v>
      </c>
      <c r="BM153" s="134" t="s">
        <v>224</v>
      </c>
    </row>
    <row r="154" spans="2:65" s="1" customFormat="1" ht="24.1" customHeight="1">
      <c r="B154" s="28"/>
      <c r="C154" s="123" t="s">
        <v>225</v>
      </c>
      <c r="D154" s="123" t="s">
        <v>119</v>
      </c>
      <c r="E154" s="124" t="s">
        <v>226</v>
      </c>
      <c r="F154" s="125" t="s">
        <v>227</v>
      </c>
      <c r="G154" s="126" t="s">
        <v>122</v>
      </c>
      <c r="H154" s="127">
        <v>1</v>
      </c>
      <c r="I154" s="128"/>
      <c r="J154" s="129">
        <f t="shared" si="0"/>
        <v>0</v>
      </c>
      <c r="K154" s="125" t="s">
        <v>123</v>
      </c>
      <c r="L154" s="28"/>
      <c r="M154" s="130" t="s">
        <v>1</v>
      </c>
      <c r="N154" s="131" t="s">
        <v>38</v>
      </c>
      <c r="P154" s="132">
        <f t="shared" si="1"/>
        <v>0</v>
      </c>
      <c r="Q154" s="132">
        <v>0</v>
      </c>
      <c r="R154" s="132">
        <f t="shared" si="2"/>
        <v>0</v>
      </c>
      <c r="S154" s="132">
        <v>0</v>
      </c>
      <c r="T154" s="133">
        <f t="shared" si="3"/>
        <v>0</v>
      </c>
      <c r="AR154" s="134" t="s">
        <v>166</v>
      </c>
      <c r="AT154" s="134" t="s">
        <v>119</v>
      </c>
      <c r="AU154" s="134" t="s">
        <v>80</v>
      </c>
      <c r="AY154" s="13" t="s">
        <v>115</v>
      </c>
      <c r="BE154" s="135">
        <f t="shared" si="4"/>
        <v>0</v>
      </c>
      <c r="BF154" s="135">
        <f t="shared" si="5"/>
        <v>0</v>
      </c>
      <c r="BG154" s="135">
        <f t="shared" si="6"/>
        <v>0</v>
      </c>
      <c r="BH154" s="135">
        <f t="shared" si="7"/>
        <v>0</v>
      </c>
      <c r="BI154" s="135">
        <f t="shared" si="8"/>
        <v>0</v>
      </c>
      <c r="BJ154" s="13" t="s">
        <v>78</v>
      </c>
      <c r="BK154" s="135">
        <f t="shared" si="9"/>
        <v>0</v>
      </c>
      <c r="BL154" s="13" t="s">
        <v>166</v>
      </c>
      <c r="BM154" s="134" t="s">
        <v>228</v>
      </c>
    </row>
    <row r="155" spans="2:65" s="1" customFormat="1" ht="16.45" customHeight="1">
      <c r="B155" s="28"/>
      <c r="C155" s="136" t="s">
        <v>229</v>
      </c>
      <c r="D155" s="136" t="s">
        <v>173</v>
      </c>
      <c r="E155" s="137" t="s">
        <v>230</v>
      </c>
      <c r="F155" s="138" t="s">
        <v>231</v>
      </c>
      <c r="G155" s="139" t="s">
        <v>176</v>
      </c>
      <c r="H155" s="140">
        <v>1</v>
      </c>
      <c r="I155" s="141"/>
      <c r="J155" s="142">
        <f t="shared" si="0"/>
        <v>0</v>
      </c>
      <c r="K155" s="138" t="s">
        <v>1</v>
      </c>
      <c r="L155" s="143"/>
      <c r="M155" s="144" t="s">
        <v>1</v>
      </c>
      <c r="N155" s="145" t="s">
        <v>38</v>
      </c>
      <c r="P155" s="132">
        <f t="shared" si="1"/>
        <v>0</v>
      </c>
      <c r="Q155" s="132">
        <v>0</v>
      </c>
      <c r="R155" s="132">
        <f t="shared" si="2"/>
        <v>0</v>
      </c>
      <c r="S155" s="132">
        <v>0</v>
      </c>
      <c r="T155" s="133">
        <f t="shared" si="3"/>
        <v>0</v>
      </c>
      <c r="AR155" s="134" t="s">
        <v>177</v>
      </c>
      <c r="AT155" s="134" t="s">
        <v>173</v>
      </c>
      <c r="AU155" s="134" t="s">
        <v>80</v>
      </c>
      <c r="AY155" s="13" t="s">
        <v>115</v>
      </c>
      <c r="BE155" s="135">
        <f t="shared" si="4"/>
        <v>0</v>
      </c>
      <c r="BF155" s="135">
        <f t="shared" si="5"/>
        <v>0</v>
      </c>
      <c r="BG155" s="135">
        <f t="shared" si="6"/>
        <v>0</v>
      </c>
      <c r="BH155" s="135">
        <f t="shared" si="7"/>
        <v>0</v>
      </c>
      <c r="BI155" s="135">
        <f t="shared" si="8"/>
        <v>0</v>
      </c>
      <c r="BJ155" s="13" t="s">
        <v>78</v>
      </c>
      <c r="BK155" s="135">
        <f t="shared" si="9"/>
        <v>0</v>
      </c>
      <c r="BL155" s="13" t="s">
        <v>166</v>
      </c>
      <c r="BM155" s="134" t="s">
        <v>232</v>
      </c>
    </row>
    <row r="156" spans="2:65" s="1" customFormat="1" ht="24.1" customHeight="1">
      <c r="B156" s="28"/>
      <c r="C156" s="123" t="s">
        <v>233</v>
      </c>
      <c r="D156" s="123" t="s">
        <v>119</v>
      </c>
      <c r="E156" s="124" t="s">
        <v>234</v>
      </c>
      <c r="F156" s="125" t="s">
        <v>235</v>
      </c>
      <c r="G156" s="126" t="s">
        <v>122</v>
      </c>
      <c r="H156" s="127">
        <v>3</v>
      </c>
      <c r="I156" s="128"/>
      <c r="J156" s="129">
        <f t="shared" si="0"/>
        <v>0</v>
      </c>
      <c r="K156" s="125" t="s">
        <v>236</v>
      </c>
      <c r="L156" s="28"/>
      <c r="M156" s="130" t="s">
        <v>1</v>
      </c>
      <c r="N156" s="131" t="s">
        <v>38</v>
      </c>
      <c r="P156" s="132">
        <f t="shared" si="1"/>
        <v>0</v>
      </c>
      <c r="Q156" s="132">
        <v>0</v>
      </c>
      <c r="R156" s="132">
        <f t="shared" si="2"/>
        <v>0</v>
      </c>
      <c r="S156" s="132">
        <v>0</v>
      </c>
      <c r="T156" s="133">
        <f t="shared" si="3"/>
        <v>0</v>
      </c>
      <c r="AR156" s="134" t="s">
        <v>166</v>
      </c>
      <c r="AT156" s="134" t="s">
        <v>119</v>
      </c>
      <c r="AU156" s="134" t="s">
        <v>80</v>
      </c>
      <c r="AY156" s="13" t="s">
        <v>115</v>
      </c>
      <c r="BE156" s="135">
        <f t="shared" si="4"/>
        <v>0</v>
      </c>
      <c r="BF156" s="135">
        <f t="shared" si="5"/>
        <v>0</v>
      </c>
      <c r="BG156" s="135">
        <f t="shared" si="6"/>
        <v>0</v>
      </c>
      <c r="BH156" s="135">
        <f t="shared" si="7"/>
        <v>0</v>
      </c>
      <c r="BI156" s="135">
        <f t="shared" si="8"/>
        <v>0</v>
      </c>
      <c r="BJ156" s="13" t="s">
        <v>78</v>
      </c>
      <c r="BK156" s="135">
        <f t="shared" si="9"/>
        <v>0</v>
      </c>
      <c r="BL156" s="13" t="s">
        <v>166</v>
      </c>
      <c r="BM156" s="134" t="s">
        <v>237</v>
      </c>
    </row>
    <row r="157" spans="2:65" s="1" customFormat="1" ht="16.45" customHeight="1">
      <c r="B157" s="28"/>
      <c r="C157" s="136" t="s">
        <v>238</v>
      </c>
      <c r="D157" s="136" t="s">
        <v>173</v>
      </c>
      <c r="E157" s="137" t="s">
        <v>239</v>
      </c>
      <c r="F157" s="138" t="s">
        <v>240</v>
      </c>
      <c r="G157" s="139" t="s">
        <v>122</v>
      </c>
      <c r="H157" s="140">
        <v>3</v>
      </c>
      <c r="I157" s="141"/>
      <c r="J157" s="142">
        <f t="shared" si="0"/>
        <v>0</v>
      </c>
      <c r="K157" s="138" t="s">
        <v>236</v>
      </c>
      <c r="L157" s="143"/>
      <c r="M157" s="144" t="s">
        <v>1</v>
      </c>
      <c r="N157" s="145" t="s">
        <v>38</v>
      </c>
      <c r="P157" s="132">
        <f t="shared" si="1"/>
        <v>0</v>
      </c>
      <c r="Q157" s="132">
        <v>5.0000000000000002E-5</v>
      </c>
      <c r="R157" s="132">
        <f t="shared" si="2"/>
        <v>1.5000000000000001E-4</v>
      </c>
      <c r="S157" s="132">
        <v>0</v>
      </c>
      <c r="T157" s="133">
        <f t="shared" si="3"/>
        <v>0</v>
      </c>
      <c r="AR157" s="134" t="s">
        <v>177</v>
      </c>
      <c r="AT157" s="134" t="s">
        <v>173</v>
      </c>
      <c r="AU157" s="134" t="s">
        <v>80</v>
      </c>
      <c r="AY157" s="13" t="s">
        <v>115</v>
      </c>
      <c r="BE157" s="135">
        <f t="shared" si="4"/>
        <v>0</v>
      </c>
      <c r="BF157" s="135">
        <f t="shared" si="5"/>
        <v>0</v>
      </c>
      <c r="BG157" s="135">
        <f t="shared" si="6"/>
        <v>0</v>
      </c>
      <c r="BH157" s="135">
        <f t="shared" si="7"/>
        <v>0</v>
      </c>
      <c r="BI157" s="135">
        <f t="shared" si="8"/>
        <v>0</v>
      </c>
      <c r="BJ157" s="13" t="s">
        <v>78</v>
      </c>
      <c r="BK157" s="135">
        <f t="shared" si="9"/>
        <v>0</v>
      </c>
      <c r="BL157" s="13" t="s">
        <v>166</v>
      </c>
      <c r="BM157" s="134" t="s">
        <v>241</v>
      </c>
    </row>
    <row r="158" spans="2:65" s="1" customFormat="1" ht="37.9" customHeight="1">
      <c r="B158" s="28"/>
      <c r="C158" s="123" t="s">
        <v>242</v>
      </c>
      <c r="D158" s="123" t="s">
        <v>119</v>
      </c>
      <c r="E158" s="124" t="s">
        <v>243</v>
      </c>
      <c r="F158" s="125" t="s">
        <v>244</v>
      </c>
      <c r="G158" s="126" t="s">
        <v>122</v>
      </c>
      <c r="H158" s="127">
        <v>2</v>
      </c>
      <c r="I158" s="128"/>
      <c r="J158" s="129">
        <f t="shared" si="0"/>
        <v>0</v>
      </c>
      <c r="K158" s="125" t="s">
        <v>123</v>
      </c>
      <c r="L158" s="28"/>
      <c r="M158" s="130" t="s">
        <v>1</v>
      </c>
      <c r="N158" s="131" t="s">
        <v>38</v>
      </c>
      <c r="P158" s="132">
        <f t="shared" si="1"/>
        <v>0</v>
      </c>
      <c r="Q158" s="132">
        <v>0</v>
      </c>
      <c r="R158" s="132">
        <f t="shared" si="2"/>
        <v>0</v>
      </c>
      <c r="S158" s="132">
        <v>0</v>
      </c>
      <c r="T158" s="133">
        <f t="shared" si="3"/>
        <v>0</v>
      </c>
      <c r="AR158" s="134" t="s">
        <v>166</v>
      </c>
      <c r="AT158" s="134" t="s">
        <v>119</v>
      </c>
      <c r="AU158" s="134" t="s">
        <v>80</v>
      </c>
      <c r="AY158" s="13" t="s">
        <v>115</v>
      </c>
      <c r="BE158" s="135">
        <f t="shared" si="4"/>
        <v>0</v>
      </c>
      <c r="BF158" s="135">
        <f t="shared" si="5"/>
        <v>0</v>
      </c>
      <c r="BG158" s="135">
        <f t="shared" si="6"/>
        <v>0</v>
      </c>
      <c r="BH158" s="135">
        <f t="shared" si="7"/>
        <v>0</v>
      </c>
      <c r="BI158" s="135">
        <f t="shared" si="8"/>
        <v>0</v>
      </c>
      <c r="BJ158" s="13" t="s">
        <v>78</v>
      </c>
      <c r="BK158" s="135">
        <f t="shared" si="9"/>
        <v>0</v>
      </c>
      <c r="BL158" s="13" t="s">
        <v>166</v>
      </c>
      <c r="BM158" s="134" t="s">
        <v>245</v>
      </c>
    </row>
    <row r="159" spans="2:65" s="1" customFormat="1" ht="24.1" customHeight="1">
      <c r="B159" s="28"/>
      <c r="C159" s="136" t="s">
        <v>246</v>
      </c>
      <c r="D159" s="136" t="s">
        <v>173</v>
      </c>
      <c r="E159" s="137" t="s">
        <v>247</v>
      </c>
      <c r="F159" s="138" t="s">
        <v>248</v>
      </c>
      <c r="G159" s="139" t="s">
        <v>122</v>
      </c>
      <c r="H159" s="140">
        <v>2</v>
      </c>
      <c r="I159" s="141"/>
      <c r="J159" s="142">
        <f t="shared" si="0"/>
        <v>0</v>
      </c>
      <c r="K159" s="138" t="s">
        <v>123</v>
      </c>
      <c r="L159" s="143"/>
      <c r="M159" s="144" t="s">
        <v>1</v>
      </c>
      <c r="N159" s="145" t="s">
        <v>38</v>
      </c>
      <c r="P159" s="132">
        <f t="shared" si="1"/>
        <v>0</v>
      </c>
      <c r="Q159" s="132">
        <v>4.0000000000000003E-5</v>
      </c>
      <c r="R159" s="132">
        <f t="shared" si="2"/>
        <v>8.0000000000000007E-5</v>
      </c>
      <c r="S159" s="132">
        <v>0</v>
      </c>
      <c r="T159" s="133">
        <f t="shared" si="3"/>
        <v>0</v>
      </c>
      <c r="AR159" s="134" t="s">
        <v>177</v>
      </c>
      <c r="AT159" s="134" t="s">
        <v>173</v>
      </c>
      <c r="AU159" s="134" t="s">
        <v>80</v>
      </c>
      <c r="AY159" s="13" t="s">
        <v>115</v>
      </c>
      <c r="BE159" s="135">
        <f t="shared" si="4"/>
        <v>0</v>
      </c>
      <c r="BF159" s="135">
        <f t="shared" si="5"/>
        <v>0</v>
      </c>
      <c r="BG159" s="135">
        <f t="shared" si="6"/>
        <v>0</v>
      </c>
      <c r="BH159" s="135">
        <f t="shared" si="7"/>
        <v>0</v>
      </c>
      <c r="BI159" s="135">
        <f t="shared" si="8"/>
        <v>0</v>
      </c>
      <c r="BJ159" s="13" t="s">
        <v>78</v>
      </c>
      <c r="BK159" s="135">
        <f t="shared" si="9"/>
        <v>0</v>
      </c>
      <c r="BL159" s="13" t="s">
        <v>166</v>
      </c>
      <c r="BM159" s="134" t="s">
        <v>249</v>
      </c>
    </row>
    <row r="160" spans="2:65" s="1" customFormat="1" ht="24.1" customHeight="1">
      <c r="B160" s="28"/>
      <c r="C160" s="123" t="s">
        <v>250</v>
      </c>
      <c r="D160" s="123" t="s">
        <v>119</v>
      </c>
      <c r="E160" s="124" t="s">
        <v>251</v>
      </c>
      <c r="F160" s="125" t="s">
        <v>252</v>
      </c>
      <c r="G160" s="126" t="s">
        <v>122</v>
      </c>
      <c r="H160" s="127">
        <v>9</v>
      </c>
      <c r="I160" s="128"/>
      <c r="J160" s="129">
        <f t="shared" si="0"/>
        <v>0</v>
      </c>
      <c r="K160" s="125" t="s">
        <v>1</v>
      </c>
      <c r="L160" s="28"/>
      <c r="M160" s="130" t="s">
        <v>1</v>
      </c>
      <c r="N160" s="131" t="s">
        <v>38</v>
      </c>
      <c r="P160" s="132">
        <f t="shared" si="1"/>
        <v>0</v>
      </c>
      <c r="Q160" s="132">
        <v>0</v>
      </c>
      <c r="R160" s="132">
        <f t="shared" si="2"/>
        <v>0</v>
      </c>
      <c r="S160" s="132">
        <v>0</v>
      </c>
      <c r="T160" s="133">
        <f t="shared" si="3"/>
        <v>0</v>
      </c>
      <c r="AR160" s="134" t="s">
        <v>124</v>
      </c>
      <c r="AT160" s="134" t="s">
        <v>119</v>
      </c>
      <c r="AU160" s="134" t="s">
        <v>80</v>
      </c>
      <c r="AY160" s="13" t="s">
        <v>115</v>
      </c>
      <c r="BE160" s="135">
        <f t="shared" si="4"/>
        <v>0</v>
      </c>
      <c r="BF160" s="135">
        <f t="shared" si="5"/>
        <v>0</v>
      </c>
      <c r="BG160" s="135">
        <f t="shared" si="6"/>
        <v>0</v>
      </c>
      <c r="BH160" s="135">
        <f t="shared" si="7"/>
        <v>0</v>
      </c>
      <c r="BI160" s="135">
        <f t="shared" si="8"/>
        <v>0</v>
      </c>
      <c r="BJ160" s="13" t="s">
        <v>78</v>
      </c>
      <c r="BK160" s="135">
        <f t="shared" si="9"/>
        <v>0</v>
      </c>
      <c r="BL160" s="13" t="s">
        <v>124</v>
      </c>
      <c r="BM160" s="134" t="s">
        <v>253</v>
      </c>
    </row>
    <row r="161" spans="2:65" s="1" customFormat="1" ht="16.45" customHeight="1">
      <c r="B161" s="28"/>
      <c r="C161" s="136" t="s">
        <v>254</v>
      </c>
      <c r="D161" s="136" t="s">
        <v>173</v>
      </c>
      <c r="E161" s="137" t="s">
        <v>255</v>
      </c>
      <c r="F161" s="138" t="s">
        <v>256</v>
      </c>
      <c r="G161" s="139" t="s">
        <v>257</v>
      </c>
      <c r="H161" s="140">
        <v>2</v>
      </c>
      <c r="I161" s="141"/>
      <c r="J161" s="142">
        <f t="shared" si="0"/>
        <v>0</v>
      </c>
      <c r="K161" s="138" t="s">
        <v>1</v>
      </c>
      <c r="L161" s="143"/>
      <c r="M161" s="144" t="s">
        <v>1</v>
      </c>
      <c r="N161" s="145" t="s">
        <v>38</v>
      </c>
      <c r="P161" s="132">
        <f t="shared" si="1"/>
        <v>0</v>
      </c>
      <c r="Q161" s="132">
        <v>0</v>
      </c>
      <c r="R161" s="132">
        <f t="shared" si="2"/>
        <v>0</v>
      </c>
      <c r="S161" s="132">
        <v>0</v>
      </c>
      <c r="T161" s="133">
        <f t="shared" si="3"/>
        <v>0</v>
      </c>
      <c r="AR161" s="134" t="s">
        <v>147</v>
      </c>
      <c r="AT161" s="134" t="s">
        <v>173</v>
      </c>
      <c r="AU161" s="134" t="s">
        <v>80</v>
      </c>
      <c r="AY161" s="13" t="s">
        <v>115</v>
      </c>
      <c r="BE161" s="135">
        <f t="shared" si="4"/>
        <v>0</v>
      </c>
      <c r="BF161" s="135">
        <f t="shared" si="5"/>
        <v>0</v>
      </c>
      <c r="BG161" s="135">
        <f t="shared" si="6"/>
        <v>0</v>
      </c>
      <c r="BH161" s="135">
        <f t="shared" si="7"/>
        <v>0</v>
      </c>
      <c r="BI161" s="135">
        <f t="shared" si="8"/>
        <v>0</v>
      </c>
      <c r="BJ161" s="13" t="s">
        <v>78</v>
      </c>
      <c r="BK161" s="135">
        <f t="shared" si="9"/>
        <v>0</v>
      </c>
      <c r="BL161" s="13" t="s">
        <v>124</v>
      </c>
      <c r="BM161" s="134" t="s">
        <v>258</v>
      </c>
    </row>
    <row r="162" spans="2:65" s="1" customFormat="1" ht="16.45" customHeight="1">
      <c r="B162" s="28"/>
      <c r="C162" s="136" t="s">
        <v>259</v>
      </c>
      <c r="D162" s="136" t="s">
        <v>173</v>
      </c>
      <c r="E162" s="137" t="s">
        <v>260</v>
      </c>
      <c r="F162" s="138" t="s">
        <v>261</v>
      </c>
      <c r="G162" s="139" t="s">
        <v>122</v>
      </c>
      <c r="H162" s="140">
        <v>6</v>
      </c>
      <c r="I162" s="141"/>
      <c r="J162" s="142">
        <f t="shared" si="0"/>
        <v>0</v>
      </c>
      <c r="K162" s="138" t="s">
        <v>1</v>
      </c>
      <c r="L162" s="143"/>
      <c r="M162" s="144" t="s">
        <v>1</v>
      </c>
      <c r="N162" s="145" t="s">
        <v>38</v>
      </c>
      <c r="P162" s="132">
        <f t="shared" si="1"/>
        <v>0</v>
      </c>
      <c r="Q162" s="132">
        <v>0</v>
      </c>
      <c r="R162" s="132">
        <f t="shared" si="2"/>
        <v>0</v>
      </c>
      <c r="S162" s="132">
        <v>0</v>
      </c>
      <c r="T162" s="133">
        <f t="shared" si="3"/>
        <v>0</v>
      </c>
      <c r="AR162" s="134" t="s">
        <v>147</v>
      </c>
      <c r="AT162" s="134" t="s">
        <v>173</v>
      </c>
      <c r="AU162" s="134" t="s">
        <v>80</v>
      </c>
      <c r="AY162" s="13" t="s">
        <v>115</v>
      </c>
      <c r="BE162" s="135">
        <f t="shared" si="4"/>
        <v>0</v>
      </c>
      <c r="BF162" s="135">
        <f t="shared" si="5"/>
        <v>0</v>
      </c>
      <c r="BG162" s="135">
        <f t="shared" si="6"/>
        <v>0</v>
      </c>
      <c r="BH162" s="135">
        <f t="shared" si="7"/>
        <v>0</v>
      </c>
      <c r="BI162" s="135">
        <f t="shared" si="8"/>
        <v>0</v>
      </c>
      <c r="BJ162" s="13" t="s">
        <v>78</v>
      </c>
      <c r="BK162" s="135">
        <f t="shared" si="9"/>
        <v>0</v>
      </c>
      <c r="BL162" s="13" t="s">
        <v>124</v>
      </c>
      <c r="BM162" s="134" t="s">
        <v>262</v>
      </c>
    </row>
    <row r="163" spans="2:65" s="1" customFormat="1" ht="16.45" customHeight="1">
      <c r="B163" s="28"/>
      <c r="C163" s="136" t="s">
        <v>263</v>
      </c>
      <c r="D163" s="136" t="s">
        <v>173</v>
      </c>
      <c r="E163" s="137" t="s">
        <v>264</v>
      </c>
      <c r="F163" s="138" t="s">
        <v>265</v>
      </c>
      <c r="G163" s="139" t="s">
        <v>257</v>
      </c>
      <c r="H163" s="140">
        <v>1</v>
      </c>
      <c r="I163" s="141"/>
      <c r="J163" s="142">
        <f t="shared" si="0"/>
        <v>0</v>
      </c>
      <c r="K163" s="138" t="s">
        <v>1</v>
      </c>
      <c r="L163" s="143"/>
      <c r="M163" s="144" t="s">
        <v>1</v>
      </c>
      <c r="N163" s="145" t="s">
        <v>38</v>
      </c>
      <c r="P163" s="132">
        <f t="shared" si="1"/>
        <v>0</v>
      </c>
      <c r="Q163" s="132">
        <v>0</v>
      </c>
      <c r="R163" s="132">
        <f t="shared" si="2"/>
        <v>0</v>
      </c>
      <c r="S163" s="132">
        <v>0</v>
      </c>
      <c r="T163" s="133">
        <f t="shared" si="3"/>
        <v>0</v>
      </c>
      <c r="AR163" s="134" t="s">
        <v>147</v>
      </c>
      <c r="AT163" s="134" t="s">
        <v>173</v>
      </c>
      <c r="AU163" s="134" t="s">
        <v>80</v>
      </c>
      <c r="AY163" s="13" t="s">
        <v>115</v>
      </c>
      <c r="BE163" s="135">
        <f t="shared" si="4"/>
        <v>0</v>
      </c>
      <c r="BF163" s="135">
        <f t="shared" si="5"/>
        <v>0</v>
      </c>
      <c r="BG163" s="135">
        <f t="shared" si="6"/>
        <v>0</v>
      </c>
      <c r="BH163" s="135">
        <f t="shared" si="7"/>
        <v>0</v>
      </c>
      <c r="BI163" s="135">
        <f t="shared" si="8"/>
        <v>0</v>
      </c>
      <c r="BJ163" s="13" t="s">
        <v>78</v>
      </c>
      <c r="BK163" s="135">
        <f t="shared" si="9"/>
        <v>0</v>
      </c>
      <c r="BL163" s="13" t="s">
        <v>124</v>
      </c>
      <c r="BM163" s="134" t="s">
        <v>266</v>
      </c>
    </row>
    <row r="164" spans="2:65" s="1" customFormat="1" ht="24.1" customHeight="1">
      <c r="B164" s="28"/>
      <c r="C164" s="123" t="s">
        <v>267</v>
      </c>
      <c r="D164" s="123" t="s">
        <v>119</v>
      </c>
      <c r="E164" s="124" t="s">
        <v>268</v>
      </c>
      <c r="F164" s="125" t="s">
        <v>269</v>
      </c>
      <c r="G164" s="126" t="s">
        <v>122</v>
      </c>
      <c r="H164" s="127">
        <v>4</v>
      </c>
      <c r="I164" s="128"/>
      <c r="J164" s="129">
        <f t="shared" si="0"/>
        <v>0</v>
      </c>
      <c r="K164" s="125" t="s">
        <v>123</v>
      </c>
      <c r="L164" s="28"/>
      <c r="M164" s="130" t="s">
        <v>1</v>
      </c>
      <c r="N164" s="131" t="s">
        <v>38</v>
      </c>
      <c r="P164" s="132">
        <f t="shared" si="1"/>
        <v>0</v>
      </c>
      <c r="Q164" s="132">
        <v>0</v>
      </c>
      <c r="R164" s="132">
        <f t="shared" si="2"/>
        <v>0</v>
      </c>
      <c r="S164" s="132">
        <v>0</v>
      </c>
      <c r="T164" s="133">
        <f t="shared" si="3"/>
        <v>0</v>
      </c>
      <c r="AR164" s="134" t="s">
        <v>166</v>
      </c>
      <c r="AT164" s="134" t="s">
        <v>119</v>
      </c>
      <c r="AU164" s="134" t="s">
        <v>80</v>
      </c>
      <c r="AY164" s="13" t="s">
        <v>115</v>
      </c>
      <c r="BE164" s="135">
        <f t="shared" si="4"/>
        <v>0</v>
      </c>
      <c r="BF164" s="135">
        <f t="shared" si="5"/>
        <v>0</v>
      </c>
      <c r="BG164" s="135">
        <f t="shared" si="6"/>
        <v>0</v>
      </c>
      <c r="BH164" s="135">
        <f t="shared" si="7"/>
        <v>0</v>
      </c>
      <c r="BI164" s="135">
        <f t="shared" si="8"/>
        <v>0</v>
      </c>
      <c r="BJ164" s="13" t="s">
        <v>78</v>
      </c>
      <c r="BK164" s="135">
        <f t="shared" si="9"/>
        <v>0</v>
      </c>
      <c r="BL164" s="13" t="s">
        <v>166</v>
      </c>
      <c r="BM164" s="134" t="s">
        <v>270</v>
      </c>
    </row>
    <row r="165" spans="2:65" s="1" customFormat="1" ht="21.8" customHeight="1">
      <c r="B165" s="28"/>
      <c r="C165" s="136" t="s">
        <v>271</v>
      </c>
      <c r="D165" s="136" t="s">
        <v>173</v>
      </c>
      <c r="E165" s="137" t="s">
        <v>272</v>
      </c>
      <c r="F165" s="138" t="s">
        <v>273</v>
      </c>
      <c r="G165" s="139" t="s">
        <v>122</v>
      </c>
      <c r="H165" s="140">
        <v>4</v>
      </c>
      <c r="I165" s="141"/>
      <c r="J165" s="142">
        <f t="shared" si="0"/>
        <v>0</v>
      </c>
      <c r="K165" s="138" t="s">
        <v>1</v>
      </c>
      <c r="L165" s="143"/>
      <c r="M165" s="144" t="s">
        <v>1</v>
      </c>
      <c r="N165" s="145" t="s">
        <v>38</v>
      </c>
      <c r="P165" s="132">
        <f t="shared" si="1"/>
        <v>0</v>
      </c>
      <c r="Q165" s="132">
        <v>5.0000000000000002E-5</v>
      </c>
      <c r="R165" s="132">
        <f t="shared" si="2"/>
        <v>2.0000000000000001E-4</v>
      </c>
      <c r="S165" s="132">
        <v>0</v>
      </c>
      <c r="T165" s="133">
        <f t="shared" si="3"/>
        <v>0</v>
      </c>
      <c r="AR165" s="134" t="s">
        <v>177</v>
      </c>
      <c r="AT165" s="134" t="s">
        <v>173</v>
      </c>
      <c r="AU165" s="134" t="s">
        <v>80</v>
      </c>
      <c r="AY165" s="13" t="s">
        <v>115</v>
      </c>
      <c r="BE165" s="135">
        <f t="shared" si="4"/>
        <v>0</v>
      </c>
      <c r="BF165" s="135">
        <f t="shared" si="5"/>
        <v>0</v>
      </c>
      <c r="BG165" s="135">
        <f t="shared" si="6"/>
        <v>0</v>
      </c>
      <c r="BH165" s="135">
        <f t="shared" si="7"/>
        <v>0</v>
      </c>
      <c r="BI165" s="135">
        <f t="shared" si="8"/>
        <v>0</v>
      </c>
      <c r="BJ165" s="13" t="s">
        <v>78</v>
      </c>
      <c r="BK165" s="135">
        <f t="shared" si="9"/>
        <v>0</v>
      </c>
      <c r="BL165" s="13" t="s">
        <v>166</v>
      </c>
      <c r="BM165" s="134" t="s">
        <v>274</v>
      </c>
    </row>
    <row r="166" spans="2:65" s="1" customFormat="1" ht="24.1" customHeight="1">
      <c r="B166" s="28"/>
      <c r="C166" s="123" t="s">
        <v>275</v>
      </c>
      <c r="D166" s="123" t="s">
        <v>119</v>
      </c>
      <c r="E166" s="124" t="s">
        <v>276</v>
      </c>
      <c r="F166" s="125" t="s">
        <v>277</v>
      </c>
      <c r="G166" s="126" t="s">
        <v>122</v>
      </c>
      <c r="H166" s="127">
        <v>1</v>
      </c>
      <c r="I166" s="128"/>
      <c r="J166" s="129">
        <f t="shared" si="0"/>
        <v>0</v>
      </c>
      <c r="K166" s="125" t="s">
        <v>278</v>
      </c>
      <c r="L166" s="28"/>
      <c r="M166" s="130" t="s">
        <v>1</v>
      </c>
      <c r="N166" s="131" t="s">
        <v>38</v>
      </c>
      <c r="P166" s="132">
        <f t="shared" si="1"/>
        <v>0</v>
      </c>
      <c r="Q166" s="132">
        <v>0</v>
      </c>
      <c r="R166" s="132">
        <f t="shared" si="2"/>
        <v>0</v>
      </c>
      <c r="S166" s="132">
        <v>0</v>
      </c>
      <c r="T166" s="133">
        <f t="shared" si="3"/>
        <v>0</v>
      </c>
      <c r="AR166" s="134" t="s">
        <v>166</v>
      </c>
      <c r="AT166" s="134" t="s">
        <v>119</v>
      </c>
      <c r="AU166" s="134" t="s">
        <v>80</v>
      </c>
      <c r="AY166" s="13" t="s">
        <v>115</v>
      </c>
      <c r="BE166" s="135">
        <f t="shared" si="4"/>
        <v>0</v>
      </c>
      <c r="BF166" s="135">
        <f t="shared" si="5"/>
        <v>0</v>
      </c>
      <c r="BG166" s="135">
        <f t="shared" si="6"/>
        <v>0</v>
      </c>
      <c r="BH166" s="135">
        <f t="shared" si="7"/>
        <v>0</v>
      </c>
      <c r="BI166" s="135">
        <f t="shared" si="8"/>
        <v>0</v>
      </c>
      <c r="BJ166" s="13" t="s">
        <v>78</v>
      </c>
      <c r="BK166" s="135">
        <f t="shared" si="9"/>
        <v>0</v>
      </c>
      <c r="BL166" s="13" t="s">
        <v>166</v>
      </c>
      <c r="BM166" s="134" t="s">
        <v>279</v>
      </c>
    </row>
    <row r="167" spans="2:65" s="1" customFormat="1" ht="24.1" customHeight="1">
      <c r="B167" s="28"/>
      <c r="C167" s="136" t="s">
        <v>280</v>
      </c>
      <c r="D167" s="136" t="s">
        <v>173</v>
      </c>
      <c r="E167" s="137" t="s">
        <v>281</v>
      </c>
      <c r="F167" s="138" t="s">
        <v>282</v>
      </c>
      <c r="G167" s="139" t="s">
        <v>122</v>
      </c>
      <c r="H167" s="140">
        <v>1</v>
      </c>
      <c r="I167" s="141"/>
      <c r="J167" s="142">
        <f t="shared" si="0"/>
        <v>0</v>
      </c>
      <c r="K167" s="138" t="s">
        <v>1</v>
      </c>
      <c r="L167" s="143"/>
      <c r="M167" s="144" t="s">
        <v>1</v>
      </c>
      <c r="N167" s="145" t="s">
        <v>38</v>
      </c>
      <c r="P167" s="132">
        <f t="shared" si="1"/>
        <v>0</v>
      </c>
      <c r="Q167" s="132">
        <v>3.5E-4</v>
      </c>
      <c r="R167" s="132">
        <f t="shared" si="2"/>
        <v>3.5E-4</v>
      </c>
      <c r="S167" s="132">
        <v>0</v>
      </c>
      <c r="T167" s="133">
        <f t="shared" si="3"/>
        <v>0</v>
      </c>
      <c r="AR167" s="134" t="s">
        <v>177</v>
      </c>
      <c r="AT167" s="134" t="s">
        <v>173</v>
      </c>
      <c r="AU167" s="134" t="s">
        <v>80</v>
      </c>
      <c r="AY167" s="13" t="s">
        <v>115</v>
      </c>
      <c r="BE167" s="135">
        <f t="shared" si="4"/>
        <v>0</v>
      </c>
      <c r="BF167" s="135">
        <f t="shared" si="5"/>
        <v>0</v>
      </c>
      <c r="BG167" s="135">
        <f t="shared" si="6"/>
        <v>0</v>
      </c>
      <c r="BH167" s="135">
        <f t="shared" si="7"/>
        <v>0</v>
      </c>
      <c r="BI167" s="135">
        <f t="shared" si="8"/>
        <v>0</v>
      </c>
      <c r="BJ167" s="13" t="s">
        <v>78</v>
      </c>
      <c r="BK167" s="135">
        <f t="shared" si="9"/>
        <v>0</v>
      </c>
      <c r="BL167" s="13" t="s">
        <v>166</v>
      </c>
      <c r="BM167" s="134" t="s">
        <v>283</v>
      </c>
    </row>
    <row r="168" spans="2:65" s="1" customFormat="1" ht="24.1" customHeight="1">
      <c r="B168" s="28"/>
      <c r="C168" s="123" t="s">
        <v>284</v>
      </c>
      <c r="D168" s="123" t="s">
        <v>119</v>
      </c>
      <c r="E168" s="124" t="s">
        <v>285</v>
      </c>
      <c r="F168" s="125" t="s">
        <v>286</v>
      </c>
      <c r="G168" s="126" t="s">
        <v>122</v>
      </c>
      <c r="H168" s="127">
        <v>3</v>
      </c>
      <c r="I168" s="128"/>
      <c r="J168" s="129">
        <f t="shared" si="0"/>
        <v>0</v>
      </c>
      <c r="K168" s="125" t="s">
        <v>236</v>
      </c>
      <c r="L168" s="28"/>
      <c r="M168" s="130" t="s">
        <v>1</v>
      </c>
      <c r="N168" s="131" t="s">
        <v>38</v>
      </c>
      <c r="P168" s="132">
        <f t="shared" si="1"/>
        <v>0</v>
      </c>
      <c r="Q168" s="132">
        <v>0</v>
      </c>
      <c r="R168" s="132">
        <f t="shared" si="2"/>
        <v>0</v>
      </c>
      <c r="S168" s="132">
        <v>0</v>
      </c>
      <c r="T168" s="133">
        <f t="shared" si="3"/>
        <v>0</v>
      </c>
      <c r="AR168" s="134" t="s">
        <v>166</v>
      </c>
      <c r="AT168" s="134" t="s">
        <v>119</v>
      </c>
      <c r="AU168" s="134" t="s">
        <v>80</v>
      </c>
      <c r="AY168" s="13" t="s">
        <v>115</v>
      </c>
      <c r="BE168" s="135">
        <f t="shared" si="4"/>
        <v>0</v>
      </c>
      <c r="BF168" s="135">
        <f t="shared" si="5"/>
        <v>0</v>
      </c>
      <c r="BG168" s="135">
        <f t="shared" si="6"/>
        <v>0</v>
      </c>
      <c r="BH168" s="135">
        <f t="shared" si="7"/>
        <v>0</v>
      </c>
      <c r="BI168" s="135">
        <f t="shared" si="8"/>
        <v>0</v>
      </c>
      <c r="BJ168" s="13" t="s">
        <v>78</v>
      </c>
      <c r="BK168" s="135">
        <f t="shared" si="9"/>
        <v>0</v>
      </c>
      <c r="BL168" s="13" t="s">
        <v>166</v>
      </c>
      <c r="BM168" s="134" t="s">
        <v>287</v>
      </c>
    </row>
    <row r="169" spans="2:65" s="1" customFormat="1" ht="24.1" customHeight="1">
      <c r="B169" s="28"/>
      <c r="C169" s="136" t="s">
        <v>288</v>
      </c>
      <c r="D169" s="136" t="s">
        <v>173</v>
      </c>
      <c r="E169" s="137" t="s">
        <v>289</v>
      </c>
      <c r="F169" s="138" t="s">
        <v>290</v>
      </c>
      <c r="G169" s="139" t="s">
        <v>122</v>
      </c>
      <c r="H169" s="140">
        <v>3</v>
      </c>
      <c r="I169" s="141"/>
      <c r="J169" s="142">
        <f t="shared" si="0"/>
        <v>0</v>
      </c>
      <c r="K169" s="138" t="s">
        <v>1</v>
      </c>
      <c r="L169" s="143"/>
      <c r="M169" s="144" t="s">
        <v>1</v>
      </c>
      <c r="N169" s="145" t="s">
        <v>38</v>
      </c>
      <c r="P169" s="132">
        <f t="shared" si="1"/>
        <v>0</v>
      </c>
      <c r="Q169" s="132">
        <v>8.0000000000000007E-5</v>
      </c>
      <c r="R169" s="132">
        <f t="shared" si="2"/>
        <v>2.4000000000000003E-4</v>
      </c>
      <c r="S169" s="132">
        <v>0</v>
      </c>
      <c r="T169" s="133">
        <f t="shared" si="3"/>
        <v>0</v>
      </c>
      <c r="AR169" s="134" t="s">
        <v>177</v>
      </c>
      <c r="AT169" s="134" t="s">
        <v>173</v>
      </c>
      <c r="AU169" s="134" t="s">
        <v>80</v>
      </c>
      <c r="AY169" s="13" t="s">
        <v>115</v>
      </c>
      <c r="BE169" s="135">
        <f t="shared" si="4"/>
        <v>0</v>
      </c>
      <c r="BF169" s="135">
        <f t="shared" si="5"/>
        <v>0</v>
      </c>
      <c r="BG169" s="135">
        <f t="shared" si="6"/>
        <v>0</v>
      </c>
      <c r="BH169" s="135">
        <f t="shared" si="7"/>
        <v>0</v>
      </c>
      <c r="BI169" s="135">
        <f t="shared" si="8"/>
        <v>0</v>
      </c>
      <c r="BJ169" s="13" t="s">
        <v>78</v>
      </c>
      <c r="BK169" s="135">
        <f t="shared" si="9"/>
        <v>0</v>
      </c>
      <c r="BL169" s="13" t="s">
        <v>166</v>
      </c>
      <c r="BM169" s="134" t="s">
        <v>291</v>
      </c>
    </row>
    <row r="170" spans="2:65" s="1" customFormat="1" ht="24.1" customHeight="1">
      <c r="B170" s="28"/>
      <c r="C170" s="123" t="s">
        <v>292</v>
      </c>
      <c r="D170" s="123" t="s">
        <v>119</v>
      </c>
      <c r="E170" s="124" t="s">
        <v>293</v>
      </c>
      <c r="F170" s="125" t="s">
        <v>294</v>
      </c>
      <c r="G170" s="126" t="s">
        <v>122</v>
      </c>
      <c r="H170" s="127">
        <v>51</v>
      </c>
      <c r="I170" s="128"/>
      <c r="J170" s="129">
        <f t="shared" si="0"/>
        <v>0</v>
      </c>
      <c r="K170" s="125" t="s">
        <v>134</v>
      </c>
      <c r="L170" s="28"/>
      <c r="M170" s="130" t="s">
        <v>1</v>
      </c>
      <c r="N170" s="131" t="s">
        <v>38</v>
      </c>
      <c r="P170" s="132">
        <f t="shared" si="1"/>
        <v>0</v>
      </c>
      <c r="Q170" s="132">
        <v>0</v>
      </c>
      <c r="R170" s="132">
        <f t="shared" si="2"/>
        <v>0</v>
      </c>
      <c r="S170" s="132">
        <v>0</v>
      </c>
      <c r="T170" s="133">
        <f t="shared" si="3"/>
        <v>0</v>
      </c>
      <c r="AR170" s="134" t="s">
        <v>166</v>
      </c>
      <c r="AT170" s="134" t="s">
        <v>119</v>
      </c>
      <c r="AU170" s="134" t="s">
        <v>80</v>
      </c>
      <c r="AY170" s="13" t="s">
        <v>115</v>
      </c>
      <c r="BE170" s="135">
        <f t="shared" si="4"/>
        <v>0</v>
      </c>
      <c r="BF170" s="135">
        <f t="shared" si="5"/>
        <v>0</v>
      </c>
      <c r="BG170" s="135">
        <f t="shared" si="6"/>
        <v>0</v>
      </c>
      <c r="BH170" s="135">
        <f t="shared" si="7"/>
        <v>0</v>
      </c>
      <c r="BI170" s="135">
        <f t="shared" si="8"/>
        <v>0</v>
      </c>
      <c r="BJ170" s="13" t="s">
        <v>78</v>
      </c>
      <c r="BK170" s="135">
        <f t="shared" si="9"/>
        <v>0</v>
      </c>
      <c r="BL170" s="13" t="s">
        <v>166</v>
      </c>
      <c r="BM170" s="134" t="s">
        <v>295</v>
      </c>
    </row>
    <row r="171" spans="2:65" s="1" customFormat="1" ht="16.45" customHeight="1">
      <c r="B171" s="28"/>
      <c r="C171" s="136" t="s">
        <v>296</v>
      </c>
      <c r="D171" s="136" t="s">
        <v>173</v>
      </c>
      <c r="E171" s="137" t="s">
        <v>297</v>
      </c>
      <c r="F171" s="138" t="s">
        <v>298</v>
      </c>
      <c r="G171" s="139" t="s">
        <v>122</v>
      </c>
      <c r="H171" s="140">
        <v>51</v>
      </c>
      <c r="I171" s="141"/>
      <c r="J171" s="142">
        <f t="shared" si="0"/>
        <v>0</v>
      </c>
      <c r="K171" s="138" t="s">
        <v>1</v>
      </c>
      <c r="L171" s="143"/>
      <c r="M171" s="144" t="s">
        <v>1</v>
      </c>
      <c r="N171" s="145" t="s">
        <v>38</v>
      </c>
      <c r="P171" s="132">
        <f t="shared" si="1"/>
        <v>0</v>
      </c>
      <c r="Q171" s="132">
        <v>0</v>
      </c>
      <c r="R171" s="132">
        <f t="shared" si="2"/>
        <v>0</v>
      </c>
      <c r="S171" s="132">
        <v>0</v>
      </c>
      <c r="T171" s="133">
        <f t="shared" si="3"/>
        <v>0</v>
      </c>
      <c r="AR171" s="134" t="s">
        <v>177</v>
      </c>
      <c r="AT171" s="134" t="s">
        <v>173</v>
      </c>
      <c r="AU171" s="134" t="s">
        <v>80</v>
      </c>
      <c r="AY171" s="13" t="s">
        <v>115</v>
      </c>
      <c r="BE171" s="135">
        <f t="shared" si="4"/>
        <v>0</v>
      </c>
      <c r="BF171" s="135">
        <f t="shared" si="5"/>
        <v>0</v>
      </c>
      <c r="BG171" s="135">
        <f t="shared" si="6"/>
        <v>0</v>
      </c>
      <c r="BH171" s="135">
        <f t="shared" si="7"/>
        <v>0</v>
      </c>
      <c r="BI171" s="135">
        <f t="shared" si="8"/>
        <v>0</v>
      </c>
      <c r="BJ171" s="13" t="s">
        <v>78</v>
      </c>
      <c r="BK171" s="135">
        <f t="shared" si="9"/>
        <v>0</v>
      </c>
      <c r="BL171" s="13" t="s">
        <v>166</v>
      </c>
      <c r="BM171" s="134" t="s">
        <v>299</v>
      </c>
    </row>
    <row r="172" spans="2:65" s="1" customFormat="1" ht="16.45" customHeight="1">
      <c r="B172" s="28"/>
      <c r="C172" s="123" t="s">
        <v>300</v>
      </c>
      <c r="D172" s="123" t="s">
        <v>119</v>
      </c>
      <c r="E172" s="124" t="s">
        <v>301</v>
      </c>
      <c r="F172" s="125" t="s">
        <v>302</v>
      </c>
      <c r="G172" s="126" t="s">
        <v>122</v>
      </c>
      <c r="H172" s="127">
        <v>2</v>
      </c>
      <c r="I172" s="128"/>
      <c r="J172" s="129">
        <f t="shared" si="0"/>
        <v>0</v>
      </c>
      <c r="K172" s="125" t="s">
        <v>134</v>
      </c>
      <c r="L172" s="28"/>
      <c r="M172" s="130" t="s">
        <v>1</v>
      </c>
      <c r="N172" s="131" t="s">
        <v>38</v>
      </c>
      <c r="P172" s="132">
        <f t="shared" si="1"/>
        <v>0</v>
      </c>
      <c r="Q172" s="132">
        <v>0</v>
      </c>
      <c r="R172" s="132">
        <f t="shared" si="2"/>
        <v>0</v>
      </c>
      <c r="S172" s="132">
        <v>0</v>
      </c>
      <c r="T172" s="133">
        <f t="shared" si="3"/>
        <v>0</v>
      </c>
      <c r="AR172" s="134" t="s">
        <v>166</v>
      </c>
      <c r="AT172" s="134" t="s">
        <v>119</v>
      </c>
      <c r="AU172" s="134" t="s">
        <v>80</v>
      </c>
      <c r="AY172" s="13" t="s">
        <v>115</v>
      </c>
      <c r="BE172" s="135">
        <f t="shared" si="4"/>
        <v>0</v>
      </c>
      <c r="BF172" s="135">
        <f t="shared" si="5"/>
        <v>0</v>
      </c>
      <c r="BG172" s="135">
        <f t="shared" si="6"/>
        <v>0</v>
      </c>
      <c r="BH172" s="135">
        <f t="shared" si="7"/>
        <v>0</v>
      </c>
      <c r="BI172" s="135">
        <f t="shared" si="8"/>
        <v>0</v>
      </c>
      <c r="BJ172" s="13" t="s">
        <v>78</v>
      </c>
      <c r="BK172" s="135">
        <f t="shared" si="9"/>
        <v>0</v>
      </c>
      <c r="BL172" s="13" t="s">
        <v>166</v>
      </c>
      <c r="BM172" s="134" t="s">
        <v>303</v>
      </c>
    </row>
    <row r="173" spans="2:65" s="1" customFormat="1" ht="16.45" customHeight="1">
      <c r="B173" s="28"/>
      <c r="C173" s="136" t="s">
        <v>304</v>
      </c>
      <c r="D173" s="136" t="s">
        <v>173</v>
      </c>
      <c r="E173" s="137" t="s">
        <v>305</v>
      </c>
      <c r="F173" s="138" t="s">
        <v>306</v>
      </c>
      <c r="G173" s="139" t="s">
        <v>122</v>
      </c>
      <c r="H173" s="140">
        <v>2</v>
      </c>
      <c r="I173" s="141"/>
      <c r="J173" s="142">
        <f t="shared" si="0"/>
        <v>0</v>
      </c>
      <c r="K173" s="138" t="s">
        <v>1</v>
      </c>
      <c r="L173" s="143"/>
      <c r="M173" s="144" t="s">
        <v>1</v>
      </c>
      <c r="N173" s="145" t="s">
        <v>38</v>
      </c>
      <c r="P173" s="132">
        <f t="shared" si="1"/>
        <v>0</v>
      </c>
      <c r="Q173" s="132">
        <v>0</v>
      </c>
      <c r="R173" s="132">
        <f t="shared" si="2"/>
        <v>0</v>
      </c>
      <c r="S173" s="132">
        <v>0</v>
      </c>
      <c r="T173" s="133">
        <f t="shared" si="3"/>
        <v>0</v>
      </c>
      <c r="AR173" s="134" t="s">
        <v>177</v>
      </c>
      <c r="AT173" s="134" t="s">
        <v>173</v>
      </c>
      <c r="AU173" s="134" t="s">
        <v>80</v>
      </c>
      <c r="AY173" s="13" t="s">
        <v>115</v>
      </c>
      <c r="BE173" s="135">
        <f t="shared" si="4"/>
        <v>0</v>
      </c>
      <c r="BF173" s="135">
        <f t="shared" si="5"/>
        <v>0</v>
      </c>
      <c r="BG173" s="135">
        <f t="shared" si="6"/>
        <v>0</v>
      </c>
      <c r="BH173" s="135">
        <f t="shared" si="7"/>
        <v>0</v>
      </c>
      <c r="BI173" s="135">
        <f t="shared" si="8"/>
        <v>0</v>
      </c>
      <c r="BJ173" s="13" t="s">
        <v>78</v>
      </c>
      <c r="BK173" s="135">
        <f t="shared" si="9"/>
        <v>0</v>
      </c>
      <c r="BL173" s="13" t="s">
        <v>166</v>
      </c>
      <c r="BM173" s="134" t="s">
        <v>307</v>
      </c>
    </row>
    <row r="174" spans="2:65" s="1" customFormat="1" ht="16.45" customHeight="1">
      <c r="B174" s="28"/>
      <c r="C174" s="123" t="s">
        <v>308</v>
      </c>
      <c r="D174" s="123" t="s">
        <v>119</v>
      </c>
      <c r="E174" s="124" t="s">
        <v>309</v>
      </c>
      <c r="F174" s="125" t="s">
        <v>310</v>
      </c>
      <c r="G174" s="126" t="s">
        <v>122</v>
      </c>
      <c r="H174" s="127">
        <v>5</v>
      </c>
      <c r="I174" s="128"/>
      <c r="J174" s="129">
        <f t="shared" si="0"/>
        <v>0</v>
      </c>
      <c r="K174" s="125" t="s">
        <v>278</v>
      </c>
      <c r="L174" s="28"/>
      <c r="M174" s="130" t="s">
        <v>1</v>
      </c>
      <c r="N174" s="131" t="s">
        <v>38</v>
      </c>
      <c r="P174" s="132">
        <f t="shared" si="1"/>
        <v>0</v>
      </c>
      <c r="Q174" s="132">
        <v>0</v>
      </c>
      <c r="R174" s="132">
        <f t="shared" si="2"/>
        <v>0</v>
      </c>
      <c r="S174" s="132">
        <v>0</v>
      </c>
      <c r="T174" s="133">
        <f t="shared" si="3"/>
        <v>0</v>
      </c>
      <c r="AR174" s="134" t="s">
        <v>166</v>
      </c>
      <c r="AT174" s="134" t="s">
        <v>119</v>
      </c>
      <c r="AU174" s="134" t="s">
        <v>80</v>
      </c>
      <c r="AY174" s="13" t="s">
        <v>115</v>
      </c>
      <c r="BE174" s="135">
        <f t="shared" si="4"/>
        <v>0</v>
      </c>
      <c r="BF174" s="135">
        <f t="shared" si="5"/>
        <v>0</v>
      </c>
      <c r="BG174" s="135">
        <f t="shared" si="6"/>
        <v>0</v>
      </c>
      <c r="BH174" s="135">
        <f t="shared" si="7"/>
        <v>0</v>
      </c>
      <c r="BI174" s="135">
        <f t="shared" si="8"/>
        <v>0</v>
      </c>
      <c r="BJ174" s="13" t="s">
        <v>78</v>
      </c>
      <c r="BK174" s="135">
        <f t="shared" si="9"/>
        <v>0</v>
      </c>
      <c r="BL174" s="13" t="s">
        <v>166</v>
      </c>
      <c r="BM174" s="134" t="s">
        <v>311</v>
      </c>
    </row>
    <row r="175" spans="2:65" s="1" customFormat="1" ht="16.45" customHeight="1">
      <c r="B175" s="28"/>
      <c r="C175" s="136" t="s">
        <v>312</v>
      </c>
      <c r="D175" s="136" t="s">
        <v>173</v>
      </c>
      <c r="E175" s="137" t="s">
        <v>313</v>
      </c>
      <c r="F175" s="138" t="s">
        <v>310</v>
      </c>
      <c r="G175" s="139" t="s">
        <v>122</v>
      </c>
      <c r="H175" s="140">
        <v>5</v>
      </c>
      <c r="I175" s="141"/>
      <c r="J175" s="142">
        <f t="shared" si="0"/>
        <v>0</v>
      </c>
      <c r="K175" s="138" t="s">
        <v>278</v>
      </c>
      <c r="L175" s="143"/>
      <c r="M175" s="144" t="s">
        <v>1</v>
      </c>
      <c r="N175" s="145" t="s">
        <v>38</v>
      </c>
      <c r="P175" s="132">
        <f t="shared" si="1"/>
        <v>0</v>
      </c>
      <c r="Q175" s="132">
        <v>8.0000000000000004E-4</v>
      </c>
      <c r="R175" s="132">
        <f t="shared" si="2"/>
        <v>4.0000000000000001E-3</v>
      </c>
      <c r="S175" s="132">
        <v>0</v>
      </c>
      <c r="T175" s="133">
        <f t="shared" si="3"/>
        <v>0</v>
      </c>
      <c r="AR175" s="134" t="s">
        <v>177</v>
      </c>
      <c r="AT175" s="134" t="s">
        <v>173</v>
      </c>
      <c r="AU175" s="134" t="s">
        <v>80</v>
      </c>
      <c r="AY175" s="13" t="s">
        <v>115</v>
      </c>
      <c r="BE175" s="135">
        <f t="shared" si="4"/>
        <v>0</v>
      </c>
      <c r="BF175" s="135">
        <f t="shared" si="5"/>
        <v>0</v>
      </c>
      <c r="BG175" s="135">
        <f t="shared" si="6"/>
        <v>0</v>
      </c>
      <c r="BH175" s="135">
        <f t="shared" si="7"/>
        <v>0</v>
      </c>
      <c r="BI175" s="135">
        <f t="shared" si="8"/>
        <v>0</v>
      </c>
      <c r="BJ175" s="13" t="s">
        <v>78</v>
      </c>
      <c r="BK175" s="135">
        <f t="shared" si="9"/>
        <v>0</v>
      </c>
      <c r="BL175" s="13" t="s">
        <v>166</v>
      </c>
      <c r="BM175" s="134" t="s">
        <v>314</v>
      </c>
    </row>
    <row r="176" spans="2:65" s="1" customFormat="1" ht="16.45" customHeight="1">
      <c r="B176" s="28"/>
      <c r="C176" s="123" t="s">
        <v>315</v>
      </c>
      <c r="D176" s="123" t="s">
        <v>119</v>
      </c>
      <c r="E176" s="124" t="s">
        <v>316</v>
      </c>
      <c r="F176" s="125" t="s">
        <v>317</v>
      </c>
      <c r="G176" s="126" t="s">
        <v>122</v>
      </c>
      <c r="H176" s="127">
        <v>2</v>
      </c>
      <c r="I176" s="128"/>
      <c r="J176" s="129">
        <f t="shared" si="0"/>
        <v>0</v>
      </c>
      <c r="K176" s="125" t="s">
        <v>278</v>
      </c>
      <c r="L176" s="28"/>
      <c r="M176" s="130" t="s">
        <v>1</v>
      </c>
      <c r="N176" s="131" t="s">
        <v>38</v>
      </c>
      <c r="P176" s="132">
        <f t="shared" si="1"/>
        <v>0</v>
      </c>
      <c r="Q176" s="132">
        <v>0</v>
      </c>
      <c r="R176" s="132">
        <f t="shared" si="2"/>
        <v>0</v>
      </c>
      <c r="S176" s="132">
        <v>0</v>
      </c>
      <c r="T176" s="133">
        <f t="shared" si="3"/>
        <v>0</v>
      </c>
      <c r="AR176" s="134" t="s">
        <v>166</v>
      </c>
      <c r="AT176" s="134" t="s">
        <v>119</v>
      </c>
      <c r="AU176" s="134" t="s">
        <v>80</v>
      </c>
      <c r="AY176" s="13" t="s">
        <v>115</v>
      </c>
      <c r="BE176" s="135">
        <f t="shared" si="4"/>
        <v>0</v>
      </c>
      <c r="BF176" s="135">
        <f t="shared" si="5"/>
        <v>0</v>
      </c>
      <c r="BG176" s="135">
        <f t="shared" si="6"/>
        <v>0</v>
      </c>
      <c r="BH176" s="135">
        <f t="shared" si="7"/>
        <v>0</v>
      </c>
      <c r="BI176" s="135">
        <f t="shared" si="8"/>
        <v>0</v>
      </c>
      <c r="BJ176" s="13" t="s">
        <v>78</v>
      </c>
      <c r="BK176" s="135">
        <f t="shared" si="9"/>
        <v>0</v>
      </c>
      <c r="BL176" s="13" t="s">
        <v>166</v>
      </c>
      <c r="BM176" s="134" t="s">
        <v>318</v>
      </c>
    </row>
    <row r="177" spans="2:65" s="1" customFormat="1" ht="16.45" customHeight="1">
      <c r="B177" s="28"/>
      <c r="C177" s="136" t="s">
        <v>319</v>
      </c>
      <c r="D177" s="136" t="s">
        <v>173</v>
      </c>
      <c r="E177" s="137" t="s">
        <v>320</v>
      </c>
      <c r="F177" s="138" t="s">
        <v>317</v>
      </c>
      <c r="G177" s="139" t="s">
        <v>176</v>
      </c>
      <c r="H177" s="140">
        <v>2</v>
      </c>
      <c r="I177" s="141"/>
      <c r="J177" s="142">
        <f t="shared" si="0"/>
        <v>0</v>
      </c>
      <c r="K177" s="138" t="s">
        <v>1</v>
      </c>
      <c r="L177" s="143"/>
      <c r="M177" s="144" t="s">
        <v>1</v>
      </c>
      <c r="N177" s="145" t="s">
        <v>38</v>
      </c>
      <c r="P177" s="132">
        <f t="shared" si="1"/>
        <v>0</v>
      </c>
      <c r="Q177" s="132">
        <v>0</v>
      </c>
      <c r="R177" s="132">
        <f t="shared" si="2"/>
        <v>0</v>
      </c>
      <c r="S177" s="132">
        <v>0</v>
      </c>
      <c r="T177" s="133">
        <f t="shared" si="3"/>
        <v>0</v>
      </c>
      <c r="AR177" s="134" t="s">
        <v>177</v>
      </c>
      <c r="AT177" s="134" t="s">
        <v>173</v>
      </c>
      <c r="AU177" s="134" t="s">
        <v>80</v>
      </c>
      <c r="AY177" s="13" t="s">
        <v>115</v>
      </c>
      <c r="BE177" s="135">
        <f t="shared" si="4"/>
        <v>0</v>
      </c>
      <c r="BF177" s="135">
        <f t="shared" si="5"/>
        <v>0</v>
      </c>
      <c r="BG177" s="135">
        <f t="shared" si="6"/>
        <v>0</v>
      </c>
      <c r="BH177" s="135">
        <f t="shared" si="7"/>
        <v>0</v>
      </c>
      <c r="BI177" s="135">
        <f t="shared" si="8"/>
        <v>0</v>
      </c>
      <c r="BJ177" s="13" t="s">
        <v>78</v>
      </c>
      <c r="BK177" s="135">
        <f t="shared" si="9"/>
        <v>0</v>
      </c>
      <c r="BL177" s="13" t="s">
        <v>166</v>
      </c>
      <c r="BM177" s="134" t="s">
        <v>321</v>
      </c>
    </row>
    <row r="178" spans="2:65" s="1" customFormat="1" ht="16.45" customHeight="1">
      <c r="B178" s="28"/>
      <c r="C178" s="123" t="s">
        <v>322</v>
      </c>
      <c r="D178" s="123" t="s">
        <v>119</v>
      </c>
      <c r="E178" s="124" t="s">
        <v>323</v>
      </c>
      <c r="F178" s="125" t="s">
        <v>324</v>
      </c>
      <c r="G178" s="126" t="s">
        <v>122</v>
      </c>
      <c r="H178" s="127">
        <v>6</v>
      </c>
      <c r="I178" s="128"/>
      <c r="J178" s="129">
        <f t="shared" si="0"/>
        <v>0</v>
      </c>
      <c r="K178" s="125" t="s">
        <v>134</v>
      </c>
      <c r="L178" s="28"/>
      <c r="M178" s="130" t="s">
        <v>1</v>
      </c>
      <c r="N178" s="131" t="s">
        <v>38</v>
      </c>
      <c r="P178" s="132">
        <f t="shared" si="1"/>
        <v>0</v>
      </c>
      <c r="Q178" s="132">
        <v>0</v>
      </c>
      <c r="R178" s="132">
        <f t="shared" si="2"/>
        <v>0</v>
      </c>
      <c r="S178" s="132">
        <v>0</v>
      </c>
      <c r="T178" s="133">
        <f t="shared" si="3"/>
        <v>0</v>
      </c>
      <c r="AR178" s="134" t="s">
        <v>166</v>
      </c>
      <c r="AT178" s="134" t="s">
        <v>119</v>
      </c>
      <c r="AU178" s="134" t="s">
        <v>80</v>
      </c>
      <c r="AY178" s="13" t="s">
        <v>115</v>
      </c>
      <c r="BE178" s="135">
        <f t="shared" si="4"/>
        <v>0</v>
      </c>
      <c r="BF178" s="135">
        <f t="shared" si="5"/>
        <v>0</v>
      </c>
      <c r="BG178" s="135">
        <f t="shared" si="6"/>
        <v>0</v>
      </c>
      <c r="BH178" s="135">
        <f t="shared" si="7"/>
        <v>0</v>
      </c>
      <c r="BI178" s="135">
        <f t="shared" si="8"/>
        <v>0</v>
      </c>
      <c r="BJ178" s="13" t="s">
        <v>78</v>
      </c>
      <c r="BK178" s="135">
        <f t="shared" si="9"/>
        <v>0</v>
      </c>
      <c r="BL178" s="13" t="s">
        <v>166</v>
      </c>
      <c r="BM178" s="134" t="s">
        <v>325</v>
      </c>
    </row>
    <row r="179" spans="2:65" s="1" customFormat="1" ht="16.45" customHeight="1">
      <c r="B179" s="28"/>
      <c r="C179" s="136" t="s">
        <v>326</v>
      </c>
      <c r="D179" s="136" t="s">
        <v>173</v>
      </c>
      <c r="E179" s="137" t="s">
        <v>327</v>
      </c>
      <c r="F179" s="138" t="s">
        <v>328</v>
      </c>
      <c r="G179" s="139" t="s">
        <v>176</v>
      </c>
      <c r="H179" s="140">
        <v>6</v>
      </c>
      <c r="I179" s="141"/>
      <c r="J179" s="142">
        <f t="shared" si="0"/>
        <v>0</v>
      </c>
      <c r="K179" s="138" t="s">
        <v>1</v>
      </c>
      <c r="L179" s="143"/>
      <c r="M179" s="144" t="s">
        <v>1</v>
      </c>
      <c r="N179" s="145" t="s">
        <v>38</v>
      </c>
      <c r="P179" s="132">
        <f t="shared" si="1"/>
        <v>0</v>
      </c>
      <c r="Q179" s="132">
        <v>0</v>
      </c>
      <c r="R179" s="132">
        <f t="shared" si="2"/>
        <v>0</v>
      </c>
      <c r="S179" s="132">
        <v>0</v>
      </c>
      <c r="T179" s="133">
        <f t="shared" si="3"/>
        <v>0</v>
      </c>
      <c r="AR179" s="134" t="s">
        <v>177</v>
      </c>
      <c r="AT179" s="134" t="s">
        <v>173</v>
      </c>
      <c r="AU179" s="134" t="s">
        <v>80</v>
      </c>
      <c r="AY179" s="13" t="s">
        <v>115</v>
      </c>
      <c r="BE179" s="135">
        <f t="shared" si="4"/>
        <v>0</v>
      </c>
      <c r="BF179" s="135">
        <f t="shared" si="5"/>
        <v>0</v>
      </c>
      <c r="BG179" s="135">
        <f t="shared" si="6"/>
        <v>0</v>
      </c>
      <c r="BH179" s="135">
        <f t="shared" si="7"/>
        <v>0</v>
      </c>
      <c r="BI179" s="135">
        <f t="shared" si="8"/>
        <v>0</v>
      </c>
      <c r="BJ179" s="13" t="s">
        <v>78</v>
      </c>
      <c r="BK179" s="135">
        <f t="shared" si="9"/>
        <v>0</v>
      </c>
      <c r="BL179" s="13" t="s">
        <v>166</v>
      </c>
      <c r="BM179" s="134" t="s">
        <v>329</v>
      </c>
    </row>
    <row r="180" spans="2:65" s="1" customFormat="1" ht="24.1" customHeight="1">
      <c r="B180" s="28"/>
      <c r="C180" s="123" t="s">
        <v>330</v>
      </c>
      <c r="D180" s="123" t="s">
        <v>119</v>
      </c>
      <c r="E180" s="124" t="s">
        <v>331</v>
      </c>
      <c r="F180" s="125" t="s">
        <v>332</v>
      </c>
      <c r="G180" s="126" t="s">
        <v>133</v>
      </c>
      <c r="H180" s="127">
        <v>15</v>
      </c>
      <c r="I180" s="128"/>
      <c r="J180" s="129">
        <f t="shared" si="0"/>
        <v>0</v>
      </c>
      <c r="K180" s="125" t="s">
        <v>134</v>
      </c>
      <c r="L180" s="28"/>
      <c r="M180" s="130" t="s">
        <v>1</v>
      </c>
      <c r="N180" s="131" t="s">
        <v>38</v>
      </c>
      <c r="P180" s="132">
        <f t="shared" si="1"/>
        <v>0</v>
      </c>
      <c r="Q180" s="132">
        <v>0</v>
      </c>
      <c r="R180" s="132">
        <f t="shared" si="2"/>
        <v>0</v>
      </c>
      <c r="S180" s="132">
        <v>0</v>
      </c>
      <c r="T180" s="133">
        <f t="shared" si="3"/>
        <v>0</v>
      </c>
      <c r="AR180" s="134" t="s">
        <v>166</v>
      </c>
      <c r="AT180" s="134" t="s">
        <v>119</v>
      </c>
      <c r="AU180" s="134" t="s">
        <v>80</v>
      </c>
      <c r="AY180" s="13" t="s">
        <v>115</v>
      </c>
      <c r="BE180" s="135">
        <f t="shared" si="4"/>
        <v>0</v>
      </c>
      <c r="BF180" s="135">
        <f t="shared" si="5"/>
        <v>0</v>
      </c>
      <c r="BG180" s="135">
        <f t="shared" si="6"/>
        <v>0</v>
      </c>
      <c r="BH180" s="135">
        <f t="shared" si="7"/>
        <v>0</v>
      </c>
      <c r="BI180" s="135">
        <f t="shared" si="8"/>
        <v>0</v>
      </c>
      <c r="BJ180" s="13" t="s">
        <v>78</v>
      </c>
      <c r="BK180" s="135">
        <f t="shared" si="9"/>
        <v>0</v>
      </c>
      <c r="BL180" s="13" t="s">
        <v>166</v>
      </c>
      <c r="BM180" s="134" t="s">
        <v>333</v>
      </c>
    </row>
    <row r="181" spans="2:65" s="1" customFormat="1" ht="16.45" customHeight="1">
      <c r="B181" s="28"/>
      <c r="C181" s="136" t="s">
        <v>334</v>
      </c>
      <c r="D181" s="136" t="s">
        <v>173</v>
      </c>
      <c r="E181" s="137" t="s">
        <v>335</v>
      </c>
      <c r="F181" s="138" t="s">
        <v>336</v>
      </c>
      <c r="G181" s="139" t="s">
        <v>133</v>
      </c>
      <c r="H181" s="140">
        <v>15</v>
      </c>
      <c r="I181" s="141"/>
      <c r="J181" s="142">
        <f t="shared" si="0"/>
        <v>0</v>
      </c>
      <c r="K181" s="138" t="s">
        <v>134</v>
      </c>
      <c r="L181" s="143"/>
      <c r="M181" s="144" t="s">
        <v>1</v>
      </c>
      <c r="N181" s="145" t="s">
        <v>38</v>
      </c>
      <c r="P181" s="132">
        <f t="shared" si="1"/>
        <v>0</v>
      </c>
      <c r="Q181" s="132">
        <v>5.0000000000000002E-5</v>
      </c>
      <c r="R181" s="132">
        <f t="shared" si="2"/>
        <v>7.5000000000000002E-4</v>
      </c>
      <c r="S181" s="132">
        <v>0</v>
      </c>
      <c r="T181" s="133">
        <f t="shared" si="3"/>
        <v>0</v>
      </c>
      <c r="AR181" s="134" t="s">
        <v>177</v>
      </c>
      <c r="AT181" s="134" t="s">
        <v>173</v>
      </c>
      <c r="AU181" s="134" t="s">
        <v>80</v>
      </c>
      <c r="AY181" s="13" t="s">
        <v>115</v>
      </c>
      <c r="BE181" s="135">
        <f t="shared" si="4"/>
        <v>0</v>
      </c>
      <c r="BF181" s="135">
        <f t="shared" si="5"/>
        <v>0</v>
      </c>
      <c r="BG181" s="135">
        <f t="shared" si="6"/>
        <v>0</v>
      </c>
      <c r="BH181" s="135">
        <f t="shared" si="7"/>
        <v>0</v>
      </c>
      <c r="BI181" s="135">
        <f t="shared" si="8"/>
        <v>0</v>
      </c>
      <c r="BJ181" s="13" t="s">
        <v>78</v>
      </c>
      <c r="BK181" s="135">
        <f t="shared" si="9"/>
        <v>0</v>
      </c>
      <c r="BL181" s="13" t="s">
        <v>166</v>
      </c>
      <c r="BM181" s="134" t="s">
        <v>337</v>
      </c>
    </row>
    <row r="182" spans="2:65" s="1" customFormat="1" ht="24.1" customHeight="1">
      <c r="B182" s="28"/>
      <c r="C182" s="123" t="s">
        <v>338</v>
      </c>
      <c r="D182" s="123" t="s">
        <v>119</v>
      </c>
      <c r="E182" s="124" t="s">
        <v>339</v>
      </c>
      <c r="F182" s="125" t="s">
        <v>340</v>
      </c>
      <c r="G182" s="126" t="s">
        <v>122</v>
      </c>
      <c r="H182" s="127">
        <v>1</v>
      </c>
      <c r="I182" s="128"/>
      <c r="J182" s="129">
        <f t="shared" si="0"/>
        <v>0</v>
      </c>
      <c r="K182" s="125" t="s">
        <v>134</v>
      </c>
      <c r="L182" s="28"/>
      <c r="M182" s="130" t="s">
        <v>1</v>
      </c>
      <c r="N182" s="131" t="s">
        <v>38</v>
      </c>
      <c r="P182" s="132">
        <f t="shared" si="1"/>
        <v>0</v>
      </c>
      <c r="Q182" s="132">
        <v>0</v>
      </c>
      <c r="R182" s="132">
        <f t="shared" si="2"/>
        <v>0</v>
      </c>
      <c r="S182" s="132">
        <v>0</v>
      </c>
      <c r="T182" s="133">
        <f t="shared" si="3"/>
        <v>0</v>
      </c>
      <c r="AR182" s="134" t="s">
        <v>166</v>
      </c>
      <c r="AT182" s="134" t="s">
        <v>119</v>
      </c>
      <c r="AU182" s="134" t="s">
        <v>80</v>
      </c>
      <c r="AY182" s="13" t="s">
        <v>115</v>
      </c>
      <c r="BE182" s="135">
        <f t="shared" si="4"/>
        <v>0</v>
      </c>
      <c r="BF182" s="135">
        <f t="shared" si="5"/>
        <v>0</v>
      </c>
      <c r="BG182" s="135">
        <f t="shared" si="6"/>
        <v>0</v>
      </c>
      <c r="BH182" s="135">
        <f t="shared" si="7"/>
        <v>0</v>
      </c>
      <c r="BI182" s="135">
        <f t="shared" si="8"/>
        <v>0</v>
      </c>
      <c r="BJ182" s="13" t="s">
        <v>78</v>
      </c>
      <c r="BK182" s="135">
        <f t="shared" si="9"/>
        <v>0</v>
      </c>
      <c r="BL182" s="13" t="s">
        <v>166</v>
      </c>
      <c r="BM182" s="134" t="s">
        <v>341</v>
      </c>
    </row>
    <row r="183" spans="2:65" s="11" customFormat="1" ht="22.85" customHeight="1">
      <c r="B183" s="111"/>
      <c r="D183" s="112" t="s">
        <v>72</v>
      </c>
      <c r="E183" s="121" t="s">
        <v>342</v>
      </c>
      <c r="F183" s="121" t="s">
        <v>343</v>
      </c>
      <c r="I183" s="114"/>
      <c r="J183" s="122">
        <f>BK183</f>
        <v>0</v>
      </c>
      <c r="L183" s="111"/>
      <c r="M183" s="116"/>
      <c r="P183" s="117">
        <f>SUM(P184:P196)</f>
        <v>0</v>
      </c>
      <c r="R183" s="117">
        <f>SUM(R184:R196)</f>
        <v>6.0000000000000008E-5</v>
      </c>
      <c r="T183" s="118">
        <f>SUM(T184:T196)</f>
        <v>0</v>
      </c>
      <c r="AR183" s="112" t="s">
        <v>80</v>
      </c>
      <c r="AT183" s="119" t="s">
        <v>72</v>
      </c>
      <c r="AU183" s="119" t="s">
        <v>78</v>
      </c>
      <c r="AY183" s="112" t="s">
        <v>115</v>
      </c>
      <c r="BK183" s="120">
        <f>SUM(BK184:BK196)</f>
        <v>0</v>
      </c>
    </row>
    <row r="184" spans="2:65" s="1" customFormat="1" ht="21.8" customHeight="1">
      <c r="B184" s="28"/>
      <c r="C184" s="123" t="s">
        <v>344</v>
      </c>
      <c r="D184" s="123" t="s">
        <v>119</v>
      </c>
      <c r="E184" s="124" t="s">
        <v>345</v>
      </c>
      <c r="F184" s="125" t="s">
        <v>346</v>
      </c>
      <c r="G184" s="126" t="s">
        <v>133</v>
      </c>
      <c r="H184" s="127">
        <v>79</v>
      </c>
      <c r="I184" s="128"/>
      <c r="J184" s="129">
        <f t="shared" ref="J184:J196" si="10">ROUND(I184*H184,2)</f>
        <v>0</v>
      </c>
      <c r="K184" s="125" t="s">
        <v>347</v>
      </c>
      <c r="L184" s="28"/>
      <c r="M184" s="130" t="s">
        <v>1</v>
      </c>
      <c r="N184" s="131" t="s">
        <v>38</v>
      </c>
      <c r="P184" s="132">
        <f t="shared" ref="P184:P196" si="11">O184*H184</f>
        <v>0</v>
      </c>
      <c r="Q184" s="132">
        <v>0</v>
      </c>
      <c r="R184" s="132">
        <f t="shared" ref="R184:R196" si="12">Q184*H184</f>
        <v>0</v>
      </c>
      <c r="S184" s="132">
        <v>0</v>
      </c>
      <c r="T184" s="133">
        <f t="shared" ref="T184:T196" si="13">S184*H184</f>
        <v>0</v>
      </c>
      <c r="AR184" s="134" t="s">
        <v>166</v>
      </c>
      <c r="AT184" s="134" t="s">
        <v>119</v>
      </c>
      <c r="AU184" s="134" t="s">
        <v>80</v>
      </c>
      <c r="AY184" s="13" t="s">
        <v>115</v>
      </c>
      <c r="BE184" s="135">
        <f t="shared" ref="BE184:BE196" si="14">IF(N184="základní",J184,0)</f>
        <v>0</v>
      </c>
      <c r="BF184" s="135">
        <f t="shared" ref="BF184:BF196" si="15">IF(N184="snížená",J184,0)</f>
        <v>0</v>
      </c>
      <c r="BG184" s="135">
        <f t="shared" ref="BG184:BG196" si="16">IF(N184="zákl. přenesená",J184,0)</f>
        <v>0</v>
      </c>
      <c r="BH184" s="135">
        <f t="shared" ref="BH184:BH196" si="17">IF(N184="sníž. přenesená",J184,0)</f>
        <v>0</v>
      </c>
      <c r="BI184" s="135">
        <f t="shared" ref="BI184:BI196" si="18">IF(N184="nulová",J184,0)</f>
        <v>0</v>
      </c>
      <c r="BJ184" s="13" t="s">
        <v>78</v>
      </c>
      <c r="BK184" s="135">
        <f t="shared" ref="BK184:BK196" si="19">ROUND(I184*H184,2)</f>
        <v>0</v>
      </c>
      <c r="BL184" s="13" t="s">
        <v>166</v>
      </c>
      <c r="BM184" s="134" t="s">
        <v>348</v>
      </c>
    </row>
    <row r="185" spans="2:65" s="1" customFormat="1" ht="21.8" customHeight="1">
      <c r="B185" s="28"/>
      <c r="C185" s="136" t="s">
        <v>349</v>
      </c>
      <c r="D185" s="136" t="s">
        <v>173</v>
      </c>
      <c r="E185" s="137" t="s">
        <v>350</v>
      </c>
      <c r="F185" s="138" t="s">
        <v>351</v>
      </c>
      <c r="G185" s="139" t="s">
        <v>133</v>
      </c>
      <c r="H185" s="140">
        <v>79</v>
      </c>
      <c r="I185" s="141"/>
      <c r="J185" s="142">
        <f t="shared" si="10"/>
        <v>0</v>
      </c>
      <c r="K185" s="138" t="s">
        <v>1</v>
      </c>
      <c r="L185" s="143"/>
      <c r="M185" s="144" t="s">
        <v>1</v>
      </c>
      <c r="N185" s="145" t="s">
        <v>38</v>
      </c>
      <c r="P185" s="132">
        <f t="shared" si="11"/>
        <v>0</v>
      </c>
      <c r="Q185" s="132">
        <v>0</v>
      </c>
      <c r="R185" s="132">
        <f t="shared" si="12"/>
        <v>0</v>
      </c>
      <c r="S185" s="132">
        <v>0</v>
      </c>
      <c r="T185" s="133">
        <f t="shared" si="13"/>
        <v>0</v>
      </c>
      <c r="AR185" s="134" t="s">
        <v>177</v>
      </c>
      <c r="AT185" s="134" t="s">
        <v>173</v>
      </c>
      <c r="AU185" s="134" t="s">
        <v>80</v>
      </c>
      <c r="AY185" s="13" t="s">
        <v>115</v>
      </c>
      <c r="BE185" s="135">
        <f t="shared" si="14"/>
        <v>0</v>
      </c>
      <c r="BF185" s="135">
        <f t="shared" si="15"/>
        <v>0</v>
      </c>
      <c r="BG185" s="135">
        <f t="shared" si="16"/>
        <v>0</v>
      </c>
      <c r="BH185" s="135">
        <f t="shared" si="17"/>
        <v>0</v>
      </c>
      <c r="BI185" s="135">
        <f t="shared" si="18"/>
        <v>0</v>
      </c>
      <c r="BJ185" s="13" t="s">
        <v>78</v>
      </c>
      <c r="BK185" s="135">
        <f t="shared" si="19"/>
        <v>0</v>
      </c>
      <c r="BL185" s="13" t="s">
        <v>166</v>
      </c>
      <c r="BM185" s="134" t="s">
        <v>352</v>
      </c>
    </row>
    <row r="186" spans="2:65" s="1" customFormat="1" ht="16.45" customHeight="1">
      <c r="B186" s="28"/>
      <c r="C186" s="123" t="s">
        <v>353</v>
      </c>
      <c r="D186" s="123" t="s">
        <v>119</v>
      </c>
      <c r="E186" s="124" t="s">
        <v>354</v>
      </c>
      <c r="F186" s="125" t="s">
        <v>355</v>
      </c>
      <c r="G186" s="126" t="s">
        <v>133</v>
      </c>
      <c r="H186" s="127">
        <v>30</v>
      </c>
      <c r="I186" s="128"/>
      <c r="J186" s="129">
        <f t="shared" si="10"/>
        <v>0</v>
      </c>
      <c r="K186" s="125" t="s">
        <v>1</v>
      </c>
      <c r="L186" s="28"/>
      <c r="M186" s="130" t="s">
        <v>1</v>
      </c>
      <c r="N186" s="131" t="s">
        <v>38</v>
      </c>
      <c r="P186" s="132">
        <f t="shared" si="11"/>
        <v>0</v>
      </c>
      <c r="Q186" s="132">
        <v>0</v>
      </c>
      <c r="R186" s="132">
        <f t="shared" si="12"/>
        <v>0</v>
      </c>
      <c r="S186" s="132">
        <v>0</v>
      </c>
      <c r="T186" s="133">
        <f t="shared" si="13"/>
        <v>0</v>
      </c>
      <c r="AR186" s="134" t="s">
        <v>166</v>
      </c>
      <c r="AT186" s="134" t="s">
        <v>119</v>
      </c>
      <c r="AU186" s="134" t="s">
        <v>80</v>
      </c>
      <c r="AY186" s="13" t="s">
        <v>115</v>
      </c>
      <c r="BE186" s="135">
        <f t="shared" si="14"/>
        <v>0</v>
      </c>
      <c r="BF186" s="135">
        <f t="shared" si="15"/>
        <v>0</v>
      </c>
      <c r="BG186" s="135">
        <f t="shared" si="16"/>
        <v>0</v>
      </c>
      <c r="BH186" s="135">
        <f t="shared" si="17"/>
        <v>0</v>
      </c>
      <c r="BI186" s="135">
        <f t="shared" si="18"/>
        <v>0</v>
      </c>
      <c r="BJ186" s="13" t="s">
        <v>78</v>
      </c>
      <c r="BK186" s="135">
        <f t="shared" si="19"/>
        <v>0</v>
      </c>
      <c r="BL186" s="13" t="s">
        <v>166</v>
      </c>
      <c r="BM186" s="134" t="s">
        <v>356</v>
      </c>
    </row>
    <row r="187" spans="2:65" s="1" customFormat="1" ht="16.45" customHeight="1">
      <c r="B187" s="28"/>
      <c r="C187" s="136" t="s">
        <v>357</v>
      </c>
      <c r="D187" s="136" t="s">
        <v>173</v>
      </c>
      <c r="E187" s="137" t="s">
        <v>358</v>
      </c>
      <c r="F187" s="138" t="s">
        <v>359</v>
      </c>
      <c r="G187" s="139" t="s">
        <v>133</v>
      </c>
      <c r="H187" s="140">
        <v>30</v>
      </c>
      <c r="I187" s="141"/>
      <c r="J187" s="142">
        <f t="shared" si="10"/>
        <v>0</v>
      </c>
      <c r="K187" s="138" t="s">
        <v>1</v>
      </c>
      <c r="L187" s="143"/>
      <c r="M187" s="144" t="s">
        <v>1</v>
      </c>
      <c r="N187" s="145" t="s">
        <v>38</v>
      </c>
      <c r="P187" s="132">
        <f t="shared" si="11"/>
        <v>0</v>
      </c>
      <c r="Q187" s="132">
        <v>0</v>
      </c>
      <c r="R187" s="132">
        <f t="shared" si="12"/>
        <v>0</v>
      </c>
      <c r="S187" s="132">
        <v>0</v>
      </c>
      <c r="T187" s="133">
        <f t="shared" si="13"/>
        <v>0</v>
      </c>
      <c r="AR187" s="134" t="s">
        <v>177</v>
      </c>
      <c r="AT187" s="134" t="s">
        <v>173</v>
      </c>
      <c r="AU187" s="134" t="s">
        <v>80</v>
      </c>
      <c r="AY187" s="13" t="s">
        <v>115</v>
      </c>
      <c r="BE187" s="135">
        <f t="shared" si="14"/>
        <v>0</v>
      </c>
      <c r="BF187" s="135">
        <f t="shared" si="15"/>
        <v>0</v>
      </c>
      <c r="BG187" s="135">
        <f t="shared" si="16"/>
        <v>0</v>
      </c>
      <c r="BH187" s="135">
        <f t="shared" si="17"/>
        <v>0</v>
      </c>
      <c r="BI187" s="135">
        <f t="shared" si="18"/>
        <v>0</v>
      </c>
      <c r="BJ187" s="13" t="s">
        <v>78</v>
      </c>
      <c r="BK187" s="135">
        <f t="shared" si="19"/>
        <v>0</v>
      </c>
      <c r="BL187" s="13" t="s">
        <v>166</v>
      </c>
      <c r="BM187" s="134" t="s">
        <v>360</v>
      </c>
    </row>
    <row r="188" spans="2:65" s="1" customFormat="1" ht="16.45" customHeight="1">
      <c r="B188" s="28"/>
      <c r="C188" s="123" t="s">
        <v>361</v>
      </c>
      <c r="D188" s="123" t="s">
        <v>119</v>
      </c>
      <c r="E188" s="124" t="s">
        <v>362</v>
      </c>
      <c r="F188" s="125" t="s">
        <v>363</v>
      </c>
      <c r="G188" s="126" t="s">
        <v>122</v>
      </c>
      <c r="H188" s="127">
        <v>1</v>
      </c>
      <c r="I188" s="128"/>
      <c r="J188" s="129">
        <f t="shared" si="10"/>
        <v>0</v>
      </c>
      <c r="K188" s="125" t="s">
        <v>347</v>
      </c>
      <c r="L188" s="28"/>
      <c r="M188" s="130" t="s">
        <v>1</v>
      </c>
      <c r="N188" s="131" t="s">
        <v>38</v>
      </c>
      <c r="P188" s="132">
        <f t="shared" si="11"/>
        <v>0</v>
      </c>
      <c r="Q188" s="132">
        <v>0</v>
      </c>
      <c r="R188" s="132">
        <f t="shared" si="12"/>
        <v>0</v>
      </c>
      <c r="S188" s="132">
        <v>0</v>
      </c>
      <c r="T188" s="133">
        <f t="shared" si="13"/>
        <v>0</v>
      </c>
      <c r="AR188" s="134" t="s">
        <v>166</v>
      </c>
      <c r="AT188" s="134" t="s">
        <v>119</v>
      </c>
      <c r="AU188" s="134" t="s">
        <v>80</v>
      </c>
      <c r="AY188" s="13" t="s">
        <v>115</v>
      </c>
      <c r="BE188" s="135">
        <f t="shared" si="14"/>
        <v>0</v>
      </c>
      <c r="BF188" s="135">
        <f t="shared" si="15"/>
        <v>0</v>
      </c>
      <c r="BG188" s="135">
        <f t="shared" si="16"/>
        <v>0</v>
      </c>
      <c r="BH188" s="135">
        <f t="shared" si="17"/>
        <v>0</v>
      </c>
      <c r="BI188" s="135">
        <f t="shared" si="18"/>
        <v>0</v>
      </c>
      <c r="BJ188" s="13" t="s">
        <v>78</v>
      </c>
      <c r="BK188" s="135">
        <f t="shared" si="19"/>
        <v>0</v>
      </c>
      <c r="BL188" s="13" t="s">
        <v>166</v>
      </c>
      <c r="BM188" s="134" t="s">
        <v>364</v>
      </c>
    </row>
    <row r="189" spans="2:65" s="1" customFormat="1" ht="16.45" customHeight="1">
      <c r="B189" s="28"/>
      <c r="C189" s="123" t="s">
        <v>365</v>
      </c>
      <c r="D189" s="123" t="s">
        <v>119</v>
      </c>
      <c r="E189" s="124" t="s">
        <v>366</v>
      </c>
      <c r="F189" s="125" t="s">
        <v>367</v>
      </c>
      <c r="G189" s="126" t="s">
        <v>122</v>
      </c>
      <c r="H189" s="127">
        <v>3</v>
      </c>
      <c r="I189" s="128"/>
      <c r="J189" s="129">
        <f t="shared" si="10"/>
        <v>0</v>
      </c>
      <c r="K189" s="125" t="s">
        <v>347</v>
      </c>
      <c r="L189" s="28"/>
      <c r="M189" s="130" t="s">
        <v>1</v>
      </c>
      <c r="N189" s="131" t="s">
        <v>38</v>
      </c>
      <c r="P189" s="132">
        <f t="shared" si="11"/>
        <v>0</v>
      </c>
      <c r="Q189" s="132">
        <v>0</v>
      </c>
      <c r="R189" s="132">
        <f t="shared" si="12"/>
        <v>0</v>
      </c>
      <c r="S189" s="132">
        <v>0</v>
      </c>
      <c r="T189" s="133">
        <f t="shared" si="13"/>
        <v>0</v>
      </c>
      <c r="AR189" s="134" t="s">
        <v>166</v>
      </c>
      <c r="AT189" s="134" t="s">
        <v>119</v>
      </c>
      <c r="AU189" s="134" t="s">
        <v>80</v>
      </c>
      <c r="AY189" s="13" t="s">
        <v>115</v>
      </c>
      <c r="BE189" s="135">
        <f t="shared" si="14"/>
        <v>0</v>
      </c>
      <c r="BF189" s="135">
        <f t="shared" si="15"/>
        <v>0</v>
      </c>
      <c r="BG189" s="135">
        <f t="shared" si="16"/>
        <v>0</v>
      </c>
      <c r="BH189" s="135">
        <f t="shared" si="17"/>
        <v>0</v>
      </c>
      <c r="BI189" s="135">
        <f t="shared" si="18"/>
        <v>0</v>
      </c>
      <c r="BJ189" s="13" t="s">
        <v>78</v>
      </c>
      <c r="BK189" s="135">
        <f t="shared" si="19"/>
        <v>0</v>
      </c>
      <c r="BL189" s="13" t="s">
        <v>166</v>
      </c>
      <c r="BM189" s="134" t="s">
        <v>368</v>
      </c>
    </row>
    <row r="190" spans="2:65" s="1" customFormat="1" ht="21.8" customHeight="1">
      <c r="B190" s="28"/>
      <c r="C190" s="136" t="s">
        <v>369</v>
      </c>
      <c r="D190" s="136" t="s">
        <v>173</v>
      </c>
      <c r="E190" s="137" t="s">
        <v>370</v>
      </c>
      <c r="F190" s="138" t="s">
        <v>371</v>
      </c>
      <c r="G190" s="139" t="s">
        <v>122</v>
      </c>
      <c r="H190" s="140">
        <v>3</v>
      </c>
      <c r="I190" s="141"/>
      <c r="J190" s="142">
        <f t="shared" si="10"/>
        <v>0</v>
      </c>
      <c r="K190" s="138" t="s">
        <v>1</v>
      </c>
      <c r="L190" s="143"/>
      <c r="M190" s="144" t="s">
        <v>1</v>
      </c>
      <c r="N190" s="145" t="s">
        <v>38</v>
      </c>
      <c r="P190" s="132">
        <f t="shared" si="11"/>
        <v>0</v>
      </c>
      <c r="Q190" s="132">
        <v>2.0000000000000002E-5</v>
      </c>
      <c r="R190" s="132">
        <f t="shared" si="12"/>
        <v>6.0000000000000008E-5</v>
      </c>
      <c r="S190" s="132">
        <v>0</v>
      </c>
      <c r="T190" s="133">
        <f t="shared" si="13"/>
        <v>0</v>
      </c>
      <c r="AR190" s="134" t="s">
        <v>177</v>
      </c>
      <c r="AT190" s="134" t="s">
        <v>173</v>
      </c>
      <c r="AU190" s="134" t="s">
        <v>80</v>
      </c>
      <c r="AY190" s="13" t="s">
        <v>115</v>
      </c>
      <c r="BE190" s="135">
        <f t="shared" si="14"/>
        <v>0</v>
      </c>
      <c r="BF190" s="135">
        <f t="shared" si="15"/>
        <v>0</v>
      </c>
      <c r="BG190" s="135">
        <f t="shared" si="16"/>
        <v>0</v>
      </c>
      <c r="BH190" s="135">
        <f t="shared" si="17"/>
        <v>0</v>
      </c>
      <c r="BI190" s="135">
        <f t="shared" si="18"/>
        <v>0</v>
      </c>
      <c r="BJ190" s="13" t="s">
        <v>78</v>
      </c>
      <c r="BK190" s="135">
        <f t="shared" si="19"/>
        <v>0</v>
      </c>
      <c r="BL190" s="13" t="s">
        <v>166</v>
      </c>
      <c r="BM190" s="134" t="s">
        <v>372</v>
      </c>
    </row>
    <row r="191" spans="2:65" s="1" customFormat="1" ht="16.45" customHeight="1">
      <c r="B191" s="28"/>
      <c r="C191" s="136" t="s">
        <v>373</v>
      </c>
      <c r="D191" s="136" t="s">
        <v>173</v>
      </c>
      <c r="E191" s="137" t="s">
        <v>374</v>
      </c>
      <c r="F191" s="138" t="s">
        <v>375</v>
      </c>
      <c r="G191" s="139" t="s">
        <v>122</v>
      </c>
      <c r="H191" s="140">
        <v>3</v>
      </c>
      <c r="I191" s="141"/>
      <c r="J191" s="142">
        <f t="shared" si="10"/>
        <v>0</v>
      </c>
      <c r="K191" s="138" t="s">
        <v>1</v>
      </c>
      <c r="L191" s="143"/>
      <c r="M191" s="144" t="s">
        <v>1</v>
      </c>
      <c r="N191" s="145" t="s">
        <v>38</v>
      </c>
      <c r="P191" s="132">
        <f t="shared" si="11"/>
        <v>0</v>
      </c>
      <c r="Q191" s="132">
        <v>0</v>
      </c>
      <c r="R191" s="132">
        <f t="shared" si="12"/>
        <v>0</v>
      </c>
      <c r="S191" s="132">
        <v>0</v>
      </c>
      <c r="T191" s="133">
        <f t="shared" si="13"/>
        <v>0</v>
      </c>
      <c r="AR191" s="134" t="s">
        <v>177</v>
      </c>
      <c r="AT191" s="134" t="s">
        <v>173</v>
      </c>
      <c r="AU191" s="134" t="s">
        <v>80</v>
      </c>
      <c r="AY191" s="13" t="s">
        <v>115</v>
      </c>
      <c r="BE191" s="135">
        <f t="shared" si="14"/>
        <v>0</v>
      </c>
      <c r="BF191" s="135">
        <f t="shared" si="15"/>
        <v>0</v>
      </c>
      <c r="BG191" s="135">
        <f t="shared" si="16"/>
        <v>0</v>
      </c>
      <c r="BH191" s="135">
        <f t="shared" si="17"/>
        <v>0</v>
      </c>
      <c r="BI191" s="135">
        <f t="shared" si="18"/>
        <v>0</v>
      </c>
      <c r="BJ191" s="13" t="s">
        <v>78</v>
      </c>
      <c r="BK191" s="135">
        <f t="shared" si="19"/>
        <v>0</v>
      </c>
      <c r="BL191" s="13" t="s">
        <v>166</v>
      </c>
      <c r="BM191" s="134" t="s">
        <v>376</v>
      </c>
    </row>
    <row r="192" spans="2:65" s="1" customFormat="1" ht="16.45" customHeight="1">
      <c r="B192" s="28"/>
      <c r="C192" s="123" t="s">
        <v>377</v>
      </c>
      <c r="D192" s="123" t="s">
        <v>119</v>
      </c>
      <c r="E192" s="124" t="s">
        <v>378</v>
      </c>
      <c r="F192" s="125" t="s">
        <v>379</v>
      </c>
      <c r="G192" s="126" t="s">
        <v>122</v>
      </c>
      <c r="H192" s="127">
        <v>3</v>
      </c>
      <c r="I192" s="128"/>
      <c r="J192" s="129">
        <f t="shared" si="10"/>
        <v>0</v>
      </c>
      <c r="K192" s="125" t="s">
        <v>347</v>
      </c>
      <c r="L192" s="28"/>
      <c r="M192" s="130" t="s">
        <v>1</v>
      </c>
      <c r="N192" s="131" t="s">
        <v>38</v>
      </c>
      <c r="P192" s="132">
        <f t="shared" si="11"/>
        <v>0</v>
      </c>
      <c r="Q192" s="132">
        <v>0</v>
      </c>
      <c r="R192" s="132">
        <f t="shared" si="12"/>
        <v>0</v>
      </c>
      <c r="S192" s="132">
        <v>0</v>
      </c>
      <c r="T192" s="133">
        <f t="shared" si="13"/>
        <v>0</v>
      </c>
      <c r="AR192" s="134" t="s">
        <v>166</v>
      </c>
      <c r="AT192" s="134" t="s">
        <v>119</v>
      </c>
      <c r="AU192" s="134" t="s">
        <v>80</v>
      </c>
      <c r="AY192" s="13" t="s">
        <v>115</v>
      </c>
      <c r="BE192" s="135">
        <f t="shared" si="14"/>
        <v>0</v>
      </c>
      <c r="BF192" s="135">
        <f t="shared" si="15"/>
        <v>0</v>
      </c>
      <c r="BG192" s="135">
        <f t="shared" si="16"/>
        <v>0</v>
      </c>
      <c r="BH192" s="135">
        <f t="shared" si="17"/>
        <v>0</v>
      </c>
      <c r="BI192" s="135">
        <f t="shared" si="18"/>
        <v>0</v>
      </c>
      <c r="BJ192" s="13" t="s">
        <v>78</v>
      </c>
      <c r="BK192" s="135">
        <f t="shared" si="19"/>
        <v>0</v>
      </c>
      <c r="BL192" s="13" t="s">
        <v>166</v>
      </c>
      <c r="BM192" s="134" t="s">
        <v>380</v>
      </c>
    </row>
    <row r="193" spans="2:65" s="1" customFormat="1" ht="16.45" customHeight="1">
      <c r="B193" s="28"/>
      <c r="C193" s="123" t="s">
        <v>381</v>
      </c>
      <c r="D193" s="123" t="s">
        <v>119</v>
      </c>
      <c r="E193" s="124" t="s">
        <v>382</v>
      </c>
      <c r="F193" s="125" t="s">
        <v>383</v>
      </c>
      <c r="G193" s="126" t="s">
        <v>122</v>
      </c>
      <c r="H193" s="127">
        <v>3</v>
      </c>
      <c r="I193" s="128"/>
      <c r="J193" s="129">
        <f t="shared" si="10"/>
        <v>0</v>
      </c>
      <c r="K193" s="125" t="s">
        <v>347</v>
      </c>
      <c r="L193" s="28"/>
      <c r="M193" s="130" t="s">
        <v>1</v>
      </c>
      <c r="N193" s="131" t="s">
        <v>38</v>
      </c>
      <c r="P193" s="132">
        <f t="shared" si="11"/>
        <v>0</v>
      </c>
      <c r="Q193" s="132">
        <v>0</v>
      </c>
      <c r="R193" s="132">
        <f t="shared" si="12"/>
        <v>0</v>
      </c>
      <c r="S193" s="132">
        <v>0</v>
      </c>
      <c r="T193" s="133">
        <f t="shared" si="13"/>
        <v>0</v>
      </c>
      <c r="AR193" s="134" t="s">
        <v>166</v>
      </c>
      <c r="AT193" s="134" t="s">
        <v>119</v>
      </c>
      <c r="AU193" s="134" t="s">
        <v>80</v>
      </c>
      <c r="AY193" s="13" t="s">
        <v>115</v>
      </c>
      <c r="BE193" s="135">
        <f t="shared" si="14"/>
        <v>0</v>
      </c>
      <c r="BF193" s="135">
        <f t="shared" si="15"/>
        <v>0</v>
      </c>
      <c r="BG193" s="135">
        <f t="shared" si="16"/>
        <v>0</v>
      </c>
      <c r="BH193" s="135">
        <f t="shared" si="17"/>
        <v>0</v>
      </c>
      <c r="BI193" s="135">
        <f t="shared" si="18"/>
        <v>0</v>
      </c>
      <c r="BJ193" s="13" t="s">
        <v>78</v>
      </c>
      <c r="BK193" s="135">
        <f t="shared" si="19"/>
        <v>0</v>
      </c>
      <c r="BL193" s="13" t="s">
        <v>166</v>
      </c>
      <c r="BM193" s="134" t="s">
        <v>384</v>
      </c>
    </row>
    <row r="194" spans="2:65" s="1" customFormat="1" ht="21.8" customHeight="1">
      <c r="B194" s="28"/>
      <c r="C194" s="123" t="s">
        <v>385</v>
      </c>
      <c r="D194" s="123" t="s">
        <v>119</v>
      </c>
      <c r="E194" s="124" t="s">
        <v>386</v>
      </c>
      <c r="F194" s="125" t="s">
        <v>387</v>
      </c>
      <c r="G194" s="126" t="s">
        <v>122</v>
      </c>
      <c r="H194" s="127">
        <v>6</v>
      </c>
      <c r="I194" s="128"/>
      <c r="J194" s="129">
        <f t="shared" si="10"/>
        <v>0</v>
      </c>
      <c r="K194" s="125" t="s">
        <v>347</v>
      </c>
      <c r="L194" s="28"/>
      <c r="M194" s="130" t="s">
        <v>1</v>
      </c>
      <c r="N194" s="131" t="s">
        <v>38</v>
      </c>
      <c r="P194" s="132">
        <f t="shared" si="11"/>
        <v>0</v>
      </c>
      <c r="Q194" s="132">
        <v>0</v>
      </c>
      <c r="R194" s="132">
        <f t="shared" si="12"/>
        <v>0</v>
      </c>
      <c r="S194" s="132">
        <v>0</v>
      </c>
      <c r="T194" s="133">
        <f t="shared" si="13"/>
        <v>0</v>
      </c>
      <c r="AR194" s="134" t="s">
        <v>166</v>
      </c>
      <c r="AT194" s="134" t="s">
        <v>119</v>
      </c>
      <c r="AU194" s="134" t="s">
        <v>80</v>
      </c>
      <c r="AY194" s="13" t="s">
        <v>115</v>
      </c>
      <c r="BE194" s="135">
        <f t="shared" si="14"/>
        <v>0</v>
      </c>
      <c r="BF194" s="135">
        <f t="shared" si="15"/>
        <v>0</v>
      </c>
      <c r="BG194" s="135">
        <f t="shared" si="16"/>
        <v>0</v>
      </c>
      <c r="BH194" s="135">
        <f t="shared" si="17"/>
        <v>0</v>
      </c>
      <c r="BI194" s="135">
        <f t="shared" si="18"/>
        <v>0</v>
      </c>
      <c r="BJ194" s="13" t="s">
        <v>78</v>
      </c>
      <c r="BK194" s="135">
        <f t="shared" si="19"/>
        <v>0</v>
      </c>
      <c r="BL194" s="13" t="s">
        <v>166</v>
      </c>
      <c r="BM194" s="134" t="s">
        <v>388</v>
      </c>
    </row>
    <row r="195" spans="2:65" s="1" customFormat="1" ht="16.45" customHeight="1">
      <c r="B195" s="28"/>
      <c r="C195" s="123" t="s">
        <v>389</v>
      </c>
      <c r="D195" s="123" t="s">
        <v>119</v>
      </c>
      <c r="E195" s="124" t="s">
        <v>390</v>
      </c>
      <c r="F195" s="125" t="s">
        <v>391</v>
      </c>
      <c r="G195" s="126" t="s">
        <v>122</v>
      </c>
      <c r="H195" s="127">
        <v>3</v>
      </c>
      <c r="I195" s="128"/>
      <c r="J195" s="129">
        <f t="shared" si="10"/>
        <v>0</v>
      </c>
      <c r="K195" s="125" t="s">
        <v>278</v>
      </c>
      <c r="L195" s="28"/>
      <c r="M195" s="130" t="s">
        <v>1</v>
      </c>
      <c r="N195" s="131" t="s">
        <v>38</v>
      </c>
      <c r="P195" s="132">
        <f t="shared" si="11"/>
        <v>0</v>
      </c>
      <c r="Q195" s="132">
        <v>0</v>
      </c>
      <c r="R195" s="132">
        <f t="shared" si="12"/>
        <v>0</v>
      </c>
      <c r="S195" s="132">
        <v>0</v>
      </c>
      <c r="T195" s="133">
        <f t="shared" si="13"/>
        <v>0</v>
      </c>
      <c r="AR195" s="134" t="s">
        <v>166</v>
      </c>
      <c r="AT195" s="134" t="s">
        <v>119</v>
      </c>
      <c r="AU195" s="134" t="s">
        <v>80</v>
      </c>
      <c r="AY195" s="13" t="s">
        <v>115</v>
      </c>
      <c r="BE195" s="135">
        <f t="shared" si="14"/>
        <v>0</v>
      </c>
      <c r="BF195" s="135">
        <f t="shared" si="15"/>
        <v>0</v>
      </c>
      <c r="BG195" s="135">
        <f t="shared" si="16"/>
        <v>0</v>
      </c>
      <c r="BH195" s="135">
        <f t="shared" si="17"/>
        <v>0</v>
      </c>
      <c r="BI195" s="135">
        <f t="shared" si="18"/>
        <v>0</v>
      </c>
      <c r="BJ195" s="13" t="s">
        <v>78</v>
      </c>
      <c r="BK195" s="135">
        <f t="shared" si="19"/>
        <v>0</v>
      </c>
      <c r="BL195" s="13" t="s">
        <v>166</v>
      </c>
      <c r="BM195" s="134" t="s">
        <v>392</v>
      </c>
    </row>
    <row r="196" spans="2:65" s="1" customFormat="1" ht="16.45" customHeight="1">
      <c r="B196" s="28"/>
      <c r="C196" s="136" t="s">
        <v>393</v>
      </c>
      <c r="D196" s="136" t="s">
        <v>173</v>
      </c>
      <c r="E196" s="137" t="s">
        <v>394</v>
      </c>
      <c r="F196" s="138" t="s">
        <v>395</v>
      </c>
      <c r="G196" s="139" t="s">
        <v>122</v>
      </c>
      <c r="H196" s="140">
        <v>3</v>
      </c>
      <c r="I196" s="141"/>
      <c r="J196" s="142">
        <f t="shared" si="10"/>
        <v>0</v>
      </c>
      <c r="K196" s="138" t="s">
        <v>1</v>
      </c>
      <c r="L196" s="143"/>
      <c r="M196" s="144" t="s">
        <v>1</v>
      </c>
      <c r="N196" s="145" t="s">
        <v>38</v>
      </c>
      <c r="P196" s="132">
        <f t="shared" si="11"/>
        <v>0</v>
      </c>
      <c r="Q196" s="132">
        <v>0</v>
      </c>
      <c r="R196" s="132">
        <f t="shared" si="12"/>
        <v>0</v>
      </c>
      <c r="S196" s="132">
        <v>0</v>
      </c>
      <c r="T196" s="133">
        <f t="shared" si="13"/>
        <v>0</v>
      </c>
      <c r="AR196" s="134" t="s">
        <v>177</v>
      </c>
      <c r="AT196" s="134" t="s">
        <v>173</v>
      </c>
      <c r="AU196" s="134" t="s">
        <v>80</v>
      </c>
      <c r="AY196" s="13" t="s">
        <v>115</v>
      </c>
      <c r="BE196" s="135">
        <f t="shared" si="14"/>
        <v>0</v>
      </c>
      <c r="BF196" s="135">
        <f t="shared" si="15"/>
        <v>0</v>
      </c>
      <c r="BG196" s="135">
        <f t="shared" si="16"/>
        <v>0</v>
      </c>
      <c r="BH196" s="135">
        <f t="shared" si="17"/>
        <v>0</v>
      </c>
      <c r="BI196" s="135">
        <f t="shared" si="18"/>
        <v>0</v>
      </c>
      <c r="BJ196" s="13" t="s">
        <v>78</v>
      </c>
      <c r="BK196" s="135">
        <f t="shared" si="19"/>
        <v>0</v>
      </c>
      <c r="BL196" s="13" t="s">
        <v>166</v>
      </c>
      <c r="BM196" s="134" t="s">
        <v>396</v>
      </c>
    </row>
    <row r="197" spans="2:65" s="11" customFormat="1" ht="26" customHeight="1">
      <c r="B197" s="111"/>
      <c r="D197" s="112" t="s">
        <v>72</v>
      </c>
      <c r="E197" s="113" t="s">
        <v>173</v>
      </c>
      <c r="F197" s="113" t="s">
        <v>397</v>
      </c>
      <c r="I197" s="114"/>
      <c r="J197" s="115">
        <f>BK197</f>
        <v>0</v>
      </c>
      <c r="L197" s="111"/>
      <c r="M197" s="116"/>
      <c r="P197" s="117">
        <f>P198</f>
        <v>0</v>
      </c>
      <c r="R197" s="117">
        <f>R198</f>
        <v>6.4000000000000005E-4</v>
      </c>
      <c r="T197" s="118">
        <f>T198</f>
        <v>0</v>
      </c>
      <c r="AR197" s="112" t="s">
        <v>398</v>
      </c>
      <c r="AT197" s="119" t="s">
        <v>72</v>
      </c>
      <c r="AU197" s="119" t="s">
        <v>73</v>
      </c>
      <c r="AY197" s="112" t="s">
        <v>115</v>
      </c>
      <c r="BK197" s="120">
        <f>BK198</f>
        <v>0</v>
      </c>
    </row>
    <row r="198" spans="2:65" s="11" customFormat="1" ht="22.85" customHeight="1">
      <c r="B198" s="111"/>
      <c r="D198" s="112" t="s">
        <v>72</v>
      </c>
      <c r="E198" s="121" t="s">
        <v>399</v>
      </c>
      <c r="F198" s="121" t="s">
        <v>400</v>
      </c>
      <c r="I198" s="114"/>
      <c r="J198" s="122">
        <f>BK198</f>
        <v>0</v>
      </c>
      <c r="L198" s="111"/>
      <c r="M198" s="116"/>
      <c r="P198" s="117">
        <f>SUM(P199:P200)</f>
        <v>0</v>
      </c>
      <c r="R198" s="117">
        <f>SUM(R199:R200)</f>
        <v>6.4000000000000005E-4</v>
      </c>
      <c r="T198" s="118">
        <f>SUM(T199:T200)</f>
        <v>0</v>
      </c>
      <c r="AR198" s="112" t="s">
        <v>398</v>
      </c>
      <c r="AT198" s="119" t="s">
        <v>72</v>
      </c>
      <c r="AU198" s="119" t="s">
        <v>78</v>
      </c>
      <c r="AY198" s="112" t="s">
        <v>115</v>
      </c>
      <c r="BK198" s="120">
        <f>SUM(BK199:BK200)</f>
        <v>0</v>
      </c>
    </row>
    <row r="199" spans="2:65" s="1" customFormat="1" ht="16.45" customHeight="1">
      <c r="B199" s="28"/>
      <c r="C199" s="123" t="s">
        <v>401</v>
      </c>
      <c r="D199" s="123" t="s">
        <v>119</v>
      </c>
      <c r="E199" s="124" t="s">
        <v>402</v>
      </c>
      <c r="F199" s="125" t="s">
        <v>403</v>
      </c>
      <c r="G199" s="126" t="s">
        <v>122</v>
      </c>
      <c r="H199" s="127">
        <v>4</v>
      </c>
      <c r="I199" s="128"/>
      <c r="J199" s="129">
        <f>ROUND(I199*H199,2)</f>
        <v>0</v>
      </c>
      <c r="K199" s="125" t="s">
        <v>134</v>
      </c>
      <c r="L199" s="28"/>
      <c r="M199" s="130" t="s">
        <v>1</v>
      </c>
      <c r="N199" s="131" t="s">
        <v>38</v>
      </c>
      <c r="P199" s="132">
        <f>O199*H199</f>
        <v>0</v>
      </c>
      <c r="Q199" s="132">
        <v>0</v>
      </c>
      <c r="R199" s="132">
        <f>Q199*H199</f>
        <v>0</v>
      </c>
      <c r="S199" s="132">
        <v>0</v>
      </c>
      <c r="T199" s="133">
        <f>S199*H199</f>
        <v>0</v>
      </c>
      <c r="AR199" s="134" t="s">
        <v>404</v>
      </c>
      <c r="AT199" s="134" t="s">
        <v>119</v>
      </c>
      <c r="AU199" s="134" t="s">
        <v>80</v>
      </c>
      <c r="AY199" s="13" t="s">
        <v>115</v>
      </c>
      <c r="BE199" s="135">
        <f>IF(N199="základní",J199,0)</f>
        <v>0</v>
      </c>
      <c r="BF199" s="135">
        <f>IF(N199="snížená",J199,0)</f>
        <v>0</v>
      </c>
      <c r="BG199" s="135">
        <f>IF(N199="zákl. přenesená",J199,0)</f>
        <v>0</v>
      </c>
      <c r="BH199" s="135">
        <f>IF(N199="sníž. přenesená",J199,0)</f>
        <v>0</v>
      </c>
      <c r="BI199" s="135">
        <f>IF(N199="nulová",J199,0)</f>
        <v>0</v>
      </c>
      <c r="BJ199" s="13" t="s">
        <v>78</v>
      </c>
      <c r="BK199" s="135">
        <f>ROUND(I199*H199,2)</f>
        <v>0</v>
      </c>
      <c r="BL199" s="13" t="s">
        <v>404</v>
      </c>
      <c r="BM199" s="134" t="s">
        <v>405</v>
      </c>
    </row>
    <row r="200" spans="2:65" s="1" customFormat="1" ht="24.1" customHeight="1">
      <c r="B200" s="28"/>
      <c r="C200" s="136" t="s">
        <v>406</v>
      </c>
      <c r="D200" s="136" t="s">
        <v>173</v>
      </c>
      <c r="E200" s="137" t="s">
        <v>407</v>
      </c>
      <c r="F200" s="138" t="s">
        <v>408</v>
      </c>
      <c r="G200" s="139" t="s">
        <v>122</v>
      </c>
      <c r="H200" s="140">
        <v>4</v>
      </c>
      <c r="I200" s="141"/>
      <c r="J200" s="142">
        <f>ROUND(I200*H200,2)</f>
        <v>0</v>
      </c>
      <c r="K200" s="138" t="s">
        <v>134</v>
      </c>
      <c r="L200" s="143"/>
      <c r="M200" s="144" t="s">
        <v>1</v>
      </c>
      <c r="N200" s="145" t="s">
        <v>38</v>
      </c>
      <c r="P200" s="132">
        <f>O200*H200</f>
        <v>0</v>
      </c>
      <c r="Q200" s="132">
        <v>1.6000000000000001E-4</v>
      </c>
      <c r="R200" s="132">
        <f>Q200*H200</f>
        <v>6.4000000000000005E-4</v>
      </c>
      <c r="S200" s="132">
        <v>0</v>
      </c>
      <c r="T200" s="133">
        <f>S200*H200</f>
        <v>0</v>
      </c>
      <c r="AR200" s="134" t="s">
        <v>409</v>
      </c>
      <c r="AT200" s="134" t="s">
        <v>173</v>
      </c>
      <c r="AU200" s="134" t="s">
        <v>80</v>
      </c>
      <c r="AY200" s="13" t="s">
        <v>115</v>
      </c>
      <c r="BE200" s="135">
        <f>IF(N200="základní",J200,0)</f>
        <v>0</v>
      </c>
      <c r="BF200" s="135">
        <f>IF(N200="snížená",J200,0)</f>
        <v>0</v>
      </c>
      <c r="BG200" s="135">
        <f>IF(N200="zákl. přenesená",J200,0)</f>
        <v>0</v>
      </c>
      <c r="BH200" s="135">
        <f>IF(N200="sníž. přenesená",J200,0)</f>
        <v>0</v>
      </c>
      <c r="BI200" s="135">
        <f>IF(N200="nulová",J200,0)</f>
        <v>0</v>
      </c>
      <c r="BJ200" s="13" t="s">
        <v>78</v>
      </c>
      <c r="BK200" s="135">
        <f>ROUND(I200*H200,2)</f>
        <v>0</v>
      </c>
      <c r="BL200" s="13" t="s">
        <v>409</v>
      </c>
      <c r="BM200" s="134" t="s">
        <v>410</v>
      </c>
    </row>
    <row r="201" spans="2:65" s="11" customFormat="1" ht="26" customHeight="1">
      <c r="B201" s="111"/>
      <c r="D201" s="112" t="s">
        <v>72</v>
      </c>
      <c r="E201" s="113" t="s">
        <v>411</v>
      </c>
      <c r="F201" s="113" t="s">
        <v>412</v>
      </c>
      <c r="I201" s="114"/>
      <c r="J201" s="115">
        <f>BK201</f>
        <v>0</v>
      </c>
      <c r="L201" s="111"/>
      <c r="M201" s="116"/>
      <c r="P201" s="117">
        <f>SUM(P202:P205)</f>
        <v>0</v>
      </c>
      <c r="R201" s="117">
        <f>SUM(R202:R205)</f>
        <v>0</v>
      </c>
      <c r="T201" s="118">
        <f>SUM(T202:T205)</f>
        <v>0</v>
      </c>
      <c r="AR201" s="112" t="s">
        <v>124</v>
      </c>
      <c r="AT201" s="119" t="s">
        <v>72</v>
      </c>
      <c r="AU201" s="119" t="s">
        <v>73</v>
      </c>
      <c r="AY201" s="112" t="s">
        <v>115</v>
      </c>
      <c r="BK201" s="120">
        <f>SUM(BK202:BK205)</f>
        <v>0</v>
      </c>
    </row>
    <row r="202" spans="2:65" s="1" customFormat="1" ht="16.45" customHeight="1">
      <c r="B202" s="28"/>
      <c r="C202" s="123" t="s">
        <v>413</v>
      </c>
      <c r="D202" s="123" t="s">
        <v>119</v>
      </c>
      <c r="E202" s="124" t="s">
        <v>414</v>
      </c>
      <c r="F202" s="125" t="s">
        <v>415</v>
      </c>
      <c r="G202" s="126" t="s">
        <v>416</v>
      </c>
      <c r="H202" s="127">
        <v>4</v>
      </c>
      <c r="I202" s="128"/>
      <c r="J202" s="129">
        <f>ROUND(I202*H202,2)</f>
        <v>0</v>
      </c>
      <c r="K202" s="125" t="s">
        <v>134</v>
      </c>
      <c r="L202" s="28"/>
      <c r="M202" s="130" t="s">
        <v>1</v>
      </c>
      <c r="N202" s="131" t="s">
        <v>38</v>
      </c>
      <c r="P202" s="132">
        <f>O202*H202</f>
        <v>0</v>
      </c>
      <c r="Q202" s="132">
        <v>0</v>
      </c>
      <c r="R202" s="132">
        <f>Q202*H202</f>
        <v>0</v>
      </c>
      <c r="S202" s="132">
        <v>0</v>
      </c>
      <c r="T202" s="133">
        <f>S202*H202</f>
        <v>0</v>
      </c>
      <c r="AR202" s="134" t="s">
        <v>417</v>
      </c>
      <c r="AT202" s="134" t="s">
        <v>119</v>
      </c>
      <c r="AU202" s="134" t="s">
        <v>78</v>
      </c>
      <c r="AY202" s="13" t="s">
        <v>115</v>
      </c>
      <c r="BE202" s="135">
        <f>IF(N202="základní",J202,0)</f>
        <v>0</v>
      </c>
      <c r="BF202" s="135">
        <f>IF(N202="snížená",J202,0)</f>
        <v>0</v>
      </c>
      <c r="BG202" s="135">
        <f>IF(N202="zákl. přenesená",J202,0)</f>
        <v>0</v>
      </c>
      <c r="BH202" s="135">
        <f>IF(N202="sníž. přenesená",J202,0)</f>
        <v>0</v>
      </c>
      <c r="BI202" s="135">
        <f>IF(N202="nulová",J202,0)</f>
        <v>0</v>
      </c>
      <c r="BJ202" s="13" t="s">
        <v>78</v>
      </c>
      <c r="BK202" s="135">
        <f>ROUND(I202*H202,2)</f>
        <v>0</v>
      </c>
      <c r="BL202" s="13" t="s">
        <v>417</v>
      </c>
      <c r="BM202" s="134" t="s">
        <v>418</v>
      </c>
    </row>
    <row r="203" spans="2:65" s="1" customFormat="1" ht="16.45" customHeight="1">
      <c r="B203" s="28"/>
      <c r="C203" s="123" t="s">
        <v>419</v>
      </c>
      <c r="D203" s="123" t="s">
        <v>119</v>
      </c>
      <c r="E203" s="124" t="s">
        <v>420</v>
      </c>
      <c r="F203" s="125" t="s">
        <v>421</v>
      </c>
      <c r="G203" s="126" t="s">
        <v>416</v>
      </c>
      <c r="H203" s="127">
        <v>8</v>
      </c>
      <c r="I203" s="128"/>
      <c r="J203" s="129">
        <f>ROUND(I203*H203,2)</f>
        <v>0</v>
      </c>
      <c r="K203" s="125" t="s">
        <v>1</v>
      </c>
      <c r="L203" s="28"/>
      <c r="M203" s="130" t="s">
        <v>1</v>
      </c>
      <c r="N203" s="131" t="s">
        <v>38</v>
      </c>
      <c r="P203" s="132">
        <f>O203*H203</f>
        <v>0</v>
      </c>
      <c r="Q203" s="132">
        <v>0</v>
      </c>
      <c r="R203" s="132">
        <f>Q203*H203</f>
        <v>0</v>
      </c>
      <c r="S203" s="132">
        <v>0</v>
      </c>
      <c r="T203" s="133">
        <f>S203*H203</f>
        <v>0</v>
      </c>
      <c r="AR203" s="134" t="s">
        <v>417</v>
      </c>
      <c r="AT203" s="134" t="s">
        <v>119</v>
      </c>
      <c r="AU203" s="134" t="s">
        <v>78</v>
      </c>
      <c r="AY203" s="13" t="s">
        <v>115</v>
      </c>
      <c r="BE203" s="135">
        <f>IF(N203="základní",J203,0)</f>
        <v>0</v>
      </c>
      <c r="BF203" s="135">
        <f>IF(N203="snížená",J203,0)</f>
        <v>0</v>
      </c>
      <c r="BG203" s="135">
        <f>IF(N203="zákl. přenesená",J203,0)</f>
        <v>0</v>
      </c>
      <c r="BH203" s="135">
        <f>IF(N203="sníž. přenesená",J203,0)</f>
        <v>0</v>
      </c>
      <c r="BI203" s="135">
        <f>IF(N203="nulová",J203,0)</f>
        <v>0</v>
      </c>
      <c r="BJ203" s="13" t="s">
        <v>78</v>
      </c>
      <c r="BK203" s="135">
        <f>ROUND(I203*H203,2)</f>
        <v>0</v>
      </c>
      <c r="BL203" s="13" t="s">
        <v>417</v>
      </c>
      <c r="BM203" s="134" t="s">
        <v>422</v>
      </c>
    </row>
    <row r="204" spans="2:65" s="1" customFormat="1" ht="16.45" customHeight="1">
      <c r="B204" s="28"/>
      <c r="C204" s="123" t="s">
        <v>423</v>
      </c>
      <c r="D204" s="123" t="s">
        <v>119</v>
      </c>
      <c r="E204" s="124" t="s">
        <v>424</v>
      </c>
      <c r="F204" s="125" t="s">
        <v>425</v>
      </c>
      <c r="G204" s="126" t="s">
        <v>416</v>
      </c>
      <c r="H204" s="127">
        <v>1</v>
      </c>
      <c r="I204" s="128"/>
      <c r="J204" s="129">
        <f>ROUND(I204*H204,2)</f>
        <v>0</v>
      </c>
      <c r="K204" s="125" t="s">
        <v>1</v>
      </c>
      <c r="L204" s="28"/>
      <c r="M204" s="130" t="s">
        <v>1</v>
      </c>
      <c r="N204" s="131" t="s">
        <v>38</v>
      </c>
      <c r="P204" s="132">
        <f>O204*H204</f>
        <v>0</v>
      </c>
      <c r="Q204" s="132">
        <v>0</v>
      </c>
      <c r="R204" s="132">
        <f>Q204*H204</f>
        <v>0</v>
      </c>
      <c r="S204" s="132">
        <v>0</v>
      </c>
      <c r="T204" s="133">
        <f>S204*H204</f>
        <v>0</v>
      </c>
      <c r="AR204" s="134" t="s">
        <v>124</v>
      </c>
      <c r="AT204" s="134" t="s">
        <v>119</v>
      </c>
      <c r="AU204" s="134" t="s">
        <v>78</v>
      </c>
      <c r="AY204" s="13" t="s">
        <v>115</v>
      </c>
      <c r="BE204" s="135">
        <f>IF(N204="základní",J204,0)</f>
        <v>0</v>
      </c>
      <c r="BF204" s="135">
        <f>IF(N204="snížená",J204,0)</f>
        <v>0</v>
      </c>
      <c r="BG204" s="135">
        <f>IF(N204="zákl. přenesená",J204,0)</f>
        <v>0</v>
      </c>
      <c r="BH204" s="135">
        <f>IF(N204="sníž. přenesená",J204,0)</f>
        <v>0</v>
      </c>
      <c r="BI204" s="135">
        <f>IF(N204="nulová",J204,0)</f>
        <v>0</v>
      </c>
      <c r="BJ204" s="13" t="s">
        <v>78</v>
      </c>
      <c r="BK204" s="135">
        <f>ROUND(I204*H204,2)</f>
        <v>0</v>
      </c>
      <c r="BL204" s="13" t="s">
        <v>124</v>
      </c>
      <c r="BM204" s="134" t="s">
        <v>426</v>
      </c>
    </row>
    <row r="205" spans="2:65" s="1" customFormat="1" ht="16.45" customHeight="1">
      <c r="B205" s="28"/>
      <c r="C205" s="123" t="s">
        <v>427</v>
      </c>
      <c r="D205" s="123" t="s">
        <v>119</v>
      </c>
      <c r="E205" s="124" t="s">
        <v>428</v>
      </c>
      <c r="F205" s="125" t="s">
        <v>429</v>
      </c>
      <c r="G205" s="126" t="s">
        <v>416</v>
      </c>
      <c r="H205" s="127">
        <v>1</v>
      </c>
      <c r="I205" s="128"/>
      <c r="J205" s="129">
        <f>ROUND(I205*H205,2)</f>
        <v>0</v>
      </c>
      <c r="K205" s="125" t="s">
        <v>134</v>
      </c>
      <c r="L205" s="28"/>
      <c r="M205" s="130" t="s">
        <v>1</v>
      </c>
      <c r="N205" s="131" t="s">
        <v>38</v>
      </c>
      <c r="P205" s="132">
        <f>O205*H205</f>
        <v>0</v>
      </c>
      <c r="Q205" s="132">
        <v>0</v>
      </c>
      <c r="R205" s="132">
        <f>Q205*H205</f>
        <v>0</v>
      </c>
      <c r="S205" s="132">
        <v>0</v>
      </c>
      <c r="T205" s="133">
        <f>S205*H205</f>
        <v>0</v>
      </c>
      <c r="AR205" s="134" t="s">
        <v>417</v>
      </c>
      <c r="AT205" s="134" t="s">
        <v>119</v>
      </c>
      <c r="AU205" s="134" t="s">
        <v>78</v>
      </c>
      <c r="AY205" s="13" t="s">
        <v>115</v>
      </c>
      <c r="BE205" s="135">
        <f>IF(N205="základní",J205,0)</f>
        <v>0</v>
      </c>
      <c r="BF205" s="135">
        <f>IF(N205="snížená",J205,0)</f>
        <v>0</v>
      </c>
      <c r="BG205" s="135">
        <f>IF(N205="zákl. přenesená",J205,0)</f>
        <v>0</v>
      </c>
      <c r="BH205" s="135">
        <f>IF(N205="sníž. přenesená",J205,0)</f>
        <v>0</v>
      </c>
      <c r="BI205" s="135">
        <f>IF(N205="nulová",J205,0)</f>
        <v>0</v>
      </c>
      <c r="BJ205" s="13" t="s">
        <v>78</v>
      </c>
      <c r="BK205" s="135">
        <f>ROUND(I205*H205,2)</f>
        <v>0</v>
      </c>
      <c r="BL205" s="13" t="s">
        <v>417</v>
      </c>
      <c r="BM205" s="134" t="s">
        <v>430</v>
      </c>
    </row>
    <row r="206" spans="2:65" s="11" customFormat="1" ht="26" customHeight="1">
      <c r="B206" s="111"/>
      <c r="D206" s="112" t="s">
        <v>72</v>
      </c>
      <c r="E206" s="113" t="s">
        <v>431</v>
      </c>
      <c r="F206" s="113" t="s">
        <v>432</v>
      </c>
      <c r="I206" s="114"/>
      <c r="J206" s="115">
        <f>BK206</f>
        <v>0</v>
      </c>
      <c r="L206" s="111"/>
      <c r="M206" s="116"/>
      <c r="P206" s="117">
        <f>P207+P209+P211</f>
        <v>0</v>
      </c>
      <c r="R206" s="117">
        <f>R207+R209+R211</f>
        <v>0</v>
      </c>
      <c r="T206" s="118">
        <f>T207+T209+T211</f>
        <v>0</v>
      </c>
      <c r="AR206" s="112" t="s">
        <v>130</v>
      </c>
      <c r="AT206" s="119" t="s">
        <v>72</v>
      </c>
      <c r="AU206" s="119" t="s">
        <v>73</v>
      </c>
      <c r="AY206" s="112" t="s">
        <v>115</v>
      </c>
      <c r="BK206" s="120">
        <f>BK207+BK209+BK211</f>
        <v>0</v>
      </c>
    </row>
    <row r="207" spans="2:65" s="11" customFormat="1" ht="22.85" customHeight="1">
      <c r="B207" s="111"/>
      <c r="D207" s="112" t="s">
        <v>72</v>
      </c>
      <c r="E207" s="121" t="s">
        <v>433</v>
      </c>
      <c r="F207" s="121" t="s">
        <v>434</v>
      </c>
      <c r="I207" s="114"/>
      <c r="J207" s="122">
        <f>BK207</f>
        <v>0</v>
      </c>
      <c r="L207" s="111"/>
      <c r="M207" s="116"/>
      <c r="P207" s="117">
        <f>P208</f>
        <v>0</v>
      </c>
      <c r="R207" s="117">
        <f>R208</f>
        <v>0</v>
      </c>
      <c r="T207" s="118">
        <f>T208</f>
        <v>0</v>
      </c>
      <c r="AR207" s="112" t="s">
        <v>130</v>
      </c>
      <c r="AT207" s="119" t="s">
        <v>72</v>
      </c>
      <c r="AU207" s="119" t="s">
        <v>78</v>
      </c>
      <c r="AY207" s="112" t="s">
        <v>115</v>
      </c>
      <c r="BK207" s="120">
        <f>BK208</f>
        <v>0</v>
      </c>
    </row>
    <row r="208" spans="2:65" s="1" customFormat="1" ht="16.45" customHeight="1">
      <c r="B208" s="28"/>
      <c r="C208" s="123" t="s">
        <v>435</v>
      </c>
      <c r="D208" s="123" t="s">
        <v>119</v>
      </c>
      <c r="E208" s="124" t="s">
        <v>436</v>
      </c>
      <c r="F208" s="125" t="s">
        <v>437</v>
      </c>
      <c r="G208" s="126" t="s">
        <v>257</v>
      </c>
      <c r="H208" s="127">
        <v>1.2</v>
      </c>
      <c r="I208" s="128"/>
      <c r="J208" s="129">
        <f>ROUND(I208*H208,2)</f>
        <v>0</v>
      </c>
      <c r="K208" s="125" t="s">
        <v>134</v>
      </c>
      <c r="L208" s="28"/>
      <c r="M208" s="130" t="s">
        <v>1</v>
      </c>
      <c r="N208" s="131" t="s">
        <v>38</v>
      </c>
      <c r="P208" s="132">
        <f>O208*H208</f>
        <v>0</v>
      </c>
      <c r="Q208" s="132">
        <v>0</v>
      </c>
      <c r="R208" s="132">
        <f>Q208*H208</f>
        <v>0</v>
      </c>
      <c r="S208" s="132">
        <v>0</v>
      </c>
      <c r="T208" s="133">
        <f>S208*H208</f>
        <v>0</v>
      </c>
      <c r="AR208" s="134" t="s">
        <v>438</v>
      </c>
      <c r="AT208" s="134" t="s">
        <v>119</v>
      </c>
      <c r="AU208" s="134" t="s">
        <v>80</v>
      </c>
      <c r="AY208" s="13" t="s">
        <v>115</v>
      </c>
      <c r="BE208" s="135">
        <f>IF(N208="základní",J208,0)</f>
        <v>0</v>
      </c>
      <c r="BF208" s="135">
        <f>IF(N208="snížená",J208,0)</f>
        <v>0</v>
      </c>
      <c r="BG208" s="135">
        <f>IF(N208="zákl. přenesená",J208,0)</f>
        <v>0</v>
      </c>
      <c r="BH208" s="135">
        <f>IF(N208="sníž. přenesená",J208,0)</f>
        <v>0</v>
      </c>
      <c r="BI208" s="135">
        <f>IF(N208="nulová",J208,0)</f>
        <v>0</v>
      </c>
      <c r="BJ208" s="13" t="s">
        <v>78</v>
      </c>
      <c r="BK208" s="135">
        <f>ROUND(I208*H208,2)</f>
        <v>0</v>
      </c>
      <c r="BL208" s="13" t="s">
        <v>438</v>
      </c>
      <c r="BM208" s="134" t="s">
        <v>439</v>
      </c>
    </row>
    <row r="209" spans="2:65" s="11" customFormat="1" ht="22.85" customHeight="1">
      <c r="B209" s="111"/>
      <c r="D209" s="112" t="s">
        <v>72</v>
      </c>
      <c r="E209" s="121" t="s">
        <v>440</v>
      </c>
      <c r="F209" s="121" t="s">
        <v>441</v>
      </c>
      <c r="I209" s="114"/>
      <c r="J209" s="122">
        <f>BK209</f>
        <v>0</v>
      </c>
      <c r="L209" s="111"/>
      <c r="M209" s="116"/>
      <c r="P209" s="117">
        <f>P210</f>
        <v>0</v>
      </c>
      <c r="R209" s="117">
        <f>R210</f>
        <v>0</v>
      </c>
      <c r="T209" s="118">
        <f>T210</f>
        <v>0</v>
      </c>
      <c r="AR209" s="112" t="s">
        <v>130</v>
      </c>
      <c r="AT209" s="119" t="s">
        <v>72</v>
      </c>
      <c r="AU209" s="119" t="s">
        <v>78</v>
      </c>
      <c r="AY209" s="112" t="s">
        <v>115</v>
      </c>
      <c r="BK209" s="120">
        <f>BK210</f>
        <v>0</v>
      </c>
    </row>
    <row r="210" spans="2:65" s="1" customFormat="1" ht="16.45" customHeight="1">
      <c r="B210" s="28"/>
      <c r="C210" s="123" t="s">
        <v>442</v>
      </c>
      <c r="D210" s="123" t="s">
        <v>119</v>
      </c>
      <c r="E210" s="124" t="s">
        <v>443</v>
      </c>
      <c r="F210" s="125" t="s">
        <v>444</v>
      </c>
      <c r="G210" s="126" t="s">
        <v>176</v>
      </c>
      <c r="H210" s="127">
        <v>2920</v>
      </c>
      <c r="I210" s="128"/>
      <c r="J210" s="129">
        <f>ROUND(I210*H210,2)</f>
        <v>0</v>
      </c>
      <c r="K210" s="125" t="s">
        <v>134</v>
      </c>
      <c r="L210" s="28"/>
      <c r="M210" s="130" t="s">
        <v>1</v>
      </c>
      <c r="N210" s="131" t="s">
        <v>38</v>
      </c>
      <c r="P210" s="132">
        <f>O210*H210</f>
        <v>0</v>
      </c>
      <c r="Q210" s="132">
        <v>0</v>
      </c>
      <c r="R210" s="132">
        <f>Q210*H210</f>
        <v>0</v>
      </c>
      <c r="S210" s="132">
        <v>0</v>
      </c>
      <c r="T210" s="133">
        <f>S210*H210</f>
        <v>0</v>
      </c>
      <c r="AR210" s="134" t="s">
        <v>438</v>
      </c>
      <c r="AT210" s="134" t="s">
        <v>119</v>
      </c>
      <c r="AU210" s="134" t="s">
        <v>80</v>
      </c>
      <c r="AY210" s="13" t="s">
        <v>115</v>
      </c>
      <c r="BE210" s="135">
        <f>IF(N210="základní",J210,0)</f>
        <v>0</v>
      </c>
      <c r="BF210" s="135">
        <f>IF(N210="snížená",J210,0)</f>
        <v>0</v>
      </c>
      <c r="BG210" s="135">
        <f>IF(N210="zákl. přenesená",J210,0)</f>
        <v>0</v>
      </c>
      <c r="BH210" s="135">
        <f>IF(N210="sníž. přenesená",J210,0)</f>
        <v>0</v>
      </c>
      <c r="BI210" s="135">
        <f>IF(N210="nulová",J210,0)</f>
        <v>0</v>
      </c>
      <c r="BJ210" s="13" t="s">
        <v>78</v>
      </c>
      <c r="BK210" s="135">
        <f>ROUND(I210*H210,2)</f>
        <v>0</v>
      </c>
      <c r="BL210" s="13" t="s">
        <v>438</v>
      </c>
      <c r="BM210" s="134" t="s">
        <v>445</v>
      </c>
    </row>
    <row r="211" spans="2:65" s="11" customFormat="1" ht="22.85" customHeight="1">
      <c r="B211" s="111"/>
      <c r="D211" s="112" t="s">
        <v>72</v>
      </c>
      <c r="E211" s="121" t="s">
        <v>446</v>
      </c>
      <c r="F211" s="121" t="s">
        <v>447</v>
      </c>
      <c r="I211" s="114"/>
      <c r="J211" s="122">
        <f>BK211</f>
        <v>0</v>
      </c>
      <c r="L211" s="111"/>
      <c r="M211" s="116"/>
      <c r="P211" s="117">
        <f>P212</f>
        <v>0</v>
      </c>
      <c r="R211" s="117">
        <f>R212</f>
        <v>0</v>
      </c>
      <c r="T211" s="118">
        <f>T212</f>
        <v>0</v>
      </c>
      <c r="AR211" s="112" t="s">
        <v>130</v>
      </c>
      <c r="AT211" s="119" t="s">
        <v>72</v>
      </c>
      <c r="AU211" s="119" t="s">
        <v>78</v>
      </c>
      <c r="AY211" s="112" t="s">
        <v>115</v>
      </c>
      <c r="BK211" s="120">
        <f>BK212</f>
        <v>0</v>
      </c>
    </row>
    <row r="212" spans="2:65" s="1" customFormat="1" ht="16.45" customHeight="1">
      <c r="B212" s="28"/>
      <c r="C212" s="123" t="s">
        <v>448</v>
      </c>
      <c r="D212" s="123" t="s">
        <v>119</v>
      </c>
      <c r="E212" s="124" t="s">
        <v>449</v>
      </c>
      <c r="F212" s="125" t="s">
        <v>450</v>
      </c>
      <c r="G212" s="126" t="s">
        <v>176</v>
      </c>
      <c r="H212" s="127">
        <v>3470</v>
      </c>
      <c r="I212" s="128"/>
      <c r="J212" s="129">
        <f>ROUND(I212*H212,2)</f>
        <v>0</v>
      </c>
      <c r="K212" s="125" t="s">
        <v>134</v>
      </c>
      <c r="L212" s="28"/>
      <c r="M212" s="146" t="s">
        <v>1</v>
      </c>
      <c r="N212" s="147" t="s">
        <v>38</v>
      </c>
      <c r="O212" s="148"/>
      <c r="P212" s="149">
        <f>O212*H212</f>
        <v>0</v>
      </c>
      <c r="Q212" s="149">
        <v>0</v>
      </c>
      <c r="R212" s="149">
        <f>Q212*H212</f>
        <v>0</v>
      </c>
      <c r="S212" s="149">
        <v>0</v>
      </c>
      <c r="T212" s="150">
        <f>S212*H212</f>
        <v>0</v>
      </c>
      <c r="AR212" s="134" t="s">
        <v>438</v>
      </c>
      <c r="AT212" s="134" t="s">
        <v>119</v>
      </c>
      <c r="AU212" s="134" t="s">
        <v>80</v>
      </c>
      <c r="AY212" s="13" t="s">
        <v>115</v>
      </c>
      <c r="BE212" s="135">
        <f>IF(N212="základní",J212,0)</f>
        <v>0</v>
      </c>
      <c r="BF212" s="135">
        <f>IF(N212="snížená",J212,0)</f>
        <v>0</v>
      </c>
      <c r="BG212" s="135">
        <f>IF(N212="zákl. přenesená",J212,0)</f>
        <v>0</v>
      </c>
      <c r="BH212" s="135">
        <f>IF(N212="sníž. přenesená",J212,0)</f>
        <v>0</v>
      </c>
      <c r="BI212" s="135">
        <f>IF(N212="nulová",J212,0)</f>
        <v>0</v>
      </c>
      <c r="BJ212" s="13" t="s">
        <v>78</v>
      </c>
      <c r="BK212" s="135">
        <f>ROUND(I212*H212,2)</f>
        <v>0</v>
      </c>
      <c r="BL212" s="13" t="s">
        <v>438</v>
      </c>
      <c r="BM212" s="134" t="s">
        <v>451</v>
      </c>
    </row>
    <row r="213" spans="2:65" s="1" customFormat="1" ht="6.9" customHeight="1">
      <c r="B213" s="40"/>
      <c r="C213" s="41"/>
      <c r="D213" s="41"/>
      <c r="E213" s="41"/>
      <c r="F213" s="41"/>
      <c r="G213" s="41"/>
      <c r="H213" s="41"/>
      <c r="I213" s="41"/>
      <c r="J213" s="41"/>
      <c r="K213" s="41"/>
      <c r="L213" s="28"/>
    </row>
  </sheetData>
  <autoFilter ref="C124:K212" xr:uid="{00000000-0009-0000-0000-000001000000}"/>
  <mergeCells count="6">
    <mergeCell ref="E117:H117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203122H - Rekonstrukce el...</vt:lpstr>
      <vt:lpstr>'203122H - Rekonstrukce el...'!Názvy_tisku</vt:lpstr>
      <vt:lpstr>'Rekapitulace stavby'!Názvy_tisku</vt:lpstr>
      <vt:lpstr>'203122H - Rekonstrukce el...'!Oblast_tisku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Horak</dc:creator>
  <cp:lastModifiedBy>user user</cp:lastModifiedBy>
  <dcterms:created xsi:type="dcterms:W3CDTF">2022-04-14T11:50:20Z</dcterms:created>
  <dcterms:modified xsi:type="dcterms:W3CDTF">2025-06-17T11:40:39Z</dcterms:modified>
</cp:coreProperties>
</file>