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rkl\Desktop\Moje práce\Dětské hřiště\"/>
    </mc:Choice>
  </mc:AlternateContent>
  <xr:revisionPtr revIDLastSave="0" documentId="13_ncr:1_{B771C7EC-1B27-46B6-98C7-05B3A81C9E0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2 01 Pol" sheetId="12" r:id="rId4"/>
    <sheet name="SO 03 01 Pol" sheetId="13" r:id="rId5"/>
    <sheet name="SO 03 01 P1" sheetId="14" r:id="rId6"/>
  </sheets>
  <externalReferences>
    <externalReference r:id="rId7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02 01 Pol'!$1:$7</definedName>
    <definedName name="_xlnm.Print_Titles" localSheetId="5">'SO 03 01 P1'!$1:$7</definedName>
    <definedName name="_xlnm.Print_Titles" localSheetId="4">'SO 03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02 01 Pol'!$A$1:$Y$62</definedName>
    <definedName name="_xlnm.Print_Area" localSheetId="5">'SO 03 01 P1'!$A$1:$Y$35</definedName>
    <definedName name="_xlnm.Print_Area" localSheetId="4">'SO 03 01 Pol'!$A$1:$Y$29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G44" i="1"/>
  <c r="F44" i="1"/>
  <c r="G43" i="1"/>
  <c r="F43" i="1"/>
  <c r="G42" i="1"/>
  <c r="F42" i="1"/>
  <c r="G41" i="1"/>
  <c r="F41" i="1"/>
  <c r="G40" i="1"/>
  <c r="F40" i="1"/>
  <c r="G39" i="1"/>
  <c r="F39" i="1"/>
  <c r="G25" i="14"/>
  <c r="G8" i="14"/>
  <c r="V8" i="14"/>
  <c r="G9" i="14"/>
  <c r="M9" i="14" s="1"/>
  <c r="M8" i="14" s="1"/>
  <c r="I9" i="14"/>
  <c r="I8" i="14" s="1"/>
  <c r="K9" i="14"/>
  <c r="K8" i="14" s="1"/>
  <c r="O9" i="14"/>
  <c r="O8" i="14" s="1"/>
  <c r="Q9" i="14"/>
  <c r="Q8" i="14" s="1"/>
  <c r="V9" i="14"/>
  <c r="G11" i="14"/>
  <c r="I11" i="14"/>
  <c r="I10" i="14" s="1"/>
  <c r="K11" i="14"/>
  <c r="M11" i="14"/>
  <c r="O11" i="14"/>
  <c r="O10" i="14" s="1"/>
  <c r="Q11" i="14"/>
  <c r="V11" i="14"/>
  <c r="V10" i="14" s="1"/>
  <c r="G12" i="14"/>
  <c r="I12" i="14"/>
  <c r="K12" i="14"/>
  <c r="K10" i="14" s="1"/>
  <c r="M12" i="14"/>
  <c r="O12" i="14"/>
  <c r="Q12" i="14"/>
  <c r="Q10" i="14" s="1"/>
  <c r="V12" i="14"/>
  <c r="G13" i="14"/>
  <c r="I13" i="14"/>
  <c r="K13" i="14"/>
  <c r="M13" i="14"/>
  <c r="O13" i="14"/>
  <c r="Q13" i="14"/>
  <c r="V13" i="14"/>
  <c r="G14" i="14"/>
  <c r="I14" i="14"/>
  <c r="K14" i="14"/>
  <c r="M14" i="14"/>
  <c r="O14" i="14"/>
  <c r="Q14" i="14"/>
  <c r="V14" i="14"/>
  <c r="G15" i="14"/>
  <c r="M15" i="14" s="1"/>
  <c r="I15" i="14"/>
  <c r="K15" i="14"/>
  <c r="O15" i="14"/>
  <c r="Q15" i="14"/>
  <c r="V15" i="14"/>
  <c r="G16" i="14"/>
  <c r="AF25" i="14" s="1"/>
  <c r="I16" i="14"/>
  <c r="K16" i="14"/>
  <c r="O16" i="14"/>
  <c r="Q16" i="14"/>
  <c r="V16" i="14"/>
  <c r="G17" i="14"/>
  <c r="M17" i="14" s="1"/>
  <c r="I17" i="14"/>
  <c r="K17" i="14"/>
  <c r="O17" i="14"/>
  <c r="Q17" i="14"/>
  <c r="V17" i="14"/>
  <c r="G18" i="14"/>
  <c r="M18" i="14" s="1"/>
  <c r="I18" i="14"/>
  <c r="K18" i="14"/>
  <c r="O18" i="14"/>
  <c r="Q18" i="14"/>
  <c r="V18" i="14"/>
  <c r="G19" i="14"/>
  <c r="I19" i="14"/>
  <c r="K19" i="14"/>
  <c r="M19" i="14"/>
  <c r="O19" i="14"/>
  <c r="Q19" i="14"/>
  <c r="V19" i="14"/>
  <c r="G20" i="14"/>
  <c r="K20" i="14"/>
  <c r="O20" i="14"/>
  <c r="G21" i="14"/>
  <c r="I21" i="14"/>
  <c r="I20" i="14" s="1"/>
  <c r="K21" i="14"/>
  <c r="M21" i="14"/>
  <c r="M20" i="14" s="1"/>
  <c r="O21" i="14"/>
  <c r="Q21" i="14"/>
  <c r="Q20" i="14" s="1"/>
  <c r="V21" i="14"/>
  <c r="V20" i="14" s="1"/>
  <c r="G22" i="14"/>
  <c r="K22" i="14"/>
  <c r="O22" i="14"/>
  <c r="V22" i="14"/>
  <c r="G23" i="14"/>
  <c r="I23" i="14"/>
  <c r="I22" i="14" s="1"/>
  <c r="K23" i="14"/>
  <c r="M23" i="14"/>
  <c r="M22" i="14" s="1"/>
  <c r="O23" i="14"/>
  <c r="Q23" i="14"/>
  <c r="Q22" i="14" s="1"/>
  <c r="V23" i="14"/>
  <c r="AE25" i="14"/>
  <c r="G19" i="13"/>
  <c r="G8" i="13"/>
  <c r="G9" i="13"/>
  <c r="M9" i="13" s="1"/>
  <c r="I9" i="13"/>
  <c r="I8" i="13" s="1"/>
  <c r="K9" i="13"/>
  <c r="K8" i="13" s="1"/>
  <c r="O9" i="13"/>
  <c r="O8" i="13" s="1"/>
  <c r="Q9" i="13"/>
  <c r="Q8" i="13" s="1"/>
  <c r="V9" i="13"/>
  <c r="V8" i="13" s="1"/>
  <c r="G10" i="13"/>
  <c r="M10" i="13" s="1"/>
  <c r="I10" i="13"/>
  <c r="K10" i="13"/>
  <c r="O10" i="13"/>
  <c r="Q10" i="13"/>
  <c r="V10" i="13"/>
  <c r="G11" i="13"/>
  <c r="M11" i="13"/>
  <c r="G12" i="13"/>
  <c r="I12" i="13"/>
  <c r="I11" i="13" s="1"/>
  <c r="K12" i="13"/>
  <c r="K11" i="13" s="1"/>
  <c r="M12" i="13"/>
  <c r="O12" i="13"/>
  <c r="O11" i="13" s="1"/>
  <c r="Q12" i="13"/>
  <c r="Q11" i="13" s="1"/>
  <c r="V12" i="13"/>
  <c r="V11" i="13" s="1"/>
  <c r="G13" i="13"/>
  <c r="I13" i="13"/>
  <c r="K13" i="13"/>
  <c r="M13" i="13"/>
  <c r="O13" i="13"/>
  <c r="Q13" i="13"/>
  <c r="V13" i="13"/>
  <c r="V14" i="13"/>
  <c r="G15" i="13"/>
  <c r="M15" i="13" s="1"/>
  <c r="I15" i="13"/>
  <c r="I14" i="13" s="1"/>
  <c r="K15" i="13"/>
  <c r="K14" i="13" s="1"/>
  <c r="O15" i="13"/>
  <c r="O14" i="13" s="1"/>
  <c r="Q15" i="13"/>
  <c r="V15" i="13"/>
  <c r="G16" i="13"/>
  <c r="G14" i="13" s="1"/>
  <c r="I16" i="13"/>
  <c r="K16" i="13"/>
  <c r="O16" i="13"/>
  <c r="Q16" i="13"/>
  <c r="Q14" i="13" s="1"/>
  <c r="V16" i="13"/>
  <c r="G17" i="13"/>
  <c r="I17" i="13"/>
  <c r="K17" i="13"/>
  <c r="M17" i="13"/>
  <c r="O17" i="13"/>
  <c r="Q17" i="13"/>
  <c r="V17" i="13"/>
  <c r="AE19" i="13"/>
  <c r="G52" i="12"/>
  <c r="G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G11" i="12"/>
  <c r="I11" i="12"/>
  <c r="K11" i="12"/>
  <c r="M11" i="12"/>
  <c r="O11" i="12"/>
  <c r="Q11" i="12"/>
  <c r="V11" i="12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9" i="12"/>
  <c r="I19" i="12"/>
  <c r="I18" i="12" s="1"/>
  <c r="K19" i="12"/>
  <c r="M19" i="12"/>
  <c r="O19" i="12"/>
  <c r="O18" i="12" s="1"/>
  <c r="Q19" i="12"/>
  <c r="Q18" i="12" s="1"/>
  <c r="V19" i="12"/>
  <c r="G20" i="12"/>
  <c r="I20" i="12"/>
  <c r="K20" i="12"/>
  <c r="M20" i="12"/>
  <c r="O20" i="12"/>
  <c r="Q20" i="12"/>
  <c r="V20" i="12"/>
  <c r="V18" i="12" s="1"/>
  <c r="G21" i="12"/>
  <c r="I21" i="12"/>
  <c r="K21" i="12"/>
  <c r="M21" i="12"/>
  <c r="O21" i="12"/>
  <c r="Q21" i="12"/>
  <c r="V21" i="12"/>
  <c r="G22" i="12"/>
  <c r="I22" i="12"/>
  <c r="K22" i="12"/>
  <c r="M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I26" i="12"/>
  <c r="K26" i="12"/>
  <c r="K18" i="12" s="1"/>
  <c r="M26" i="12"/>
  <c r="O26" i="12"/>
  <c r="Q26" i="12"/>
  <c r="V26" i="12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Q29" i="12"/>
  <c r="G30" i="12"/>
  <c r="I30" i="12"/>
  <c r="I29" i="12" s="1"/>
  <c r="K30" i="12"/>
  <c r="K29" i="12" s="1"/>
  <c r="M30" i="12"/>
  <c r="O30" i="12"/>
  <c r="O29" i="12" s="1"/>
  <c r="Q30" i="12"/>
  <c r="V30" i="12"/>
  <c r="V29" i="12" s="1"/>
  <c r="G31" i="12"/>
  <c r="G29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K34" i="12"/>
  <c r="G35" i="12"/>
  <c r="I35" i="12"/>
  <c r="I34" i="12" s="1"/>
  <c r="K35" i="12"/>
  <c r="M35" i="12"/>
  <c r="O35" i="12"/>
  <c r="O34" i="12" s="1"/>
  <c r="Q35" i="12"/>
  <c r="V35" i="12"/>
  <c r="V34" i="12" s="1"/>
  <c r="G36" i="12"/>
  <c r="G34" i="12" s="1"/>
  <c r="I36" i="12"/>
  <c r="K36" i="12"/>
  <c r="O36" i="12"/>
  <c r="Q36" i="12"/>
  <c r="Q34" i="12" s="1"/>
  <c r="V36" i="12"/>
  <c r="Q37" i="12"/>
  <c r="V37" i="12"/>
  <c r="G38" i="12"/>
  <c r="M38" i="12" s="1"/>
  <c r="I38" i="12"/>
  <c r="I37" i="12" s="1"/>
  <c r="K38" i="12"/>
  <c r="K37" i="12" s="1"/>
  <c r="O38" i="12"/>
  <c r="O37" i="12" s="1"/>
  <c r="Q38" i="12"/>
  <c r="V38" i="12"/>
  <c r="G39" i="12"/>
  <c r="G37" i="12" s="1"/>
  <c r="I39" i="12"/>
  <c r="K39" i="12"/>
  <c r="O39" i="12"/>
  <c r="Q39" i="12"/>
  <c r="V39" i="12"/>
  <c r="G40" i="12"/>
  <c r="I40" i="12"/>
  <c r="G41" i="12"/>
  <c r="I41" i="12"/>
  <c r="K41" i="12"/>
  <c r="K40" i="12" s="1"/>
  <c r="M41" i="12"/>
  <c r="M40" i="12" s="1"/>
  <c r="O41" i="12"/>
  <c r="O40" i="12" s="1"/>
  <c r="Q41" i="12"/>
  <c r="Q40" i="12" s="1"/>
  <c r="V41" i="12"/>
  <c r="G42" i="12"/>
  <c r="I42" i="12"/>
  <c r="K42" i="12"/>
  <c r="M42" i="12"/>
  <c r="O42" i="12"/>
  <c r="Q42" i="12"/>
  <c r="V42" i="12"/>
  <c r="V40" i="12" s="1"/>
  <c r="I43" i="12"/>
  <c r="O43" i="12"/>
  <c r="Q43" i="12"/>
  <c r="G44" i="12"/>
  <c r="G43" i="12" s="1"/>
  <c r="I44" i="12"/>
  <c r="K44" i="12"/>
  <c r="K43" i="12" s="1"/>
  <c r="O44" i="12"/>
  <c r="Q44" i="12"/>
  <c r="V44" i="12"/>
  <c r="V43" i="12" s="1"/>
  <c r="Q45" i="12"/>
  <c r="V45" i="12"/>
  <c r="G46" i="12"/>
  <c r="G45" i="12" s="1"/>
  <c r="I46" i="12"/>
  <c r="I45" i="12" s="1"/>
  <c r="K46" i="12"/>
  <c r="K45" i="12" s="1"/>
  <c r="O46" i="12"/>
  <c r="O45" i="12" s="1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I49" i="12"/>
  <c r="K49" i="12"/>
  <c r="M49" i="12"/>
  <c r="G50" i="12"/>
  <c r="I50" i="12"/>
  <c r="K50" i="12"/>
  <c r="M50" i="12"/>
  <c r="O50" i="12"/>
  <c r="O49" i="12" s="1"/>
  <c r="Q50" i="12"/>
  <c r="Q49" i="12" s="1"/>
  <c r="V50" i="12"/>
  <c r="V49" i="12" s="1"/>
  <c r="AE52" i="12"/>
  <c r="I20" i="1"/>
  <c r="I19" i="1"/>
  <c r="I18" i="1"/>
  <c r="I17" i="1"/>
  <c r="I16" i="1"/>
  <c r="I72" i="1"/>
  <c r="J71" i="1" s="1"/>
  <c r="AZ52" i="1"/>
  <c r="AZ49" i="1"/>
  <c r="F45" i="1"/>
  <c r="G45" i="1"/>
  <c r="G25" i="1" s="1"/>
  <c r="A25" i="1" s="1"/>
  <c r="A26" i="1" s="1"/>
  <c r="G26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H45" i="1" s="1"/>
  <c r="J28" i="1"/>
  <c r="J26" i="1"/>
  <c r="G38" i="1"/>
  <c r="F38" i="1"/>
  <c r="J23" i="1"/>
  <c r="J24" i="1"/>
  <c r="J25" i="1"/>
  <c r="J27" i="1"/>
  <c r="E24" i="1"/>
  <c r="E26" i="1"/>
  <c r="J61" i="1" l="1"/>
  <c r="J60" i="1"/>
  <c r="J67" i="1"/>
  <c r="J63" i="1"/>
  <c r="J68" i="1"/>
  <c r="J64" i="1"/>
  <c r="J65" i="1"/>
  <c r="J69" i="1"/>
  <c r="J62" i="1"/>
  <c r="J66" i="1"/>
  <c r="G28" i="1"/>
  <c r="G23" i="1"/>
  <c r="G10" i="14"/>
  <c r="M16" i="14"/>
  <c r="M10" i="14" s="1"/>
  <c r="M8" i="13"/>
  <c r="AF19" i="13"/>
  <c r="M16" i="13"/>
  <c r="M14" i="13" s="1"/>
  <c r="M18" i="12"/>
  <c r="M8" i="12"/>
  <c r="M44" i="12"/>
  <c r="M43" i="12" s="1"/>
  <c r="M36" i="12"/>
  <c r="M34" i="12" s="1"/>
  <c r="AF52" i="12"/>
  <c r="G18" i="12"/>
  <c r="M46" i="12"/>
  <c r="M45" i="12" s="1"/>
  <c r="M39" i="12"/>
  <c r="M37" i="12" s="1"/>
  <c r="M31" i="12"/>
  <c r="M29" i="12" s="1"/>
  <c r="I21" i="1"/>
  <c r="J70" i="1"/>
  <c r="I39" i="1"/>
  <c r="I45" i="1" s="1"/>
  <c r="J72" i="1" l="1"/>
  <c r="A23" i="1"/>
  <c r="A24" i="1" s="1"/>
  <c r="G24" i="1" s="1"/>
  <c r="A27" i="1" s="1"/>
  <c r="A29" i="1" s="1"/>
  <c r="G29" i="1" s="1"/>
  <c r="G27" i="1" s="1"/>
  <c r="J44" i="1"/>
  <c r="J43" i="1"/>
  <c r="J40" i="1"/>
  <c r="J42" i="1"/>
  <c r="J39" i="1"/>
  <c r="J45" i="1" s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Klečka</author>
  </authors>
  <commentList>
    <comment ref="S6" authorId="0" shapeId="0" xr:uid="{1CF8EFC3-A3B4-4C35-9214-58054124097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A1E0499-22D4-4124-88C6-A6C37889ACF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Klečka</author>
  </authors>
  <commentList>
    <comment ref="S6" authorId="0" shapeId="0" xr:uid="{D45DD3F8-17C5-4017-94BB-5823E6E7640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1C2D399-9432-4C20-939B-0056C1D8428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Klečka</author>
  </authors>
  <commentList>
    <comment ref="S6" authorId="0" shapeId="0" xr:uid="{6E9A09CE-0588-44BE-A604-3CEE03252C9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39D964D-2FCC-4928-8058-AB88C37E29F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<sst xmlns="http://schemas.openxmlformats.org/spreadsheetml/2006/main" count="753" uniqueCount="244">
  <si>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</si>
  <si>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</si>
  <si>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</si>
  <si>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</si>
  <si>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</si>
  <si>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</si>
  <si>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</si>
  <si>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</si>
  <si>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</si>
  <si>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</si>
  <si>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</si>
  <si>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</si>
  <si>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</si>
  <si>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</si>
  <si>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</si>
  <si>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</si>
  <si>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</si>
  <si>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</si>
  <si>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</si>
  <si>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</si>
  <si>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</si>
  <si>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</si>
  <si>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</si>
  <si>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</si>
  <si>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</si>
  <si>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</si>
  <si>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</si>
  <si>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</si>
  <si>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</si>
  <si>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</si>
  <si>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</si>
  <si>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</si>
  <si>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</si>
  <si>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</si>
  <si>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</si>
  <si>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</si>
  <si>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</si>
  <si>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</si>
  <si>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</si>
  <si>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</si>
  <si>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</si>
  <si>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</si>
  <si>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</si>
  <si>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</t>
  </si>
  <si>
    <t>Revitalizace hřiště na ulici Pod Zahradami - II. etapa</t>
  </si>
  <si>
    <t>Stavba</t>
  </si>
  <si>
    <t>SO 02</t>
  </si>
  <si>
    <t>Hřiště - stavební část</t>
  </si>
  <si>
    <t>01</t>
  </si>
  <si>
    <t>SO 03</t>
  </si>
  <si>
    <t>Hřiště - Umělý trávník</t>
  </si>
  <si>
    <t>Mobiliář</t>
  </si>
  <si>
    <t>Celkem za stavbu</t>
  </si>
  <si>
    <t>CZK</t>
  </si>
  <si>
    <t>#POPS</t>
  </si>
  <si>
    <t>Popis stavby: D - Revitalizace hřiště na ulici Pod Zahradami - II. etapa</t>
  </si>
  <si>
    <t>#POPO</t>
  </si>
  <si>
    <t>Popis objektu: SO 02 - Hřiště - stavební část</t>
  </si>
  <si>
    <t>Popis rozpočtu: 01 - Hřiště - stavební část</t>
  </si>
  <si>
    <t>#POPR</t>
  </si>
  <si>
    <t>Popis objektu: SO 03 - Hřiště - Umělý trávník</t>
  </si>
  <si>
    <t>Popis rozpočtu: 01 - Mobiliář</t>
  </si>
  <si>
    <t>Rekapitulace dílů</t>
  </si>
  <si>
    <t>Typ dílu</t>
  </si>
  <si>
    <t>1</t>
  </si>
  <si>
    <t>Zemní práce</t>
  </si>
  <si>
    <t>2</t>
  </si>
  <si>
    <t>Základy a zvláštní zakládání</t>
  </si>
  <si>
    <t>Základy,zvláštní zakládání</t>
  </si>
  <si>
    <t>3</t>
  </si>
  <si>
    <t>Svislé a kompletní konstrukce</t>
  </si>
  <si>
    <t>5</t>
  </si>
  <si>
    <t>Komunikace</t>
  </si>
  <si>
    <t>Vybavení hřiště</t>
  </si>
  <si>
    <t>63</t>
  </si>
  <si>
    <t>Podlahy a podlahové konstrukce</t>
  </si>
  <si>
    <t>8</t>
  </si>
  <si>
    <t>Trubní vedení</t>
  </si>
  <si>
    <t>9</t>
  </si>
  <si>
    <t>Ostatní konstrukce, bourání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</si>
  <si>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</si>
  <si>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</si>
  <si>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</si>
  <si>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</si>
  <si>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</si>
  <si>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</si>
  <si>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</si>
  <si>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</si>
  <si>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</si>
  <si>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</si>
  <si>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</si>
  <si>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</si>
  <si>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</si>
  <si>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</si>
  <si>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</si>
  <si>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</si>
  <si>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</si>
  <si>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</si>
  <si>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</si>
  <si>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</si>
  <si>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</si>
  <si>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</si>
  <si>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</si>
  <si>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</si>
  <si>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</si>
  <si>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</si>
  <si>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</si>
  <si>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</si>
  <si>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</si>
  <si>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</si>
  <si>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</si>
  <si>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</si>
  <si>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</si>
  <si>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</si>
  <si>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</si>
  <si>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</si>
  <si>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</si>
  <si>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113106231R00</t>
  </si>
  <si>
    <t>Rozebrání dlažeb ze zámkové dlažby v kamenivu</t>
  </si>
  <si>
    <t>m2</t>
  </si>
  <si>
    <t>Vlastní</t>
  </si>
  <si>
    <t>Indiv</t>
  </si>
  <si>
    <t>Práce</t>
  </si>
  <si>
    <t>Běžná</t>
  </si>
  <si>
    <t>POL1_</t>
  </si>
  <si>
    <t>131201110R00</t>
  </si>
  <si>
    <t>Hloubení nezapaž. jam hor.3 do 50 m3, STROJNĚ</t>
  </si>
  <si>
    <t>m3</t>
  </si>
  <si>
    <t>132201211R00</t>
  </si>
  <si>
    <t>Hloubení rýh š.do 200 cm hor.3 do 100 m3,STROJNĚ</t>
  </si>
  <si>
    <t>162701105R00</t>
  </si>
  <si>
    <t>Vodorovné přemístění výkopku z hor.1-4 do 10000 m</t>
  </si>
  <si>
    <t>171201201R00</t>
  </si>
  <si>
    <t>Uložení sypaniny na skl.-sypanina na výšku přes 2m</t>
  </si>
  <si>
    <t>175101101R00</t>
  </si>
  <si>
    <t>Obsyp potrubí bez prohození sypaniny</t>
  </si>
  <si>
    <t>175101201R00</t>
  </si>
  <si>
    <t>Obsyp objektu bez prohození sypaniny</t>
  </si>
  <si>
    <t>199000005R00</t>
  </si>
  <si>
    <t>Poplatek za skládku zeminy 1- 4, č. dle katal. odpadů 17 05 04</t>
  </si>
  <si>
    <t>t</t>
  </si>
  <si>
    <t>583327631R</t>
  </si>
  <si>
    <t>Kamenivo těžené 32/63</t>
  </si>
  <si>
    <t>Specifikace</t>
  </si>
  <si>
    <t>POL3_</t>
  </si>
  <si>
    <t>271531113R00</t>
  </si>
  <si>
    <t>Polštář základu z kameniva hr. drceného 16-32 mm</t>
  </si>
  <si>
    <t>271531114R00</t>
  </si>
  <si>
    <t>Polštář základu z kameniva drceného 8-16 mm</t>
  </si>
  <si>
    <t>271571111R00</t>
  </si>
  <si>
    <t>Polštář základu ze štěrkopísku tříděného</t>
  </si>
  <si>
    <t>274321321R00</t>
  </si>
  <si>
    <t>Železobeton základových pasů C 20/25</t>
  </si>
  <si>
    <t>274361221R00</t>
  </si>
  <si>
    <t>Výztuž základových pasů z betonářské oceli 10 216 (E)</t>
  </si>
  <si>
    <t>275321411R00</t>
  </si>
  <si>
    <t>Železobeton základových patek C 25/30</t>
  </si>
  <si>
    <t>275351215R00</t>
  </si>
  <si>
    <t>Bednění stěn základových patek - zřízení</t>
  </si>
  <si>
    <t>275351216R00</t>
  </si>
  <si>
    <t>Bednění stěn základových patek - odstranění</t>
  </si>
  <si>
    <t>275361821R00</t>
  </si>
  <si>
    <t>Výztuž základových patek z betonářské oceli B500B (10 505)</t>
  </si>
  <si>
    <t>289970111R00</t>
  </si>
  <si>
    <t>Vrstva geotextilie Geofiltex 300g/m2</t>
  </si>
  <si>
    <t>311321411R00</t>
  </si>
  <si>
    <t>Železobeton nadzákladových zdí C 25/30</t>
  </si>
  <si>
    <t>311351105R00</t>
  </si>
  <si>
    <t>Bednění nadzákladových zdí, oboustranné - zřízení</t>
  </si>
  <si>
    <t>311351106R00</t>
  </si>
  <si>
    <t>Bednění nadzákladových zdí, oboustranné - odstranění</t>
  </si>
  <si>
    <t>311361221R00</t>
  </si>
  <si>
    <t>Výztuž nadzákladových zdí z betonářské oceli 10 216 (E)</t>
  </si>
  <si>
    <t>589651111R00</t>
  </si>
  <si>
    <t>Kryt sportovních ploch polyuretanový</t>
  </si>
  <si>
    <t>577141112R00</t>
  </si>
  <si>
    <t>Beton asfalt. ACO 11+,nebo ACO 16+,do 3 m, tl.5 cm</t>
  </si>
  <si>
    <t>871228111R00</t>
  </si>
  <si>
    <t>Kladení dren. potrubí do rýhy, tvr. PVC, do 150 mm</t>
  </si>
  <si>
    <t>m</t>
  </si>
  <si>
    <t>28611245.AR</t>
  </si>
  <si>
    <t>Trubka PVC-U drenážní flexibilní d 160 mm Kokofil</t>
  </si>
  <si>
    <t>R002</t>
  </si>
  <si>
    <t>Demontáž pískoviště</t>
  </si>
  <si>
    <t xml:space="preserve">m2    </t>
  </si>
  <si>
    <t>R001</t>
  </si>
  <si>
    <t>Demontáž herních prvků (bude odevzdáno objednateli)</t>
  </si>
  <si>
    <t>kpl</t>
  </si>
  <si>
    <t>R-položka</t>
  </si>
  <si>
    <t>POL12_1</t>
  </si>
  <si>
    <t>998222012R00</t>
  </si>
  <si>
    <t>Přesun hmot, zpevněné plochy, kryt z kameniva</t>
  </si>
  <si>
    <t>POL1_1</t>
  </si>
  <si>
    <t>979083117R00</t>
  </si>
  <si>
    <t>Vodorovné přemístění suti na skládku do 6000 m</t>
  </si>
  <si>
    <t>POL1_9</t>
  </si>
  <si>
    <t>979083191R00</t>
  </si>
  <si>
    <t>Příplatek za dalších započatých 1000 m nad 6000 m</t>
  </si>
  <si>
    <t>979990107R00</t>
  </si>
  <si>
    <t>Poplatek za uložení suti - beton, skupina odpadu 170101</t>
  </si>
  <si>
    <t>631571002R00</t>
  </si>
  <si>
    <t>Násyp z kameniva těženého 0 - 4, tř. I</t>
  </si>
  <si>
    <t>SUM</t>
  </si>
  <si>
    <t>Poznámky uchazeče k zadání</t>
  </si>
  <si>
    <t>POPUZIV</t>
  </si>
  <si>
    <t>END</t>
  </si>
  <si>
    <t>182001112R00</t>
  </si>
  <si>
    <t>Plošná úprava terénu, nerovnosti do 10 cm svah 1:2</t>
  </si>
  <si>
    <t>POL1_0</t>
  </si>
  <si>
    <t>181301101R00</t>
  </si>
  <si>
    <t>Rozprostření ornice, rovina, tl. do 10 cm do 500m2</t>
  </si>
  <si>
    <t>275313611R00</t>
  </si>
  <si>
    <t>Beton základových patek prostý C 16/20</t>
  </si>
  <si>
    <t>Pol_001</t>
  </si>
  <si>
    <t>D+M hybridního trávníku</t>
  </si>
  <si>
    <t>589181441R00</t>
  </si>
  <si>
    <t>Kryt sport.ploch,um.trávník 18 mm</t>
  </si>
  <si>
    <t>Pol_002</t>
  </si>
  <si>
    <t>D+M Mulčovací kůry</t>
  </si>
  <si>
    <t>460620006RT1</t>
  </si>
  <si>
    <t>Osetí povrchu trávou včetně dodávky osiva</t>
  </si>
  <si>
    <t>749101084</t>
  </si>
  <si>
    <t>Koš 60,kratý proti dešti, 50x43x90cm, Celokovová konstr s komaxitem + HPL 13mm</t>
  </si>
  <si>
    <t>kus</t>
  </si>
  <si>
    <t>POL3_0</t>
  </si>
  <si>
    <t>749101086</t>
  </si>
  <si>
    <t>Herní prvek, písková laboratoř věk. kat 1-8 let, Celonerezové provedení+HPL 13mm, Rozměr297x109x214</t>
  </si>
  <si>
    <t>749101081</t>
  </si>
  <si>
    <t>Víceurovň, lanová, prolézací sest.s nerez. klouzač, Kovavá  konstrukce+ atátové dřevo</t>
  </si>
  <si>
    <t>Lavička nerez, mat. IROKO, rozměr 1,6x0,6m, s opěr, Konstr mer. rám, dřevo IROKO</t>
  </si>
  <si>
    <t xml:space="preserve">ks    </t>
  </si>
  <si>
    <t>Hrazda dl. 2,4 m, v. 1,5m</t>
  </si>
  <si>
    <t>749101082</t>
  </si>
  <si>
    <t>Lavička nerez, mat. IROKO, rozměr 1,6x0,6m, bez opěr, Konstr mer. rám, dřevo IROKO</t>
  </si>
  <si>
    <t>R003</t>
  </si>
  <si>
    <t>Houpačka</t>
  </si>
  <si>
    <t>R004</t>
  </si>
  <si>
    <t>Trampolína 0,8x0,8 m</t>
  </si>
  <si>
    <t>R005</t>
  </si>
  <si>
    <t>Krmítko pro ptáky včetně základové patky (D+M)</t>
  </si>
  <si>
    <t>915711121R00</t>
  </si>
  <si>
    <t>Vodor.lajnování,dělicích čar 5cm,polyuretan.barvou</t>
  </si>
  <si>
    <t>998222011R00</t>
  </si>
  <si>
    <t>Přesun hmot, pozemní komunikace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</si>
</sst>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0" xfId="0" applyAlignment="1">
      <alignment wrapText="1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84" t="s">
        <v>41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5"/>
  <sheetViews>
    <sheetView showGridLines="0" tabSelected="1" topLeftCell="B1" zoomScaleNormal="100" zoomScaleSheetLayoutView="75" workbookViewId="0">
      <selection activeCell="M11" sqref="M1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  <col min="52" max="52" width="94" customWidth="1"/>
  </cols>
  <sheetData>
    <row r="1" spans="1:15" ht="33.75" customHeight="1" x14ac:dyDescent="0.25">
      <c r="A1" s="47" t="s">
        <v>38</v>
      </c>
      <c r="B1" s="220" t="s">
        <v>4</v>
      </c>
      <c r="C1" s="221"/>
      <c r="D1" s="221"/>
      <c r="E1" s="221"/>
      <c r="F1" s="221"/>
      <c r="G1" s="221"/>
      <c r="H1" s="221"/>
      <c r="I1" s="221"/>
      <c r="J1" s="222"/>
    </row>
    <row r="2" spans="1:15" ht="36" customHeight="1" x14ac:dyDescent="0.25">
      <c r="A2" s="2"/>
      <c r="B2" s="76" t="s">
        <v>24</v>
      </c>
      <c r="C2" s="77"/>
      <c r="D2" s="78" t="s">
        <v>43</v>
      </c>
      <c r="E2" s="226" t="s">
        <v>44</v>
      </c>
      <c r="F2" s="227"/>
      <c r="G2" s="227"/>
      <c r="H2" s="227"/>
      <c r="I2" s="227"/>
      <c r="J2" s="228"/>
      <c r="O2" s="1"/>
    </row>
    <row r="3" spans="1:15" ht="27" hidden="1" customHeight="1" x14ac:dyDescent="0.25">
      <c r="A3" s="2"/>
      <c r="B3" s="79"/>
      <c r="C3" s="77"/>
      <c r="D3" s="80"/>
      <c r="E3" s="229"/>
      <c r="F3" s="230"/>
      <c r="G3" s="230"/>
      <c r="H3" s="230"/>
      <c r="I3" s="230"/>
      <c r="J3" s="231"/>
    </row>
    <row r="4" spans="1:15" ht="23.25" customHeight="1" x14ac:dyDescent="0.25">
      <c r="A4" s="2"/>
      <c r="B4" s="81"/>
      <c r="C4" s="82"/>
      <c r="D4" s="83"/>
      <c r="E4" s="210"/>
      <c r="F4" s="210"/>
      <c r="G4" s="210"/>
      <c r="H4" s="210"/>
      <c r="I4" s="210"/>
      <c r="J4" s="211"/>
    </row>
    <row r="5" spans="1:15" ht="24" customHeight="1" x14ac:dyDescent="0.25">
      <c r="A5" s="2"/>
      <c r="B5" s="31" t="s">
        <v>23</v>
      </c>
      <c r="D5" s="214"/>
      <c r="E5" s="215"/>
      <c r="F5" s="215"/>
      <c r="G5" s="215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16"/>
      <c r="E6" s="217"/>
      <c r="F6" s="217"/>
      <c r="G6" s="217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18"/>
      <c r="F7" s="219"/>
      <c r="G7" s="219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33"/>
      <c r="E11" s="233"/>
      <c r="F11" s="233"/>
      <c r="G11" s="233"/>
      <c r="H11" s="18" t="s">
        <v>42</v>
      </c>
      <c r="I11" s="84"/>
      <c r="J11" s="8"/>
    </row>
    <row r="12" spans="1:15" ht="15.75" customHeight="1" x14ac:dyDescent="0.25">
      <c r="A12" s="2"/>
      <c r="B12" s="28"/>
      <c r="C12" s="55"/>
      <c r="D12" s="209"/>
      <c r="E12" s="209"/>
      <c r="F12" s="209"/>
      <c r="G12" s="209"/>
      <c r="H12" s="18" t="s">
        <v>36</v>
      </c>
      <c r="I12" s="84"/>
      <c r="J12" s="8"/>
    </row>
    <row r="13" spans="1:15" ht="15.75" customHeight="1" x14ac:dyDescent="0.25">
      <c r="A13" s="2"/>
      <c r="B13" s="29"/>
      <c r="C13" s="56"/>
      <c r="D13" s="85"/>
      <c r="E13" s="212"/>
      <c r="F13" s="213"/>
      <c r="G13" s="213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32"/>
      <c r="F15" s="232"/>
      <c r="G15" s="234"/>
      <c r="H15" s="234"/>
      <c r="I15" s="234" t="s">
        <v>31</v>
      </c>
      <c r="J15" s="235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198"/>
      <c r="F16" s="199"/>
      <c r="G16" s="198"/>
      <c r="H16" s="199"/>
      <c r="I16" s="198">
        <f>SUMIF(F60:F71,A16,I60:I71)+SUMIF(F60:F71,"PSU",I60:I71)</f>
        <v>0</v>
      </c>
      <c r="J16" s="200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198"/>
      <c r="F17" s="199"/>
      <c r="G17" s="198"/>
      <c r="H17" s="199"/>
      <c r="I17" s="198">
        <f>SUMIF(F60:F71,A17,I60:I71)</f>
        <v>0</v>
      </c>
      <c r="J17" s="200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198"/>
      <c r="F18" s="199"/>
      <c r="G18" s="198"/>
      <c r="H18" s="199"/>
      <c r="I18" s="198">
        <f>SUMIF(F60:F71,A18,I60:I71)</f>
        <v>0</v>
      </c>
      <c r="J18" s="200"/>
    </row>
    <row r="19" spans="1:10" ht="23.25" customHeight="1" x14ac:dyDescent="0.25">
      <c r="A19" s="139" t="s">
        <v>87</v>
      </c>
      <c r="B19" s="38" t="s">
        <v>29</v>
      </c>
      <c r="C19" s="62"/>
      <c r="D19" s="63"/>
      <c r="E19" s="198"/>
      <c r="F19" s="199"/>
      <c r="G19" s="198"/>
      <c r="H19" s="199"/>
      <c r="I19" s="198">
        <f>SUMIF(F60:F71,A19,I60:I71)</f>
        <v>0</v>
      </c>
      <c r="J19" s="200"/>
    </row>
    <row r="20" spans="1:10" ht="23.25" customHeight="1" x14ac:dyDescent="0.25">
      <c r="A20" s="139" t="s">
        <v>88</v>
      </c>
      <c r="B20" s="38" t="s">
        <v>30</v>
      </c>
      <c r="C20" s="62"/>
      <c r="D20" s="63"/>
      <c r="E20" s="198"/>
      <c r="F20" s="199"/>
      <c r="G20" s="198"/>
      <c r="H20" s="199"/>
      <c r="I20" s="198">
        <f>SUMIF(F60:F71,A20,I60:I71)</f>
        <v>0</v>
      </c>
      <c r="J20" s="200"/>
    </row>
    <row r="21" spans="1:10" ht="23.25" customHeight="1" x14ac:dyDescent="0.25">
      <c r="A21" s="2"/>
      <c r="B21" s="48" t="s">
        <v>31</v>
      </c>
      <c r="C21" s="64"/>
      <c r="D21" s="65"/>
      <c r="E21" s="201"/>
      <c r="F21" s="236"/>
      <c r="G21" s="201"/>
      <c r="H21" s="236"/>
      <c r="I21" s="201">
        <f>SUM(I16:J20)</f>
        <v>0</v>
      </c>
      <c r="J21" s="2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96">
        <f>ZakladDPHSniVypocet</f>
        <v>0</v>
      </c>
      <c r="H23" s="197"/>
      <c r="I23" s="197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4">
        <f>IF(A24&gt;50, ROUNDUP(A23, 0), ROUNDDOWN(A23, 0))</f>
        <v>0</v>
      </c>
      <c r="H24" s="195"/>
      <c r="I24" s="195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96">
        <f>ZakladDPHZaklVypocet</f>
        <v>0</v>
      </c>
      <c r="H25" s="197"/>
      <c r="I25" s="197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3">
        <f>IF(A26&gt;50, ROUNDUP(A25, 0), ROUNDDOWN(A25, 0))</f>
        <v>0</v>
      </c>
      <c r="H26" s="224"/>
      <c r="I26" s="224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25">
        <f>CenaCelkem-(ZakladDPHSni+DPHSni+ZakladDPHZakl+DPHZakl)</f>
        <v>0</v>
      </c>
      <c r="H27" s="225"/>
      <c r="I27" s="225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04">
        <f>ZakladDPHSniVypocet+ZakladDPHZaklVypocet</f>
        <v>0</v>
      </c>
      <c r="H28" s="204"/>
      <c r="I28" s="204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37</v>
      </c>
      <c r="C29" s="116"/>
      <c r="D29" s="116"/>
      <c r="E29" s="116"/>
      <c r="F29" s="117"/>
      <c r="G29" s="203">
        <f>IF(A29&gt;50, ROUNDUP(A27, 0), ROUNDDOWN(A27, 0))</f>
        <v>0</v>
      </c>
      <c r="H29" s="203"/>
      <c r="I29" s="203"/>
      <c r="J29" s="118" t="s">
        <v>53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05"/>
      <c r="E34" s="206"/>
      <c r="G34" s="207"/>
      <c r="H34" s="208"/>
      <c r="I34" s="208"/>
      <c r="J34" s="25"/>
    </row>
    <row r="35" spans="1:10" ht="12.75" customHeight="1" x14ac:dyDescent="0.25">
      <c r="A35" s="2"/>
      <c r="B35" s="2"/>
      <c r="D35" s="193" t="s">
        <v>2</v>
      </c>
      <c r="E35" s="193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45</v>
      </c>
      <c r="C39" s="187"/>
      <c r="D39" s="187"/>
      <c r="E39" s="187"/>
      <c r="F39" s="98">
        <f>'SO 02 01 Pol'!AE52+'SO 03 01 Pol'!AE19+'SO 03 01 P1'!AE25</f>
        <v>0</v>
      </c>
      <c r="G39" s="99">
        <f>'SO 02 01 Pol'!AF52+'SO 03 01 Pol'!AF19+'SO 03 01 P1'!AF25</f>
        <v>0</v>
      </c>
      <c r="H39" s="100">
        <f t="shared" ref="H39:H44" si="1">(F39*SazbaDPH1/100)+(G39*SazbaDPH2/100)</f>
        <v>0</v>
      </c>
      <c r="I39" s="100">
        <f t="shared" ref="I39:I44" si="2">F39+G39+H39</f>
        <v>0</v>
      </c>
      <c r="J39" s="101" t="str">
        <f t="shared" ref="J39:J44" si="3">IF(_xlfn.SINGLE(CenaCelkemVypocet)=0,"",I39/_xlfn.SINGLE(CenaCelkemVypocet)*100)</f>
        <v/>
      </c>
    </row>
    <row r="40" spans="1:10" ht="25.5" customHeight="1" x14ac:dyDescent="0.25">
      <c r="A40" s="87">
        <v>2</v>
      </c>
      <c r="B40" s="102" t="s">
        <v>46</v>
      </c>
      <c r="C40" s="192" t="s">
        <v>47</v>
      </c>
      <c r="D40" s="192"/>
      <c r="E40" s="192"/>
      <c r="F40" s="103">
        <f>'SO 02 01 Pol'!AE52</f>
        <v>0</v>
      </c>
      <c r="G40" s="104">
        <f>'SO 02 01 Pol'!AF52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5">
      <c r="A41" s="87">
        <v>3</v>
      </c>
      <c r="B41" s="106" t="s">
        <v>48</v>
      </c>
      <c r="C41" s="187" t="s">
        <v>47</v>
      </c>
      <c r="D41" s="187"/>
      <c r="E41" s="187"/>
      <c r="F41" s="107">
        <f>'SO 02 01 Pol'!AE52</f>
        <v>0</v>
      </c>
      <c r="G41" s="100">
        <f>'SO 02 01 Pol'!AF52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5">
      <c r="A42" s="87">
        <v>2</v>
      </c>
      <c r="B42" s="102" t="s">
        <v>49</v>
      </c>
      <c r="C42" s="192" t="s">
        <v>50</v>
      </c>
      <c r="D42" s="192"/>
      <c r="E42" s="192"/>
      <c r="F42" s="103">
        <f>'SO 03 01 Pol'!AE19+'SO 03 01 P1'!AE25</f>
        <v>0</v>
      </c>
      <c r="G42" s="104">
        <f>'SO 03 01 Pol'!AF19+'SO 03 01 P1'!AF25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5">
      <c r="A43" s="87">
        <v>3</v>
      </c>
      <c r="B43" s="106" t="s">
        <v>48</v>
      </c>
      <c r="C43" s="187" t="s">
        <v>51</v>
      </c>
      <c r="D43" s="187"/>
      <c r="E43" s="187"/>
      <c r="F43" s="107">
        <f>'SO 03 01 Pol'!AE19</f>
        <v>0</v>
      </c>
      <c r="G43" s="100">
        <f>'SO 03 01 Pol'!AF19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5">
      <c r="A44" s="87">
        <v>3</v>
      </c>
      <c r="B44" s="106" t="s">
        <v>48</v>
      </c>
      <c r="C44" s="187" t="s">
        <v>51</v>
      </c>
      <c r="D44" s="187"/>
      <c r="E44" s="187"/>
      <c r="F44" s="107">
        <f>'SO 03 01 P1'!AE25</f>
        <v>0</v>
      </c>
      <c r="G44" s="100">
        <f>'SO 03 01 P1'!AF25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5">
      <c r="A45" s="87"/>
      <c r="B45" s="188" t="s">
        <v>52</v>
      </c>
      <c r="C45" s="189"/>
      <c r="D45" s="189"/>
      <c r="E45" s="190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7" spans="1:10" x14ac:dyDescent="0.25">
      <c r="A47" t="s">
        <v>54</v>
      </c>
      <c r="B47" t="s">
        <v>55</v>
      </c>
    </row>
    <row r="48" spans="1:10" x14ac:dyDescent="0.25">
      <c r="A48" t="s">
        <v>56</v>
      </c>
      <c r="B48" t="s">
        <v>57</v>
      </c>
    </row>
    <row r="49" spans="1:52" x14ac:dyDescent="0.25">
      <c r="B49" s="191" t="s">
        <v>58</v>
      </c>
      <c r="C49" s="191"/>
      <c r="D49" s="191"/>
      <c r="E49" s="191"/>
      <c r="F49" s="191"/>
      <c r="G49" s="191"/>
      <c r="H49" s="191"/>
      <c r="I49" s="191"/>
      <c r="J49" s="191"/>
      <c r="AZ49" s="119" t="str">
        <f>B49</f>
        <v>Popis rozpočtu: 01 - Hřiště - stavební část</v>
      </c>
    </row>
    <row r="50" spans="1:52" x14ac:dyDescent="0.25">
      <c r="A50" t="s">
        <v>59</v>
      </c>
      <c r="B50" t="s">
        <v>58</v>
      </c>
    </row>
    <row r="51" spans="1:52" x14ac:dyDescent="0.25">
      <c r="A51" t="s">
        <v>56</v>
      </c>
      <c r="B51" t="s">
        <v>60</v>
      </c>
    </row>
    <row r="52" spans="1:52" x14ac:dyDescent="0.25">
      <c r="B52" s="191" t="s">
        <v>61</v>
      </c>
      <c r="C52" s="191"/>
      <c r="D52" s="191"/>
      <c r="E52" s="191"/>
      <c r="F52" s="191"/>
      <c r="G52" s="191"/>
      <c r="H52" s="191"/>
      <c r="I52" s="191"/>
      <c r="J52" s="191"/>
      <c r="AZ52" s="119" t="str">
        <f>B52</f>
        <v>Popis rozpočtu: 01 - Mobiliář</v>
      </c>
    </row>
    <row r="53" spans="1:52" x14ac:dyDescent="0.25">
      <c r="A53" t="s">
        <v>59</v>
      </c>
      <c r="B53" t="s">
        <v>61</v>
      </c>
    </row>
    <row r="54" spans="1:52" x14ac:dyDescent="0.25">
      <c r="A54" t="s">
        <v>59</v>
      </c>
      <c r="B54" t="s">
        <v>61</v>
      </c>
    </row>
    <row r="57" spans="1:52" ht="15.6" x14ac:dyDescent="0.3">
      <c r="B57" s="120" t="s">
        <v>62</v>
      </c>
    </row>
    <row r="59" spans="1:52" ht="25.5" customHeight="1" x14ac:dyDescent="0.25">
      <c r="A59" s="122"/>
      <c r="B59" s="125" t="s">
        <v>18</v>
      </c>
      <c r="C59" s="125" t="s">
        <v>6</v>
      </c>
      <c r="D59" s="126"/>
      <c r="E59" s="126"/>
      <c r="F59" s="127" t="s">
        <v>63</v>
      </c>
      <c r="G59" s="127"/>
      <c r="H59" s="127"/>
      <c r="I59" s="127" t="s">
        <v>31</v>
      </c>
      <c r="J59" s="127" t="s">
        <v>0</v>
      </c>
    </row>
    <row r="60" spans="1:52" ht="36.75" customHeight="1" x14ac:dyDescent="0.25">
      <c r="A60" s="123"/>
      <c r="B60" s="128" t="s">
        <v>64</v>
      </c>
      <c r="C60" s="185" t="s">
        <v>65</v>
      </c>
      <c r="D60" s="186"/>
      <c r="E60" s="186"/>
      <c r="F60" s="135" t="s">
        <v>26</v>
      </c>
      <c r="G60" s="136"/>
      <c r="H60" s="136"/>
      <c r="I60" s="136">
        <f>'SO 02 01 Pol'!G8+'SO 03 01 Pol'!G8+'SO 03 01 P1'!G8</f>
        <v>0</v>
      </c>
      <c r="J60" s="132" t="str">
        <f>IF(I72=0,"",I60/I72*100)</f>
        <v/>
      </c>
    </row>
    <row r="61" spans="1:52" ht="36.75" customHeight="1" x14ac:dyDescent="0.25">
      <c r="A61" s="123"/>
      <c r="B61" s="128" t="s">
        <v>66</v>
      </c>
      <c r="C61" s="185" t="s">
        <v>67</v>
      </c>
      <c r="D61" s="186"/>
      <c r="E61" s="186"/>
      <c r="F61" s="135" t="s">
        <v>26</v>
      </c>
      <c r="G61" s="136"/>
      <c r="H61" s="136"/>
      <c r="I61" s="136">
        <f>'SO 02 01 Pol'!G18</f>
        <v>0</v>
      </c>
      <c r="J61" s="132" t="str">
        <f>IF(I72=0,"",I61/I72*100)</f>
        <v/>
      </c>
    </row>
    <row r="62" spans="1:52" ht="36.75" customHeight="1" x14ac:dyDescent="0.25">
      <c r="A62" s="123"/>
      <c r="B62" s="128" t="s">
        <v>66</v>
      </c>
      <c r="C62" s="185" t="s">
        <v>68</v>
      </c>
      <c r="D62" s="186"/>
      <c r="E62" s="186"/>
      <c r="F62" s="135" t="s">
        <v>26</v>
      </c>
      <c r="G62" s="136"/>
      <c r="H62" s="136"/>
      <c r="I62" s="136">
        <f>'SO 03 01 Pol'!G11</f>
        <v>0</v>
      </c>
      <c r="J62" s="132" t="str">
        <f>IF(I72=0,"",I62/I72*100)</f>
        <v/>
      </c>
    </row>
    <row r="63" spans="1:52" ht="36.75" customHeight="1" x14ac:dyDescent="0.25">
      <c r="A63" s="123"/>
      <c r="B63" s="128" t="s">
        <v>69</v>
      </c>
      <c r="C63" s="185" t="s">
        <v>70</v>
      </c>
      <c r="D63" s="186"/>
      <c r="E63" s="186"/>
      <c r="F63" s="135" t="s">
        <v>26</v>
      </c>
      <c r="G63" s="136"/>
      <c r="H63" s="136"/>
      <c r="I63" s="136">
        <f>'SO 02 01 Pol'!G29</f>
        <v>0</v>
      </c>
      <c r="J63" s="132" t="str">
        <f>IF(I72=0,"",I63/I72*100)</f>
        <v/>
      </c>
    </row>
    <row r="64" spans="1:52" ht="36.75" customHeight="1" x14ac:dyDescent="0.25">
      <c r="A64" s="123"/>
      <c r="B64" s="128" t="s">
        <v>71</v>
      </c>
      <c r="C64" s="185" t="s">
        <v>72</v>
      </c>
      <c r="D64" s="186"/>
      <c r="E64" s="186"/>
      <c r="F64" s="135" t="s">
        <v>26</v>
      </c>
      <c r="G64" s="136"/>
      <c r="H64" s="136"/>
      <c r="I64" s="136">
        <f>'SO 02 01 Pol'!G34</f>
        <v>0</v>
      </c>
      <c r="J64" s="132" t="str">
        <f>IF(I72=0,"",I64/I72*100)</f>
        <v/>
      </c>
    </row>
    <row r="65" spans="1:10" ht="36.75" customHeight="1" x14ac:dyDescent="0.25">
      <c r="A65" s="123"/>
      <c r="B65" s="128" t="s">
        <v>71</v>
      </c>
      <c r="C65" s="185" t="s">
        <v>73</v>
      </c>
      <c r="D65" s="186"/>
      <c r="E65" s="186"/>
      <c r="F65" s="135" t="s">
        <v>26</v>
      </c>
      <c r="G65" s="136"/>
      <c r="H65" s="136"/>
      <c r="I65" s="136">
        <f>'SO 03 01 Pol'!G14+'SO 03 01 P1'!G10</f>
        <v>0</v>
      </c>
      <c r="J65" s="132" t="str">
        <f>IF(I72=0,"",I65/I72*100)</f>
        <v/>
      </c>
    </row>
    <row r="66" spans="1:10" ht="36.75" customHeight="1" x14ac:dyDescent="0.25">
      <c r="A66" s="123"/>
      <c r="B66" s="128" t="s">
        <v>74</v>
      </c>
      <c r="C66" s="185" t="s">
        <v>75</v>
      </c>
      <c r="D66" s="186"/>
      <c r="E66" s="186"/>
      <c r="F66" s="135" t="s">
        <v>26</v>
      </c>
      <c r="G66" s="136"/>
      <c r="H66" s="136"/>
      <c r="I66" s="136">
        <f>'SO 02 01 Pol'!G49</f>
        <v>0</v>
      </c>
      <c r="J66" s="132" t="str">
        <f>IF(I72=0,"",I66/I72*100)</f>
        <v/>
      </c>
    </row>
    <row r="67" spans="1:10" ht="36.75" customHeight="1" x14ac:dyDescent="0.25">
      <c r="A67" s="123"/>
      <c r="B67" s="128" t="s">
        <v>76</v>
      </c>
      <c r="C67" s="185" t="s">
        <v>77</v>
      </c>
      <c r="D67" s="186"/>
      <c r="E67" s="186"/>
      <c r="F67" s="135" t="s">
        <v>26</v>
      </c>
      <c r="G67" s="136"/>
      <c r="H67" s="136"/>
      <c r="I67" s="136">
        <f>'SO 02 01 Pol'!G37</f>
        <v>0</v>
      </c>
      <c r="J67" s="132" t="str">
        <f>IF(I72=0,"",I67/I72*100)</f>
        <v/>
      </c>
    </row>
    <row r="68" spans="1:10" ht="36.75" customHeight="1" x14ac:dyDescent="0.25">
      <c r="A68" s="123"/>
      <c r="B68" s="128" t="s">
        <v>78</v>
      </c>
      <c r="C68" s="185" t="s">
        <v>79</v>
      </c>
      <c r="D68" s="186"/>
      <c r="E68" s="186"/>
      <c r="F68" s="135" t="s">
        <v>26</v>
      </c>
      <c r="G68" s="136"/>
      <c r="H68" s="136"/>
      <c r="I68" s="136">
        <f>'SO 02 01 Pol'!G40</f>
        <v>0</v>
      </c>
      <c r="J68" s="132" t="str">
        <f>IF(I72=0,"",I68/I72*100)</f>
        <v/>
      </c>
    </row>
    <row r="69" spans="1:10" ht="36.75" customHeight="1" x14ac:dyDescent="0.25">
      <c r="A69" s="123"/>
      <c r="B69" s="128" t="s">
        <v>80</v>
      </c>
      <c r="C69" s="185" t="s">
        <v>81</v>
      </c>
      <c r="D69" s="186"/>
      <c r="E69" s="186"/>
      <c r="F69" s="135" t="s">
        <v>26</v>
      </c>
      <c r="G69" s="136"/>
      <c r="H69" s="136"/>
      <c r="I69" s="136">
        <f>'SO 03 01 P1'!G20</f>
        <v>0</v>
      </c>
      <c r="J69" s="132" t="str">
        <f>IF(I72=0,"",I69/I72*100)</f>
        <v/>
      </c>
    </row>
    <row r="70" spans="1:10" ht="36.75" customHeight="1" x14ac:dyDescent="0.25">
      <c r="A70" s="123"/>
      <c r="B70" s="128" t="s">
        <v>82</v>
      </c>
      <c r="C70" s="185" t="s">
        <v>83</v>
      </c>
      <c r="D70" s="186"/>
      <c r="E70" s="186"/>
      <c r="F70" s="135" t="s">
        <v>26</v>
      </c>
      <c r="G70" s="136"/>
      <c r="H70" s="136"/>
      <c r="I70" s="136">
        <f>'SO 02 01 Pol'!G43+'SO 03 01 P1'!G22</f>
        <v>0</v>
      </c>
      <c r="J70" s="132" t="str">
        <f>IF(I72=0,"",I70/I72*100)</f>
        <v/>
      </c>
    </row>
    <row r="71" spans="1:10" ht="36.75" customHeight="1" x14ac:dyDescent="0.25">
      <c r="A71" s="123"/>
      <c r="B71" s="128" t="s">
        <v>84</v>
      </c>
      <c r="C71" s="185" t="s">
        <v>85</v>
      </c>
      <c r="D71" s="186"/>
      <c r="E71" s="186"/>
      <c r="F71" s="135" t="s">
        <v>86</v>
      </c>
      <c r="G71" s="136"/>
      <c r="H71" s="136"/>
      <c r="I71" s="136">
        <f>'SO 02 01 Pol'!G45</f>
        <v>0</v>
      </c>
      <c r="J71" s="132" t="str">
        <f>IF(I72=0,"",I71/I72*100)</f>
        <v/>
      </c>
    </row>
    <row r="72" spans="1:10" ht="25.5" customHeight="1" x14ac:dyDescent="0.25">
      <c r="A72" s="124"/>
      <c r="B72" s="129" t="s">
        <v>1</v>
      </c>
      <c r="C72" s="130"/>
      <c r="D72" s="131"/>
      <c r="E72" s="131"/>
      <c r="F72" s="137"/>
      <c r="G72" s="138"/>
      <c r="H72" s="138"/>
      <c r="I72" s="138">
        <f>SUM(I60:I71)</f>
        <v>0</v>
      </c>
      <c r="J72" s="133">
        <f>SUM(J60:J71)</f>
        <v>0</v>
      </c>
    </row>
    <row r="73" spans="1:10" x14ac:dyDescent="0.25">
      <c r="F73" s="86"/>
      <c r="G73" s="86"/>
      <c r="H73" s="86"/>
      <c r="I73" s="86"/>
      <c r="J73" s="134"/>
    </row>
    <row r="74" spans="1:10" x14ac:dyDescent="0.25">
      <c r="F74" s="86"/>
      <c r="G74" s="86"/>
      <c r="H74" s="86"/>
      <c r="I74" s="86"/>
      <c r="J74" s="134"/>
    </row>
    <row r="75" spans="1:10" x14ac:dyDescent="0.25">
      <c r="F75" s="86"/>
      <c r="G75" s="86"/>
      <c r="H75" s="86"/>
      <c r="I75" s="86"/>
      <c r="J75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B49:J49"/>
    <mergeCell ref="B52:J52"/>
    <mergeCell ref="C60:E60"/>
    <mergeCell ref="C61:E61"/>
    <mergeCell ref="C62:E62"/>
    <mergeCell ref="C63:E63"/>
    <mergeCell ref="C64:E64"/>
    <mergeCell ref="C65:E65"/>
    <mergeCell ref="C71:E71"/>
    <mergeCell ref="C66:E66"/>
    <mergeCell ref="C67:E67"/>
    <mergeCell ref="C68:E68"/>
    <mergeCell ref="C69:E69"/>
    <mergeCell ref="C70:E7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7" t="s">
        <v>7</v>
      </c>
      <c r="B1" s="237"/>
      <c r="C1" s="238"/>
      <c r="D1" s="237"/>
      <c r="E1" s="237"/>
      <c r="F1" s="237"/>
      <c r="G1" s="237"/>
    </row>
    <row r="2" spans="1:7" ht="24.9" customHeight="1" x14ac:dyDescent="0.25">
      <c r="A2" s="50" t="s">
        <v>8</v>
      </c>
      <c r="B2" s="49"/>
      <c r="C2" s="239"/>
      <c r="D2" s="239"/>
      <c r="E2" s="239"/>
      <c r="F2" s="239"/>
      <c r="G2" s="240"/>
    </row>
    <row r="3" spans="1:7" ht="24.9" customHeight="1" x14ac:dyDescent="0.25">
      <c r="A3" s="50" t="s">
        <v>9</v>
      </c>
      <c r="B3" s="49"/>
      <c r="C3" s="239"/>
      <c r="D3" s="239"/>
      <c r="E3" s="239"/>
      <c r="F3" s="239"/>
      <c r="G3" s="240"/>
    </row>
    <row r="4" spans="1:7" ht="24.9" customHeight="1" x14ac:dyDescent="0.25">
      <c r="A4" s="50" t="s">
        <v>10</v>
      </c>
      <c r="B4" s="49"/>
      <c r="C4" s="239"/>
      <c r="D4" s="239"/>
      <c r="E4" s="239"/>
      <c r="F4" s="239"/>
      <c r="G4" s="24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458A-2DC1-41F5-94F9-64C2BB69F85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21" customWidth="1"/>
    <col min="3" max="3" width="38.33203125" style="12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1" t="s">
        <v>7</v>
      </c>
      <c r="B1" s="241"/>
      <c r="C1" s="241"/>
      <c r="D1" s="241"/>
      <c r="E1" s="241"/>
      <c r="F1" s="241"/>
      <c r="G1" s="241"/>
      <c r="AG1" t="s">
        <v>89</v>
      </c>
    </row>
    <row r="2" spans="1:60" ht="25.05" customHeight="1" x14ac:dyDescent="0.25">
      <c r="A2" s="50" t="s">
        <v>8</v>
      </c>
      <c r="B2" s="49" t="s">
        <v>43</v>
      </c>
      <c r="C2" s="242" t="s">
        <v>44</v>
      </c>
      <c r="D2" s="243"/>
      <c r="E2" s="243"/>
      <c r="F2" s="243"/>
      <c r="G2" s="244"/>
      <c r="AG2" t="s">
        <v>90</v>
      </c>
    </row>
    <row r="3" spans="1:60" ht="25.05" customHeight="1" x14ac:dyDescent="0.25">
      <c r="A3" s="50" t="s">
        <v>9</v>
      </c>
      <c r="B3" s="49" t="s">
        <v>46</v>
      </c>
      <c r="C3" s="242" t="s">
        <v>47</v>
      </c>
      <c r="D3" s="243"/>
      <c r="E3" s="243"/>
      <c r="F3" s="243"/>
      <c r="G3" s="244"/>
      <c r="AC3" s="121" t="s">
        <v>90</v>
      </c>
      <c r="AG3" t="s">
        <v>91</v>
      </c>
    </row>
    <row r="4" spans="1:60" ht="25.05" customHeight="1" x14ac:dyDescent="0.25">
      <c r="A4" s="140" t="s">
        <v>10</v>
      </c>
      <c r="B4" s="141" t="s">
        <v>48</v>
      </c>
      <c r="C4" s="245" t="s">
        <v>47</v>
      </c>
      <c r="D4" s="246"/>
      <c r="E4" s="246"/>
      <c r="F4" s="246"/>
      <c r="G4" s="247"/>
      <c r="AG4" t="s">
        <v>92</v>
      </c>
    </row>
    <row r="5" spans="1:60" x14ac:dyDescent="0.25">
      <c r="D5" s="10"/>
    </row>
    <row r="6" spans="1:60" ht="39.6" x14ac:dyDescent="0.25">
      <c r="A6" s="143" t="s">
        <v>93</v>
      </c>
      <c r="B6" s="145" t="s">
        <v>94</v>
      </c>
      <c r="C6" s="145" t="s">
        <v>95</v>
      </c>
      <c r="D6" s="144" t="s">
        <v>96</v>
      </c>
      <c r="E6" s="143" t="s">
        <v>97</v>
      </c>
      <c r="F6" s="142" t="s">
        <v>98</v>
      </c>
      <c r="G6" s="143" t="s">
        <v>31</v>
      </c>
      <c r="H6" s="146" t="s">
        <v>32</v>
      </c>
      <c r="I6" s="146" t="s">
        <v>99</v>
      </c>
      <c r="J6" s="146" t="s">
        <v>33</v>
      </c>
      <c r="K6" s="146" t="s">
        <v>100</v>
      </c>
      <c r="L6" s="146" t="s">
        <v>101</v>
      </c>
      <c r="M6" s="146" t="s">
        <v>102</v>
      </c>
      <c r="N6" s="146" t="s">
        <v>103</v>
      </c>
      <c r="O6" s="146" t="s">
        <v>104</v>
      </c>
      <c r="P6" s="146" t="s">
        <v>105</v>
      </c>
      <c r="Q6" s="146" t="s">
        <v>106</v>
      </c>
      <c r="R6" s="146" t="s">
        <v>107</v>
      </c>
      <c r="S6" s="146" t="s">
        <v>108</v>
      </c>
      <c r="T6" s="146" t="s">
        <v>109</v>
      </c>
      <c r="U6" s="146" t="s">
        <v>110</v>
      </c>
      <c r="V6" s="146" t="s">
        <v>111</v>
      </c>
      <c r="W6" s="146" t="s">
        <v>112</v>
      </c>
      <c r="X6" s="146" t="s">
        <v>113</v>
      </c>
      <c r="Y6" s="146" t="s">
        <v>114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59" t="s">
        <v>115</v>
      </c>
      <c r="B8" s="160" t="s">
        <v>64</v>
      </c>
      <c r="C8" s="178" t="s">
        <v>65</v>
      </c>
      <c r="D8" s="161"/>
      <c r="E8" s="162"/>
      <c r="F8" s="163"/>
      <c r="G8" s="164">
        <f>SUMIF(AG9:AG17,"&lt;&gt;NOR",G9:G17)</f>
        <v>0</v>
      </c>
      <c r="H8" s="158"/>
      <c r="I8" s="158">
        <f>SUM(I9:I17)</f>
        <v>0</v>
      </c>
      <c r="J8" s="158"/>
      <c r="K8" s="158">
        <f>SUM(K9:K17)</f>
        <v>0</v>
      </c>
      <c r="L8" s="158"/>
      <c r="M8" s="158">
        <f>SUM(M9:M17)</f>
        <v>0</v>
      </c>
      <c r="N8" s="157"/>
      <c r="O8" s="157">
        <f>SUM(O9:O17)</f>
        <v>15.07</v>
      </c>
      <c r="P8" s="157"/>
      <c r="Q8" s="157">
        <f>SUM(Q9:Q17)</f>
        <v>3.45</v>
      </c>
      <c r="R8" s="158"/>
      <c r="S8" s="158"/>
      <c r="T8" s="158"/>
      <c r="U8" s="158"/>
      <c r="V8" s="158">
        <f>SUM(V9:V17)</f>
        <v>112.50999999999999</v>
      </c>
      <c r="W8" s="158"/>
      <c r="X8" s="158"/>
      <c r="Y8" s="158"/>
      <c r="AG8" t="s">
        <v>116</v>
      </c>
    </row>
    <row r="9" spans="1:60" outlineLevel="1" x14ac:dyDescent="0.25">
      <c r="A9" s="172">
        <v>1</v>
      </c>
      <c r="B9" s="173" t="s">
        <v>117</v>
      </c>
      <c r="C9" s="179" t="s">
        <v>118</v>
      </c>
      <c r="D9" s="174" t="s">
        <v>119</v>
      </c>
      <c r="E9" s="175">
        <v>15.33</v>
      </c>
      <c r="F9" s="176"/>
      <c r="G9" s="177">
        <f t="shared" ref="G9:G17" si="0">ROUND(E9*F9,2)</f>
        <v>0</v>
      </c>
      <c r="H9" s="156"/>
      <c r="I9" s="155">
        <f t="shared" ref="I9:I17" si="1">ROUND(E9*H9,2)</f>
        <v>0</v>
      </c>
      <c r="J9" s="156"/>
      <c r="K9" s="155">
        <f t="shared" ref="K9:K17" si="2">ROUND(E9*J9,2)</f>
        <v>0</v>
      </c>
      <c r="L9" s="155">
        <v>21</v>
      </c>
      <c r="M9" s="155">
        <f t="shared" ref="M9:M17" si="3">G9*(1+L9/100)</f>
        <v>0</v>
      </c>
      <c r="N9" s="154">
        <v>0</v>
      </c>
      <c r="O9" s="154">
        <f t="shared" ref="O9:O17" si="4">ROUND(E9*N9,2)</f>
        <v>0</v>
      </c>
      <c r="P9" s="154">
        <v>0.22500000000000001</v>
      </c>
      <c r="Q9" s="154">
        <f t="shared" ref="Q9:Q17" si="5">ROUND(E9*P9,2)</f>
        <v>3.45</v>
      </c>
      <c r="R9" s="155"/>
      <c r="S9" s="155" t="s">
        <v>120</v>
      </c>
      <c r="T9" s="155" t="s">
        <v>121</v>
      </c>
      <c r="U9" s="155">
        <v>0.14199999999999999</v>
      </c>
      <c r="V9" s="155">
        <f t="shared" ref="V9:V17" si="6">ROUND(E9*U9,2)</f>
        <v>2.1800000000000002</v>
      </c>
      <c r="W9" s="155"/>
      <c r="X9" s="155" t="s">
        <v>122</v>
      </c>
      <c r="Y9" s="155" t="s">
        <v>123</v>
      </c>
      <c r="Z9" s="147"/>
      <c r="AA9" s="147"/>
      <c r="AB9" s="147"/>
      <c r="AC9" s="147"/>
      <c r="AD9" s="147"/>
      <c r="AE9" s="147"/>
      <c r="AF9" s="147"/>
      <c r="AG9" s="147" t="s">
        <v>124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5">
      <c r="A10" s="172">
        <v>2</v>
      </c>
      <c r="B10" s="173" t="s">
        <v>125</v>
      </c>
      <c r="C10" s="179" t="s">
        <v>126</v>
      </c>
      <c r="D10" s="174" t="s">
        <v>127</v>
      </c>
      <c r="E10" s="175">
        <v>108.23384</v>
      </c>
      <c r="F10" s="176"/>
      <c r="G10" s="177">
        <f t="shared" si="0"/>
        <v>0</v>
      </c>
      <c r="H10" s="156"/>
      <c r="I10" s="155">
        <f t="shared" si="1"/>
        <v>0</v>
      </c>
      <c r="J10" s="156"/>
      <c r="K10" s="155">
        <f t="shared" si="2"/>
        <v>0</v>
      </c>
      <c r="L10" s="155">
        <v>21</v>
      </c>
      <c r="M10" s="155">
        <f t="shared" si="3"/>
        <v>0</v>
      </c>
      <c r="N10" s="154">
        <v>0</v>
      </c>
      <c r="O10" s="154">
        <f t="shared" si="4"/>
        <v>0</v>
      </c>
      <c r="P10" s="154">
        <v>0</v>
      </c>
      <c r="Q10" s="154">
        <f t="shared" si="5"/>
        <v>0</v>
      </c>
      <c r="R10" s="155"/>
      <c r="S10" s="155" t="s">
        <v>120</v>
      </c>
      <c r="T10" s="155" t="s">
        <v>121</v>
      </c>
      <c r="U10" s="155">
        <v>0.26666000000000001</v>
      </c>
      <c r="V10" s="155">
        <f t="shared" si="6"/>
        <v>28.86</v>
      </c>
      <c r="W10" s="155"/>
      <c r="X10" s="155" t="s">
        <v>122</v>
      </c>
      <c r="Y10" s="155" t="s">
        <v>123</v>
      </c>
      <c r="Z10" s="147"/>
      <c r="AA10" s="147"/>
      <c r="AB10" s="147"/>
      <c r="AC10" s="147"/>
      <c r="AD10" s="147"/>
      <c r="AE10" s="147"/>
      <c r="AF10" s="147"/>
      <c r="AG10" s="147" t="s">
        <v>124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2">
        <v>3</v>
      </c>
      <c r="B11" s="173" t="s">
        <v>128</v>
      </c>
      <c r="C11" s="179" t="s">
        <v>129</v>
      </c>
      <c r="D11" s="174" t="s">
        <v>127</v>
      </c>
      <c r="E11" s="175">
        <v>53.757899999999999</v>
      </c>
      <c r="F11" s="176"/>
      <c r="G11" s="177">
        <f t="shared" si="0"/>
        <v>0</v>
      </c>
      <c r="H11" s="156"/>
      <c r="I11" s="155">
        <f t="shared" si="1"/>
        <v>0</v>
      </c>
      <c r="J11" s="156"/>
      <c r="K11" s="155">
        <f t="shared" si="2"/>
        <v>0</v>
      </c>
      <c r="L11" s="155">
        <v>21</v>
      </c>
      <c r="M11" s="155">
        <f t="shared" si="3"/>
        <v>0</v>
      </c>
      <c r="N11" s="154">
        <v>0</v>
      </c>
      <c r="O11" s="154">
        <f t="shared" si="4"/>
        <v>0</v>
      </c>
      <c r="P11" s="154">
        <v>0</v>
      </c>
      <c r="Q11" s="154">
        <f t="shared" si="5"/>
        <v>0</v>
      </c>
      <c r="R11" s="155"/>
      <c r="S11" s="155" t="s">
        <v>120</v>
      </c>
      <c r="T11" s="155" t="s">
        <v>121</v>
      </c>
      <c r="U11" s="155">
        <v>0.2</v>
      </c>
      <c r="V11" s="155">
        <f t="shared" si="6"/>
        <v>10.75</v>
      </c>
      <c r="W11" s="155"/>
      <c r="X11" s="155" t="s">
        <v>122</v>
      </c>
      <c r="Y11" s="155" t="s">
        <v>123</v>
      </c>
      <c r="Z11" s="147"/>
      <c r="AA11" s="147"/>
      <c r="AB11" s="147"/>
      <c r="AC11" s="147"/>
      <c r="AD11" s="147"/>
      <c r="AE11" s="147"/>
      <c r="AF11" s="147"/>
      <c r="AG11" s="147" t="s">
        <v>124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72">
        <v>4</v>
      </c>
      <c r="B12" s="173" t="s">
        <v>130</v>
      </c>
      <c r="C12" s="179" t="s">
        <v>131</v>
      </c>
      <c r="D12" s="174" t="s">
        <v>127</v>
      </c>
      <c r="E12" s="175">
        <v>136.46693999999999</v>
      </c>
      <c r="F12" s="176"/>
      <c r="G12" s="177">
        <f t="shared" si="0"/>
        <v>0</v>
      </c>
      <c r="H12" s="156"/>
      <c r="I12" s="155">
        <f t="shared" si="1"/>
        <v>0</v>
      </c>
      <c r="J12" s="156"/>
      <c r="K12" s="155">
        <f t="shared" si="2"/>
        <v>0</v>
      </c>
      <c r="L12" s="155">
        <v>21</v>
      </c>
      <c r="M12" s="155">
        <f t="shared" si="3"/>
        <v>0</v>
      </c>
      <c r="N12" s="154">
        <v>0</v>
      </c>
      <c r="O12" s="154">
        <f t="shared" si="4"/>
        <v>0</v>
      </c>
      <c r="P12" s="154">
        <v>0</v>
      </c>
      <c r="Q12" s="154">
        <f t="shared" si="5"/>
        <v>0</v>
      </c>
      <c r="R12" s="155"/>
      <c r="S12" s="155" t="s">
        <v>120</v>
      </c>
      <c r="T12" s="155" t="s">
        <v>121</v>
      </c>
      <c r="U12" s="155">
        <v>1.0999999999999999E-2</v>
      </c>
      <c r="V12" s="155">
        <f t="shared" si="6"/>
        <v>1.5</v>
      </c>
      <c r="W12" s="155"/>
      <c r="X12" s="155" t="s">
        <v>122</v>
      </c>
      <c r="Y12" s="155" t="s">
        <v>123</v>
      </c>
      <c r="Z12" s="147"/>
      <c r="AA12" s="147"/>
      <c r="AB12" s="147"/>
      <c r="AC12" s="147"/>
      <c r="AD12" s="147"/>
      <c r="AE12" s="147"/>
      <c r="AF12" s="147"/>
      <c r="AG12" s="147" t="s">
        <v>124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72">
        <v>5</v>
      </c>
      <c r="B13" s="173" t="s">
        <v>132</v>
      </c>
      <c r="C13" s="179" t="s">
        <v>133</v>
      </c>
      <c r="D13" s="174" t="s">
        <v>127</v>
      </c>
      <c r="E13" s="175">
        <v>136.46693999999999</v>
      </c>
      <c r="F13" s="176"/>
      <c r="G13" s="177">
        <f t="shared" si="0"/>
        <v>0</v>
      </c>
      <c r="H13" s="156"/>
      <c r="I13" s="155">
        <f t="shared" si="1"/>
        <v>0</v>
      </c>
      <c r="J13" s="156"/>
      <c r="K13" s="155">
        <f t="shared" si="2"/>
        <v>0</v>
      </c>
      <c r="L13" s="155">
        <v>21</v>
      </c>
      <c r="M13" s="155">
        <f t="shared" si="3"/>
        <v>0</v>
      </c>
      <c r="N13" s="154">
        <v>0</v>
      </c>
      <c r="O13" s="154">
        <f t="shared" si="4"/>
        <v>0</v>
      </c>
      <c r="P13" s="154">
        <v>0</v>
      </c>
      <c r="Q13" s="154">
        <f t="shared" si="5"/>
        <v>0</v>
      </c>
      <c r="R13" s="155"/>
      <c r="S13" s="155" t="s">
        <v>120</v>
      </c>
      <c r="T13" s="155" t="s">
        <v>121</v>
      </c>
      <c r="U13" s="155">
        <v>8.9999999999999993E-3</v>
      </c>
      <c r="V13" s="155">
        <f t="shared" si="6"/>
        <v>1.23</v>
      </c>
      <c r="W13" s="155"/>
      <c r="X13" s="155" t="s">
        <v>122</v>
      </c>
      <c r="Y13" s="155" t="s">
        <v>123</v>
      </c>
      <c r="Z13" s="147"/>
      <c r="AA13" s="147"/>
      <c r="AB13" s="147"/>
      <c r="AC13" s="147"/>
      <c r="AD13" s="147"/>
      <c r="AE13" s="147"/>
      <c r="AF13" s="147"/>
      <c r="AG13" s="147" t="s">
        <v>124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5">
      <c r="A14" s="172">
        <v>6</v>
      </c>
      <c r="B14" s="173" t="s">
        <v>134</v>
      </c>
      <c r="C14" s="179" t="s">
        <v>135</v>
      </c>
      <c r="D14" s="174" t="s">
        <v>127</v>
      </c>
      <c r="E14" s="175">
        <v>7.5359999999999996</v>
      </c>
      <c r="F14" s="176"/>
      <c r="G14" s="177">
        <f t="shared" si="0"/>
        <v>0</v>
      </c>
      <c r="H14" s="156"/>
      <c r="I14" s="155">
        <f t="shared" si="1"/>
        <v>0</v>
      </c>
      <c r="J14" s="156"/>
      <c r="K14" s="155">
        <f t="shared" si="2"/>
        <v>0</v>
      </c>
      <c r="L14" s="155">
        <v>21</v>
      </c>
      <c r="M14" s="155">
        <f t="shared" si="3"/>
        <v>0</v>
      </c>
      <c r="N14" s="154">
        <v>0</v>
      </c>
      <c r="O14" s="154">
        <f t="shared" si="4"/>
        <v>0</v>
      </c>
      <c r="P14" s="154">
        <v>0</v>
      </c>
      <c r="Q14" s="154">
        <f t="shared" si="5"/>
        <v>0</v>
      </c>
      <c r="R14" s="155"/>
      <c r="S14" s="155" t="s">
        <v>120</v>
      </c>
      <c r="T14" s="155" t="s">
        <v>121</v>
      </c>
      <c r="U14" s="155">
        <v>1.587</v>
      </c>
      <c r="V14" s="155">
        <f t="shared" si="6"/>
        <v>11.96</v>
      </c>
      <c r="W14" s="155"/>
      <c r="X14" s="155" t="s">
        <v>122</v>
      </c>
      <c r="Y14" s="155" t="s">
        <v>123</v>
      </c>
      <c r="Z14" s="147"/>
      <c r="AA14" s="147"/>
      <c r="AB14" s="147"/>
      <c r="AC14" s="147"/>
      <c r="AD14" s="147"/>
      <c r="AE14" s="147"/>
      <c r="AF14" s="147"/>
      <c r="AG14" s="147" t="s">
        <v>124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72">
        <v>7</v>
      </c>
      <c r="B15" s="173" t="s">
        <v>136</v>
      </c>
      <c r="C15" s="179" t="s">
        <v>137</v>
      </c>
      <c r="D15" s="174" t="s">
        <v>127</v>
      </c>
      <c r="E15" s="175">
        <v>25.524799999999999</v>
      </c>
      <c r="F15" s="176"/>
      <c r="G15" s="177">
        <f t="shared" si="0"/>
        <v>0</v>
      </c>
      <c r="H15" s="156"/>
      <c r="I15" s="155">
        <f t="shared" si="1"/>
        <v>0</v>
      </c>
      <c r="J15" s="156"/>
      <c r="K15" s="155">
        <f t="shared" si="2"/>
        <v>0</v>
      </c>
      <c r="L15" s="155">
        <v>21</v>
      </c>
      <c r="M15" s="155">
        <f t="shared" si="3"/>
        <v>0</v>
      </c>
      <c r="N15" s="154">
        <v>0</v>
      </c>
      <c r="O15" s="154">
        <f t="shared" si="4"/>
        <v>0</v>
      </c>
      <c r="P15" s="154">
        <v>0</v>
      </c>
      <c r="Q15" s="154">
        <f t="shared" si="5"/>
        <v>0</v>
      </c>
      <c r="R15" s="155"/>
      <c r="S15" s="155" t="s">
        <v>120</v>
      </c>
      <c r="T15" s="155" t="s">
        <v>121</v>
      </c>
      <c r="U15" s="155">
        <v>2.1949999999999998</v>
      </c>
      <c r="V15" s="155">
        <f t="shared" si="6"/>
        <v>56.03</v>
      </c>
      <c r="W15" s="155"/>
      <c r="X15" s="155" t="s">
        <v>122</v>
      </c>
      <c r="Y15" s="155" t="s">
        <v>123</v>
      </c>
      <c r="Z15" s="147"/>
      <c r="AA15" s="147"/>
      <c r="AB15" s="147"/>
      <c r="AC15" s="147"/>
      <c r="AD15" s="147"/>
      <c r="AE15" s="147"/>
      <c r="AF15" s="147"/>
      <c r="AG15" s="147" t="s">
        <v>124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0.399999999999999" outlineLevel="1" x14ac:dyDescent="0.25">
      <c r="A16" s="172">
        <v>8</v>
      </c>
      <c r="B16" s="173" t="s">
        <v>138</v>
      </c>
      <c r="C16" s="179" t="s">
        <v>139</v>
      </c>
      <c r="D16" s="174" t="s">
        <v>140</v>
      </c>
      <c r="E16" s="175">
        <v>218.34710999999999</v>
      </c>
      <c r="F16" s="176"/>
      <c r="G16" s="177">
        <f t="shared" si="0"/>
        <v>0</v>
      </c>
      <c r="H16" s="156"/>
      <c r="I16" s="155">
        <f t="shared" si="1"/>
        <v>0</v>
      </c>
      <c r="J16" s="156"/>
      <c r="K16" s="155">
        <f t="shared" si="2"/>
        <v>0</v>
      </c>
      <c r="L16" s="155">
        <v>21</v>
      </c>
      <c r="M16" s="155">
        <f t="shared" si="3"/>
        <v>0</v>
      </c>
      <c r="N16" s="154">
        <v>0</v>
      </c>
      <c r="O16" s="154">
        <f t="shared" si="4"/>
        <v>0</v>
      </c>
      <c r="P16" s="154">
        <v>0</v>
      </c>
      <c r="Q16" s="154">
        <f t="shared" si="5"/>
        <v>0</v>
      </c>
      <c r="R16" s="155"/>
      <c r="S16" s="155" t="s">
        <v>120</v>
      </c>
      <c r="T16" s="155" t="s">
        <v>121</v>
      </c>
      <c r="U16" s="155">
        <v>0</v>
      </c>
      <c r="V16" s="155">
        <f t="shared" si="6"/>
        <v>0</v>
      </c>
      <c r="W16" s="155"/>
      <c r="X16" s="155" t="s">
        <v>122</v>
      </c>
      <c r="Y16" s="155" t="s">
        <v>123</v>
      </c>
      <c r="Z16" s="147"/>
      <c r="AA16" s="147"/>
      <c r="AB16" s="147"/>
      <c r="AC16" s="147"/>
      <c r="AD16" s="147"/>
      <c r="AE16" s="147"/>
      <c r="AF16" s="147"/>
      <c r="AG16" s="147" t="s">
        <v>124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72">
        <v>9</v>
      </c>
      <c r="B17" s="173" t="s">
        <v>141</v>
      </c>
      <c r="C17" s="179" t="s">
        <v>142</v>
      </c>
      <c r="D17" s="174" t="s">
        <v>140</v>
      </c>
      <c r="E17" s="175">
        <v>15.071999999999999</v>
      </c>
      <c r="F17" s="176"/>
      <c r="G17" s="177">
        <f t="shared" si="0"/>
        <v>0</v>
      </c>
      <c r="H17" s="156"/>
      <c r="I17" s="155">
        <f t="shared" si="1"/>
        <v>0</v>
      </c>
      <c r="J17" s="156"/>
      <c r="K17" s="155">
        <f t="shared" si="2"/>
        <v>0</v>
      </c>
      <c r="L17" s="155">
        <v>21</v>
      </c>
      <c r="M17" s="155">
        <f t="shared" si="3"/>
        <v>0</v>
      </c>
      <c r="N17" s="154">
        <v>1</v>
      </c>
      <c r="O17" s="154">
        <f t="shared" si="4"/>
        <v>15.07</v>
      </c>
      <c r="P17" s="154">
        <v>0</v>
      </c>
      <c r="Q17" s="154">
        <f t="shared" si="5"/>
        <v>0</v>
      </c>
      <c r="R17" s="155"/>
      <c r="S17" s="155" t="s">
        <v>120</v>
      </c>
      <c r="T17" s="155" t="s">
        <v>121</v>
      </c>
      <c r="U17" s="155">
        <v>0</v>
      </c>
      <c r="V17" s="155">
        <f t="shared" si="6"/>
        <v>0</v>
      </c>
      <c r="W17" s="155"/>
      <c r="X17" s="155" t="s">
        <v>143</v>
      </c>
      <c r="Y17" s="155" t="s">
        <v>123</v>
      </c>
      <c r="Z17" s="147"/>
      <c r="AA17" s="147"/>
      <c r="AB17" s="147"/>
      <c r="AC17" s="147"/>
      <c r="AD17" s="147"/>
      <c r="AE17" s="147"/>
      <c r="AF17" s="147"/>
      <c r="AG17" s="147" t="s">
        <v>144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x14ac:dyDescent="0.25">
      <c r="A18" s="159" t="s">
        <v>115</v>
      </c>
      <c r="B18" s="160" t="s">
        <v>66</v>
      </c>
      <c r="C18" s="178" t="s">
        <v>67</v>
      </c>
      <c r="D18" s="161"/>
      <c r="E18" s="162"/>
      <c r="F18" s="163"/>
      <c r="G18" s="164">
        <f>SUMIF(AG19:AG28,"&lt;&gt;NOR",G19:G28)</f>
        <v>0</v>
      </c>
      <c r="H18" s="158"/>
      <c r="I18" s="158">
        <f>SUM(I19:I28)</f>
        <v>0</v>
      </c>
      <c r="J18" s="158"/>
      <c r="K18" s="158">
        <f>SUM(K19:K28)</f>
        <v>0</v>
      </c>
      <c r="L18" s="158"/>
      <c r="M18" s="158">
        <f>SUM(M19:M28)</f>
        <v>0</v>
      </c>
      <c r="N18" s="157"/>
      <c r="O18" s="157">
        <f>SUM(O19:O28)</f>
        <v>158.95999999999998</v>
      </c>
      <c r="P18" s="157"/>
      <c r="Q18" s="157">
        <f>SUM(Q19:Q28)</f>
        <v>0</v>
      </c>
      <c r="R18" s="158"/>
      <c r="S18" s="158"/>
      <c r="T18" s="158"/>
      <c r="U18" s="158"/>
      <c r="V18" s="158">
        <f>SUM(V19:V28)</f>
        <v>143.80000000000001</v>
      </c>
      <c r="W18" s="158"/>
      <c r="X18" s="158"/>
      <c r="Y18" s="158"/>
      <c r="AG18" t="s">
        <v>116</v>
      </c>
    </row>
    <row r="19" spans="1:60" outlineLevel="1" x14ac:dyDescent="0.25">
      <c r="A19" s="172">
        <v>10</v>
      </c>
      <c r="B19" s="173" t="s">
        <v>145</v>
      </c>
      <c r="C19" s="179" t="s">
        <v>146</v>
      </c>
      <c r="D19" s="174" t="s">
        <v>127</v>
      </c>
      <c r="E19" s="175">
        <v>26.102</v>
      </c>
      <c r="F19" s="176"/>
      <c r="G19" s="177">
        <f t="shared" ref="G19:G28" si="7">ROUND(E19*F19,2)</f>
        <v>0</v>
      </c>
      <c r="H19" s="156"/>
      <c r="I19" s="155">
        <f t="shared" ref="I19:I28" si="8">ROUND(E19*H19,2)</f>
        <v>0</v>
      </c>
      <c r="J19" s="156"/>
      <c r="K19" s="155">
        <f t="shared" ref="K19:K28" si="9">ROUND(E19*J19,2)</f>
        <v>0</v>
      </c>
      <c r="L19" s="155">
        <v>21</v>
      </c>
      <c r="M19" s="155">
        <f t="shared" ref="M19:M28" si="10">G19*(1+L19/100)</f>
        <v>0</v>
      </c>
      <c r="N19" s="154">
        <v>2.16</v>
      </c>
      <c r="O19" s="154">
        <f t="shared" ref="O19:O28" si="11">ROUND(E19*N19,2)</f>
        <v>56.38</v>
      </c>
      <c r="P19" s="154">
        <v>0</v>
      </c>
      <c r="Q19" s="154">
        <f t="shared" ref="Q19:Q28" si="12">ROUND(E19*P19,2)</f>
        <v>0</v>
      </c>
      <c r="R19" s="155"/>
      <c r="S19" s="155" t="s">
        <v>120</v>
      </c>
      <c r="T19" s="155" t="s">
        <v>121</v>
      </c>
      <c r="U19" s="155">
        <v>1.085</v>
      </c>
      <c r="V19" s="155">
        <f t="shared" ref="V19:V28" si="13">ROUND(E19*U19,2)</f>
        <v>28.32</v>
      </c>
      <c r="W19" s="155"/>
      <c r="X19" s="155" t="s">
        <v>122</v>
      </c>
      <c r="Y19" s="155" t="s">
        <v>123</v>
      </c>
      <c r="Z19" s="147"/>
      <c r="AA19" s="147"/>
      <c r="AB19" s="147"/>
      <c r="AC19" s="147"/>
      <c r="AD19" s="147"/>
      <c r="AE19" s="147"/>
      <c r="AF19" s="147"/>
      <c r="AG19" s="147" t="s">
        <v>124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5">
      <c r="A20" s="172">
        <v>11</v>
      </c>
      <c r="B20" s="173" t="s">
        <v>147</v>
      </c>
      <c r="C20" s="179" t="s">
        <v>148</v>
      </c>
      <c r="D20" s="174" t="s">
        <v>127</v>
      </c>
      <c r="E20" s="175">
        <v>17.9755</v>
      </c>
      <c r="F20" s="176"/>
      <c r="G20" s="177">
        <f t="shared" si="7"/>
        <v>0</v>
      </c>
      <c r="H20" s="156"/>
      <c r="I20" s="155">
        <f t="shared" si="8"/>
        <v>0</v>
      </c>
      <c r="J20" s="156"/>
      <c r="K20" s="155">
        <f t="shared" si="9"/>
        <v>0</v>
      </c>
      <c r="L20" s="155">
        <v>21</v>
      </c>
      <c r="M20" s="155">
        <f t="shared" si="10"/>
        <v>0</v>
      </c>
      <c r="N20" s="154">
        <v>2.16</v>
      </c>
      <c r="O20" s="154">
        <f t="shared" si="11"/>
        <v>38.83</v>
      </c>
      <c r="P20" s="154">
        <v>0</v>
      </c>
      <c r="Q20" s="154">
        <f t="shared" si="12"/>
        <v>0</v>
      </c>
      <c r="R20" s="155"/>
      <c r="S20" s="155" t="s">
        <v>120</v>
      </c>
      <c r="T20" s="155" t="s">
        <v>121</v>
      </c>
      <c r="U20" s="155">
        <v>1.085</v>
      </c>
      <c r="V20" s="155">
        <f t="shared" si="13"/>
        <v>19.5</v>
      </c>
      <c r="W20" s="155"/>
      <c r="X20" s="155" t="s">
        <v>122</v>
      </c>
      <c r="Y20" s="155" t="s">
        <v>123</v>
      </c>
      <c r="Z20" s="147"/>
      <c r="AA20" s="147"/>
      <c r="AB20" s="147"/>
      <c r="AC20" s="147"/>
      <c r="AD20" s="147"/>
      <c r="AE20" s="147"/>
      <c r="AF20" s="147"/>
      <c r="AG20" s="147" t="s">
        <v>124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5">
      <c r="A21" s="172">
        <v>12</v>
      </c>
      <c r="B21" s="173" t="s">
        <v>149</v>
      </c>
      <c r="C21" s="179" t="s">
        <v>150</v>
      </c>
      <c r="D21" s="174" t="s">
        <v>127</v>
      </c>
      <c r="E21" s="175">
        <v>12.975</v>
      </c>
      <c r="F21" s="176"/>
      <c r="G21" s="177">
        <f t="shared" si="7"/>
        <v>0</v>
      </c>
      <c r="H21" s="156"/>
      <c r="I21" s="155">
        <f t="shared" si="8"/>
        <v>0</v>
      </c>
      <c r="J21" s="156"/>
      <c r="K21" s="155">
        <f t="shared" si="9"/>
        <v>0</v>
      </c>
      <c r="L21" s="155">
        <v>21</v>
      </c>
      <c r="M21" s="155">
        <f t="shared" si="10"/>
        <v>0</v>
      </c>
      <c r="N21" s="154">
        <v>2.1</v>
      </c>
      <c r="O21" s="154">
        <f t="shared" si="11"/>
        <v>27.25</v>
      </c>
      <c r="P21" s="154">
        <v>0</v>
      </c>
      <c r="Q21" s="154">
        <f t="shared" si="12"/>
        <v>0</v>
      </c>
      <c r="R21" s="155"/>
      <c r="S21" s="155" t="s">
        <v>120</v>
      </c>
      <c r="T21" s="155" t="s">
        <v>121</v>
      </c>
      <c r="U21" s="155">
        <v>0.96499999999999997</v>
      </c>
      <c r="V21" s="155">
        <f t="shared" si="13"/>
        <v>12.52</v>
      </c>
      <c r="W21" s="155"/>
      <c r="X21" s="155" t="s">
        <v>122</v>
      </c>
      <c r="Y21" s="155" t="s">
        <v>123</v>
      </c>
      <c r="Z21" s="147"/>
      <c r="AA21" s="147"/>
      <c r="AB21" s="147"/>
      <c r="AC21" s="147"/>
      <c r="AD21" s="147"/>
      <c r="AE21" s="147"/>
      <c r="AF21" s="147"/>
      <c r="AG21" s="147" t="s">
        <v>124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5">
      <c r="A22" s="172">
        <v>13</v>
      </c>
      <c r="B22" s="173" t="s">
        <v>151</v>
      </c>
      <c r="C22" s="179" t="s">
        <v>152</v>
      </c>
      <c r="D22" s="174" t="s">
        <v>127</v>
      </c>
      <c r="E22" s="175">
        <v>11.13</v>
      </c>
      <c r="F22" s="176"/>
      <c r="G22" s="177">
        <f t="shared" si="7"/>
        <v>0</v>
      </c>
      <c r="H22" s="156"/>
      <c r="I22" s="155">
        <f t="shared" si="8"/>
        <v>0</v>
      </c>
      <c r="J22" s="156"/>
      <c r="K22" s="155">
        <f t="shared" si="9"/>
        <v>0</v>
      </c>
      <c r="L22" s="155">
        <v>21</v>
      </c>
      <c r="M22" s="155">
        <f t="shared" si="10"/>
        <v>0</v>
      </c>
      <c r="N22" s="154">
        <v>2.5249999999999999</v>
      </c>
      <c r="O22" s="154">
        <f t="shared" si="11"/>
        <v>28.1</v>
      </c>
      <c r="P22" s="154">
        <v>0</v>
      </c>
      <c r="Q22" s="154">
        <f t="shared" si="12"/>
        <v>0</v>
      </c>
      <c r="R22" s="155"/>
      <c r="S22" s="155" t="s">
        <v>120</v>
      </c>
      <c r="T22" s="155" t="s">
        <v>121</v>
      </c>
      <c r="U22" s="155">
        <v>0.48</v>
      </c>
      <c r="V22" s="155">
        <f t="shared" si="13"/>
        <v>5.34</v>
      </c>
      <c r="W22" s="155"/>
      <c r="X22" s="155" t="s">
        <v>122</v>
      </c>
      <c r="Y22" s="155" t="s">
        <v>123</v>
      </c>
      <c r="Z22" s="147"/>
      <c r="AA22" s="147"/>
      <c r="AB22" s="147"/>
      <c r="AC22" s="147"/>
      <c r="AD22" s="147"/>
      <c r="AE22" s="147"/>
      <c r="AF22" s="147"/>
      <c r="AG22" s="147" t="s">
        <v>124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72">
        <v>14</v>
      </c>
      <c r="B23" s="173" t="s">
        <v>153</v>
      </c>
      <c r="C23" s="179" t="s">
        <v>154</v>
      </c>
      <c r="D23" s="174" t="s">
        <v>140</v>
      </c>
      <c r="E23" s="175">
        <v>1.113</v>
      </c>
      <c r="F23" s="176"/>
      <c r="G23" s="177">
        <f t="shared" si="7"/>
        <v>0</v>
      </c>
      <c r="H23" s="156"/>
      <c r="I23" s="155">
        <f t="shared" si="8"/>
        <v>0</v>
      </c>
      <c r="J23" s="156"/>
      <c r="K23" s="155">
        <f t="shared" si="9"/>
        <v>0</v>
      </c>
      <c r="L23" s="155">
        <v>21</v>
      </c>
      <c r="M23" s="155">
        <f t="shared" si="10"/>
        <v>0</v>
      </c>
      <c r="N23" s="154">
        <v>1.0249299999999999</v>
      </c>
      <c r="O23" s="154">
        <f t="shared" si="11"/>
        <v>1.1399999999999999</v>
      </c>
      <c r="P23" s="154">
        <v>0</v>
      </c>
      <c r="Q23" s="154">
        <f t="shared" si="12"/>
        <v>0</v>
      </c>
      <c r="R23" s="155"/>
      <c r="S23" s="155" t="s">
        <v>120</v>
      </c>
      <c r="T23" s="155" t="s">
        <v>121</v>
      </c>
      <c r="U23" s="155">
        <v>23.530999999999999</v>
      </c>
      <c r="V23" s="155">
        <f t="shared" si="13"/>
        <v>26.19</v>
      </c>
      <c r="W23" s="155"/>
      <c r="X23" s="155" t="s">
        <v>122</v>
      </c>
      <c r="Y23" s="155" t="s">
        <v>123</v>
      </c>
      <c r="Z23" s="147"/>
      <c r="AA23" s="147"/>
      <c r="AB23" s="147"/>
      <c r="AC23" s="147"/>
      <c r="AD23" s="147"/>
      <c r="AE23" s="147"/>
      <c r="AF23" s="147"/>
      <c r="AG23" s="147" t="s">
        <v>124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5">
      <c r="A24" s="172">
        <v>15</v>
      </c>
      <c r="B24" s="173" t="s">
        <v>155</v>
      </c>
      <c r="C24" s="179" t="s">
        <v>156</v>
      </c>
      <c r="D24" s="174" t="s">
        <v>127</v>
      </c>
      <c r="E24" s="175">
        <v>2.4347300000000001</v>
      </c>
      <c r="F24" s="176"/>
      <c r="G24" s="177">
        <f t="shared" si="7"/>
        <v>0</v>
      </c>
      <c r="H24" s="156"/>
      <c r="I24" s="155">
        <f t="shared" si="8"/>
        <v>0</v>
      </c>
      <c r="J24" s="156"/>
      <c r="K24" s="155">
        <f t="shared" si="9"/>
        <v>0</v>
      </c>
      <c r="L24" s="155">
        <v>21</v>
      </c>
      <c r="M24" s="155">
        <f t="shared" si="10"/>
        <v>0</v>
      </c>
      <c r="N24" s="154">
        <v>2.5249999999999999</v>
      </c>
      <c r="O24" s="154">
        <f t="shared" si="11"/>
        <v>6.15</v>
      </c>
      <c r="P24" s="154">
        <v>0</v>
      </c>
      <c r="Q24" s="154">
        <f t="shared" si="12"/>
        <v>0</v>
      </c>
      <c r="R24" s="155"/>
      <c r="S24" s="155" t="s">
        <v>120</v>
      </c>
      <c r="T24" s="155" t="s">
        <v>121</v>
      </c>
      <c r="U24" s="155">
        <v>0.48</v>
      </c>
      <c r="V24" s="155">
        <f t="shared" si="13"/>
        <v>1.17</v>
      </c>
      <c r="W24" s="155"/>
      <c r="X24" s="155" t="s">
        <v>122</v>
      </c>
      <c r="Y24" s="155" t="s">
        <v>123</v>
      </c>
      <c r="Z24" s="147"/>
      <c r="AA24" s="147"/>
      <c r="AB24" s="147"/>
      <c r="AC24" s="147"/>
      <c r="AD24" s="147"/>
      <c r="AE24" s="147"/>
      <c r="AF24" s="147"/>
      <c r="AG24" s="147" t="s">
        <v>124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72">
        <v>16</v>
      </c>
      <c r="B25" s="173" t="s">
        <v>157</v>
      </c>
      <c r="C25" s="179" t="s">
        <v>158</v>
      </c>
      <c r="D25" s="174" t="s">
        <v>119</v>
      </c>
      <c r="E25" s="175">
        <v>19.477869999999999</v>
      </c>
      <c r="F25" s="176"/>
      <c r="G25" s="177">
        <f t="shared" si="7"/>
        <v>0</v>
      </c>
      <c r="H25" s="156"/>
      <c r="I25" s="155">
        <f t="shared" si="8"/>
        <v>0</v>
      </c>
      <c r="J25" s="156"/>
      <c r="K25" s="155">
        <f t="shared" si="9"/>
        <v>0</v>
      </c>
      <c r="L25" s="155">
        <v>21</v>
      </c>
      <c r="M25" s="155">
        <f t="shared" si="10"/>
        <v>0</v>
      </c>
      <c r="N25" s="154">
        <v>3.9190000000000003E-2</v>
      </c>
      <c r="O25" s="154">
        <f t="shared" si="11"/>
        <v>0.76</v>
      </c>
      <c r="P25" s="154">
        <v>0</v>
      </c>
      <c r="Q25" s="154">
        <f t="shared" si="12"/>
        <v>0</v>
      </c>
      <c r="R25" s="155"/>
      <c r="S25" s="155" t="s">
        <v>120</v>
      </c>
      <c r="T25" s="155" t="s">
        <v>121</v>
      </c>
      <c r="U25" s="155">
        <v>1.05</v>
      </c>
      <c r="V25" s="155">
        <f t="shared" si="13"/>
        <v>20.45</v>
      </c>
      <c r="W25" s="155"/>
      <c r="X25" s="155" t="s">
        <v>122</v>
      </c>
      <c r="Y25" s="155" t="s">
        <v>123</v>
      </c>
      <c r="Z25" s="147"/>
      <c r="AA25" s="147"/>
      <c r="AB25" s="147"/>
      <c r="AC25" s="147"/>
      <c r="AD25" s="147"/>
      <c r="AE25" s="147"/>
      <c r="AF25" s="147"/>
      <c r="AG25" s="147" t="s">
        <v>124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72">
        <v>17</v>
      </c>
      <c r="B26" s="173" t="s">
        <v>159</v>
      </c>
      <c r="C26" s="179" t="s">
        <v>160</v>
      </c>
      <c r="D26" s="174" t="s">
        <v>119</v>
      </c>
      <c r="E26" s="175">
        <v>19.477869999999999</v>
      </c>
      <c r="F26" s="176"/>
      <c r="G26" s="177">
        <f t="shared" si="7"/>
        <v>0</v>
      </c>
      <c r="H26" s="156"/>
      <c r="I26" s="155">
        <f t="shared" si="8"/>
        <v>0</v>
      </c>
      <c r="J26" s="156"/>
      <c r="K26" s="155">
        <f t="shared" si="9"/>
        <v>0</v>
      </c>
      <c r="L26" s="155">
        <v>21</v>
      </c>
      <c r="M26" s="155">
        <f t="shared" si="10"/>
        <v>0</v>
      </c>
      <c r="N26" s="154">
        <v>0</v>
      </c>
      <c r="O26" s="154">
        <f t="shared" si="11"/>
        <v>0</v>
      </c>
      <c r="P26" s="154">
        <v>0</v>
      </c>
      <c r="Q26" s="154">
        <f t="shared" si="12"/>
        <v>0</v>
      </c>
      <c r="R26" s="155"/>
      <c r="S26" s="155" t="s">
        <v>120</v>
      </c>
      <c r="T26" s="155" t="s">
        <v>121</v>
      </c>
      <c r="U26" s="155">
        <v>0.32</v>
      </c>
      <c r="V26" s="155">
        <f t="shared" si="13"/>
        <v>6.23</v>
      </c>
      <c r="W26" s="155"/>
      <c r="X26" s="155" t="s">
        <v>122</v>
      </c>
      <c r="Y26" s="155" t="s">
        <v>123</v>
      </c>
      <c r="Z26" s="147"/>
      <c r="AA26" s="147"/>
      <c r="AB26" s="147"/>
      <c r="AC26" s="147"/>
      <c r="AD26" s="147"/>
      <c r="AE26" s="147"/>
      <c r="AF26" s="147"/>
      <c r="AG26" s="147" t="s">
        <v>124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0.399999999999999" outlineLevel="1" x14ac:dyDescent="0.25">
      <c r="A27" s="172">
        <v>18</v>
      </c>
      <c r="B27" s="173" t="s">
        <v>161</v>
      </c>
      <c r="C27" s="179" t="s">
        <v>162</v>
      </c>
      <c r="D27" s="174" t="s">
        <v>140</v>
      </c>
      <c r="E27" s="175">
        <v>0.24346999999999999</v>
      </c>
      <c r="F27" s="176"/>
      <c r="G27" s="177">
        <f t="shared" si="7"/>
        <v>0</v>
      </c>
      <c r="H27" s="156"/>
      <c r="I27" s="155">
        <f t="shared" si="8"/>
        <v>0</v>
      </c>
      <c r="J27" s="156"/>
      <c r="K27" s="155">
        <f t="shared" si="9"/>
        <v>0</v>
      </c>
      <c r="L27" s="155">
        <v>21</v>
      </c>
      <c r="M27" s="155">
        <f t="shared" si="10"/>
        <v>0</v>
      </c>
      <c r="N27" s="154">
        <v>1.0249299999999999</v>
      </c>
      <c r="O27" s="154">
        <f t="shared" si="11"/>
        <v>0.25</v>
      </c>
      <c r="P27" s="154">
        <v>0</v>
      </c>
      <c r="Q27" s="154">
        <f t="shared" si="12"/>
        <v>0</v>
      </c>
      <c r="R27" s="155"/>
      <c r="S27" s="155" t="s">
        <v>120</v>
      </c>
      <c r="T27" s="155" t="s">
        <v>121</v>
      </c>
      <c r="U27" s="155">
        <v>23.530999999999999</v>
      </c>
      <c r="V27" s="155">
        <f t="shared" si="13"/>
        <v>5.73</v>
      </c>
      <c r="W27" s="155"/>
      <c r="X27" s="155" t="s">
        <v>122</v>
      </c>
      <c r="Y27" s="155" t="s">
        <v>123</v>
      </c>
      <c r="Z27" s="147"/>
      <c r="AA27" s="147"/>
      <c r="AB27" s="147"/>
      <c r="AC27" s="147"/>
      <c r="AD27" s="147"/>
      <c r="AE27" s="147"/>
      <c r="AF27" s="147"/>
      <c r="AG27" s="147" t="s">
        <v>124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5">
      <c r="A28" s="172">
        <v>19</v>
      </c>
      <c r="B28" s="173" t="s">
        <v>163</v>
      </c>
      <c r="C28" s="179" t="s">
        <v>164</v>
      </c>
      <c r="D28" s="174" t="s">
        <v>119</v>
      </c>
      <c r="E28" s="175">
        <v>195.18</v>
      </c>
      <c r="F28" s="176"/>
      <c r="G28" s="177">
        <f t="shared" si="7"/>
        <v>0</v>
      </c>
      <c r="H28" s="156"/>
      <c r="I28" s="155">
        <f t="shared" si="8"/>
        <v>0</v>
      </c>
      <c r="J28" s="156"/>
      <c r="K28" s="155">
        <f t="shared" si="9"/>
        <v>0</v>
      </c>
      <c r="L28" s="155">
        <v>21</v>
      </c>
      <c r="M28" s="155">
        <f t="shared" si="10"/>
        <v>0</v>
      </c>
      <c r="N28" s="154">
        <v>5.0000000000000001E-4</v>
      </c>
      <c r="O28" s="154">
        <f t="shared" si="11"/>
        <v>0.1</v>
      </c>
      <c r="P28" s="154">
        <v>0</v>
      </c>
      <c r="Q28" s="154">
        <f t="shared" si="12"/>
        <v>0</v>
      </c>
      <c r="R28" s="155"/>
      <c r="S28" s="155" t="s">
        <v>120</v>
      </c>
      <c r="T28" s="155" t="s">
        <v>121</v>
      </c>
      <c r="U28" s="155">
        <v>9.4E-2</v>
      </c>
      <c r="V28" s="155">
        <f t="shared" si="13"/>
        <v>18.350000000000001</v>
      </c>
      <c r="W28" s="155"/>
      <c r="X28" s="155" t="s">
        <v>122</v>
      </c>
      <c r="Y28" s="155" t="s">
        <v>123</v>
      </c>
      <c r="Z28" s="147"/>
      <c r="AA28" s="147"/>
      <c r="AB28" s="147"/>
      <c r="AC28" s="147"/>
      <c r="AD28" s="147"/>
      <c r="AE28" s="147"/>
      <c r="AF28" s="147"/>
      <c r="AG28" s="147" t="s">
        <v>124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x14ac:dyDescent="0.25">
      <c r="A29" s="159" t="s">
        <v>115</v>
      </c>
      <c r="B29" s="160" t="s">
        <v>69</v>
      </c>
      <c r="C29" s="178" t="s">
        <v>70</v>
      </c>
      <c r="D29" s="161"/>
      <c r="E29" s="162"/>
      <c r="F29" s="163"/>
      <c r="G29" s="164">
        <f>SUMIF(AG30:AG33,"&lt;&gt;NOR",G30:G33)</f>
        <v>0</v>
      </c>
      <c r="H29" s="158"/>
      <c r="I29" s="158">
        <f>SUM(I30:I33)</f>
        <v>0</v>
      </c>
      <c r="J29" s="158"/>
      <c r="K29" s="158">
        <f>SUM(K30:K33)</f>
        <v>0</v>
      </c>
      <c r="L29" s="158"/>
      <c r="M29" s="158">
        <f>SUM(M30:M33)</f>
        <v>0</v>
      </c>
      <c r="N29" s="157"/>
      <c r="O29" s="157">
        <f>SUM(O30:O33)</f>
        <v>18.029999999999998</v>
      </c>
      <c r="P29" s="157"/>
      <c r="Q29" s="157">
        <f>SUM(Q30:Q33)</f>
        <v>0</v>
      </c>
      <c r="R29" s="158"/>
      <c r="S29" s="158"/>
      <c r="T29" s="158"/>
      <c r="U29" s="158"/>
      <c r="V29" s="158">
        <f>SUM(V30:V33)</f>
        <v>57.529999999999994</v>
      </c>
      <c r="W29" s="158"/>
      <c r="X29" s="158"/>
      <c r="Y29" s="158"/>
      <c r="AG29" t="s">
        <v>116</v>
      </c>
    </row>
    <row r="30" spans="1:60" outlineLevel="1" x14ac:dyDescent="0.25">
      <c r="A30" s="172">
        <v>20</v>
      </c>
      <c r="B30" s="173" t="s">
        <v>165</v>
      </c>
      <c r="C30" s="179" t="s">
        <v>166</v>
      </c>
      <c r="D30" s="174" t="s">
        <v>127</v>
      </c>
      <c r="E30" s="175">
        <v>6.3811999999999998</v>
      </c>
      <c r="F30" s="176"/>
      <c r="G30" s="177">
        <f>ROUND(E30*F30,2)</f>
        <v>0</v>
      </c>
      <c r="H30" s="156"/>
      <c r="I30" s="155">
        <f>ROUND(E30*H30,2)</f>
        <v>0</v>
      </c>
      <c r="J30" s="156"/>
      <c r="K30" s="155">
        <f>ROUND(E30*J30,2)</f>
        <v>0</v>
      </c>
      <c r="L30" s="155">
        <v>21</v>
      </c>
      <c r="M30" s="155">
        <f>G30*(1+L30/100)</f>
        <v>0</v>
      </c>
      <c r="N30" s="154">
        <v>2.5276700000000001</v>
      </c>
      <c r="O30" s="154">
        <f>ROUND(E30*N30,2)</f>
        <v>16.13</v>
      </c>
      <c r="P30" s="154">
        <v>0</v>
      </c>
      <c r="Q30" s="154">
        <f>ROUND(E30*P30,2)</f>
        <v>0</v>
      </c>
      <c r="R30" s="155"/>
      <c r="S30" s="155" t="s">
        <v>120</v>
      </c>
      <c r="T30" s="155" t="s">
        <v>121</v>
      </c>
      <c r="U30" s="155">
        <v>1.093</v>
      </c>
      <c r="V30" s="155">
        <f>ROUND(E30*U30,2)</f>
        <v>6.97</v>
      </c>
      <c r="W30" s="155"/>
      <c r="X30" s="155" t="s">
        <v>122</v>
      </c>
      <c r="Y30" s="155" t="s">
        <v>123</v>
      </c>
      <c r="Z30" s="147"/>
      <c r="AA30" s="147"/>
      <c r="AB30" s="147"/>
      <c r="AC30" s="147"/>
      <c r="AD30" s="147"/>
      <c r="AE30" s="147"/>
      <c r="AF30" s="147"/>
      <c r="AG30" s="147" t="s">
        <v>124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5">
      <c r="A31" s="172">
        <v>21</v>
      </c>
      <c r="B31" s="173" t="s">
        <v>167</v>
      </c>
      <c r="C31" s="179" t="s">
        <v>168</v>
      </c>
      <c r="D31" s="174" t="s">
        <v>119</v>
      </c>
      <c r="E31" s="175">
        <v>31.905999999999999</v>
      </c>
      <c r="F31" s="176"/>
      <c r="G31" s="177">
        <f>ROUND(E31*F31,2)</f>
        <v>0</v>
      </c>
      <c r="H31" s="156"/>
      <c r="I31" s="155">
        <f>ROUND(E31*H31,2)</f>
        <v>0</v>
      </c>
      <c r="J31" s="156"/>
      <c r="K31" s="155">
        <f>ROUND(E31*J31,2)</f>
        <v>0</v>
      </c>
      <c r="L31" s="155">
        <v>21</v>
      </c>
      <c r="M31" s="155">
        <f>G31*(1+L31/100)</f>
        <v>0</v>
      </c>
      <c r="N31" s="154">
        <v>3.9300000000000002E-2</v>
      </c>
      <c r="O31" s="154">
        <f>ROUND(E31*N31,2)</f>
        <v>1.25</v>
      </c>
      <c r="P31" s="154">
        <v>0</v>
      </c>
      <c r="Q31" s="154">
        <f>ROUND(E31*P31,2)</f>
        <v>0</v>
      </c>
      <c r="R31" s="155"/>
      <c r="S31" s="155" t="s">
        <v>120</v>
      </c>
      <c r="T31" s="155" t="s">
        <v>121</v>
      </c>
      <c r="U31" s="155">
        <v>0.65</v>
      </c>
      <c r="V31" s="155">
        <f>ROUND(E31*U31,2)</f>
        <v>20.74</v>
      </c>
      <c r="W31" s="155"/>
      <c r="X31" s="155" t="s">
        <v>122</v>
      </c>
      <c r="Y31" s="155" t="s">
        <v>123</v>
      </c>
      <c r="Z31" s="147"/>
      <c r="AA31" s="147"/>
      <c r="AB31" s="147"/>
      <c r="AC31" s="147"/>
      <c r="AD31" s="147"/>
      <c r="AE31" s="147"/>
      <c r="AF31" s="147"/>
      <c r="AG31" s="147" t="s">
        <v>124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5">
      <c r="A32" s="172">
        <v>22</v>
      </c>
      <c r="B32" s="173" t="s">
        <v>169</v>
      </c>
      <c r="C32" s="179" t="s">
        <v>170</v>
      </c>
      <c r="D32" s="174" t="s">
        <v>119</v>
      </c>
      <c r="E32" s="175">
        <v>31.905999999999999</v>
      </c>
      <c r="F32" s="176"/>
      <c r="G32" s="177">
        <f>ROUND(E32*F32,2)</f>
        <v>0</v>
      </c>
      <c r="H32" s="156"/>
      <c r="I32" s="155">
        <f>ROUND(E32*H32,2)</f>
        <v>0</v>
      </c>
      <c r="J32" s="156"/>
      <c r="K32" s="155">
        <f>ROUND(E32*J32,2)</f>
        <v>0</v>
      </c>
      <c r="L32" s="155">
        <v>21</v>
      </c>
      <c r="M32" s="155">
        <f>G32*(1+L32/100)</f>
        <v>0</v>
      </c>
      <c r="N32" s="154">
        <v>0</v>
      </c>
      <c r="O32" s="154">
        <f>ROUND(E32*N32,2)</f>
        <v>0</v>
      </c>
      <c r="P32" s="154">
        <v>0</v>
      </c>
      <c r="Q32" s="154">
        <f>ROUND(E32*P32,2)</f>
        <v>0</v>
      </c>
      <c r="R32" s="155"/>
      <c r="S32" s="155" t="s">
        <v>120</v>
      </c>
      <c r="T32" s="155" t="s">
        <v>121</v>
      </c>
      <c r="U32" s="155">
        <v>0.35</v>
      </c>
      <c r="V32" s="155">
        <f>ROUND(E32*U32,2)</f>
        <v>11.17</v>
      </c>
      <c r="W32" s="155"/>
      <c r="X32" s="155" t="s">
        <v>122</v>
      </c>
      <c r="Y32" s="155" t="s">
        <v>123</v>
      </c>
      <c r="Z32" s="147"/>
      <c r="AA32" s="147"/>
      <c r="AB32" s="147"/>
      <c r="AC32" s="147"/>
      <c r="AD32" s="147"/>
      <c r="AE32" s="147"/>
      <c r="AF32" s="147"/>
      <c r="AG32" s="147" t="s">
        <v>124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0.399999999999999" outlineLevel="1" x14ac:dyDescent="0.25">
      <c r="A33" s="172">
        <v>23</v>
      </c>
      <c r="B33" s="173" t="s">
        <v>171</v>
      </c>
      <c r="C33" s="179" t="s">
        <v>172</v>
      </c>
      <c r="D33" s="174" t="s">
        <v>140</v>
      </c>
      <c r="E33" s="175">
        <v>0.63812000000000002</v>
      </c>
      <c r="F33" s="176"/>
      <c r="G33" s="177">
        <f>ROUND(E33*F33,2)</f>
        <v>0</v>
      </c>
      <c r="H33" s="156"/>
      <c r="I33" s="155">
        <f>ROUND(E33*H33,2)</f>
        <v>0</v>
      </c>
      <c r="J33" s="156"/>
      <c r="K33" s="155">
        <f>ROUND(E33*J33,2)</f>
        <v>0</v>
      </c>
      <c r="L33" s="155">
        <v>21</v>
      </c>
      <c r="M33" s="155">
        <f>G33*(1+L33/100)</f>
        <v>0</v>
      </c>
      <c r="N33" s="154">
        <v>1.02145</v>
      </c>
      <c r="O33" s="154">
        <f>ROUND(E33*N33,2)</f>
        <v>0.65</v>
      </c>
      <c r="P33" s="154">
        <v>0</v>
      </c>
      <c r="Q33" s="154">
        <f>ROUND(E33*P33,2)</f>
        <v>0</v>
      </c>
      <c r="R33" s="155"/>
      <c r="S33" s="155" t="s">
        <v>120</v>
      </c>
      <c r="T33" s="155" t="s">
        <v>121</v>
      </c>
      <c r="U33" s="155">
        <v>29.231000000000002</v>
      </c>
      <c r="V33" s="155">
        <f>ROUND(E33*U33,2)</f>
        <v>18.649999999999999</v>
      </c>
      <c r="W33" s="155"/>
      <c r="X33" s="155" t="s">
        <v>122</v>
      </c>
      <c r="Y33" s="155" t="s">
        <v>123</v>
      </c>
      <c r="Z33" s="147"/>
      <c r="AA33" s="147"/>
      <c r="AB33" s="147"/>
      <c r="AC33" s="147"/>
      <c r="AD33" s="147"/>
      <c r="AE33" s="147"/>
      <c r="AF33" s="147"/>
      <c r="AG33" s="147" t="s">
        <v>124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5">
      <c r="A34" s="159" t="s">
        <v>115</v>
      </c>
      <c r="B34" s="160" t="s">
        <v>71</v>
      </c>
      <c r="C34" s="178" t="s">
        <v>72</v>
      </c>
      <c r="D34" s="161"/>
      <c r="E34" s="162"/>
      <c r="F34" s="163"/>
      <c r="G34" s="164">
        <f>SUMIF(AG35:AG36,"&lt;&gt;NOR",G35:G36)</f>
        <v>0</v>
      </c>
      <c r="H34" s="158"/>
      <c r="I34" s="158">
        <f>SUM(I35:I36)</f>
        <v>0</v>
      </c>
      <c r="J34" s="158"/>
      <c r="K34" s="158">
        <f>SUM(K35:K36)</f>
        <v>0</v>
      </c>
      <c r="L34" s="158"/>
      <c r="M34" s="158">
        <f>SUM(M35:M36)</f>
        <v>0</v>
      </c>
      <c r="N34" s="157"/>
      <c r="O34" s="157">
        <f>SUM(O35:O36)</f>
        <v>2.5</v>
      </c>
      <c r="P34" s="157"/>
      <c r="Q34" s="157">
        <f>SUM(Q35:Q36)</f>
        <v>0</v>
      </c>
      <c r="R34" s="158"/>
      <c r="S34" s="158"/>
      <c r="T34" s="158"/>
      <c r="U34" s="158"/>
      <c r="V34" s="158">
        <f>SUM(V35:V36)</f>
        <v>0.54</v>
      </c>
      <c r="W34" s="158"/>
      <c r="X34" s="158"/>
      <c r="Y34" s="158"/>
      <c r="AG34" t="s">
        <v>116</v>
      </c>
    </row>
    <row r="35" spans="1:60" outlineLevel="1" x14ac:dyDescent="0.25">
      <c r="A35" s="172">
        <v>24</v>
      </c>
      <c r="B35" s="173" t="s">
        <v>173</v>
      </c>
      <c r="C35" s="179" t="s">
        <v>174</v>
      </c>
      <c r="D35" s="174" t="s">
        <v>119</v>
      </c>
      <c r="E35" s="175">
        <v>151.93</v>
      </c>
      <c r="F35" s="176"/>
      <c r="G35" s="177">
        <f>ROUND(E35*F35,2)</f>
        <v>0</v>
      </c>
      <c r="H35" s="156"/>
      <c r="I35" s="155">
        <f>ROUND(E35*H35,2)</f>
        <v>0</v>
      </c>
      <c r="J35" s="156"/>
      <c r="K35" s="155">
        <f>ROUND(E35*J35,2)</f>
        <v>0</v>
      </c>
      <c r="L35" s="155">
        <v>21</v>
      </c>
      <c r="M35" s="155">
        <f>G35*(1+L35/100)</f>
        <v>0</v>
      </c>
      <c r="N35" s="154">
        <v>0.01</v>
      </c>
      <c r="O35" s="154">
        <f>ROUND(E35*N35,2)</f>
        <v>1.52</v>
      </c>
      <c r="P35" s="154">
        <v>0</v>
      </c>
      <c r="Q35" s="154">
        <f>ROUND(E35*P35,2)</f>
        <v>0</v>
      </c>
      <c r="R35" s="155"/>
      <c r="S35" s="155" t="s">
        <v>120</v>
      </c>
      <c r="T35" s="155" t="s">
        <v>121</v>
      </c>
      <c r="U35" s="155">
        <v>0</v>
      </c>
      <c r="V35" s="155">
        <f>ROUND(E35*U35,2)</f>
        <v>0</v>
      </c>
      <c r="W35" s="155"/>
      <c r="X35" s="155" t="s">
        <v>122</v>
      </c>
      <c r="Y35" s="155" t="s">
        <v>123</v>
      </c>
      <c r="Z35" s="147"/>
      <c r="AA35" s="147"/>
      <c r="AB35" s="147"/>
      <c r="AC35" s="147"/>
      <c r="AD35" s="147"/>
      <c r="AE35" s="147"/>
      <c r="AF35" s="147"/>
      <c r="AG35" s="147" t="s">
        <v>124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5">
      <c r="A36" s="172">
        <v>25</v>
      </c>
      <c r="B36" s="173" t="s">
        <v>175</v>
      </c>
      <c r="C36" s="179" t="s">
        <v>176</v>
      </c>
      <c r="D36" s="174" t="s">
        <v>119</v>
      </c>
      <c r="E36" s="175">
        <v>7.53</v>
      </c>
      <c r="F36" s="176"/>
      <c r="G36" s="177">
        <f>ROUND(E36*F36,2)</f>
        <v>0</v>
      </c>
      <c r="H36" s="156"/>
      <c r="I36" s="155">
        <f>ROUND(E36*H36,2)</f>
        <v>0</v>
      </c>
      <c r="J36" s="156"/>
      <c r="K36" s="155">
        <f>ROUND(E36*J36,2)</f>
        <v>0</v>
      </c>
      <c r="L36" s="155">
        <v>21</v>
      </c>
      <c r="M36" s="155">
        <f>G36*(1+L36/100)</f>
        <v>0</v>
      </c>
      <c r="N36" s="154">
        <v>0.12966</v>
      </c>
      <c r="O36" s="154">
        <f>ROUND(E36*N36,2)</f>
        <v>0.98</v>
      </c>
      <c r="P36" s="154">
        <v>0</v>
      </c>
      <c r="Q36" s="154">
        <f>ROUND(E36*P36,2)</f>
        <v>0</v>
      </c>
      <c r="R36" s="155"/>
      <c r="S36" s="155" t="s">
        <v>120</v>
      </c>
      <c r="T36" s="155" t="s">
        <v>121</v>
      </c>
      <c r="U36" s="155">
        <v>7.1999999999999995E-2</v>
      </c>
      <c r="V36" s="155">
        <f>ROUND(E36*U36,2)</f>
        <v>0.54</v>
      </c>
      <c r="W36" s="155"/>
      <c r="X36" s="155" t="s">
        <v>122</v>
      </c>
      <c r="Y36" s="155" t="s">
        <v>123</v>
      </c>
      <c r="Z36" s="147"/>
      <c r="AA36" s="147"/>
      <c r="AB36" s="147"/>
      <c r="AC36" s="147"/>
      <c r="AD36" s="147"/>
      <c r="AE36" s="147"/>
      <c r="AF36" s="147"/>
      <c r="AG36" s="147" t="s">
        <v>124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x14ac:dyDescent="0.25">
      <c r="A37" s="159" t="s">
        <v>115</v>
      </c>
      <c r="B37" s="160" t="s">
        <v>76</v>
      </c>
      <c r="C37" s="178" t="s">
        <v>77</v>
      </c>
      <c r="D37" s="161"/>
      <c r="E37" s="162"/>
      <c r="F37" s="163"/>
      <c r="G37" s="164">
        <f>SUMIF(AG38:AG39,"&lt;&gt;NOR",G38:G39)</f>
        <v>0</v>
      </c>
      <c r="H37" s="158"/>
      <c r="I37" s="158">
        <f>SUM(I38:I39)</f>
        <v>0</v>
      </c>
      <c r="J37" s="158"/>
      <c r="K37" s="158">
        <f>SUM(K38:K39)</f>
        <v>0</v>
      </c>
      <c r="L37" s="158"/>
      <c r="M37" s="158">
        <f>SUM(M38:M39)</f>
        <v>0</v>
      </c>
      <c r="N37" s="157"/>
      <c r="O37" s="157">
        <f>SUM(O38:O39)</f>
        <v>0.08</v>
      </c>
      <c r="P37" s="157"/>
      <c r="Q37" s="157">
        <f>SUM(Q38:Q39)</f>
        <v>0</v>
      </c>
      <c r="R37" s="158"/>
      <c r="S37" s="158"/>
      <c r="T37" s="158"/>
      <c r="U37" s="158"/>
      <c r="V37" s="158">
        <f>SUM(V38:V39)</f>
        <v>1.55</v>
      </c>
      <c r="W37" s="158"/>
      <c r="X37" s="158"/>
      <c r="Y37" s="158"/>
      <c r="AG37" t="s">
        <v>116</v>
      </c>
    </row>
    <row r="38" spans="1:60" outlineLevel="1" x14ac:dyDescent="0.25">
      <c r="A38" s="172">
        <v>26</v>
      </c>
      <c r="B38" s="173" t="s">
        <v>177</v>
      </c>
      <c r="C38" s="179" t="s">
        <v>178</v>
      </c>
      <c r="D38" s="174" t="s">
        <v>179</v>
      </c>
      <c r="E38" s="175">
        <v>47.1</v>
      </c>
      <c r="F38" s="176"/>
      <c r="G38" s="177">
        <f>ROUND(E38*F38,2)</f>
        <v>0</v>
      </c>
      <c r="H38" s="156"/>
      <c r="I38" s="155">
        <f>ROUND(E38*H38,2)</f>
        <v>0</v>
      </c>
      <c r="J38" s="156"/>
      <c r="K38" s="155">
        <f>ROUND(E38*J38,2)</f>
        <v>0</v>
      </c>
      <c r="L38" s="155">
        <v>21</v>
      </c>
      <c r="M38" s="155">
        <f>G38*(1+L38/100)</f>
        <v>0</v>
      </c>
      <c r="N38" s="154">
        <v>0</v>
      </c>
      <c r="O38" s="154">
        <f>ROUND(E38*N38,2)</f>
        <v>0</v>
      </c>
      <c r="P38" s="154">
        <v>0</v>
      </c>
      <c r="Q38" s="154">
        <f>ROUND(E38*P38,2)</f>
        <v>0</v>
      </c>
      <c r="R38" s="155"/>
      <c r="S38" s="155" t="s">
        <v>120</v>
      </c>
      <c r="T38" s="155" t="s">
        <v>121</v>
      </c>
      <c r="U38" s="155">
        <v>3.3000000000000002E-2</v>
      </c>
      <c r="V38" s="155">
        <f>ROUND(E38*U38,2)</f>
        <v>1.55</v>
      </c>
      <c r="W38" s="155"/>
      <c r="X38" s="155" t="s">
        <v>122</v>
      </c>
      <c r="Y38" s="155" t="s">
        <v>123</v>
      </c>
      <c r="Z38" s="147"/>
      <c r="AA38" s="147"/>
      <c r="AB38" s="147"/>
      <c r="AC38" s="147"/>
      <c r="AD38" s="147"/>
      <c r="AE38" s="147"/>
      <c r="AF38" s="147"/>
      <c r="AG38" s="147" t="s">
        <v>124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5">
      <c r="A39" s="172">
        <v>27</v>
      </c>
      <c r="B39" s="173" t="s">
        <v>180</v>
      </c>
      <c r="C39" s="179" t="s">
        <v>181</v>
      </c>
      <c r="D39" s="174" t="s">
        <v>179</v>
      </c>
      <c r="E39" s="175">
        <v>51.81</v>
      </c>
      <c r="F39" s="176"/>
      <c r="G39" s="177">
        <f>ROUND(E39*F39,2)</f>
        <v>0</v>
      </c>
      <c r="H39" s="156"/>
      <c r="I39" s="155">
        <f>ROUND(E39*H39,2)</f>
        <v>0</v>
      </c>
      <c r="J39" s="156"/>
      <c r="K39" s="155">
        <f>ROUND(E39*J39,2)</f>
        <v>0</v>
      </c>
      <c r="L39" s="155">
        <v>21</v>
      </c>
      <c r="M39" s="155">
        <f>G39*(1+L39/100)</f>
        <v>0</v>
      </c>
      <c r="N39" s="154">
        <v>1.6000000000000001E-3</v>
      </c>
      <c r="O39" s="154">
        <f>ROUND(E39*N39,2)</f>
        <v>0.08</v>
      </c>
      <c r="P39" s="154">
        <v>0</v>
      </c>
      <c r="Q39" s="154">
        <f>ROUND(E39*P39,2)</f>
        <v>0</v>
      </c>
      <c r="R39" s="155"/>
      <c r="S39" s="155" t="s">
        <v>120</v>
      </c>
      <c r="T39" s="155" t="s">
        <v>121</v>
      </c>
      <c r="U39" s="155">
        <v>0</v>
      </c>
      <c r="V39" s="155">
        <f>ROUND(E39*U39,2)</f>
        <v>0</v>
      </c>
      <c r="W39" s="155"/>
      <c r="X39" s="155" t="s">
        <v>143</v>
      </c>
      <c r="Y39" s="155" t="s">
        <v>123</v>
      </c>
      <c r="Z39" s="147"/>
      <c r="AA39" s="147"/>
      <c r="AB39" s="147"/>
      <c r="AC39" s="147"/>
      <c r="AD39" s="147"/>
      <c r="AE39" s="147"/>
      <c r="AF39" s="147"/>
      <c r="AG39" s="147" t="s">
        <v>144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x14ac:dyDescent="0.25">
      <c r="A40" s="159" t="s">
        <v>115</v>
      </c>
      <c r="B40" s="160" t="s">
        <v>78</v>
      </c>
      <c r="C40" s="178" t="s">
        <v>79</v>
      </c>
      <c r="D40" s="161"/>
      <c r="E40" s="162"/>
      <c r="F40" s="163"/>
      <c r="G40" s="164">
        <f>SUMIF(AG41:AG42,"&lt;&gt;NOR",G41:G42)</f>
        <v>0</v>
      </c>
      <c r="H40" s="158"/>
      <c r="I40" s="158">
        <f>SUM(I41:I42)</f>
        <v>0</v>
      </c>
      <c r="J40" s="158"/>
      <c r="K40" s="158">
        <f>SUM(K41:K42)</f>
        <v>0</v>
      </c>
      <c r="L40" s="158"/>
      <c r="M40" s="158">
        <f>SUM(M41:M42)</f>
        <v>0</v>
      </c>
      <c r="N40" s="157"/>
      <c r="O40" s="157">
        <f>SUM(O41:O42)</f>
        <v>0</v>
      </c>
      <c r="P40" s="157"/>
      <c r="Q40" s="157">
        <f>SUM(Q41:Q42)</f>
        <v>0</v>
      </c>
      <c r="R40" s="158"/>
      <c r="S40" s="158"/>
      <c r="T40" s="158"/>
      <c r="U40" s="158"/>
      <c r="V40" s="158">
        <f>SUM(V41:V42)</f>
        <v>0</v>
      </c>
      <c r="W40" s="158"/>
      <c r="X40" s="158"/>
      <c r="Y40" s="158"/>
      <c r="AG40" t="s">
        <v>116</v>
      </c>
    </row>
    <row r="41" spans="1:60" outlineLevel="1" x14ac:dyDescent="0.25">
      <c r="A41" s="172">
        <v>28</v>
      </c>
      <c r="B41" s="173" t="s">
        <v>182</v>
      </c>
      <c r="C41" s="179" t="s">
        <v>183</v>
      </c>
      <c r="D41" s="174" t="s">
        <v>184</v>
      </c>
      <c r="E41" s="175">
        <v>7.53</v>
      </c>
      <c r="F41" s="176"/>
      <c r="G41" s="177">
        <f>ROUND(E41*F41,2)</f>
        <v>0</v>
      </c>
      <c r="H41" s="156"/>
      <c r="I41" s="155">
        <f>ROUND(E41*H41,2)</f>
        <v>0</v>
      </c>
      <c r="J41" s="156"/>
      <c r="K41" s="155">
        <f>ROUND(E41*J41,2)</f>
        <v>0</v>
      </c>
      <c r="L41" s="155">
        <v>21</v>
      </c>
      <c r="M41" s="155">
        <f>G41*(1+L41/100)</f>
        <v>0</v>
      </c>
      <c r="N41" s="154">
        <v>0</v>
      </c>
      <c r="O41" s="154">
        <f>ROUND(E41*N41,2)</f>
        <v>0</v>
      </c>
      <c r="P41" s="154">
        <v>0</v>
      </c>
      <c r="Q41" s="154">
        <f>ROUND(E41*P41,2)</f>
        <v>0</v>
      </c>
      <c r="R41" s="155"/>
      <c r="S41" s="155" t="s">
        <v>120</v>
      </c>
      <c r="T41" s="155" t="s">
        <v>121</v>
      </c>
      <c r="U41" s="155">
        <v>0</v>
      </c>
      <c r="V41" s="155">
        <f>ROUND(E41*U41,2)</f>
        <v>0</v>
      </c>
      <c r="W41" s="155"/>
      <c r="X41" s="155" t="s">
        <v>122</v>
      </c>
      <c r="Y41" s="155" t="s">
        <v>123</v>
      </c>
      <c r="Z41" s="147"/>
      <c r="AA41" s="147"/>
      <c r="AB41" s="147"/>
      <c r="AC41" s="147"/>
      <c r="AD41" s="147"/>
      <c r="AE41" s="147"/>
      <c r="AF41" s="147"/>
      <c r="AG41" s="147" t="s">
        <v>124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5">
      <c r="A42" s="172">
        <v>29</v>
      </c>
      <c r="B42" s="173" t="s">
        <v>185</v>
      </c>
      <c r="C42" s="179" t="s">
        <v>186</v>
      </c>
      <c r="D42" s="174" t="s">
        <v>187</v>
      </c>
      <c r="E42" s="175">
        <v>1</v>
      </c>
      <c r="F42" s="176"/>
      <c r="G42" s="177">
        <f>ROUND(E42*F42,2)</f>
        <v>0</v>
      </c>
      <c r="H42" s="156"/>
      <c r="I42" s="155">
        <f>ROUND(E42*H42,2)</f>
        <v>0</v>
      </c>
      <c r="J42" s="156"/>
      <c r="K42" s="155">
        <f>ROUND(E42*J42,2)</f>
        <v>0</v>
      </c>
      <c r="L42" s="155">
        <v>21</v>
      </c>
      <c r="M42" s="155">
        <f>G42*(1+L42/100)</f>
        <v>0</v>
      </c>
      <c r="N42" s="154">
        <v>0</v>
      </c>
      <c r="O42" s="154">
        <f>ROUND(E42*N42,2)</f>
        <v>0</v>
      </c>
      <c r="P42" s="154">
        <v>0</v>
      </c>
      <c r="Q42" s="154">
        <f>ROUND(E42*P42,2)</f>
        <v>0</v>
      </c>
      <c r="R42" s="155"/>
      <c r="S42" s="155" t="s">
        <v>120</v>
      </c>
      <c r="T42" s="155" t="s">
        <v>121</v>
      </c>
      <c r="U42" s="155">
        <v>0</v>
      </c>
      <c r="V42" s="155">
        <f>ROUND(E42*U42,2)</f>
        <v>0</v>
      </c>
      <c r="W42" s="155"/>
      <c r="X42" s="155" t="s">
        <v>188</v>
      </c>
      <c r="Y42" s="155" t="s">
        <v>123</v>
      </c>
      <c r="Z42" s="147"/>
      <c r="AA42" s="147"/>
      <c r="AB42" s="147"/>
      <c r="AC42" s="147"/>
      <c r="AD42" s="147"/>
      <c r="AE42" s="147"/>
      <c r="AF42" s="147"/>
      <c r="AG42" s="147" t="s">
        <v>189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x14ac:dyDescent="0.25">
      <c r="A43" s="159" t="s">
        <v>115</v>
      </c>
      <c r="B43" s="160" t="s">
        <v>82</v>
      </c>
      <c r="C43" s="178" t="s">
        <v>83</v>
      </c>
      <c r="D43" s="161"/>
      <c r="E43" s="162"/>
      <c r="F43" s="163"/>
      <c r="G43" s="164">
        <f>SUMIF(AG44:AG44,"&lt;&gt;NOR",G44:G44)</f>
        <v>0</v>
      </c>
      <c r="H43" s="158"/>
      <c r="I43" s="158">
        <f>SUM(I44:I44)</f>
        <v>0</v>
      </c>
      <c r="J43" s="158"/>
      <c r="K43" s="158">
        <f>SUM(K44:K44)</f>
        <v>0</v>
      </c>
      <c r="L43" s="158"/>
      <c r="M43" s="158">
        <f>SUM(M44:M44)</f>
        <v>0</v>
      </c>
      <c r="N43" s="157"/>
      <c r="O43" s="157">
        <f>SUM(O44:O44)</f>
        <v>0</v>
      </c>
      <c r="P43" s="157"/>
      <c r="Q43" s="157">
        <f>SUM(Q44:Q44)</f>
        <v>0</v>
      </c>
      <c r="R43" s="158"/>
      <c r="S43" s="158"/>
      <c r="T43" s="158"/>
      <c r="U43" s="158"/>
      <c r="V43" s="158">
        <f>SUM(V44:V44)</f>
        <v>14.92</v>
      </c>
      <c r="W43" s="158"/>
      <c r="X43" s="158"/>
      <c r="Y43" s="158"/>
      <c r="AG43" t="s">
        <v>116</v>
      </c>
    </row>
    <row r="44" spans="1:60" outlineLevel="1" x14ac:dyDescent="0.25">
      <c r="A44" s="172">
        <v>30</v>
      </c>
      <c r="B44" s="173" t="s">
        <v>190</v>
      </c>
      <c r="C44" s="179" t="s">
        <v>191</v>
      </c>
      <c r="D44" s="174" t="s">
        <v>140</v>
      </c>
      <c r="E44" s="175">
        <v>198.94513000000001</v>
      </c>
      <c r="F44" s="176"/>
      <c r="G44" s="177">
        <f>ROUND(E44*F44,2)</f>
        <v>0</v>
      </c>
      <c r="H44" s="156"/>
      <c r="I44" s="155">
        <f>ROUND(E44*H44,2)</f>
        <v>0</v>
      </c>
      <c r="J44" s="156"/>
      <c r="K44" s="155">
        <f>ROUND(E44*J44,2)</f>
        <v>0</v>
      </c>
      <c r="L44" s="155">
        <v>21</v>
      </c>
      <c r="M44" s="155">
        <f>G44*(1+L44/100)</f>
        <v>0</v>
      </c>
      <c r="N44" s="154">
        <v>0</v>
      </c>
      <c r="O44" s="154">
        <f>ROUND(E44*N44,2)</f>
        <v>0</v>
      </c>
      <c r="P44" s="154">
        <v>0</v>
      </c>
      <c r="Q44" s="154">
        <f>ROUND(E44*P44,2)</f>
        <v>0</v>
      </c>
      <c r="R44" s="155"/>
      <c r="S44" s="155" t="s">
        <v>120</v>
      </c>
      <c r="T44" s="155" t="s">
        <v>121</v>
      </c>
      <c r="U44" s="155">
        <v>7.4999999999999997E-2</v>
      </c>
      <c r="V44" s="155">
        <f>ROUND(E44*U44,2)</f>
        <v>14.92</v>
      </c>
      <c r="W44" s="155"/>
      <c r="X44" s="155" t="s">
        <v>122</v>
      </c>
      <c r="Y44" s="155" t="s">
        <v>123</v>
      </c>
      <c r="Z44" s="147"/>
      <c r="AA44" s="147"/>
      <c r="AB44" s="147"/>
      <c r="AC44" s="147"/>
      <c r="AD44" s="147"/>
      <c r="AE44" s="147"/>
      <c r="AF44" s="147"/>
      <c r="AG44" s="147" t="s">
        <v>192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x14ac:dyDescent="0.25">
      <c r="A45" s="159" t="s">
        <v>115</v>
      </c>
      <c r="B45" s="160" t="s">
        <v>84</v>
      </c>
      <c r="C45" s="178" t="s">
        <v>85</v>
      </c>
      <c r="D45" s="161"/>
      <c r="E45" s="162"/>
      <c r="F45" s="163"/>
      <c r="G45" s="164">
        <f>SUMIF(AG46:AG48,"&lt;&gt;NOR",G46:G48)</f>
        <v>0</v>
      </c>
      <c r="H45" s="158"/>
      <c r="I45" s="158">
        <f>SUM(I46:I48)</f>
        <v>0</v>
      </c>
      <c r="J45" s="158"/>
      <c r="K45" s="158">
        <f>SUM(K46:K48)</f>
        <v>0</v>
      </c>
      <c r="L45" s="158"/>
      <c r="M45" s="158">
        <f>SUM(M46:M48)</f>
        <v>0</v>
      </c>
      <c r="N45" s="157"/>
      <c r="O45" s="157">
        <f>SUM(O46:O48)</f>
        <v>0</v>
      </c>
      <c r="P45" s="157"/>
      <c r="Q45" s="157">
        <f>SUM(Q46:Q48)</f>
        <v>0</v>
      </c>
      <c r="R45" s="158"/>
      <c r="S45" s="158"/>
      <c r="T45" s="158"/>
      <c r="U45" s="158"/>
      <c r="V45" s="158">
        <f>SUM(V46:V48)</f>
        <v>0.14000000000000001</v>
      </c>
      <c r="W45" s="158"/>
      <c r="X45" s="158"/>
      <c r="Y45" s="158"/>
      <c r="AG45" t="s">
        <v>116</v>
      </c>
    </row>
    <row r="46" spans="1:60" outlineLevel="1" x14ac:dyDescent="0.25">
      <c r="A46" s="172">
        <v>31</v>
      </c>
      <c r="B46" s="173" t="s">
        <v>193</v>
      </c>
      <c r="C46" s="179" t="s">
        <v>194</v>
      </c>
      <c r="D46" s="174" t="s">
        <v>140</v>
      </c>
      <c r="E46" s="175">
        <v>3.4492500000000001</v>
      </c>
      <c r="F46" s="176"/>
      <c r="G46" s="177">
        <f>ROUND(E46*F46,2)</f>
        <v>0</v>
      </c>
      <c r="H46" s="156"/>
      <c r="I46" s="155">
        <f>ROUND(E46*H46,2)</f>
        <v>0</v>
      </c>
      <c r="J46" s="156"/>
      <c r="K46" s="155">
        <f>ROUND(E46*J46,2)</f>
        <v>0</v>
      </c>
      <c r="L46" s="155">
        <v>21</v>
      </c>
      <c r="M46" s="155">
        <f>G46*(1+L46/100)</f>
        <v>0</v>
      </c>
      <c r="N46" s="154">
        <v>0</v>
      </c>
      <c r="O46" s="154">
        <f>ROUND(E46*N46,2)</f>
        <v>0</v>
      </c>
      <c r="P46" s="154">
        <v>0</v>
      </c>
      <c r="Q46" s="154">
        <f>ROUND(E46*P46,2)</f>
        <v>0</v>
      </c>
      <c r="R46" s="155"/>
      <c r="S46" s="155" t="s">
        <v>120</v>
      </c>
      <c r="T46" s="155" t="s">
        <v>121</v>
      </c>
      <c r="U46" s="155">
        <v>4.2000000000000003E-2</v>
      </c>
      <c r="V46" s="155">
        <f>ROUND(E46*U46,2)</f>
        <v>0.14000000000000001</v>
      </c>
      <c r="W46" s="155"/>
      <c r="X46" s="155" t="s">
        <v>122</v>
      </c>
      <c r="Y46" s="155" t="s">
        <v>123</v>
      </c>
      <c r="Z46" s="147"/>
      <c r="AA46" s="147"/>
      <c r="AB46" s="147"/>
      <c r="AC46" s="147"/>
      <c r="AD46" s="147"/>
      <c r="AE46" s="147"/>
      <c r="AF46" s="147"/>
      <c r="AG46" s="147" t="s">
        <v>195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5">
      <c r="A47" s="172">
        <v>32</v>
      </c>
      <c r="B47" s="173" t="s">
        <v>196</v>
      </c>
      <c r="C47" s="179" t="s">
        <v>197</v>
      </c>
      <c r="D47" s="174" t="s">
        <v>140</v>
      </c>
      <c r="E47" s="175">
        <v>3.4492500000000001</v>
      </c>
      <c r="F47" s="176"/>
      <c r="G47" s="177">
        <f>ROUND(E47*F47,2)</f>
        <v>0</v>
      </c>
      <c r="H47" s="156"/>
      <c r="I47" s="155">
        <f>ROUND(E47*H47,2)</f>
        <v>0</v>
      </c>
      <c r="J47" s="156"/>
      <c r="K47" s="155">
        <f>ROUND(E47*J47,2)</f>
        <v>0</v>
      </c>
      <c r="L47" s="155">
        <v>21</v>
      </c>
      <c r="M47" s="155">
        <f>G47*(1+L47/100)</f>
        <v>0</v>
      </c>
      <c r="N47" s="154">
        <v>0</v>
      </c>
      <c r="O47" s="154">
        <f>ROUND(E47*N47,2)</f>
        <v>0</v>
      </c>
      <c r="P47" s="154">
        <v>0</v>
      </c>
      <c r="Q47" s="154">
        <f>ROUND(E47*P47,2)</f>
        <v>0</v>
      </c>
      <c r="R47" s="155"/>
      <c r="S47" s="155" t="s">
        <v>120</v>
      </c>
      <c r="T47" s="155" t="s">
        <v>121</v>
      </c>
      <c r="U47" s="155">
        <v>0</v>
      </c>
      <c r="V47" s="155">
        <f>ROUND(E47*U47,2)</f>
        <v>0</v>
      </c>
      <c r="W47" s="155"/>
      <c r="X47" s="155" t="s">
        <v>122</v>
      </c>
      <c r="Y47" s="155" t="s">
        <v>123</v>
      </c>
      <c r="Z47" s="147"/>
      <c r="AA47" s="147"/>
      <c r="AB47" s="147"/>
      <c r="AC47" s="147"/>
      <c r="AD47" s="147"/>
      <c r="AE47" s="147"/>
      <c r="AF47" s="147"/>
      <c r="AG47" s="147" t="s">
        <v>195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5">
      <c r="A48" s="172">
        <v>33</v>
      </c>
      <c r="B48" s="173" t="s">
        <v>198</v>
      </c>
      <c r="C48" s="179" t="s">
        <v>199</v>
      </c>
      <c r="D48" s="174" t="s">
        <v>140</v>
      </c>
      <c r="E48" s="175">
        <v>3.4492500000000001</v>
      </c>
      <c r="F48" s="176"/>
      <c r="G48" s="177">
        <f>ROUND(E48*F48,2)</f>
        <v>0</v>
      </c>
      <c r="H48" s="156"/>
      <c r="I48" s="155">
        <f>ROUND(E48*H48,2)</f>
        <v>0</v>
      </c>
      <c r="J48" s="156"/>
      <c r="K48" s="155">
        <f>ROUND(E48*J48,2)</f>
        <v>0</v>
      </c>
      <c r="L48" s="155">
        <v>21</v>
      </c>
      <c r="M48" s="155">
        <f>G48*(1+L48/100)</f>
        <v>0</v>
      </c>
      <c r="N48" s="154">
        <v>0</v>
      </c>
      <c r="O48" s="154">
        <f>ROUND(E48*N48,2)</f>
        <v>0</v>
      </c>
      <c r="P48" s="154">
        <v>0</v>
      </c>
      <c r="Q48" s="154">
        <f>ROUND(E48*P48,2)</f>
        <v>0</v>
      </c>
      <c r="R48" s="155"/>
      <c r="S48" s="155" t="s">
        <v>120</v>
      </c>
      <c r="T48" s="155" t="s">
        <v>121</v>
      </c>
      <c r="U48" s="155">
        <v>0</v>
      </c>
      <c r="V48" s="155">
        <f>ROUND(E48*U48,2)</f>
        <v>0</v>
      </c>
      <c r="W48" s="155"/>
      <c r="X48" s="155" t="s">
        <v>122</v>
      </c>
      <c r="Y48" s="155" t="s">
        <v>123</v>
      </c>
      <c r="Z48" s="147"/>
      <c r="AA48" s="147"/>
      <c r="AB48" s="147"/>
      <c r="AC48" s="147"/>
      <c r="AD48" s="147"/>
      <c r="AE48" s="147"/>
      <c r="AF48" s="147"/>
      <c r="AG48" s="147" t="s">
        <v>195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x14ac:dyDescent="0.25">
      <c r="A49" s="159" t="s">
        <v>115</v>
      </c>
      <c r="B49" s="160" t="s">
        <v>74</v>
      </c>
      <c r="C49" s="178" t="s">
        <v>75</v>
      </c>
      <c r="D49" s="161"/>
      <c r="E49" s="162"/>
      <c r="F49" s="163"/>
      <c r="G49" s="164">
        <f>SUMIF(AG50:AG50,"&lt;&gt;NOR",G50:G50)</f>
        <v>0</v>
      </c>
      <c r="H49" s="158"/>
      <c r="I49" s="158">
        <f>SUM(I50:I50)</f>
        <v>0</v>
      </c>
      <c r="J49" s="158"/>
      <c r="K49" s="158">
        <f>SUM(K50:K50)</f>
        <v>0</v>
      </c>
      <c r="L49" s="158"/>
      <c r="M49" s="158">
        <f>SUM(M50:M50)</f>
        <v>0</v>
      </c>
      <c r="N49" s="157"/>
      <c r="O49" s="157">
        <f>SUM(O50:O50)</f>
        <v>4.3</v>
      </c>
      <c r="P49" s="157"/>
      <c r="Q49" s="157">
        <f>SUM(Q50:Q50)</f>
        <v>0</v>
      </c>
      <c r="R49" s="158"/>
      <c r="S49" s="158"/>
      <c r="T49" s="158"/>
      <c r="U49" s="158"/>
      <c r="V49" s="158">
        <f>SUM(V50:V50)</f>
        <v>4.3</v>
      </c>
      <c r="W49" s="158"/>
      <c r="X49" s="158"/>
      <c r="Y49" s="158"/>
      <c r="AG49" t="s">
        <v>116</v>
      </c>
    </row>
    <row r="50" spans="1:60" outlineLevel="1" x14ac:dyDescent="0.25">
      <c r="A50" s="166">
        <v>34</v>
      </c>
      <c r="B50" s="167" t="s">
        <v>200</v>
      </c>
      <c r="C50" s="180" t="s">
        <v>201</v>
      </c>
      <c r="D50" s="168" t="s">
        <v>127</v>
      </c>
      <c r="E50" s="169">
        <v>2.3420000000000001</v>
      </c>
      <c r="F50" s="170"/>
      <c r="G50" s="171">
        <f>ROUND(E50*F50,2)</f>
        <v>0</v>
      </c>
      <c r="H50" s="156"/>
      <c r="I50" s="155">
        <f>ROUND(E50*H50,2)</f>
        <v>0</v>
      </c>
      <c r="J50" s="156"/>
      <c r="K50" s="155">
        <f>ROUND(E50*J50,2)</f>
        <v>0</v>
      </c>
      <c r="L50" s="155">
        <v>21</v>
      </c>
      <c r="M50" s="155">
        <f>G50*(1+L50/100)</f>
        <v>0</v>
      </c>
      <c r="N50" s="154">
        <v>1.837</v>
      </c>
      <c r="O50" s="154">
        <f>ROUND(E50*N50,2)</f>
        <v>4.3</v>
      </c>
      <c r="P50" s="154">
        <v>0</v>
      </c>
      <c r="Q50" s="154">
        <f>ROUND(E50*P50,2)</f>
        <v>0</v>
      </c>
      <c r="R50" s="155"/>
      <c r="S50" s="155" t="s">
        <v>120</v>
      </c>
      <c r="T50" s="155" t="s">
        <v>121</v>
      </c>
      <c r="U50" s="155">
        <v>1.8360000000000001</v>
      </c>
      <c r="V50" s="155">
        <f>ROUND(E50*U50,2)</f>
        <v>4.3</v>
      </c>
      <c r="W50" s="155"/>
      <c r="X50" s="155" t="s">
        <v>122</v>
      </c>
      <c r="Y50" s="155" t="s">
        <v>123</v>
      </c>
      <c r="Z50" s="147"/>
      <c r="AA50" s="147"/>
      <c r="AB50" s="147"/>
      <c r="AC50" s="147"/>
      <c r="AD50" s="147"/>
      <c r="AE50" s="147"/>
      <c r="AF50" s="147"/>
      <c r="AG50" s="147" t="s">
        <v>124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x14ac:dyDescent="0.25">
      <c r="A51" s="3"/>
      <c r="B51" s="4"/>
      <c r="C51" s="181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E51">
        <v>12</v>
      </c>
      <c r="AF51">
        <v>21</v>
      </c>
      <c r="AG51" t="s">
        <v>101</v>
      </c>
    </row>
    <row r="52" spans="1:60" x14ac:dyDescent="0.25">
      <c r="A52" s="150"/>
      <c r="B52" s="151" t="s">
        <v>31</v>
      </c>
      <c r="C52" s="182"/>
      <c r="D52" s="152"/>
      <c r="E52" s="153"/>
      <c r="F52" s="153"/>
      <c r="G52" s="165">
        <f>G8+G18+G29+G34+G37+G40+G43+G45+G49</f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f>SUMIF(L7:L50,AE51,G7:G50)</f>
        <v>0</v>
      </c>
      <c r="AF52">
        <f>SUMIF(L7:L50,AF51,G7:G50)</f>
        <v>0</v>
      </c>
      <c r="AG52" t="s">
        <v>202</v>
      </c>
    </row>
    <row r="53" spans="1:60" x14ac:dyDescent="0.25">
      <c r="A53" s="3"/>
      <c r="B53" s="4"/>
      <c r="C53" s="181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60" x14ac:dyDescent="0.25">
      <c r="A54" s="3"/>
      <c r="B54" s="4"/>
      <c r="C54" s="181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60" x14ac:dyDescent="0.25">
      <c r="A55" s="248" t="s">
        <v>203</v>
      </c>
      <c r="B55" s="248"/>
      <c r="C55" s="249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60" x14ac:dyDescent="0.25">
      <c r="A56" s="250"/>
      <c r="B56" s="251"/>
      <c r="C56" s="252"/>
      <c r="D56" s="251"/>
      <c r="E56" s="251"/>
      <c r="F56" s="251"/>
      <c r="G56" s="25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G56" t="s">
        <v>204</v>
      </c>
    </row>
    <row r="57" spans="1:60" x14ac:dyDescent="0.25">
      <c r="A57" s="254"/>
      <c r="B57" s="255"/>
      <c r="C57" s="256"/>
      <c r="D57" s="255"/>
      <c r="E57" s="255"/>
      <c r="F57" s="255"/>
      <c r="G57" s="25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5">
      <c r="A58" s="254"/>
      <c r="B58" s="255"/>
      <c r="C58" s="256"/>
      <c r="D58" s="255"/>
      <c r="E58" s="255"/>
      <c r="F58" s="255"/>
      <c r="G58" s="25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5">
      <c r="A59" s="254"/>
      <c r="B59" s="255"/>
      <c r="C59" s="256"/>
      <c r="D59" s="255"/>
      <c r="E59" s="255"/>
      <c r="F59" s="255"/>
      <c r="G59" s="25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5">
      <c r="A60" s="258"/>
      <c r="B60" s="259"/>
      <c r="C60" s="260"/>
      <c r="D60" s="259"/>
      <c r="E60" s="259"/>
      <c r="F60" s="259"/>
      <c r="G60" s="26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5">
      <c r="A61" s="3"/>
      <c r="B61" s="4"/>
      <c r="C61" s="181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5">
      <c r="C62" s="183"/>
      <c r="D62" s="10"/>
      <c r="AG62" t="s">
        <v>205</v>
      </c>
    </row>
    <row r="63" spans="1:60" x14ac:dyDescent="0.25">
      <c r="D63" s="10"/>
    </row>
    <row r="64" spans="1:60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56:G60"/>
    <mergeCell ref="A1:G1"/>
    <mergeCell ref="C2:G2"/>
    <mergeCell ref="C3:G3"/>
    <mergeCell ref="C4:G4"/>
    <mergeCell ref="A55:C55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7807-1ABB-45CA-9AF9-7184E513AC4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21" customWidth="1"/>
    <col min="3" max="3" width="38.33203125" style="12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1" t="s">
        <v>7</v>
      </c>
      <c r="B1" s="241"/>
      <c r="C1" s="241"/>
      <c r="D1" s="241"/>
      <c r="E1" s="241"/>
      <c r="F1" s="241"/>
      <c r="G1" s="241"/>
      <c r="AG1" t="s">
        <v>89</v>
      </c>
    </row>
    <row r="2" spans="1:60" ht="25.05" customHeight="1" x14ac:dyDescent="0.25">
      <c r="A2" s="50" t="s">
        <v>8</v>
      </c>
      <c r="B2" s="49" t="s">
        <v>43</v>
      </c>
      <c r="C2" s="242" t="s">
        <v>44</v>
      </c>
      <c r="D2" s="243"/>
      <c r="E2" s="243"/>
      <c r="F2" s="243"/>
      <c r="G2" s="244"/>
      <c r="AG2" t="s">
        <v>90</v>
      </c>
    </row>
    <row r="3" spans="1:60" ht="25.05" customHeight="1" x14ac:dyDescent="0.25">
      <c r="A3" s="50" t="s">
        <v>9</v>
      </c>
      <c r="B3" s="49" t="s">
        <v>49</v>
      </c>
      <c r="C3" s="242" t="s">
        <v>50</v>
      </c>
      <c r="D3" s="243"/>
      <c r="E3" s="243"/>
      <c r="F3" s="243"/>
      <c r="G3" s="244"/>
      <c r="AC3" s="121" t="s">
        <v>90</v>
      </c>
      <c r="AG3" t="s">
        <v>91</v>
      </c>
    </row>
    <row r="4" spans="1:60" ht="25.05" customHeight="1" x14ac:dyDescent="0.25">
      <c r="A4" s="140" t="s">
        <v>10</v>
      </c>
      <c r="B4" s="141" t="s">
        <v>48</v>
      </c>
      <c r="C4" s="245" t="s">
        <v>51</v>
      </c>
      <c r="D4" s="246"/>
      <c r="E4" s="246"/>
      <c r="F4" s="246"/>
      <c r="G4" s="247"/>
      <c r="AG4" t="s">
        <v>92</v>
      </c>
    </row>
    <row r="5" spans="1:60" x14ac:dyDescent="0.25">
      <c r="D5" s="10"/>
    </row>
    <row r="6" spans="1:60" ht="39.6" x14ac:dyDescent="0.25">
      <c r="A6" s="143" t="s">
        <v>93</v>
      </c>
      <c r="B6" s="145" t="s">
        <v>94</v>
      </c>
      <c r="C6" s="145" t="s">
        <v>95</v>
      </c>
      <c r="D6" s="144" t="s">
        <v>96</v>
      </c>
      <c r="E6" s="143" t="s">
        <v>97</v>
      </c>
      <c r="F6" s="142" t="s">
        <v>98</v>
      </c>
      <c r="G6" s="143" t="s">
        <v>31</v>
      </c>
      <c r="H6" s="146" t="s">
        <v>32</v>
      </c>
      <c r="I6" s="146" t="s">
        <v>99</v>
      </c>
      <c r="J6" s="146" t="s">
        <v>33</v>
      </c>
      <c r="K6" s="146" t="s">
        <v>100</v>
      </c>
      <c r="L6" s="146" t="s">
        <v>101</v>
      </c>
      <c r="M6" s="146" t="s">
        <v>102</v>
      </c>
      <c r="N6" s="146" t="s">
        <v>103</v>
      </c>
      <c r="O6" s="146" t="s">
        <v>104</v>
      </c>
      <c r="P6" s="146" t="s">
        <v>105</v>
      </c>
      <c r="Q6" s="146" t="s">
        <v>106</v>
      </c>
      <c r="R6" s="146" t="s">
        <v>107</v>
      </c>
      <c r="S6" s="146" t="s">
        <v>108</v>
      </c>
      <c r="T6" s="146" t="s">
        <v>109</v>
      </c>
      <c r="U6" s="146" t="s">
        <v>110</v>
      </c>
      <c r="V6" s="146" t="s">
        <v>111</v>
      </c>
      <c r="W6" s="146" t="s">
        <v>112</v>
      </c>
      <c r="X6" s="146" t="s">
        <v>113</v>
      </c>
      <c r="Y6" s="146" t="s">
        <v>114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59" t="s">
        <v>115</v>
      </c>
      <c r="B8" s="160" t="s">
        <v>64</v>
      </c>
      <c r="C8" s="178" t="s">
        <v>65</v>
      </c>
      <c r="D8" s="161"/>
      <c r="E8" s="162"/>
      <c r="F8" s="163"/>
      <c r="G8" s="164">
        <f>SUMIF(AG9:AG10,"&lt;&gt;NOR",G9:G10)</f>
        <v>0</v>
      </c>
      <c r="H8" s="158"/>
      <c r="I8" s="158">
        <f>SUM(I9:I10)</f>
        <v>0</v>
      </c>
      <c r="J8" s="158"/>
      <c r="K8" s="158">
        <f>SUM(K9:K10)</f>
        <v>0</v>
      </c>
      <c r="L8" s="158"/>
      <c r="M8" s="158">
        <f>SUM(M9:M10)</f>
        <v>0</v>
      </c>
      <c r="N8" s="157"/>
      <c r="O8" s="157">
        <f>SUM(O9:O10)</f>
        <v>0</v>
      </c>
      <c r="P8" s="157"/>
      <c r="Q8" s="157">
        <f>SUM(Q9:Q10)</f>
        <v>0</v>
      </c>
      <c r="R8" s="158"/>
      <c r="S8" s="158"/>
      <c r="T8" s="158"/>
      <c r="U8" s="158"/>
      <c r="V8" s="158">
        <f>SUM(V9:V10)</f>
        <v>69.739999999999995</v>
      </c>
      <c r="W8" s="158"/>
      <c r="X8" s="158"/>
      <c r="Y8" s="158"/>
      <c r="AG8" t="s">
        <v>116</v>
      </c>
    </row>
    <row r="9" spans="1:60" outlineLevel="1" x14ac:dyDescent="0.25">
      <c r="A9" s="172">
        <v>1</v>
      </c>
      <c r="B9" s="173" t="s">
        <v>206</v>
      </c>
      <c r="C9" s="179" t="s">
        <v>207</v>
      </c>
      <c r="D9" s="174" t="s">
        <v>119</v>
      </c>
      <c r="E9" s="175">
        <v>231.69</v>
      </c>
      <c r="F9" s="176"/>
      <c r="G9" s="177">
        <f>ROUND(E9*F9,2)</f>
        <v>0</v>
      </c>
      <c r="H9" s="156"/>
      <c r="I9" s="155">
        <f>ROUND(E9*H9,2)</f>
        <v>0</v>
      </c>
      <c r="J9" s="156"/>
      <c r="K9" s="155">
        <f>ROUND(E9*J9,2)</f>
        <v>0</v>
      </c>
      <c r="L9" s="155">
        <v>21</v>
      </c>
      <c r="M9" s="155">
        <f>G9*(1+L9/100)</f>
        <v>0</v>
      </c>
      <c r="N9" s="154">
        <v>0</v>
      </c>
      <c r="O9" s="154">
        <f>ROUND(E9*N9,2)</f>
        <v>0</v>
      </c>
      <c r="P9" s="154">
        <v>0</v>
      </c>
      <c r="Q9" s="154">
        <f>ROUND(E9*P9,2)</f>
        <v>0</v>
      </c>
      <c r="R9" s="155"/>
      <c r="S9" s="155" t="s">
        <v>120</v>
      </c>
      <c r="T9" s="155" t="s">
        <v>121</v>
      </c>
      <c r="U9" s="155">
        <v>0.17100000000000001</v>
      </c>
      <c r="V9" s="155">
        <f>ROUND(E9*U9,2)</f>
        <v>39.619999999999997</v>
      </c>
      <c r="W9" s="155"/>
      <c r="X9" s="155" t="s">
        <v>122</v>
      </c>
      <c r="Y9" s="155" t="s">
        <v>123</v>
      </c>
      <c r="Z9" s="147"/>
      <c r="AA9" s="147"/>
      <c r="AB9" s="147"/>
      <c r="AC9" s="147"/>
      <c r="AD9" s="147"/>
      <c r="AE9" s="147"/>
      <c r="AF9" s="147"/>
      <c r="AG9" s="147" t="s">
        <v>208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5">
      <c r="A10" s="172">
        <v>2</v>
      </c>
      <c r="B10" s="173" t="s">
        <v>209</v>
      </c>
      <c r="C10" s="179" t="s">
        <v>210</v>
      </c>
      <c r="D10" s="174" t="s">
        <v>119</v>
      </c>
      <c r="E10" s="175">
        <v>231.69</v>
      </c>
      <c r="F10" s="176"/>
      <c r="G10" s="177">
        <f>ROUND(E10*F10,2)</f>
        <v>0</v>
      </c>
      <c r="H10" s="156"/>
      <c r="I10" s="155">
        <f>ROUND(E10*H10,2)</f>
        <v>0</v>
      </c>
      <c r="J10" s="156"/>
      <c r="K10" s="155">
        <f>ROUND(E10*J10,2)</f>
        <v>0</v>
      </c>
      <c r="L10" s="155">
        <v>21</v>
      </c>
      <c r="M10" s="155">
        <f>G10*(1+L10/100)</f>
        <v>0</v>
      </c>
      <c r="N10" s="154">
        <v>0</v>
      </c>
      <c r="O10" s="154">
        <f>ROUND(E10*N10,2)</f>
        <v>0</v>
      </c>
      <c r="P10" s="154">
        <v>0</v>
      </c>
      <c r="Q10" s="154">
        <f>ROUND(E10*P10,2)</f>
        <v>0</v>
      </c>
      <c r="R10" s="155"/>
      <c r="S10" s="155" t="s">
        <v>120</v>
      </c>
      <c r="T10" s="155" t="s">
        <v>121</v>
      </c>
      <c r="U10" s="155">
        <v>0.13</v>
      </c>
      <c r="V10" s="155">
        <f>ROUND(E10*U10,2)</f>
        <v>30.12</v>
      </c>
      <c r="W10" s="155"/>
      <c r="X10" s="155" t="s">
        <v>122</v>
      </c>
      <c r="Y10" s="155" t="s">
        <v>123</v>
      </c>
      <c r="Z10" s="147"/>
      <c r="AA10" s="147"/>
      <c r="AB10" s="147"/>
      <c r="AC10" s="147"/>
      <c r="AD10" s="147"/>
      <c r="AE10" s="147"/>
      <c r="AF10" s="147"/>
      <c r="AG10" s="147" t="s">
        <v>208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x14ac:dyDescent="0.25">
      <c r="A11" s="159" t="s">
        <v>115</v>
      </c>
      <c r="B11" s="160" t="s">
        <v>66</v>
      </c>
      <c r="C11" s="178" t="s">
        <v>68</v>
      </c>
      <c r="D11" s="161"/>
      <c r="E11" s="162"/>
      <c r="F11" s="163"/>
      <c r="G11" s="164">
        <f>SUMIF(AG12:AG13,"&lt;&gt;NOR",G12:G13)</f>
        <v>0</v>
      </c>
      <c r="H11" s="158"/>
      <c r="I11" s="158">
        <f>SUM(I12:I13)</f>
        <v>0</v>
      </c>
      <c r="J11" s="158"/>
      <c r="K11" s="158">
        <f>SUM(K12:K13)</f>
        <v>0</v>
      </c>
      <c r="L11" s="158"/>
      <c r="M11" s="158">
        <f>SUM(M12:M13)</f>
        <v>0</v>
      </c>
      <c r="N11" s="157"/>
      <c r="O11" s="157">
        <f>SUM(O12:O13)</f>
        <v>13.76</v>
      </c>
      <c r="P11" s="157"/>
      <c r="Q11" s="157">
        <f>SUM(Q12:Q13)</f>
        <v>0</v>
      </c>
      <c r="R11" s="158"/>
      <c r="S11" s="158"/>
      <c r="T11" s="158"/>
      <c r="U11" s="158"/>
      <c r="V11" s="158">
        <f>SUM(V12:V13)</f>
        <v>2.94</v>
      </c>
      <c r="W11" s="158"/>
      <c r="X11" s="158"/>
      <c r="Y11" s="158"/>
      <c r="AG11" t="s">
        <v>116</v>
      </c>
    </row>
    <row r="12" spans="1:60" outlineLevel="1" x14ac:dyDescent="0.25">
      <c r="A12" s="172">
        <v>3</v>
      </c>
      <c r="B12" s="173" t="s">
        <v>211</v>
      </c>
      <c r="C12" s="179" t="s">
        <v>212</v>
      </c>
      <c r="D12" s="174" t="s">
        <v>127</v>
      </c>
      <c r="E12" s="175">
        <v>4.95</v>
      </c>
      <c r="F12" s="176"/>
      <c r="G12" s="177">
        <f>ROUND(E12*F12,2)</f>
        <v>0</v>
      </c>
      <c r="H12" s="156"/>
      <c r="I12" s="155">
        <f>ROUND(E12*H12,2)</f>
        <v>0</v>
      </c>
      <c r="J12" s="156"/>
      <c r="K12" s="155">
        <f>ROUND(E12*J12,2)</f>
        <v>0</v>
      </c>
      <c r="L12" s="155">
        <v>21</v>
      </c>
      <c r="M12" s="155">
        <f>G12*(1+L12/100)</f>
        <v>0</v>
      </c>
      <c r="N12" s="154">
        <v>2.5249999999999999</v>
      </c>
      <c r="O12" s="154">
        <f>ROUND(E12*N12,2)</f>
        <v>12.5</v>
      </c>
      <c r="P12" s="154">
        <v>0</v>
      </c>
      <c r="Q12" s="154">
        <f>ROUND(E12*P12,2)</f>
        <v>0</v>
      </c>
      <c r="R12" s="155"/>
      <c r="S12" s="155" t="s">
        <v>120</v>
      </c>
      <c r="T12" s="155" t="s">
        <v>121</v>
      </c>
      <c r="U12" s="155">
        <v>0.47699999999999998</v>
      </c>
      <c r="V12" s="155">
        <f>ROUND(E12*U12,2)</f>
        <v>2.36</v>
      </c>
      <c r="W12" s="155"/>
      <c r="X12" s="155" t="s">
        <v>122</v>
      </c>
      <c r="Y12" s="155" t="s">
        <v>123</v>
      </c>
      <c r="Z12" s="147"/>
      <c r="AA12" s="147"/>
      <c r="AB12" s="147"/>
      <c r="AC12" s="147"/>
      <c r="AD12" s="147"/>
      <c r="AE12" s="147"/>
      <c r="AF12" s="147"/>
      <c r="AG12" s="147" t="s">
        <v>208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72">
        <v>4</v>
      </c>
      <c r="B13" s="173" t="s">
        <v>149</v>
      </c>
      <c r="C13" s="179" t="s">
        <v>150</v>
      </c>
      <c r="D13" s="174" t="s">
        <v>127</v>
      </c>
      <c r="E13" s="175">
        <v>0.6</v>
      </c>
      <c r="F13" s="176"/>
      <c r="G13" s="177">
        <f>ROUND(E13*F13,2)</f>
        <v>0</v>
      </c>
      <c r="H13" s="156"/>
      <c r="I13" s="155">
        <f>ROUND(E13*H13,2)</f>
        <v>0</v>
      </c>
      <c r="J13" s="156"/>
      <c r="K13" s="155">
        <f>ROUND(E13*J13,2)</f>
        <v>0</v>
      </c>
      <c r="L13" s="155">
        <v>21</v>
      </c>
      <c r="M13" s="155">
        <f>G13*(1+L13/100)</f>
        <v>0</v>
      </c>
      <c r="N13" s="154">
        <v>2.1</v>
      </c>
      <c r="O13" s="154">
        <f>ROUND(E13*N13,2)</f>
        <v>1.26</v>
      </c>
      <c r="P13" s="154">
        <v>0</v>
      </c>
      <c r="Q13" s="154">
        <f>ROUND(E13*P13,2)</f>
        <v>0</v>
      </c>
      <c r="R13" s="155"/>
      <c r="S13" s="155" t="s">
        <v>120</v>
      </c>
      <c r="T13" s="155" t="s">
        <v>121</v>
      </c>
      <c r="U13" s="155">
        <v>0.96499999999999997</v>
      </c>
      <c r="V13" s="155">
        <f>ROUND(E13*U13,2)</f>
        <v>0.57999999999999996</v>
      </c>
      <c r="W13" s="155"/>
      <c r="X13" s="155" t="s">
        <v>122</v>
      </c>
      <c r="Y13" s="155" t="s">
        <v>123</v>
      </c>
      <c r="Z13" s="147"/>
      <c r="AA13" s="147"/>
      <c r="AB13" s="147"/>
      <c r="AC13" s="147"/>
      <c r="AD13" s="147"/>
      <c r="AE13" s="147"/>
      <c r="AF13" s="147"/>
      <c r="AG13" s="147" t="s">
        <v>208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x14ac:dyDescent="0.25">
      <c r="A14" s="159" t="s">
        <v>115</v>
      </c>
      <c r="B14" s="160" t="s">
        <v>71</v>
      </c>
      <c r="C14" s="178" t="s">
        <v>73</v>
      </c>
      <c r="D14" s="161"/>
      <c r="E14" s="162"/>
      <c r="F14" s="163"/>
      <c r="G14" s="164">
        <f>SUMIF(AG15:AG17,"&lt;&gt;NOR",G15:G17)</f>
        <v>0</v>
      </c>
      <c r="H14" s="158"/>
      <c r="I14" s="158">
        <f>SUM(I15:I17)</f>
        <v>0</v>
      </c>
      <c r="J14" s="158"/>
      <c r="K14" s="158">
        <f>SUM(K15:K17)</f>
        <v>0</v>
      </c>
      <c r="L14" s="158"/>
      <c r="M14" s="158">
        <f>SUM(M15:M17)</f>
        <v>0</v>
      </c>
      <c r="N14" s="157"/>
      <c r="O14" s="157">
        <f>SUM(O15:O17)</f>
        <v>3.26</v>
      </c>
      <c r="P14" s="157"/>
      <c r="Q14" s="157">
        <f>SUM(Q15:Q17)</f>
        <v>0</v>
      </c>
      <c r="R14" s="158"/>
      <c r="S14" s="158"/>
      <c r="T14" s="158"/>
      <c r="U14" s="158"/>
      <c r="V14" s="158">
        <f>SUM(V15:V17)</f>
        <v>58.14</v>
      </c>
      <c r="W14" s="158"/>
      <c r="X14" s="158"/>
      <c r="Y14" s="158"/>
      <c r="AG14" t="s">
        <v>116</v>
      </c>
    </row>
    <row r="15" spans="1:60" outlineLevel="1" x14ac:dyDescent="0.25">
      <c r="A15" s="172">
        <v>5</v>
      </c>
      <c r="B15" s="173" t="s">
        <v>213</v>
      </c>
      <c r="C15" s="179" t="s">
        <v>214</v>
      </c>
      <c r="D15" s="174" t="s">
        <v>184</v>
      </c>
      <c r="E15" s="175">
        <v>19.829999999999998</v>
      </c>
      <c r="F15" s="176"/>
      <c r="G15" s="177">
        <f>ROUND(E15*F15,2)</f>
        <v>0</v>
      </c>
      <c r="H15" s="156"/>
      <c r="I15" s="155">
        <f>ROUND(E15*H15,2)</f>
        <v>0</v>
      </c>
      <c r="J15" s="156"/>
      <c r="K15" s="155">
        <f>ROUND(E15*J15,2)</f>
        <v>0</v>
      </c>
      <c r="L15" s="155">
        <v>21</v>
      </c>
      <c r="M15" s="155">
        <f>G15*(1+L15/100)</f>
        <v>0</v>
      </c>
      <c r="N15" s="154">
        <v>0</v>
      </c>
      <c r="O15" s="154">
        <f>ROUND(E15*N15,2)</f>
        <v>0</v>
      </c>
      <c r="P15" s="154">
        <v>0</v>
      </c>
      <c r="Q15" s="154">
        <f>ROUND(E15*P15,2)</f>
        <v>0</v>
      </c>
      <c r="R15" s="155"/>
      <c r="S15" s="155" t="s">
        <v>120</v>
      </c>
      <c r="T15" s="155" t="s">
        <v>121</v>
      </c>
      <c r="U15" s="155">
        <v>0</v>
      </c>
      <c r="V15" s="155">
        <f>ROUND(E15*U15,2)</f>
        <v>0</v>
      </c>
      <c r="W15" s="155"/>
      <c r="X15" s="155" t="s">
        <v>122</v>
      </c>
      <c r="Y15" s="155" t="s">
        <v>123</v>
      </c>
      <c r="Z15" s="147"/>
      <c r="AA15" s="147"/>
      <c r="AB15" s="147"/>
      <c r="AC15" s="147"/>
      <c r="AD15" s="147"/>
      <c r="AE15" s="147"/>
      <c r="AF15" s="147"/>
      <c r="AG15" s="147" t="s">
        <v>124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72">
        <v>6</v>
      </c>
      <c r="B16" s="173" t="s">
        <v>215</v>
      </c>
      <c r="C16" s="179" t="s">
        <v>216</v>
      </c>
      <c r="D16" s="174" t="s">
        <v>119</v>
      </c>
      <c r="E16" s="175">
        <v>151.93</v>
      </c>
      <c r="F16" s="176"/>
      <c r="G16" s="177">
        <f>ROUND(E16*F16,2)</f>
        <v>0</v>
      </c>
      <c r="H16" s="156"/>
      <c r="I16" s="155">
        <f>ROUND(E16*H16,2)</f>
        <v>0</v>
      </c>
      <c r="J16" s="156"/>
      <c r="K16" s="155">
        <f>ROUND(E16*J16,2)</f>
        <v>0</v>
      </c>
      <c r="L16" s="155">
        <v>21</v>
      </c>
      <c r="M16" s="155">
        <f>G16*(1+L16/100)</f>
        <v>0</v>
      </c>
      <c r="N16" s="154">
        <v>2.1489999999999999E-2</v>
      </c>
      <c r="O16" s="154">
        <f>ROUND(E16*N16,2)</f>
        <v>3.26</v>
      </c>
      <c r="P16" s="154">
        <v>0</v>
      </c>
      <c r="Q16" s="154">
        <f>ROUND(E16*P16,2)</f>
        <v>0</v>
      </c>
      <c r="R16" s="155"/>
      <c r="S16" s="155" t="s">
        <v>120</v>
      </c>
      <c r="T16" s="155" t="s">
        <v>121</v>
      </c>
      <c r="U16" s="155">
        <v>0.38269999999999998</v>
      </c>
      <c r="V16" s="155">
        <f>ROUND(E16*U16,2)</f>
        <v>58.14</v>
      </c>
      <c r="W16" s="155"/>
      <c r="X16" s="155" t="s">
        <v>122</v>
      </c>
      <c r="Y16" s="155" t="s">
        <v>123</v>
      </c>
      <c r="Z16" s="147"/>
      <c r="AA16" s="147"/>
      <c r="AB16" s="147"/>
      <c r="AC16" s="147"/>
      <c r="AD16" s="147"/>
      <c r="AE16" s="147"/>
      <c r="AF16" s="147"/>
      <c r="AG16" s="147" t="s">
        <v>124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66">
        <v>7</v>
      </c>
      <c r="B17" s="167" t="s">
        <v>217</v>
      </c>
      <c r="C17" s="180" t="s">
        <v>218</v>
      </c>
      <c r="D17" s="168" t="s">
        <v>184</v>
      </c>
      <c r="E17" s="169">
        <v>68.349999999999994</v>
      </c>
      <c r="F17" s="170"/>
      <c r="G17" s="171">
        <f>ROUND(E17*F17,2)</f>
        <v>0</v>
      </c>
      <c r="H17" s="156"/>
      <c r="I17" s="155">
        <f>ROUND(E17*H17,2)</f>
        <v>0</v>
      </c>
      <c r="J17" s="156"/>
      <c r="K17" s="155">
        <f>ROUND(E17*J17,2)</f>
        <v>0</v>
      </c>
      <c r="L17" s="155">
        <v>21</v>
      </c>
      <c r="M17" s="155">
        <f>G17*(1+L17/100)</f>
        <v>0</v>
      </c>
      <c r="N17" s="154">
        <v>0</v>
      </c>
      <c r="O17" s="154">
        <f>ROUND(E17*N17,2)</f>
        <v>0</v>
      </c>
      <c r="P17" s="154">
        <v>0</v>
      </c>
      <c r="Q17" s="154">
        <f>ROUND(E17*P17,2)</f>
        <v>0</v>
      </c>
      <c r="R17" s="155"/>
      <c r="S17" s="155" t="s">
        <v>120</v>
      </c>
      <c r="T17" s="155" t="s">
        <v>121</v>
      </c>
      <c r="U17" s="155">
        <v>0</v>
      </c>
      <c r="V17" s="155">
        <f>ROUND(E17*U17,2)</f>
        <v>0</v>
      </c>
      <c r="W17" s="155"/>
      <c r="X17" s="155" t="s">
        <v>122</v>
      </c>
      <c r="Y17" s="155" t="s">
        <v>123</v>
      </c>
      <c r="Z17" s="147"/>
      <c r="AA17" s="147"/>
      <c r="AB17" s="147"/>
      <c r="AC17" s="147"/>
      <c r="AD17" s="147"/>
      <c r="AE17" s="147"/>
      <c r="AF17" s="147"/>
      <c r="AG17" s="147" t="s">
        <v>124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x14ac:dyDescent="0.25">
      <c r="A18" s="3"/>
      <c r="B18" s="4"/>
      <c r="C18" s="181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v>12</v>
      </c>
      <c r="AF18">
        <v>21</v>
      </c>
      <c r="AG18" t="s">
        <v>101</v>
      </c>
    </row>
    <row r="19" spans="1:60" x14ac:dyDescent="0.25">
      <c r="A19" s="150"/>
      <c r="B19" s="151" t="s">
        <v>31</v>
      </c>
      <c r="C19" s="182"/>
      <c r="D19" s="152"/>
      <c r="E19" s="153"/>
      <c r="F19" s="153"/>
      <c r="G19" s="165">
        <f>G8+G11+G14</f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f>SUMIF(L7:L17,AE18,G7:G17)</f>
        <v>0</v>
      </c>
      <c r="AF19">
        <f>SUMIF(L7:L17,AF18,G7:G17)</f>
        <v>0</v>
      </c>
      <c r="AG19" t="s">
        <v>202</v>
      </c>
    </row>
    <row r="20" spans="1:60" x14ac:dyDescent="0.25">
      <c r="A20" s="3"/>
      <c r="B20" s="4"/>
      <c r="C20" s="181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60" x14ac:dyDescent="0.25">
      <c r="A21" s="3"/>
      <c r="B21" s="4"/>
      <c r="C21" s="181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60" x14ac:dyDescent="0.25">
      <c r="A22" s="248" t="s">
        <v>203</v>
      </c>
      <c r="B22" s="248"/>
      <c r="C22" s="249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60" x14ac:dyDescent="0.25">
      <c r="A23" s="250"/>
      <c r="B23" s="251"/>
      <c r="C23" s="252"/>
      <c r="D23" s="251"/>
      <c r="E23" s="251"/>
      <c r="F23" s="251"/>
      <c r="G23" s="25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G23" t="s">
        <v>204</v>
      </c>
    </row>
    <row r="24" spans="1:60" x14ac:dyDescent="0.25">
      <c r="A24" s="254"/>
      <c r="B24" s="255"/>
      <c r="C24" s="256"/>
      <c r="D24" s="255"/>
      <c r="E24" s="255"/>
      <c r="F24" s="255"/>
      <c r="G24" s="25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 x14ac:dyDescent="0.25">
      <c r="A25" s="254"/>
      <c r="B25" s="255"/>
      <c r="C25" s="256"/>
      <c r="D25" s="255"/>
      <c r="E25" s="255"/>
      <c r="F25" s="255"/>
      <c r="G25" s="25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 x14ac:dyDescent="0.25">
      <c r="A26" s="254"/>
      <c r="B26" s="255"/>
      <c r="C26" s="256"/>
      <c r="D26" s="255"/>
      <c r="E26" s="255"/>
      <c r="F26" s="255"/>
      <c r="G26" s="25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5">
      <c r="A27" s="258"/>
      <c r="B27" s="259"/>
      <c r="C27" s="260"/>
      <c r="D27" s="259"/>
      <c r="E27" s="259"/>
      <c r="F27" s="259"/>
      <c r="G27" s="26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5">
      <c r="A28" s="3"/>
      <c r="B28" s="4"/>
      <c r="C28" s="181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5">
      <c r="C29" s="183"/>
      <c r="D29" s="10"/>
      <c r="AG29" t="s">
        <v>205</v>
      </c>
    </row>
    <row r="30" spans="1:60" x14ac:dyDescent="0.25">
      <c r="D30" s="10"/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23:G27"/>
    <mergeCell ref="A1:G1"/>
    <mergeCell ref="C2:G2"/>
    <mergeCell ref="C3:G3"/>
    <mergeCell ref="C4:G4"/>
    <mergeCell ref="A22:C22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26BA-C3F8-442B-B955-77132AAD72D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21" customWidth="1"/>
    <col min="3" max="3" width="38.33203125" style="12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1" t="s">
        <v>7</v>
      </c>
      <c r="B1" s="241"/>
      <c r="C1" s="241"/>
      <c r="D1" s="241"/>
      <c r="E1" s="241"/>
      <c r="F1" s="241"/>
      <c r="G1" s="241"/>
      <c r="AG1" t="s">
        <v>89</v>
      </c>
    </row>
    <row r="2" spans="1:60" ht="25.05" customHeight="1" x14ac:dyDescent="0.25">
      <c r="A2" s="50" t="s">
        <v>8</v>
      </c>
      <c r="B2" s="49" t="s">
        <v>43</v>
      </c>
      <c r="C2" s="242" t="s">
        <v>44</v>
      </c>
      <c r="D2" s="243"/>
      <c r="E2" s="243"/>
      <c r="F2" s="243"/>
      <c r="G2" s="244"/>
      <c r="AG2" t="s">
        <v>90</v>
      </c>
    </row>
    <row r="3" spans="1:60" ht="25.05" customHeight="1" x14ac:dyDescent="0.25">
      <c r="A3" s="50" t="s">
        <v>9</v>
      </c>
      <c r="B3" s="49" t="s">
        <v>49</v>
      </c>
      <c r="C3" s="242" t="s">
        <v>50</v>
      </c>
      <c r="D3" s="243"/>
      <c r="E3" s="243"/>
      <c r="F3" s="243"/>
      <c r="G3" s="244"/>
      <c r="AC3" s="121" t="s">
        <v>90</v>
      </c>
      <c r="AG3" t="s">
        <v>91</v>
      </c>
    </row>
    <row r="4" spans="1:60" ht="25.05" customHeight="1" x14ac:dyDescent="0.25">
      <c r="A4" s="140" t="s">
        <v>10</v>
      </c>
      <c r="B4" s="141" t="s">
        <v>48</v>
      </c>
      <c r="C4" s="245" t="s">
        <v>51</v>
      </c>
      <c r="D4" s="246"/>
      <c r="E4" s="246"/>
      <c r="F4" s="246"/>
      <c r="G4" s="247"/>
      <c r="AG4" t="s">
        <v>92</v>
      </c>
    </row>
    <row r="5" spans="1:60" x14ac:dyDescent="0.25">
      <c r="D5" s="10"/>
    </row>
    <row r="6" spans="1:60" ht="39.6" x14ac:dyDescent="0.25">
      <c r="A6" s="143" t="s">
        <v>93</v>
      </c>
      <c r="B6" s="145" t="s">
        <v>94</v>
      </c>
      <c r="C6" s="145" t="s">
        <v>95</v>
      </c>
      <c r="D6" s="144" t="s">
        <v>96</v>
      </c>
      <c r="E6" s="143" t="s">
        <v>97</v>
      </c>
      <c r="F6" s="142" t="s">
        <v>98</v>
      </c>
      <c r="G6" s="143" t="s">
        <v>31</v>
      </c>
      <c r="H6" s="146" t="s">
        <v>32</v>
      </c>
      <c r="I6" s="146" t="s">
        <v>99</v>
      </c>
      <c r="J6" s="146" t="s">
        <v>33</v>
      </c>
      <c r="K6" s="146" t="s">
        <v>100</v>
      </c>
      <c r="L6" s="146" t="s">
        <v>101</v>
      </c>
      <c r="M6" s="146" t="s">
        <v>102</v>
      </c>
      <c r="N6" s="146" t="s">
        <v>103</v>
      </c>
      <c r="O6" s="146" t="s">
        <v>104</v>
      </c>
      <c r="P6" s="146" t="s">
        <v>105</v>
      </c>
      <c r="Q6" s="146" t="s">
        <v>106</v>
      </c>
      <c r="R6" s="146" t="s">
        <v>107</v>
      </c>
      <c r="S6" s="146" t="s">
        <v>108</v>
      </c>
      <c r="T6" s="146" t="s">
        <v>109</v>
      </c>
      <c r="U6" s="146" t="s">
        <v>110</v>
      </c>
      <c r="V6" s="146" t="s">
        <v>111</v>
      </c>
      <c r="W6" s="146" t="s">
        <v>112</v>
      </c>
      <c r="X6" s="146" t="s">
        <v>113</v>
      </c>
      <c r="Y6" s="146" t="s">
        <v>114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59" t="s">
        <v>115</v>
      </c>
      <c r="B8" s="160" t="s">
        <v>64</v>
      </c>
      <c r="C8" s="178" t="s">
        <v>65</v>
      </c>
      <c r="D8" s="161"/>
      <c r="E8" s="162"/>
      <c r="F8" s="163"/>
      <c r="G8" s="164">
        <f>SUMIF(AG9:AG9,"&lt;&gt;NOR",G9:G9)</f>
        <v>0</v>
      </c>
      <c r="H8" s="158"/>
      <c r="I8" s="158">
        <f>SUM(I9:I9)</f>
        <v>0</v>
      </c>
      <c r="J8" s="158"/>
      <c r="K8" s="158">
        <f>SUM(K9:K9)</f>
        <v>0</v>
      </c>
      <c r="L8" s="158"/>
      <c r="M8" s="158">
        <f>SUM(M9:M9)</f>
        <v>0</v>
      </c>
      <c r="N8" s="157"/>
      <c r="O8" s="157">
        <f>SUM(O9:O9)</f>
        <v>0</v>
      </c>
      <c r="P8" s="157"/>
      <c r="Q8" s="157">
        <f>SUM(Q9:Q9)</f>
        <v>0</v>
      </c>
      <c r="R8" s="158"/>
      <c r="S8" s="158"/>
      <c r="T8" s="158"/>
      <c r="U8" s="158"/>
      <c r="V8" s="158">
        <f>SUM(V9:V9)</f>
        <v>11.58</v>
      </c>
      <c r="W8" s="158"/>
      <c r="X8" s="158"/>
      <c r="Y8" s="158"/>
      <c r="AG8" t="s">
        <v>116</v>
      </c>
    </row>
    <row r="9" spans="1:60" outlineLevel="1" x14ac:dyDescent="0.25">
      <c r="A9" s="172">
        <v>1</v>
      </c>
      <c r="B9" s="173" t="s">
        <v>219</v>
      </c>
      <c r="C9" s="179" t="s">
        <v>220</v>
      </c>
      <c r="D9" s="174" t="s">
        <v>119</v>
      </c>
      <c r="E9" s="175">
        <v>231.69</v>
      </c>
      <c r="F9" s="176"/>
      <c r="G9" s="177">
        <f>ROUND(E9*F9,2)</f>
        <v>0</v>
      </c>
      <c r="H9" s="156"/>
      <c r="I9" s="155">
        <f>ROUND(E9*H9,2)</f>
        <v>0</v>
      </c>
      <c r="J9" s="156"/>
      <c r="K9" s="155">
        <f>ROUND(E9*J9,2)</f>
        <v>0</v>
      </c>
      <c r="L9" s="155">
        <v>21</v>
      </c>
      <c r="M9" s="155">
        <f>G9*(1+L9/100)</f>
        <v>0</v>
      </c>
      <c r="N9" s="154">
        <v>2.0000000000000002E-5</v>
      </c>
      <c r="O9" s="154">
        <f>ROUND(E9*N9,2)</f>
        <v>0</v>
      </c>
      <c r="P9" s="154">
        <v>0</v>
      </c>
      <c r="Q9" s="154">
        <f>ROUND(E9*P9,2)</f>
        <v>0</v>
      </c>
      <c r="R9" s="155"/>
      <c r="S9" s="155" t="s">
        <v>120</v>
      </c>
      <c r="T9" s="155" t="s">
        <v>121</v>
      </c>
      <c r="U9" s="155">
        <v>0.05</v>
      </c>
      <c r="V9" s="155">
        <f>ROUND(E9*U9,2)</f>
        <v>11.58</v>
      </c>
      <c r="W9" s="155"/>
      <c r="X9" s="155" t="s">
        <v>122</v>
      </c>
      <c r="Y9" s="155" t="s">
        <v>123</v>
      </c>
      <c r="Z9" s="147"/>
      <c r="AA9" s="147"/>
      <c r="AB9" s="147"/>
      <c r="AC9" s="147"/>
      <c r="AD9" s="147"/>
      <c r="AE9" s="147"/>
      <c r="AF9" s="147"/>
      <c r="AG9" s="147" t="s">
        <v>124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x14ac:dyDescent="0.25">
      <c r="A10" s="159" t="s">
        <v>115</v>
      </c>
      <c r="B10" s="160" t="s">
        <v>71</v>
      </c>
      <c r="C10" s="178" t="s">
        <v>73</v>
      </c>
      <c r="D10" s="161"/>
      <c r="E10" s="162"/>
      <c r="F10" s="163"/>
      <c r="G10" s="164">
        <f>SUMIF(AG11:AG19,"&lt;&gt;NOR",G11:G19)</f>
        <v>0</v>
      </c>
      <c r="H10" s="158"/>
      <c r="I10" s="158">
        <f>SUM(I11:I19)</f>
        <v>0</v>
      </c>
      <c r="J10" s="158"/>
      <c r="K10" s="158">
        <f>SUM(K11:K19)</f>
        <v>0</v>
      </c>
      <c r="L10" s="158"/>
      <c r="M10" s="158">
        <f>SUM(M11:M19)</f>
        <v>0</v>
      </c>
      <c r="N10" s="157"/>
      <c r="O10" s="157">
        <f>SUM(O11:O19)</f>
        <v>1.5</v>
      </c>
      <c r="P10" s="157"/>
      <c r="Q10" s="157">
        <f>SUM(Q11:Q19)</f>
        <v>0</v>
      </c>
      <c r="R10" s="158"/>
      <c r="S10" s="158"/>
      <c r="T10" s="158"/>
      <c r="U10" s="158"/>
      <c r="V10" s="158">
        <f>SUM(V11:V19)</f>
        <v>35.5</v>
      </c>
      <c r="W10" s="158"/>
      <c r="X10" s="158"/>
      <c r="Y10" s="158"/>
      <c r="AG10" t="s">
        <v>116</v>
      </c>
    </row>
    <row r="11" spans="1:60" ht="20.399999999999999" outlineLevel="1" x14ac:dyDescent="0.25">
      <c r="A11" s="172">
        <v>2</v>
      </c>
      <c r="B11" s="173" t="s">
        <v>221</v>
      </c>
      <c r="C11" s="179" t="s">
        <v>222</v>
      </c>
      <c r="D11" s="174" t="s">
        <v>223</v>
      </c>
      <c r="E11" s="175">
        <v>1</v>
      </c>
      <c r="F11" s="176"/>
      <c r="G11" s="177">
        <f t="shared" ref="G11:G19" si="0">ROUND(E11*F11,2)</f>
        <v>0</v>
      </c>
      <c r="H11" s="156"/>
      <c r="I11" s="155">
        <f t="shared" ref="I11:I19" si="1">ROUND(E11*H11,2)</f>
        <v>0</v>
      </c>
      <c r="J11" s="156"/>
      <c r="K11" s="155">
        <f t="shared" ref="K11:K19" si="2">ROUND(E11*J11,2)</f>
        <v>0</v>
      </c>
      <c r="L11" s="155">
        <v>21</v>
      </c>
      <c r="M11" s="155">
        <f t="shared" ref="M11:M19" si="3">G11*(1+L11/100)</f>
        <v>0</v>
      </c>
      <c r="N11" s="154">
        <v>0.5</v>
      </c>
      <c r="O11" s="154">
        <f t="shared" ref="O11:O19" si="4">ROUND(E11*N11,2)</f>
        <v>0.5</v>
      </c>
      <c r="P11" s="154">
        <v>0</v>
      </c>
      <c r="Q11" s="154">
        <f t="shared" ref="Q11:Q19" si="5">ROUND(E11*P11,2)</f>
        <v>0</v>
      </c>
      <c r="R11" s="155"/>
      <c r="S11" s="155" t="s">
        <v>120</v>
      </c>
      <c r="T11" s="155" t="s">
        <v>121</v>
      </c>
      <c r="U11" s="155">
        <v>1.5</v>
      </c>
      <c r="V11" s="155">
        <f t="shared" ref="V11:V19" si="6">ROUND(E11*U11,2)</f>
        <v>1.5</v>
      </c>
      <c r="W11" s="155"/>
      <c r="X11" s="155" t="s">
        <v>143</v>
      </c>
      <c r="Y11" s="155" t="s">
        <v>123</v>
      </c>
      <c r="Z11" s="147"/>
      <c r="AA11" s="147"/>
      <c r="AB11" s="147"/>
      <c r="AC11" s="147"/>
      <c r="AD11" s="147"/>
      <c r="AE11" s="147"/>
      <c r="AF11" s="147"/>
      <c r="AG11" s="147" t="s">
        <v>224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30.6" outlineLevel="1" x14ac:dyDescent="0.25">
      <c r="A12" s="172">
        <v>3</v>
      </c>
      <c r="B12" s="173" t="s">
        <v>225</v>
      </c>
      <c r="C12" s="179" t="s">
        <v>226</v>
      </c>
      <c r="D12" s="174" t="s">
        <v>223</v>
      </c>
      <c r="E12" s="175">
        <v>1</v>
      </c>
      <c r="F12" s="176"/>
      <c r="G12" s="177">
        <f t="shared" si="0"/>
        <v>0</v>
      </c>
      <c r="H12" s="156"/>
      <c r="I12" s="155">
        <f t="shared" si="1"/>
        <v>0</v>
      </c>
      <c r="J12" s="156"/>
      <c r="K12" s="155">
        <f t="shared" si="2"/>
        <v>0</v>
      </c>
      <c r="L12" s="155">
        <v>21</v>
      </c>
      <c r="M12" s="155">
        <f t="shared" si="3"/>
        <v>0</v>
      </c>
      <c r="N12" s="154">
        <v>0.5</v>
      </c>
      <c r="O12" s="154">
        <f t="shared" si="4"/>
        <v>0.5</v>
      </c>
      <c r="P12" s="154">
        <v>0</v>
      </c>
      <c r="Q12" s="154">
        <f t="shared" si="5"/>
        <v>0</v>
      </c>
      <c r="R12" s="155"/>
      <c r="S12" s="155" t="s">
        <v>120</v>
      </c>
      <c r="T12" s="155" t="s">
        <v>121</v>
      </c>
      <c r="U12" s="155">
        <v>4</v>
      </c>
      <c r="V12" s="155">
        <f t="shared" si="6"/>
        <v>4</v>
      </c>
      <c r="W12" s="155"/>
      <c r="X12" s="155" t="s">
        <v>143</v>
      </c>
      <c r="Y12" s="155" t="s">
        <v>123</v>
      </c>
      <c r="Z12" s="147"/>
      <c r="AA12" s="147"/>
      <c r="AB12" s="147"/>
      <c r="AC12" s="147"/>
      <c r="AD12" s="147"/>
      <c r="AE12" s="147"/>
      <c r="AF12" s="147"/>
      <c r="AG12" s="147" t="s">
        <v>224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0.399999999999999" outlineLevel="1" x14ac:dyDescent="0.25">
      <c r="A13" s="172">
        <v>4</v>
      </c>
      <c r="B13" s="173" t="s">
        <v>227</v>
      </c>
      <c r="C13" s="179" t="s">
        <v>228</v>
      </c>
      <c r="D13" s="174" t="s">
        <v>223</v>
      </c>
      <c r="E13" s="175">
        <v>1</v>
      </c>
      <c r="F13" s="176"/>
      <c r="G13" s="177">
        <f t="shared" si="0"/>
        <v>0</v>
      </c>
      <c r="H13" s="156"/>
      <c r="I13" s="155">
        <f t="shared" si="1"/>
        <v>0</v>
      </c>
      <c r="J13" s="156"/>
      <c r="K13" s="155">
        <f t="shared" si="2"/>
        <v>0</v>
      </c>
      <c r="L13" s="155">
        <v>21</v>
      </c>
      <c r="M13" s="155">
        <f t="shared" si="3"/>
        <v>0</v>
      </c>
      <c r="N13" s="154">
        <v>0.5</v>
      </c>
      <c r="O13" s="154">
        <f t="shared" si="4"/>
        <v>0.5</v>
      </c>
      <c r="P13" s="154">
        <v>0</v>
      </c>
      <c r="Q13" s="154">
        <f t="shared" si="5"/>
        <v>0</v>
      </c>
      <c r="R13" s="155"/>
      <c r="S13" s="155" t="s">
        <v>120</v>
      </c>
      <c r="T13" s="155" t="s">
        <v>121</v>
      </c>
      <c r="U13" s="155">
        <v>30</v>
      </c>
      <c r="V13" s="155">
        <f t="shared" si="6"/>
        <v>30</v>
      </c>
      <c r="W13" s="155"/>
      <c r="X13" s="155" t="s">
        <v>143</v>
      </c>
      <c r="Y13" s="155" t="s">
        <v>123</v>
      </c>
      <c r="Z13" s="147"/>
      <c r="AA13" s="147"/>
      <c r="AB13" s="147"/>
      <c r="AC13" s="147"/>
      <c r="AD13" s="147"/>
      <c r="AE13" s="147"/>
      <c r="AF13" s="147"/>
      <c r="AG13" s="147" t="s">
        <v>224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20.399999999999999" outlineLevel="1" x14ac:dyDescent="0.25">
      <c r="A14" s="172">
        <v>5</v>
      </c>
      <c r="B14" s="173" t="s">
        <v>185</v>
      </c>
      <c r="C14" s="179" t="s">
        <v>229</v>
      </c>
      <c r="D14" s="174" t="s">
        <v>230</v>
      </c>
      <c r="E14" s="175">
        <v>7</v>
      </c>
      <c r="F14" s="176"/>
      <c r="G14" s="177">
        <f t="shared" si="0"/>
        <v>0</v>
      </c>
      <c r="H14" s="156"/>
      <c r="I14" s="155">
        <f t="shared" si="1"/>
        <v>0</v>
      </c>
      <c r="J14" s="156"/>
      <c r="K14" s="155">
        <f t="shared" si="2"/>
        <v>0</v>
      </c>
      <c r="L14" s="155">
        <v>21</v>
      </c>
      <c r="M14" s="155">
        <f t="shared" si="3"/>
        <v>0</v>
      </c>
      <c r="N14" s="154">
        <v>0</v>
      </c>
      <c r="O14" s="154">
        <f t="shared" si="4"/>
        <v>0</v>
      </c>
      <c r="P14" s="154">
        <v>0</v>
      </c>
      <c r="Q14" s="154">
        <f t="shared" si="5"/>
        <v>0</v>
      </c>
      <c r="R14" s="155"/>
      <c r="S14" s="155" t="s">
        <v>120</v>
      </c>
      <c r="T14" s="155" t="s">
        <v>121</v>
      </c>
      <c r="U14" s="155">
        <v>0</v>
      </c>
      <c r="V14" s="155">
        <f t="shared" si="6"/>
        <v>0</v>
      </c>
      <c r="W14" s="155"/>
      <c r="X14" s="155" t="s">
        <v>122</v>
      </c>
      <c r="Y14" s="155" t="s">
        <v>123</v>
      </c>
      <c r="Z14" s="147"/>
      <c r="AA14" s="147"/>
      <c r="AB14" s="147"/>
      <c r="AC14" s="147"/>
      <c r="AD14" s="147"/>
      <c r="AE14" s="147"/>
      <c r="AF14" s="147"/>
      <c r="AG14" s="147" t="s">
        <v>124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72">
        <v>6</v>
      </c>
      <c r="B15" s="173" t="s">
        <v>182</v>
      </c>
      <c r="C15" s="179" t="s">
        <v>231</v>
      </c>
      <c r="D15" s="174" t="s">
        <v>230</v>
      </c>
      <c r="E15" s="175">
        <v>1</v>
      </c>
      <c r="F15" s="176"/>
      <c r="G15" s="177">
        <f t="shared" si="0"/>
        <v>0</v>
      </c>
      <c r="H15" s="156"/>
      <c r="I15" s="155">
        <f t="shared" si="1"/>
        <v>0</v>
      </c>
      <c r="J15" s="156"/>
      <c r="K15" s="155">
        <f t="shared" si="2"/>
        <v>0</v>
      </c>
      <c r="L15" s="155">
        <v>21</v>
      </c>
      <c r="M15" s="155">
        <f t="shared" si="3"/>
        <v>0</v>
      </c>
      <c r="N15" s="154">
        <v>0</v>
      </c>
      <c r="O15" s="154">
        <f t="shared" si="4"/>
        <v>0</v>
      </c>
      <c r="P15" s="154">
        <v>0</v>
      </c>
      <c r="Q15" s="154">
        <f t="shared" si="5"/>
        <v>0</v>
      </c>
      <c r="R15" s="155"/>
      <c r="S15" s="155" t="s">
        <v>120</v>
      </c>
      <c r="T15" s="155" t="s">
        <v>121</v>
      </c>
      <c r="U15" s="155">
        <v>0</v>
      </c>
      <c r="V15" s="155">
        <f t="shared" si="6"/>
        <v>0</v>
      </c>
      <c r="W15" s="155"/>
      <c r="X15" s="155" t="s">
        <v>122</v>
      </c>
      <c r="Y15" s="155" t="s">
        <v>123</v>
      </c>
      <c r="Z15" s="147"/>
      <c r="AA15" s="147"/>
      <c r="AB15" s="147"/>
      <c r="AC15" s="147"/>
      <c r="AD15" s="147"/>
      <c r="AE15" s="147"/>
      <c r="AF15" s="147"/>
      <c r="AG15" s="147" t="s">
        <v>124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0.399999999999999" outlineLevel="1" x14ac:dyDescent="0.25">
      <c r="A16" s="172">
        <v>7</v>
      </c>
      <c r="B16" s="173" t="s">
        <v>232</v>
      </c>
      <c r="C16" s="179" t="s">
        <v>233</v>
      </c>
      <c r="D16" s="174" t="s">
        <v>230</v>
      </c>
      <c r="E16" s="175">
        <v>2</v>
      </c>
      <c r="F16" s="176"/>
      <c r="G16" s="177">
        <f t="shared" si="0"/>
        <v>0</v>
      </c>
      <c r="H16" s="156"/>
      <c r="I16" s="155">
        <f t="shared" si="1"/>
        <v>0</v>
      </c>
      <c r="J16" s="156"/>
      <c r="K16" s="155">
        <f t="shared" si="2"/>
        <v>0</v>
      </c>
      <c r="L16" s="155">
        <v>21</v>
      </c>
      <c r="M16" s="155">
        <f t="shared" si="3"/>
        <v>0</v>
      </c>
      <c r="N16" s="154">
        <v>0</v>
      </c>
      <c r="O16" s="154">
        <f t="shared" si="4"/>
        <v>0</v>
      </c>
      <c r="P16" s="154">
        <v>0</v>
      </c>
      <c r="Q16" s="154">
        <f t="shared" si="5"/>
        <v>0</v>
      </c>
      <c r="R16" s="155"/>
      <c r="S16" s="155" t="s">
        <v>120</v>
      </c>
      <c r="T16" s="155" t="s">
        <v>121</v>
      </c>
      <c r="U16" s="155">
        <v>0</v>
      </c>
      <c r="V16" s="155">
        <f t="shared" si="6"/>
        <v>0</v>
      </c>
      <c r="W16" s="155"/>
      <c r="X16" s="155" t="s">
        <v>122</v>
      </c>
      <c r="Y16" s="155" t="s">
        <v>123</v>
      </c>
      <c r="Z16" s="147"/>
      <c r="AA16" s="147"/>
      <c r="AB16" s="147"/>
      <c r="AC16" s="147"/>
      <c r="AD16" s="147"/>
      <c r="AE16" s="147"/>
      <c r="AF16" s="147"/>
      <c r="AG16" s="147" t="s">
        <v>124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72">
        <v>8</v>
      </c>
      <c r="B17" s="173" t="s">
        <v>234</v>
      </c>
      <c r="C17" s="179" t="s">
        <v>235</v>
      </c>
      <c r="D17" s="174" t="s">
        <v>230</v>
      </c>
      <c r="E17" s="175">
        <v>1</v>
      </c>
      <c r="F17" s="176"/>
      <c r="G17" s="177">
        <f t="shared" si="0"/>
        <v>0</v>
      </c>
      <c r="H17" s="156"/>
      <c r="I17" s="155">
        <f t="shared" si="1"/>
        <v>0</v>
      </c>
      <c r="J17" s="156"/>
      <c r="K17" s="155">
        <f t="shared" si="2"/>
        <v>0</v>
      </c>
      <c r="L17" s="155">
        <v>21</v>
      </c>
      <c r="M17" s="155">
        <f t="shared" si="3"/>
        <v>0</v>
      </c>
      <c r="N17" s="154">
        <v>0</v>
      </c>
      <c r="O17" s="154">
        <f t="shared" si="4"/>
        <v>0</v>
      </c>
      <c r="P17" s="154">
        <v>0</v>
      </c>
      <c r="Q17" s="154">
        <f t="shared" si="5"/>
        <v>0</v>
      </c>
      <c r="R17" s="155"/>
      <c r="S17" s="155" t="s">
        <v>120</v>
      </c>
      <c r="T17" s="155" t="s">
        <v>121</v>
      </c>
      <c r="U17" s="155">
        <v>0</v>
      </c>
      <c r="V17" s="155">
        <f t="shared" si="6"/>
        <v>0</v>
      </c>
      <c r="W17" s="155"/>
      <c r="X17" s="155" t="s">
        <v>122</v>
      </c>
      <c r="Y17" s="155" t="s">
        <v>123</v>
      </c>
      <c r="Z17" s="147"/>
      <c r="AA17" s="147"/>
      <c r="AB17" s="147"/>
      <c r="AC17" s="147"/>
      <c r="AD17" s="147"/>
      <c r="AE17" s="147"/>
      <c r="AF17" s="147"/>
      <c r="AG17" s="147" t="s">
        <v>124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5">
      <c r="A18" s="172">
        <v>9</v>
      </c>
      <c r="B18" s="173" t="s">
        <v>236</v>
      </c>
      <c r="C18" s="179" t="s">
        <v>237</v>
      </c>
      <c r="D18" s="174" t="s">
        <v>230</v>
      </c>
      <c r="E18" s="175">
        <v>1</v>
      </c>
      <c r="F18" s="176"/>
      <c r="G18" s="177">
        <f t="shared" si="0"/>
        <v>0</v>
      </c>
      <c r="H18" s="156"/>
      <c r="I18" s="155">
        <f t="shared" si="1"/>
        <v>0</v>
      </c>
      <c r="J18" s="156"/>
      <c r="K18" s="155">
        <f t="shared" si="2"/>
        <v>0</v>
      </c>
      <c r="L18" s="155">
        <v>21</v>
      </c>
      <c r="M18" s="155">
        <f t="shared" si="3"/>
        <v>0</v>
      </c>
      <c r="N18" s="154">
        <v>0</v>
      </c>
      <c r="O18" s="154">
        <f t="shared" si="4"/>
        <v>0</v>
      </c>
      <c r="P18" s="154">
        <v>0</v>
      </c>
      <c r="Q18" s="154">
        <f t="shared" si="5"/>
        <v>0</v>
      </c>
      <c r="R18" s="155"/>
      <c r="S18" s="155" t="s">
        <v>120</v>
      </c>
      <c r="T18" s="155" t="s">
        <v>121</v>
      </c>
      <c r="U18" s="155">
        <v>0</v>
      </c>
      <c r="V18" s="155">
        <f t="shared" si="6"/>
        <v>0</v>
      </c>
      <c r="W18" s="155"/>
      <c r="X18" s="155" t="s">
        <v>122</v>
      </c>
      <c r="Y18" s="155" t="s">
        <v>123</v>
      </c>
      <c r="Z18" s="147"/>
      <c r="AA18" s="147"/>
      <c r="AB18" s="147"/>
      <c r="AC18" s="147"/>
      <c r="AD18" s="147"/>
      <c r="AE18" s="147"/>
      <c r="AF18" s="147"/>
      <c r="AG18" s="147" t="s">
        <v>124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5">
      <c r="A19" s="172">
        <v>10</v>
      </c>
      <c r="B19" s="173" t="s">
        <v>238</v>
      </c>
      <c r="C19" s="179" t="s">
        <v>239</v>
      </c>
      <c r="D19" s="174" t="s">
        <v>230</v>
      </c>
      <c r="E19" s="175">
        <v>1</v>
      </c>
      <c r="F19" s="176"/>
      <c r="G19" s="177">
        <f t="shared" si="0"/>
        <v>0</v>
      </c>
      <c r="H19" s="156"/>
      <c r="I19" s="155">
        <f t="shared" si="1"/>
        <v>0</v>
      </c>
      <c r="J19" s="156"/>
      <c r="K19" s="155">
        <f t="shared" si="2"/>
        <v>0</v>
      </c>
      <c r="L19" s="155">
        <v>21</v>
      </c>
      <c r="M19" s="155">
        <f t="shared" si="3"/>
        <v>0</v>
      </c>
      <c r="N19" s="154">
        <v>0</v>
      </c>
      <c r="O19" s="154">
        <f t="shared" si="4"/>
        <v>0</v>
      </c>
      <c r="P19" s="154">
        <v>0</v>
      </c>
      <c r="Q19" s="154">
        <f t="shared" si="5"/>
        <v>0</v>
      </c>
      <c r="R19" s="155"/>
      <c r="S19" s="155" t="s">
        <v>120</v>
      </c>
      <c r="T19" s="155" t="s">
        <v>121</v>
      </c>
      <c r="U19" s="155">
        <v>0</v>
      </c>
      <c r="V19" s="155">
        <f t="shared" si="6"/>
        <v>0</v>
      </c>
      <c r="W19" s="155"/>
      <c r="X19" s="155" t="s">
        <v>122</v>
      </c>
      <c r="Y19" s="155" t="s">
        <v>123</v>
      </c>
      <c r="Z19" s="147"/>
      <c r="AA19" s="147"/>
      <c r="AB19" s="147"/>
      <c r="AC19" s="147"/>
      <c r="AD19" s="147"/>
      <c r="AE19" s="147"/>
      <c r="AF19" s="147"/>
      <c r="AG19" s="147" t="s">
        <v>124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x14ac:dyDescent="0.25">
      <c r="A20" s="159" t="s">
        <v>115</v>
      </c>
      <c r="B20" s="160" t="s">
        <v>80</v>
      </c>
      <c r="C20" s="178" t="s">
        <v>81</v>
      </c>
      <c r="D20" s="161"/>
      <c r="E20" s="162"/>
      <c r="F20" s="163"/>
      <c r="G20" s="164">
        <f>SUMIF(AG21:AG21,"&lt;&gt;NOR",G21:G21)</f>
        <v>0</v>
      </c>
      <c r="H20" s="158"/>
      <c r="I20" s="158">
        <f>SUM(I21:I21)</f>
        <v>0</v>
      </c>
      <c r="J20" s="158"/>
      <c r="K20" s="158">
        <f>SUM(K21:K21)</f>
        <v>0</v>
      </c>
      <c r="L20" s="158"/>
      <c r="M20" s="158">
        <f>SUM(M21:M21)</f>
        <v>0</v>
      </c>
      <c r="N20" s="157"/>
      <c r="O20" s="157">
        <f>SUM(O21:O21)</f>
        <v>0.04</v>
      </c>
      <c r="P20" s="157"/>
      <c r="Q20" s="157">
        <f>SUM(Q21:Q21)</f>
        <v>0</v>
      </c>
      <c r="R20" s="158"/>
      <c r="S20" s="158"/>
      <c r="T20" s="158"/>
      <c r="U20" s="158"/>
      <c r="V20" s="158">
        <f>SUM(V21:V21)</f>
        <v>2.88</v>
      </c>
      <c r="W20" s="158"/>
      <c r="X20" s="158"/>
      <c r="Y20" s="158"/>
      <c r="AG20" t="s">
        <v>116</v>
      </c>
    </row>
    <row r="21" spans="1:60" outlineLevel="1" x14ac:dyDescent="0.25">
      <c r="A21" s="172">
        <v>11</v>
      </c>
      <c r="B21" s="173" t="s">
        <v>240</v>
      </c>
      <c r="C21" s="179" t="s">
        <v>241</v>
      </c>
      <c r="D21" s="174" t="s">
        <v>179</v>
      </c>
      <c r="E21" s="175">
        <v>92.9</v>
      </c>
      <c r="F21" s="176"/>
      <c r="G21" s="177">
        <f>ROUND(E21*F21,2)</f>
        <v>0</v>
      </c>
      <c r="H21" s="156"/>
      <c r="I21" s="155">
        <f>ROUND(E21*H21,2)</f>
        <v>0</v>
      </c>
      <c r="J21" s="156"/>
      <c r="K21" s="155">
        <f>ROUND(E21*J21,2)</f>
        <v>0</v>
      </c>
      <c r="L21" s="155">
        <v>21</v>
      </c>
      <c r="M21" s="155">
        <f>G21*(1+L21/100)</f>
        <v>0</v>
      </c>
      <c r="N21" s="154">
        <v>4.4000000000000002E-4</v>
      </c>
      <c r="O21" s="154">
        <f>ROUND(E21*N21,2)</f>
        <v>0.04</v>
      </c>
      <c r="P21" s="154">
        <v>0</v>
      </c>
      <c r="Q21" s="154">
        <f>ROUND(E21*P21,2)</f>
        <v>0</v>
      </c>
      <c r="R21" s="155"/>
      <c r="S21" s="155" t="s">
        <v>120</v>
      </c>
      <c r="T21" s="155" t="s">
        <v>121</v>
      </c>
      <c r="U21" s="155">
        <v>3.1E-2</v>
      </c>
      <c r="V21" s="155">
        <f>ROUND(E21*U21,2)</f>
        <v>2.88</v>
      </c>
      <c r="W21" s="155"/>
      <c r="X21" s="155" t="s">
        <v>122</v>
      </c>
      <c r="Y21" s="155" t="s">
        <v>123</v>
      </c>
      <c r="Z21" s="147"/>
      <c r="AA21" s="147"/>
      <c r="AB21" s="147"/>
      <c r="AC21" s="147"/>
      <c r="AD21" s="147"/>
      <c r="AE21" s="147"/>
      <c r="AF21" s="147"/>
      <c r="AG21" s="147" t="s">
        <v>208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x14ac:dyDescent="0.25">
      <c r="A22" s="159" t="s">
        <v>115</v>
      </c>
      <c r="B22" s="160" t="s">
        <v>82</v>
      </c>
      <c r="C22" s="178" t="s">
        <v>83</v>
      </c>
      <c r="D22" s="161"/>
      <c r="E22" s="162"/>
      <c r="F22" s="163"/>
      <c r="G22" s="164">
        <f>SUMIF(AG23:AG23,"&lt;&gt;NOR",G23:G23)</f>
        <v>0</v>
      </c>
      <c r="H22" s="158"/>
      <c r="I22" s="158">
        <f>SUM(I23:I23)</f>
        <v>0</v>
      </c>
      <c r="J22" s="158"/>
      <c r="K22" s="158">
        <f>SUM(K23:K23)</f>
        <v>0</v>
      </c>
      <c r="L22" s="158"/>
      <c r="M22" s="158">
        <f>SUM(M23:M23)</f>
        <v>0</v>
      </c>
      <c r="N22" s="157"/>
      <c r="O22" s="157">
        <f>SUM(O23:O23)</f>
        <v>0</v>
      </c>
      <c r="P22" s="157"/>
      <c r="Q22" s="157">
        <f>SUM(Q23:Q23)</f>
        <v>0</v>
      </c>
      <c r="R22" s="158"/>
      <c r="S22" s="158"/>
      <c r="T22" s="158"/>
      <c r="U22" s="158"/>
      <c r="V22" s="158">
        <f>SUM(V23:V23)</f>
        <v>0.35</v>
      </c>
      <c r="W22" s="158"/>
      <c r="X22" s="158"/>
      <c r="Y22" s="158"/>
      <c r="AG22" t="s">
        <v>116</v>
      </c>
    </row>
    <row r="23" spans="1:60" outlineLevel="1" x14ac:dyDescent="0.25">
      <c r="A23" s="166">
        <v>12</v>
      </c>
      <c r="B23" s="167" t="s">
        <v>242</v>
      </c>
      <c r="C23" s="180" t="s">
        <v>243</v>
      </c>
      <c r="D23" s="168" t="s">
        <v>140</v>
      </c>
      <c r="E23" s="169">
        <v>17.285049999999998</v>
      </c>
      <c r="F23" s="170"/>
      <c r="G23" s="171">
        <f>ROUND(E23*F23,2)</f>
        <v>0</v>
      </c>
      <c r="H23" s="156"/>
      <c r="I23" s="155">
        <f>ROUND(E23*H23,2)</f>
        <v>0</v>
      </c>
      <c r="J23" s="156"/>
      <c r="K23" s="155">
        <f>ROUND(E23*J23,2)</f>
        <v>0</v>
      </c>
      <c r="L23" s="155">
        <v>21</v>
      </c>
      <c r="M23" s="155">
        <f>G23*(1+L23/100)</f>
        <v>0</v>
      </c>
      <c r="N23" s="154">
        <v>0</v>
      </c>
      <c r="O23" s="154">
        <f>ROUND(E23*N23,2)</f>
        <v>0</v>
      </c>
      <c r="P23" s="154">
        <v>0</v>
      </c>
      <c r="Q23" s="154">
        <f>ROUND(E23*P23,2)</f>
        <v>0</v>
      </c>
      <c r="R23" s="155"/>
      <c r="S23" s="155" t="s">
        <v>120</v>
      </c>
      <c r="T23" s="155" t="s">
        <v>121</v>
      </c>
      <c r="U23" s="155">
        <v>0.02</v>
      </c>
      <c r="V23" s="155">
        <f>ROUND(E23*U23,2)</f>
        <v>0.35</v>
      </c>
      <c r="W23" s="155"/>
      <c r="X23" s="155" t="s">
        <v>122</v>
      </c>
      <c r="Y23" s="155" t="s">
        <v>123</v>
      </c>
      <c r="Z23" s="147"/>
      <c r="AA23" s="147"/>
      <c r="AB23" s="147"/>
      <c r="AC23" s="147"/>
      <c r="AD23" s="147"/>
      <c r="AE23" s="147"/>
      <c r="AF23" s="147"/>
      <c r="AG23" s="147" t="s">
        <v>192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x14ac:dyDescent="0.25">
      <c r="A24" s="3"/>
      <c r="B24" s="4"/>
      <c r="C24" s="181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v>12</v>
      </c>
      <c r="AF24">
        <v>21</v>
      </c>
      <c r="AG24" t="s">
        <v>101</v>
      </c>
    </row>
    <row r="25" spans="1:60" x14ac:dyDescent="0.25">
      <c r="A25" s="150"/>
      <c r="B25" s="151" t="s">
        <v>31</v>
      </c>
      <c r="C25" s="182"/>
      <c r="D25" s="152"/>
      <c r="E25" s="153"/>
      <c r="F25" s="153"/>
      <c r="G25" s="165">
        <f>G8+G10+G20+G22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>
        <f>SUMIF(L7:L23,AE24,G7:G23)</f>
        <v>0</v>
      </c>
      <c r="AF25">
        <f>SUMIF(L7:L23,AF24,G7:G23)</f>
        <v>0</v>
      </c>
      <c r="AG25" t="s">
        <v>202</v>
      </c>
    </row>
    <row r="26" spans="1:60" x14ac:dyDescent="0.25">
      <c r="A26" s="3"/>
      <c r="B26" s="4"/>
      <c r="C26" s="181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5">
      <c r="A27" s="3"/>
      <c r="B27" s="4"/>
      <c r="C27" s="181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5">
      <c r="A28" s="248" t="s">
        <v>203</v>
      </c>
      <c r="B28" s="248"/>
      <c r="C28" s="249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5">
      <c r="A29" s="250"/>
      <c r="B29" s="251"/>
      <c r="C29" s="252"/>
      <c r="D29" s="251"/>
      <c r="E29" s="251"/>
      <c r="F29" s="251"/>
      <c r="G29" s="25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G29" t="s">
        <v>204</v>
      </c>
    </row>
    <row r="30" spans="1:60" x14ac:dyDescent="0.25">
      <c r="A30" s="254"/>
      <c r="B30" s="255"/>
      <c r="C30" s="256"/>
      <c r="D30" s="255"/>
      <c r="E30" s="255"/>
      <c r="F30" s="255"/>
      <c r="G30" s="25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5">
      <c r="A31" s="254"/>
      <c r="B31" s="255"/>
      <c r="C31" s="256"/>
      <c r="D31" s="255"/>
      <c r="E31" s="255"/>
      <c r="F31" s="255"/>
      <c r="G31" s="25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5">
      <c r="A32" s="254"/>
      <c r="B32" s="255"/>
      <c r="C32" s="256"/>
      <c r="D32" s="255"/>
      <c r="E32" s="255"/>
      <c r="F32" s="255"/>
      <c r="G32" s="25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5">
      <c r="A33" s="258"/>
      <c r="B33" s="259"/>
      <c r="C33" s="260"/>
      <c r="D33" s="259"/>
      <c r="E33" s="259"/>
      <c r="F33" s="259"/>
      <c r="G33" s="26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5">
      <c r="A34" s="3"/>
      <c r="B34" s="4"/>
      <c r="C34" s="181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5">
      <c r="C35" s="183"/>
      <c r="D35" s="10"/>
      <c r="AG35" t="s">
        <v>205</v>
      </c>
    </row>
    <row r="36" spans="1:33" x14ac:dyDescent="0.25">
      <c r="D36" s="10"/>
    </row>
    <row r="37" spans="1:33" x14ac:dyDescent="0.25">
      <c r="D37" s="10"/>
    </row>
    <row r="38" spans="1:33" x14ac:dyDescent="0.25">
      <c r="D38" s="10"/>
    </row>
    <row r="39" spans="1:33" x14ac:dyDescent="0.25">
      <c r="D39" s="10"/>
    </row>
    <row r="40" spans="1:33" x14ac:dyDescent="0.25">
      <c r="D40" s="10"/>
    </row>
    <row r="41" spans="1:33" x14ac:dyDescent="0.25">
      <c r="D41" s="10"/>
    </row>
    <row r="42" spans="1:33" x14ac:dyDescent="0.25">
      <c r="D42" s="10"/>
    </row>
    <row r="43" spans="1:33" x14ac:dyDescent="0.25">
      <c r="D43" s="10"/>
    </row>
    <row r="44" spans="1:33" x14ac:dyDescent="0.25">
      <c r="D44" s="10"/>
    </row>
    <row r="45" spans="1:33" x14ac:dyDescent="0.25">
      <c r="D45" s="10"/>
    </row>
    <row r="46" spans="1:33" x14ac:dyDescent="0.25">
      <c r="D46" s="10"/>
    </row>
    <row r="47" spans="1:33" x14ac:dyDescent="0.25">
      <c r="D47" s="10"/>
    </row>
    <row r="48" spans="1:3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29:G33"/>
    <mergeCell ref="A1:G1"/>
    <mergeCell ref="C2:G2"/>
    <mergeCell ref="C3:G3"/>
    <mergeCell ref="C4:G4"/>
    <mergeCell ref="A28:C28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 02 01 Pol</vt:lpstr>
      <vt:lpstr>SO 03 01 Pol</vt:lpstr>
      <vt:lpstr>SO 03 01 P1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02 01 Pol'!Názvy_tisku</vt:lpstr>
      <vt:lpstr>'SO 03 01 P1'!Názvy_tisku</vt:lpstr>
      <vt:lpstr>'SO 03 01 Pol'!Názvy_tisku</vt:lpstr>
      <vt:lpstr>oadresa</vt:lpstr>
      <vt:lpstr>Stavba!Objednatel</vt:lpstr>
      <vt:lpstr>Stavba!Objekt</vt:lpstr>
      <vt:lpstr>'SO 02 01 Pol'!Oblast_tisku</vt:lpstr>
      <vt:lpstr>'SO 03 01 P1'!Oblast_tisku</vt:lpstr>
      <vt:lpstr>'SO 03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Klečka</dc:creator>
  <cp:lastModifiedBy>Petr Klečka</cp:lastModifiedBy>
  <cp:lastPrinted>2019-03-19T12:27:02Z</cp:lastPrinted>
  <dcterms:created xsi:type="dcterms:W3CDTF">2009-04-08T07:15:50Z</dcterms:created>
  <dcterms:modified xsi:type="dcterms:W3CDTF">2025-11-05T10:08:07Z</dcterms:modified>
</cp:coreProperties>
</file>