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wrmTfB916aRGGeOLxNfvZguwtz81G83P\TRUHLA\30-2411 KOP BY II\4. DSP\04_DOSS\SmVaK\250218\"/>
    </mc:Choice>
  </mc:AlternateContent>
  <xr:revisionPtr revIDLastSave="0" documentId="13_ncr:1_{96CBE3C8-CFAA-414F-A8C0-085E0891EEAC}" xr6:coauthVersionLast="47" xr6:coauthVersionMax="47" xr10:uidLastSave="{00000000-0000-0000-0000-000000000000}"/>
  <bookViews>
    <workbookView xWindow="-28908" yWindow="2340" windowWidth="29016" windowHeight="15696" activeTab="2" xr2:uid="{3A1918D6-5ECD-4504-B562-4FDE7D05CF86}"/>
  </bookViews>
  <sheets>
    <sheet name="List1" sheetId="1" r:id="rId1"/>
    <sheet name="List2" sheetId="2" r:id="rId2"/>
    <sheet name="Lis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77" i="3" l="1"/>
  <c r="I57" i="3"/>
  <c r="I55" i="3"/>
  <c r="H55" i="3"/>
  <c r="H57" i="3"/>
  <c r="AG66" i="3"/>
  <c r="AF69" i="3"/>
  <c r="AE69" i="3"/>
  <c r="AM69" i="3" s="1"/>
  <c r="AN69" i="3" s="1"/>
  <c r="AD69" i="3"/>
  <c r="AC69" i="3"/>
  <c r="Y69" i="3"/>
  <c r="AF68" i="3"/>
  <c r="AE68" i="3"/>
  <c r="AM68" i="3" s="1"/>
  <c r="AN68" i="3" s="1"/>
  <c r="AD68" i="3"/>
  <c r="AC68" i="3"/>
  <c r="Y68" i="3"/>
  <c r="AG67" i="3"/>
  <c r="AF67" i="3"/>
  <c r="AE67" i="3"/>
  <c r="AM67" i="3" s="1"/>
  <c r="AN67" i="3" s="1"/>
  <c r="AD67" i="3"/>
  <c r="AC67" i="3"/>
  <c r="Y67" i="3"/>
  <c r="AF66" i="3"/>
  <c r="AE66" i="3"/>
  <c r="AM66" i="3" s="1"/>
  <c r="AN66" i="3" s="1"/>
  <c r="AD66" i="3"/>
  <c r="AC66" i="3"/>
  <c r="Y66" i="3"/>
  <c r="AG65" i="3"/>
  <c r="AF65" i="3"/>
  <c r="AE65" i="3"/>
  <c r="AD65" i="3"/>
  <c r="AC65" i="3"/>
  <c r="Y65" i="3"/>
  <c r="AF64" i="3"/>
  <c r="AD64" i="3"/>
  <c r="AC64" i="3"/>
  <c r="Y64" i="3"/>
  <c r="Y63" i="3"/>
  <c r="AG63" i="3"/>
  <c r="AF63" i="3"/>
  <c r="AE63" i="3"/>
  <c r="AD63" i="3"/>
  <c r="AC63" i="3"/>
  <c r="AG62" i="3"/>
  <c r="AF62" i="3"/>
  <c r="AE62" i="3"/>
  <c r="AD62" i="3"/>
  <c r="AC62" i="3"/>
  <c r="Y62" i="3"/>
  <c r="AG61" i="3"/>
  <c r="AF61" i="3"/>
  <c r="AE61" i="3"/>
  <c r="AM61" i="3" s="1"/>
  <c r="AN61" i="3" s="1"/>
  <c r="AD61" i="3"/>
  <c r="AC61" i="3"/>
  <c r="Y61" i="3"/>
  <c r="AG60" i="3"/>
  <c r="AF60" i="3"/>
  <c r="AE60" i="3"/>
  <c r="AD60" i="3"/>
  <c r="AC60" i="3"/>
  <c r="Y60" i="3"/>
  <c r="AG59" i="3"/>
  <c r="AF59" i="3"/>
  <c r="AE59" i="3"/>
  <c r="AD59" i="3"/>
  <c r="AC59" i="3"/>
  <c r="Y59" i="3"/>
  <c r="AE52" i="3"/>
  <c r="AD52" i="3"/>
  <c r="AG58" i="3"/>
  <c r="AF58" i="3"/>
  <c r="AE58" i="3"/>
  <c r="AD58" i="3"/>
  <c r="AC58" i="3"/>
  <c r="Y58" i="3"/>
  <c r="AG57" i="3"/>
  <c r="AF57" i="3"/>
  <c r="AD57" i="3"/>
  <c r="AC57" i="3"/>
  <c r="Y57" i="3"/>
  <c r="AG56" i="3"/>
  <c r="AF56" i="3"/>
  <c r="AE56" i="3"/>
  <c r="AD56" i="3"/>
  <c r="AC56" i="3"/>
  <c r="Y56" i="3"/>
  <c r="AF55" i="3"/>
  <c r="AG55" i="3"/>
  <c r="AE55" i="3"/>
  <c r="AD55" i="3"/>
  <c r="AC55" i="3"/>
  <c r="Y55" i="3"/>
  <c r="AF54" i="3"/>
  <c r="AG54" i="3"/>
  <c r="AD54" i="3"/>
  <c r="AC54" i="3"/>
  <c r="Y54" i="3"/>
  <c r="AG53" i="3"/>
  <c r="AF53" i="3"/>
  <c r="AE53" i="3"/>
  <c r="AD53" i="3"/>
  <c r="AC53" i="3"/>
  <c r="Y53" i="3"/>
  <c r="AG52" i="3"/>
  <c r="AF52" i="3"/>
  <c r="AC52" i="3"/>
  <c r="Y52" i="3"/>
  <c r="AG51" i="3"/>
  <c r="AF51" i="3"/>
  <c r="AD51" i="3"/>
  <c r="AC51" i="3"/>
  <c r="Y51" i="3"/>
  <c r="K63" i="3"/>
  <c r="J63" i="3"/>
  <c r="I63" i="3"/>
  <c r="H63" i="3"/>
  <c r="G63" i="3"/>
  <c r="C63" i="3"/>
  <c r="K62" i="3"/>
  <c r="J62" i="3"/>
  <c r="I62" i="3"/>
  <c r="H62" i="3"/>
  <c r="G62" i="3"/>
  <c r="C62" i="3"/>
  <c r="K61" i="3"/>
  <c r="J61" i="3"/>
  <c r="I61" i="3"/>
  <c r="H61" i="3"/>
  <c r="G61" i="3"/>
  <c r="C61" i="3"/>
  <c r="K60" i="3"/>
  <c r="J60" i="3"/>
  <c r="I60" i="3"/>
  <c r="H60" i="3"/>
  <c r="G60" i="3"/>
  <c r="C60" i="3"/>
  <c r="K59" i="3"/>
  <c r="J59" i="3"/>
  <c r="I59" i="3"/>
  <c r="Q59" i="3" s="1"/>
  <c r="R59" i="3" s="1"/>
  <c r="H59" i="3"/>
  <c r="G59" i="3"/>
  <c r="C59" i="3"/>
  <c r="K58" i="3"/>
  <c r="J58" i="3"/>
  <c r="I58" i="3"/>
  <c r="H58" i="3"/>
  <c r="G58" i="3"/>
  <c r="C58" i="3"/>
  <c r="K57" i="3"/>
  <c r="J57" i="3"/>
  <c r="G57" i="3"/>
  <c r="C57" i="3"/>
  <c r="J56" i="3"/>
  <c r="H56" i="3"/>
  <c r="G56" i="3"/>
  <c r="C56" i="3"/>
  <c r="J55" i="3"/>
  <c r="G55" i="3"/>
  <c r="C55" i="3"/>
  <c r="K54" i="3"/>
  <c r="J54" i="3"/>
  <c r="I54" i="3"/>
  <c r="H54" i="3"/>
  <c r="G54" i="3"/>
  <c r="C54" i="3"/>
  <c r="C53" i="3"/>
  <c r="C51" i="3"/>
  <c r="C52" i="3"/>
  <c r="K53" i="3"/>
  <c r="J53" i="3"/>
  <c r="H53" i="3"/>
  <c r="H52" i="3"/>
  <c r="J52" i="3"/>
  <c r="K52" i="3"/>
  <c r="K51" i="3"/>
  <c r="J51" i="3"/>
  <c r="H51" i="3"/>
  <c r="Q14" i="3"/>
  <c r="R14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AD41" i="3"/>
  <c r="AE30" i="3"/>
  <c r="AF30" i="3"/>
  <c r="AM30" i="3" s="1"/>
  <c r="AN30" i="3" s="1"/>
  <c r="AM31" i="3"/>
  <c r="AN31" i="3" s="1"/>
  <c r="AM32" i="3"/>
  <c r="AN32" i="3" s="1"/>
  <c r="AM33" i="3"/>
  <c r="AN33" i="3" s="1"/>
  <c r="AM34" i="3"/>
  <c r="AN34" i="3" s="1"/>
  <c r="AM35" i="3"/>
  <c r="AN35" i="3" s="1"/>
  <c r="AM36" i="3"/>
  <c r="AN36" i="3" s="1"/>
  <c r="AM37" i="3"/>
  <c r="AN37" i="3" s="1"/>
  <c r="AM38" i="3"/>
  <c r="AN38" i="3" s="1"/>
  <c r="AM39" i="3"/>
  <c r="AN39" i="3" s="1"/>
  <c r="AM40" i="3"/>
  <c r="AN40" i="3" s="1"/>
  <c r="AE11" i="3"/>
  <c r="AE26" i="3"/>
  <c r="AM29" i="3"/>
  <c r="AN29" i="3" s="1"/>
  <c r="AM28" i="3"/>
  <c r="AN28" i="3" s="1"/>
  <c r="AM27" i="3"/>
  <c r="AN27" i="3" s="1"/>
  <c r="AM26" i="3"/>
  <c r="AN26" i="3" s="1"/>
  <c r="AM25" i="3"/>
  <c r="AN25" i="3" s="1"/>
  <c r="AM24" i="3"/>
  <c r="AN24" i="3" s="1"/>
  <c r="AM18" i="3"/>
  <c r="AN18" i="3" s="1"/>
  <c r="AM19" i="3"/>
  <c r="AN19" i="3" s="1"/>
  <c r="AM20" i="3"/>
  <c r="AN20" i="3" s="1"/>
  <c r="AM22" i="3"/>
  <c r="AN22" i="3" s="1"/>
  <c r="AM23" i="3"/>
  <c r="AN23" i="3" s="1"/>
  <c r="AM17" i="3"/>
  <c r="AN17" i="3" s="1"/>
  <c r="AM16" i="3"/>
  <c r="AN16" i="3" s="1"/>
  <c r="AM15" i="3"/>
  <c r="AN15" i="3" s="1"/>
  <c r="AF21" i="3"/>
  <c r="AM21" i="3" s="1"/>
  <c r="AN21" i="3" s="1"/>
  <c r="AF14" i="3"/>
  <c r="AM14" i="3" s="1"/>
  <c r="AN14" i="3" s="1"/>
  <c r="AF13" i="3"/>
  <c r="AM13" i="3" s="1"/>
  <c r="AN13" i="3" s="1"/>
  <c r="AF12" i="3"/>
  <c r="AM12" i="3" s="1"/>
  <c r="AN12" i="3" s="1"/>
  <c r="AF11" i="3"/>
  <c r="AM11" i="3" s="1"/>
  <c r="AN11" i="3" s="1"/>
  <c r="H33" i="3"/>
  <c r="I27" i="3"/>
  <c r="Q32" i="3"/>
  <c r="R32" i="3" s="1"/>
  <c r="J13" i="3"/>
  <c r="I53" i="3" s="1"/>
  <c r="I11" i="3"/>
  <c r="J15" i="3"/>
  <c r="I56" i="3" s="1"/>
  <c r="J11" i="3"/>
  <c r="J12" i="3"/>
  <c r="I52" i="3" s="1"/>
  <c r="I23" i="3"/>
  <c r="C6" i="3"/>
  <c r="AE57" i="3" l="1"/>
  <c r="AM57" i="3" s="1"/>
  <c r="AN57" i="3" s="1"/>
  <c r="AM58" i="3"/>
  <c r="AN58" i="3" s="1"/>
  <c r="AE54" i="3"/>
  <c r="AM59" i="3"/>
  <c r="AN59" i="3" s="1"/>
  <c r="AM52" i="3"/>
  <c r="AN52" i="3" s="1"/>
  <c r="AM54" i="3"/>
  <c r="AN54" i="3" s="1"/>
  <c r="Q62" i="3"/>
  <c r="R62" i="3" s="1"/>
  <c r="AM62" i="3"/>
  <c r="AN62" i="3" s="1"/>
  <c r="AM65" i="3"/>
  <c r="AN65" i="3" s="1"/>
  <c r="AN71" i="3" s="1"/>
  <c r="AM55" i="3"/>
  <c r="AN55" i="3" s="1"/>
  <c r="AM60" i="3"/>
  <c r="AN60" i="3" s="1"/>
  <c r="AM53" i="3"/>
  <c r="AN53" i="3" s="1"/>
  <c r="AM63" i="3"/>
  <c r="AN63" i="3" s="1"/>
  <c r="Q54" i="3"/>
  <c r="R54" i="3" s="1"/>
  <c r="Q63" i="3"/>
  <c r="R63" i="3" s="1"/>
  <c r="AM56" i="3"/>
  <c r="AN56" i="3" s="1"/>
  <c r="Q61" i="3"/>
  <c r="R61" i="3" s="1"/>
  <c r="AD70" i="3"/>
  <c r="AE51" i="3"/>
  <c r="AE64" i="3"/>
  <c r="AM64" i="3" s="1"/>
  <c r="AN64" i="3" s="1"/>
  <c r="H64" i="3"/>
  <c r="Q60" i="3"/>
  <c r="R60" i="3" s="1"/>
  <c r="Q52" i="3"/>
  <c r="R52" i="3" s="1"/>
  <c r="Q53" i="3"/>
  <c r="R53" i="3" s="1"/>
  <c r="Q58" i="3"/>
  <c r="R58" i="3" s="1"/>
  <c r="Q13" i="3"/>
  <c r="R13" i="3" s="1"/>
  <c r="Q57" i="3"/>
  <c r="R57" i="3" s="1"/>
  <c r="Q56" i="3"/>
  <c r="R56" i="3" s="1"/>
  <c r="Q55" i="3"/>
  <c r="R55" i="3" s="1"/>
  <c r="Q15" i="3"/>
  <c r="R15" i="3" s="1"/>
  <c r="AE41" i="3"/>
  <c r="AF41" i="3"/>
  <c r="Q11" i="3"/>
  <c r="R11" i="3" s="1"/>
  <c r="I51" i="3"/>
  <c r="Q12" i="3"/>
  <c r="R12" i="3" s="1"/>
  <c r="AN41" i="3"/>
  <c r="I33" i="3"/>
  <c r="J33" i="3"/>
  <c r="J16" i="2"/>
  <c r="K16" i="2" s="1"/>
  <c r="J17" i="2"/>
  <c r="K17" i="2" s="1"/>
  <c r="J21" i="2"/>
  <c r="K21" i="2" s="1"/>
  <c r="J22" i="2"/>
  <c r="K22" i="2" s="1"/>
  <c r="J23" i="2"/>
  <c r="K23" i="2" s="1"/>
  <c r="J15" i="2"/>
  <c r="K15" i="2" s="1"/>
  <c r="G14" i="2"/>
  <c r="J14" i="2" s="1"/>
  <c r="K14" i="2" s="1"/>
  <c r="G11" i="2"/>
  <c r="J11" i="2" s="1"/>
  <c r="K11" i="2" s="1"/>
  <c r="G12" i="2"/>
  <c r="J12" i="2" s="1"/>
  <c r="K12" i="2" s="1"/>
  <c r="G13" i="2"/>
  <c r="J13" i="2" s="1"/>
  <c r="K13" i="2" s="1"/>
  <c r="F22" i="2"/>
  <c r="I27" i="1"/>
  <c r="H4" i="1"/>
  <c r="I4" i="1"/>
  <c r="S44" i="1"/>
  <c r="C58" i="1"/>
  <c r="C59" i="1"/>
  <c r="C60" i="1"/>
  <c r="C49" i="1"/>
  <c r="C48" i="1"/>
  <c r="C47" i="1"/>
  <c r="C45" i="1"/>
  <c r="C44" i="1"/>
  <c r="D28" i="1"/>
  <c r="S32" i="1"/>
  <c r="E40" i="1"/>
  <c r="C40" i="1"/>
  <c r="H32" i="1"/>
  <c r="D21" i="1"/>
  <c r="C27" i="1"/>
  <c r="D23" i="1"/>
  <c r="D22" i="1"/>
  <c r="D20" i="1"/>
  <c r="D19" i="1"/>
  <c r="D17" i="1"/>
  <c r="D16" i="1"/>
  <c r="D15" i="1"/>
  <c r="D13" i="1"/>
  <c r="D12" i="1"/>
  <c r="D9" i="1"/>
  <c r="D7" i="1"/>
  <c r="D6" i="1"/>
  <c r="D5" i="1"/>
  <c r="D4" i="1"/>
  <c r="H23" i="1"/>
  <c r="I23" i="1" s="1"/>
  <c r="H18" i="1"/>
  <c r="I18" i="1" s="1"/>
  <c r="H11" i="1"/>
  <c r="I11" i="1" s="1"/>
  <c r="N4" i="1"/>
  <c r="O4" i="1"/>
  <c r="P4" i="1"/>
  <c r="Q4" i="1"/>
  <c r="R4" i="1"/>
  <c r="R7" i="1" s="1"/>
  <c r="T4" i="1"/>
  <c r="N5" i="1"/>
  <c r="O5" i="1"/>
  <c r="N6" i="1"/>
  <c r="O6" i="1"/>
  <c r="P6" i="1"/>
  <c r="Q6" i="1"/>
  <c r="S7" i="1"/>
  <c r="S64" i="1"/>
  <c r="U64" i="1" s="1"/>
  <c r="U65" i="1"/>
  <c r="S66" i="1"/>
  <c r="U66" i="1" s="1"/>
  <c r="U67" i="1"/>
  <c r="U68" i="1"/>
  <c r="U69" i="1"/>
  <c r="U78" i="1"/>
  <c r="U77" i="1"/>
  <c r="U76" i="1"/>
  <c r="S75" i="1"/>
  <c r="U75" i="1" s="1"/>
  <c r="U74" i="1"/>
  <c r="C57" i="1"/>
  <c r="E47" i="1"/>
  <c r="E59" i="1"/>
  <c r="AM51" i="3" l="1"/>
  <c r="AN51" i="3" s="1"/>
  <c r="AN70" i="3" s="1"/>
  <c r="AE70" i="3"/>
  <c r="Q51" i="3"/>
  <c r="R51" i="3" s="1"/>
  <c r="R64" i="3" s="1"/>
  <c r="I64" i="3"/>
  <c r="R33" i="3"/>
  <c r="Q7" i="1"/>
  <c r="O7" i="1"/>
  <c r="P7" i="1"/>
  <c r="N7" i="1"/>
  <c r="U79" i="1"/>
  <c r="U81" i="1" s="1"/>
  <c r="U70" i="1"/>
  <c r="U72" i="1" s="1"/>
  <c r="I32" i="1"/>
  <c r="H33" i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4" i="1"/>
  <c r="I44" i="1" s="1"/>
  <c r="H45" i="1"/>
  <c r="I45" i="1" s="1"/>
  <c r="C46" i="1"/>
  <c r="H46" i="1"/>
  <c r="I46" i="1" s="1"/>
  <c r="U44" i="1"/>
  <c r="H47" i="1"/>
  <c r="I47" i="1" s="1"/>
  <c r="H48" i="1"/>
  <c r="I48" i="1" s="1"/>
  <c r="E49" i="1"/>
  <c r="H49" i="1" s="1"/>
  <c r="I49" i="1" s="1"/>
  <c r="H50" i="1"/>
  <c r="I50" i="1" s="1"/>
  <c r="U47" i="1"/>
  <c r="U32" i="1"/>
  <c r="U49" i="1"/>
  <c r="U48" i="1"/>
  <c r="U46" i="1"/>
  <c r="U45" i="1"/>
  <c r="U37" i="1"/>
  <c r="U36" i="1"/>
  <c r="U35" i="1"/>
  <c r="U34" i="1"/>
  <c r="U33" i="1"/>
  <c r="F56" i="1"/>
  <c r="F60" i="1"/>
  <c r="C56" i="1"/>
  <c r="C61" i="1" s="1"/>
  <c r="H59" i="1"/>
  <c r="F58" i="1"/>
  <c r="E56" i="1"/>
  <c r="E57" i="1"/>
  <c r="E58" i="1"/>
  <c r="E60" i="1"/>
  <c r="F57" i="1"/>
  <c r="H8" i="1"/>
  <c r="I8" i="1" s="1"/>
  <c r="H7" i="1"/>
  <c r="I7" i="1" s="1"/>
  <c r="H6" i="1"/>
  <c r="I6" i="1" s="1"/>
  <c r="H24" i="1"/>
  <c r="I24" i="1" s="1"/>
  <c r="H25" i="1"/>
  <c r="I25" i="1" s="1"/>
  <c r="H19" i="1"/>
  <c r="I19" i="1" s="1"/>
  <c r="H20" i="1"/>
  <c r="I20" i="1" s="1"/>
  <c r="H21" i="1"/>
  <c r="I21" i="1" s="1"/>
  <c r="H22" i="1"/>
  <c r="I22" i="1" s="1"/>
  <c r="H17" i="1"/>
  <c r="I17" i="1" s="1"/>
  <c r="H16" i="1"/>
  <c r="I16" i="1" s="1"/>
  <c r="H15" i="1"/>
  <c r="I15" i="1" s="1"/>
  <c r="H13" i="1"/>
  <c r="I13" i="1" s="1"/>
  <c r="H14" i="1"/>
  <c r="I14" i="1" s="1"/>
  <c r="H9" i="1"/>
  <c r="I9" i="1" s="1"/>
  <c r="H10" i="1"/>
  <c r="I10" i="1" s="1"/>
  <c r="H12" i="1"/>
  <c r="I12" i="1" s="1"/>
  <c r="H5" i="1"/>
  <c r="I5" i="1" s="1"/>
  <c r="H57" i="1" l="1"/>
  <c r="I57" i="1" s="1"/>
  <c r="C51" i="1"/>
  <c r="H56" i="1"/>
  <c r="I56" i="1" s="1"/>
  <c r="U38" i="1"/>
  <c r="U40" i="1" s="1"/>
  <c r="H51" i="1"/>
  <c r="H40" i="1"/>
  <c r="I51" i="1"/>
  <c r="I33" i="1"/>
  <c r="I40" i="1" s="1"/>
  <c r="U50" i="1"/>
  <c r="U52" i="1" s="1"/>
  <c r="H60" i="1"/>
  <c r="I60" i="1" s="1"/>
  <c r="H58" i="1"/>
  <c r="I58" i="1" s="1"/>
  <c r="E61" i="1"/>
  <c r="I59" i="1"/>
  <c r="H27" i="1"/>
  <c r="I61" i="1" l="1"/>
  <c r="H61" i="1"/>
</calcChain>
</file>

<file path=xl/sharedStrings.xml><?xml version="1.0" encoding="utf-8"?>
<sst xmlns="http://schemas.openxmlformats.org/spreadsheetml/2006/main" count="530" uniqueCount="176">
  <si>
    <t xml:space="preserve">Parc. č. </t>
  </si>
  <si>
    <t>Zpevněná plocha (druh)</t>
  </si>
  <si>
    <r>
      <t>Plocha 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</si>
  <si>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Součinitel odtoku [-]</t>
  </si>
  <si>
    <t>Způsob odvodnění</t>
  </si>
  <si>
    <r>
      <t>Plocha odkanalizovaná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</si>
  <si>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Množstvo odváděných vod</t>
  </si>
  <si>
    <t>Parc. č.</t>
  </si>
  <si>
    <t>Osvobozen od platby za srážkové vody</t>
  </si>
  <si>
    <t>1947/2</t>
  </si>
  <si>
    <t>1947/1</t>
  </si>
  <si>
    <t>Střecha plocha (Objekt B)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</si>
  <si>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</si>
  <si>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Střecha plocha (Trafostanice)</t>
  </si>
  <si>
    <t>Střecha šikmá (Objekt A)</t>
  </si>
  <si>
    <t xml:space="preserve">Dešťové vody z objektu B jsou odváděny do RN cez domovní rozvody  </t>
  </si>
  <si>
    <t>Komunikace, chodníky, zpevněné plochy a parkovací srání z betonové dlažby</t>
  </si>
  <si>
    <t>Dešťové vody jsou částečně odváděny do liniové nebo uliční vpusti a následně do RN</t>
  </si>
  <si>
    <t xml:space="preserve">Parkovací stání s distanční betonové dlažby </t>
  </si>
  <si>
    <t>Dešťové vody jsou částečně zaskovány a částečné  odváděny do liniové vpusti a následně do RN</t>
  </si>
  <si>
    <t>Chodníky pro pěší z betonové dlažby (veřejné SO.05.2)</t>
  </si>
  <si>
    <t>Dešťové vody jsou odváděny do stávajících okolních travnatých ploch vsakováním</t>
  </si>
  <si>
    <r>
      <t>Zastavěná a těžce propustná plocha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
Celkem / z toho odkanalizováno</t>
    </r>
  </si>
  <si>
    <r>
      <t>Lehce propustná plocha         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
Celkem / z toho odkanalizováno</t>
    </r>
  </si>
  <si>
    <r>
      <t>Plocha krytá vegetací         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
Celkem / z toho odkanalizováno</t>
    </r>
  </si>
  <si>
    <t>Dešťové vody jsou odváděny do liniové vpusti a následně do RN</t>
  </si>
  <si>
    <t>Komunikace z povrchem z cementového betonu</t>
  </si>
  <si>
    <t>Nový stav</t>
  </si>
  <si>
    <t>Dešťové vody jsou odváděny stávajícím způsobem</t>
  </si>
  <si>
    <t>Komunikace s povrchem z asfaltového betonu (veřejné)</t>
  </si>
  <si>
    <t>Žlab prefabrikovaný betonový</t>
  </si>
  <si>
    <t>Dešťové vody jsou vsakovány přes propustné podkladní vrstvy</t>
  </si>
  <si>
    <t>Terasa, dřevěná prkna na roštu řešeno v PD objektu A</t>
  </si>
  <si>
    <t>Dešťové vody jsou částečně odváděny do uliční vpusti a následně do RN</t>
  </si>
  <si>
    <t>Travnaté plochy</t>
  </si>
  <si>
    <t>Dešťové vody jsou vsakovany do travantých ploch</t>
  </si>
  <si>
    <t>Asfaltové povrchy</t>
  </si>
  <si>
    <t>Dešťové vody z objektu B jsou odváděny do jednotné kanalizace</t>
  </si>
  <si>
    <t>Střecha plocha (Objekt šatně)</t>
  </si>
  <si>
    <t>Betonové plochy</t>
  </si>
  <si>
    <t>Betonová dlažba</t>
  </si>
  <si>
    <t>Zelená plocha</t>
  </si>
  <si>
    <t>Stávajúci stav</t>
  </si>
  <si>
    <t>Chodníky řešené v PD objektu A povrch z betonové dlažby</t>
  </si>
  <si>
    <t>Betonové a asfaltové povrchy</t>
  </si>
  <si>
    <t>Dešťové vody jsou odváděny do liniové vpusti a následně do RN, nebo odváděny stávajíím způsobem</t>
  </si>
  <si>
    <t>Nový stav - rozdelení podle parcel</t>
  </si>
  <si>
    <t>Porovnaní odtoků z území</t>
  </si>
  <si>
    <t xml:space="preserve">Z výše uvedených výpočtů vyplývá snížení povrchového odtoku z území o 8 %. </t>
  </si>
  <si>
    <t>Zpevněné plochy, cesty / dlažba s těsnými spárami</t>
  </si>
  <si>
    <t>Šikmá střecha (Objekt A)</t>
  </si>
  <si>
    <t>Plochá střecha (Objekt B + trafostanice)</t>
  </si>
  <si>
    <t>Zpevněné plochy, cesty / asfalt, bezesparý beton</t>
  </si>
  <si>
    <t>Zpevněné plochy, cesty / dlažba s otevrenými spárami</t>
  </si>
  <si>
    <t>Množstvo odváděných vod [l/s]</t>
  </si>
  <si>
    <t>Výpočet retenční nádrže - vody odváděné do RN</t>
  </si>
  <si>
    <t>Venkovní rampa z vyztuženého betonu</t>
  </si>
  <si>
    <t>Suma</t>
  </si>
  <si>
    <t>Plochy odváděné kanalizační přípojkou</t>
  </si>
  <si>
    <t>Druh plochy</t>
  </si>
  <si>
    <t>A</t>
  </si>
  <si>
    <t>B</t>
  </si>
  <si>
    <t>C</t>
  </si>
  <si>
    <t>D</t>
  </si>
  <si>
    <t>E</t>
  </si>
  <si>
    <t>F</t>
  </si>
  <si>
    <t>těžce propustné zpevněné plochy, zastavěné plochy například střechy s nepropustnou horní vrstvou, asfaltové a betonové plochy, dlažby se zálivkou spár, zámkové dlažby</t>
  </si>
  <si>
    <t>půdorysná plocha vegetační střechy s mocností souvrství od 5 cm do 10 cm, umožňující částečné zadržování srážkových vod</t>
  </si>
  <si>
    <t xml:space="preserve">	
propustné zpevněné plochy, například upravené zpevněné štěrkové plochy, dlažby se širšími spárami vyplněnými materiálem umožňujícím zasakování</t>
  </si>
  <si>
    <t xml:space="preserve">	
půdorysná plocha vegetační střechy s mocností souvrství od 11 do 30 cm, umožňující částečné zadržování srážkových vod</t>
  </si>
  <si>
    <t xml:space="preserve">	
půdorysná plocha vegetační střechy s mocností souvrství od 31 cm umožňující částečné zadržování srážkových vod</t>
  </si>
  <si>
    <t>plochy kryté vegetací, zatravněné plochy, například sady, hřiště, zahrady, komunikace ze zatravňovaných a vsakovacích tvárnic</t>
  </si>
  <si>
    <t>Plocha zpoplatněná (m²)</t>
  </si>
  <si>
    <t>Součet redukovaných ploch</t>
  </si>
  <si>
    <t>Dlouhodobý srážkový normál (v m/rok)</t>
  </si>
  <si>
    <t>Roční množství odváděných srážkových vod Q v m³ = součet redukovaných ploch v m² krát dlouhodobý srážkový normál v m/rok.</t>
  </si>
  <si>
    <t>Dešťové vody jsou vsakovány přes propustné podkladní vrstv</t>
  </si>
  <si>
    <t>Komunikace, chodníky, zpevněné plochy a parkovací stání z betonové dlažby (SO.05.01)</t>
  </si>
  <si>
    <t>Komunikace s povrchem z asfaltového betonu             (pro účely BD)</t>
  </si>
  <si>
    <r>
      <t>Plocha celkem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</si>
  <si>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Množstvo odváděných vod   [m2]</t>
  </si>
  <si>
    <t>Projekt</t>
  </si>
  <si>
    <t>Charakteristika území</t>
  </si>
  <si>
    <t xml:space="preserve">Periodicita deště </t>
  </si>
  <si>
    <t>Dotknuté parcely objekt A a B</t>
  </si>
  <si>
    <t>Zpevněná/nezpevněná plocha (druh)</t>
  </si>
  <si>
    <t>1947/1, 1947/2, 1948/3, 1949</t>
  </si>
  <si>
    <t>Travnatá plocha</t>
  </si>
  <si>
    <t>1948/3</t>
  </si>
  <si>
    <t>Betonová dlažba zámková</t>
  </si>
  <si>
    <t>řešeno v projektu objektu A</t>
  </si>
  <si>
    <t>Intenzita deště</t>
  </si>
  <si>
    <t>obytná území s více než 5000 obyvatel</t>
  </si>
  <si>
    <t>l/(s*m2)</t>
  </si>
  <si>
    <t>Uvažuje se z odváděným dešťových vod z celkové plochy objektu A jsou odváděny do RN cez domovní rozvody</t>
  </si>
  <si>
    <t>Střecha plochá(Objekt B)</t>
  </si>
  <si>
    <t>řešeno v projektu objektu B</t>
  </si>
  <si>
    <t>Odstraňovaný objekt (šatny a byt školníka</t>
  </si>
  <si>
    <t xml:space="preserve">Dešťové vody z objektu jsou odváděny do RN cez domovní rozvody  </t>
  </si>
  <si>
    <r>
      <t>Druh plochy</t>
    </r>
    <r>
      <rPr>
        <vertAlign val="superscript"/>
        <sz val="11"/>
        <color theme="1"/>
        <rFont val="Calibri"/>
        <family val="2"/>
        <charset val="238"/>
        <scheme val="minor"/>
      </rPr>
      <t>(1)</t>
    </r>
  </si>
  <si>
    <t>(1) Druh plcohy tle Přílohy č. 16  k vyhlášce 428/2001 Sb.</t>
  </si>
  <si>
    <t xml:space="preserve">Řešeno v </t>
  </si>
  <si>
    <t>PD objektu A</t>
  </si>
  <si>
    <t>PD objektu B</t>
  </si>
  <si>
    <t xml:space="preserve">Betonový žlab </t>
  </si>
  <si>
    <t>Voda odvázena do uličních vpustí a zaustená do kanalizace</t>
  </si>
  <si>
    <t xml:space="preserve">řešeno v projektu objektu A a B </t>
  </si>
  <si>
    <t>Asfaltová plocha</t>
  </si>
  <si>
    <t>Množství odváděných vod
Q r,i [l/s]</t>
  </si>
  <si>
    <t>Dotčené Parcely</t>
  </si>
  <si>
    <r>
      <t xml:space="preserve">Plocha parcel </t>
    </r>
    <r>
      <rPr>
        <sz val="11"/>
        <color theme="1"/>
        <rFont val="Calibri"/>
        <family val="2"/>
        <charset val="238"/>
      </rPr>
      <t>[m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>]</t>
    </r>
  </si>
  <si>
    <t>Celkem</t>
  </si>
  <si>
    <t>Periodicita deště</t>
  </si>
  <si>
    <t>Návrhové parametre pro výpočet</t>
  </si>
  <si>
    <t>(m/rok)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</si>
  <si>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</si>
  <si>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Dešťové vody jsou odkanalizovany pomocí uličních vpustí v okolních zpevněných plochách</t>
  </si>
  <si>
    <t>Stávající betonová dlažba (neřešeno v PD)</t>
  </si>
  <si>
    <t>Stávající trávnik (neřešen v PD)</t>
  </si>
  <si>
    <t>Odstraněný trávnik (řešen v PD objektu A)</t>
  </si>
  <si>
    <t>Mlátové cesty (řešené v PD objektu A)</t>
  </si>
  <si>
    <t>Betonové plochy (řešené v PD objektu A)</t>
  </si>
  <si>
    <t>Dešťové vody jsou vsakovány do trávantých ploch</t>
  </si>
  <si>
    <t>Stávající betonová dlažba                          (neřešeno v PD)</t>
  </si>
  <si>
    <t>Odstraněná betonová dlažba                      (řešeno v PD objektu A)</t>
  </si>
  <si>
    <t>Šikmá střecha (objekt A)</t>
  </si>
  <si>
    <t>Plochá střecha (objekt B)</t>
  </si>
  <si>
    <t xml:space="preserve">Dešťové vody jsou odkanalizovany pomocí stávajících kanalizačních pŕípojok do veřejnho řadu </t>
  </si>
  <si>
    <t>Odstraňované betonové plochy a žlaby (řešeno v PD objektu B)</t>
  </si>
  <si>
    <t xml:space="preserve">Dešťové vody jsou odkanalizovany pomocí stávajících uličních vpustí do veřejného řadu </t>
  </si>
  <si>
    <t>Odstraněná ornice (trávník)(řešeno v PD objektu B)</t>
  </si>
  <si>
    <t>Odstraňované asfaltové plochy (řešeno v PD objektu B)</t>
  </si>
  <si>
    <t>Dešťové vody jsou vsakovány do okolních trávantých ploch</t>
  </si>
  <si>
    <t>Odstraněná betonová dlažba (řešeno v PD objektu B)</t>
  </si>
  <si>
    <r>
      <t>Plocha parc. celkem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</si>
  <si>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(1) Druh plochy dle přílohy č. 16 vyhl. č. 428/2001 Sb.</t>
  </si>
  <si>
    <t>Dešťové vody jsou odkanalizovany pomocí uličních vpustí v okolních zpevněných plochách nebo do uličních vpustí na ulici Masarykovo náměstí</t>
  </si>
  <si>
    <t>Celková plocha</t>
  </si>
  <si>
    <t>Dešťové vody jsou vsakovany do okolních travantých a mlátových ploch</t>
  </si>
  <si>
    <t>Dešťové vody jsou vsakovany do okolních mlátových a travantých ploch</t>
  </si>
  <si>
    <t>Množství odváděných vod (l/s)</t>
  </si>
  <si>
    <t>Plochá střecha (objekt trafostanice)(řešeno v PD objektu B)</t>
  </si>
  <si>
    <t xml:space="preserve">Dešťové vody z objektu jsou odváděny cez uliční vpust do RN cez domovní rozvody  </t>
  </si>
  <si>
    <t>Terasa, dřevěná prkna na roštu (řešeno v PD objektu A)</t>
  </si>
  <si>
    <t>Komunikace, chodníky, zpevněné plochy a parkovací stání z betonové dlažby (řešeno v PD objektu B, SO.05.01)</t>
  </si>
  <si>
    <t>Betonové plochy (řešeno v PD objektu A)</t>
  </si>
  <si>
    <t>Venkovní šikmá rampa z vyztuženého betonu s kartáčovým povrchem (řešeno v PD objektu B)</t>
  </si>
  <si>
    <t xml:space="preserve">Dešťové vody z objektu jsou odváděny cez liniovú vpust do RN cez domovní rozvody  </t>
  </si>
  <si>
    <t>Žlabovka prefabrikovaná (řešeno v PD objektu B)</t>
  </si>
  <si>
    <t xml:space="preserve">Dešťové vody z části plochy jsou odváděny cez uliční vpust do RN cez domovní rozvody  </t>
  </si>
  <si>
    <t>Dešťové vody jsou vsakovany do okolních travantých a štěrkových ploch</t>
  </si>
  <si>
    <t>Nové travnaté plochy (řešeno v PD objektu B)</t>
  </si>
  <si>
    <t>Komunikace s povrchem z cementového betonu (řešeno v PD objektu B)</t>
  </si>
  <si>
    <t>Kamenná dlažba kolem objektu A (řešeno v PD objektu A)</t>
  </si>
  <si>
    <t>Dešťové vody jsou vsakovany do okolních travantých ploch</t>
  </si>
  <si>
    <t>Komunikace, chodníky, zpevněné plochy z betonové dlažby (řešeno v PD objektu B, SO.05.02)</t>
  </si>
  <si>
    <t xml:space="preserve">Dešťové vody z části plochy jsou odváděny cez uliční nebo liniovou vpust do RN cez domovní rozvody a částečné jsou vsakovány do okolních travnatých ploch  </t>
  </si>
  <si>
    <t xml:space="preserve">Dešťové vody jsou odkanalizovany pomocí uličních vpustí vpustí na ulici Masarykovo náměstí a částečné jsou vsakovány do okolních travnatých ploch </t>
  </si>
  <si>
    <t xml:space="preserve">Dešťové vody z plochy jsou odváděny cez liniovú vpust do RN cez domovní rozvody  </t>
  </si>
  <si>
    <t>Komunikace s povrchem z asfaltového betonu (řešeno v PD objektu B)</t>
  </si>
  <si>
    <t>Parkovací stání z distanční betonové dlažby (řešeno v PD objektu B)</t>
  </si>
  <si>
    <t>Dešťové vody jsou odkanalizovany stávajícím způsobem pomocí uličních vpustí v okolních zpevněných plochách nebo do uličních vpustí na ulici Masarykovo náměstí</t>
  </si>
  <si>
    <t>Žlab vysypaný říčním kamenivem (řešeno v PD objektu B)</t>
  </si>
  <si>
    <t>Plochá střecha (odstraňované objekty šatny + byt školníka, řešeno v PD objektu B)</t>
  </si>
  <si>
    <t>Plochá střecha (objekt trafostanice, řešeno v PD objektu B)</t>
  </si>
  <si>
    <t>Dešťové vody jsou odkanalizovany pomocí uličních vpustí v okolních zpevněných plochách nebo do uličních vpustí na ulici Masarykovo náměstí a částečné jsou plcohy vsakovány do okolní ch travntaých ploch</t>
  </si>
  <si>
    <t>Stávající betonové plocha kolem objektu trafostanice (řešeno v PD objektu B)</t>
  </si>
  <si>
    <t>Dešťové vody jsou vsakovany do štěrkovú plochu</t>
  </si>
  <si>
    <t>Dešťové vody z části plochy jsou odváděny cez uliční vpust do RN cez domovní rozvody a vody z plochy před objektem A  jsou vsakovany do okolních travantých a mlátových ploch</t>
  </si>
  <si>
    <t>Dešťové vody jsou odkanalizovany stávajícím způsobem pomocí uličních vpustí na ulici Masarykovo náměstí</t>
  </si>
  <si>
    <t>Dešťové vody jsou vsakovany do okolních travantých ploch nebo jsou odkanalizovany stávajícím způsobem pomocí uličních vpustí na ulici Masarykovo náměstí</t>
  </si>
  <si>
    <t>Celkový odtok všech ploch (l/s)</t>
  </si>
  <si>
    <t>Celkový odtok poch které nejsou odváděny do RN (l/s)</t>
  </si>
  <si>
    <t>Závěr: z výše uvedeného plyne, že vzhledem k regulaci dešťových vod ve dvorní části v navrhovaném stavu dojde k celkovému snížení odtoku do kanalizace. Regulace v RN je nastavena na 2,3 l/s. Celkový odtok ze všech ploch v areálu je tedy uvažován 9,98 l/s, což znamená celkové snížení cca 87.6%.</t>
  </si>
  <si>
    <r>
      <t>Plocha odkanal.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</si>
  <si>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 xml:space="preserve">Plochy, z kterých je dešťová voda odváděná do retenční nádrže s řízeným odtokem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</si>
</sst>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2" fontId="0" fillId="3" borderId="19" xfId="0" applyNumberForma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2" fontId="0" fillId="3" borderId="11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3" borderId="17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top" wrapText="1"/>
    </xf>
    <xf numFmtId="164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top" wrapText="1"/>
    </xf>
    <xf numFmtId="0" fontId="0" fillId="3" borderId="1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165" fontId="4" fillId="0" borderId="26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2" fontId="0" fillId="0" borderId="0" xfId="0" applyNumberFormat="1"/>
    <xf numFmtId="0" fontId="6" fillId="0" borderId="17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3" borderId="15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4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wrapText="1"/>
    </xf>
    <xf numFmtId="2" fontId="0" fillId="0" borderId="1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0" fillId="0" borderId="32" xfId="0" applyBorder="1"/>
    <xf numFmtId="0" fontId="0" fillId="0" borderId="1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0" fontId="6" fillId="3" borderId="17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0" fillId="0" borderId="8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wrapText="1"/>
    </xf>
    <xf numFmtId="0" fontId="0" fillId="2" borderId="0" xfId="0" applyFill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5" borderId="1" xfId="0" applyFill="1" applyBorder="1" applyAlignment="1">
      <alignment horizontal="left" vertical="center"/>
    </xf>
    <xf numFmtId="0" fontId="0" fillId="2" borderId="5" xfId="0" applyFill="1" applyBorder="1" applyAlignment="1">
      <alignment vertical="center" wrapText="1"/>
    </xf>
    <xf numFmtId="0" fontId="0" fillId="3" borderId="10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3" borderId="12" xfId="0" applyFill="1" applyBorder="1"/>
    <xf numFmtId="0" fontId="0" fillId="0" borderId="12" xfId="0" applyBorder="1"/>
    <xf numFmtId="0" fontId="0" fillId="0" borderId="14" xfId="0" applyBorder="1"/>
    <xf numFmtId="0" fontId="0" fillId="2" borderId="6" xfId="0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4" borderId="12" xfId="0" applyFill="1" applyBorder="1"/>
    <xf numFmtId="0" fontId="0" fillId="3" borderId="14" xfId="0" applyFill="1" applyBorder="1"/>
    <xf numFmtId="0" fontId="0" fillId="6" borderId="1" xfId="0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6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3" borderId="28" xfId="0" applyFill="1" applyBorder="1" applyAlignment="1">
      <alignment vertical="center" wrapText="1"/>
    </xf>
    <xf numFmtId="0" fontId="0" fillId="3" borderId="29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3" borderId="28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2" borderId="3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3" borderId="28" xfId="0" applyNumberFormat="1" applyFont="1" applyFill="1" applyBorder="1" applyAlignment="1">
      <alignment horizontal="center" vertical="center"/>
    </xf>
    <xf numFmtId="164" fontId="5" fillId="3" borderId="29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0" fillId="0" borderId="10" xfId="0" applyBorder="1" applyAlignment="1">
      <alignment horizontal="left" wrapText="1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5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8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5" fillId="6" borderId="36" xfId="0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6" borderId="1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0" fillId="0" borderId="0" xfId="0" applyNumberFormat="1" applyBorder="1" applyAlignment="1"/>
    <xf numFmtId="0" fontId="0" fillId="0" borderId="0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/>
    <xf numFmtId="2" fontId="7" fillId="5" borderId="20" xfId="0" applyNumberFormat="1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7" fillId="5" borderId="30" xfId="0" applyNumberFormat="1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7" fillId="5" borderId="41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2" fontId="7" fillId="5" borderId="32" xfId="0" applyNumberFormat="1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 wrapText="1"/>
    </xf>
    <xf numFmtId="0" fontId="0" fillId="4" borderId="0" xfId="0" applyFill="1" applyAlignment="1"/>
    <xf numFmtId="0" fontId="0" fillId="4" borderId="0" xfId="0" applyFill="1" applyBorder="1" applyAlignment="1"/>
    <xf numFmtId="2" fontId="0" fillId="4" borderId="0" xfId="0" applyNumberFormat="1" applyFill="1" applyBorder="1" applyAlignment="1"/>
    <xf numFmtId="2" fontId="7" fillId="5" borderId="26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7" fillId="5" borderId="25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522514</xdr:colOff>
      <xdr:row>40</xdr:row>
      <xdr:rowOff>261258</xdr:rowOff>
    </xdr:from>
    <xdr:to>
      <xdr:col>9</xdr:col>
      <xdr:colOff>348342</xdr:colOff>
      <xdr:row>52</xdr:row>
      <xdr:rowOff>10886</xdr:rowOff>
    </xdr:to>
    <xdr:cxnSp macro="">
      <xdr:nvCxnSpPr>
        <xdr:cNvPr id="4" name="Přímá spojnice 3">
          <a:extLst>
            <a:ext uri="{FF2B5EF4-FFF2-40B4-BE49-F238E27FC236}">
              <a16:creationId xmlns:a16="http://schemas.microsoft.com/office/drawing/2014/main" id="{8DD4E975-18D6-4696-9914-CBDE33ECF4FE}"/>
            </a:ext>
          </a:extLst>
        </xdr:cNvPr>
        <xdr:cNvCxnSpPr/>
      </xdr:nvCxnSpPr>
      <xdr:spPr>
        <a:xfrm flipV="1">
          <a:off x="522514" y="16263258"/>
          <a:ext cx="12496799" cy="4408714"/>
        </a:xfrm>
        <a:prstGeom prst="line">
          <a:avLst/>
        </a:prstGeom>
        <a:ln w="571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326571</xdr:colOff>
      <xdr:row>61</xdr:row>
      <xdr:rowOff>163286</xdr:rowOff>
    </xdr:from>
    <xdr:to>
      <xdr:col>21</xdr:col>
      <xdr:colOff>489858</xdr:colOff>
      <xdr:row>72</xdr:row>
      <xdr:rowOff>152400</xdr:rowOff>
    </xdr:to>
    <xdr:cxnSp macro="">
      <xdr:nvCxnSpPr>
        <xdr:cNvPr id="5" name="Přímá spojnice 4">
          <a:extLst>
            <a:ext uri="{FF2B5EF4-FFF2-40B4-BE49-F238E27FC236}">
              <a16:creationId xmlns:a16="http://schemas.microsoft.com/office/drawing/2014/main" id="{9C557253-1820-47D0-BA7A-AE879DA0AEE2}"/>
            </a:ext>
          </a:extLst>
        </xdr:cNvPr>
        <xdr:cNvCxnSpPr/>
      </xdr:nvCxnSpPr>
      <xdr:spPr>
        <a:xfrm flipV="1">
          <a:off x="14586857" y="2862943"/>
          <a:ext cx="10308772" cy="4659086"/>
        </a:xfrm>
        <a:prstGeom prst="line">
          <a:avLst/>
        </a:prstGeom>
        <a:ln w="571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326571</xdr:colOff>
      <xdr:row>70</xdr:row>
      <xdr:rowOff>163286</xdr:rowOff>
    </xdr:from>
    <xdr:to>
      <xdr:col>21</xdr:col>
      <xdr:colOff>489858</xdr:colOff>
      <xdr:row>81</xdr:row>
      <xdr:rowOff>152400</xdr:rowOff>
    </xdr:to>
    <xdr:cxnSp macro="">
      <xdr:nvCxnSpPr>
        <xdr:cNvPr id="6" name="Přímá spojnice 5">
          <a:extLst>
            <a:ext uri="{FF2B5EF4-FFF2-40B4-BE49-F238E27FC236}">
              <a16:creationId xmlns:a16="http://schemas.microsoft.com/office/drawing/2014/main" id="{6C6B976C-2293-4681-B612-059CBF0310E2}"/>
            </a:ext>
          </a:extLst>
        </xdr:cNvPr>
        <xdr:cNvCxnSpPr/>
      </xdr:nvCxnSpPr>
      <xdr:spPr>
        <a:xfrm flipV="1">
          <a:off x="14582898" y="2878777"/>
          <a:ext cx="10277105" cy="4713514"/>
        </a:xfrm>
        <a:prstGeom prst="line">
          <a:avLst/>
        </a:prstGeom>
        <a:ln w="571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DF8E5-67E5-42B2-9D11-45B7563FCFE1}">
  <sheetPr>
    <pageSetUpPr fitToPage="1"/>
  </sheetPr>
  <dimension ref="A1:W82"/>
  <sheetViews>
    <sheetView zoomScale="85" zoomScaleNormal="85" workbookViewId="0">
      <selection activeCell="D12" sqref="D12"/>
    </sheetView>
  </sheetViews>
  <sheetFormatPr defaultRowHeight="14.4" x14ac:dyDescent="0.3"/>
  <cols>
    <col min="2" max="2" width="41.44140625" customWidth="1"/>
    <col min="3" max="4" width="12.44140625" customWidth="1"/>
    <col min="5" max="5" width="19.109375" customWidth="1"/>
    <col min="6" max="6" width="13.109375" style="69" customWidth="1"/>
    <col min="7" max="7" width="44" customWidth="1"/>
    <col min="8" max="9" width="16.6640625" customWidth="1"/>
    <col min="10" max="10" width="8.88671875" style="116"/>
    <col min="13" max="13" width="12.33203125" customWidth="1"/>
    <col min="14" max="20" width="21.33203125" customWidth="1"/>
    <col min="21" max="21" width="18.88671875" customWidth="1"/>
  </cols>
  <sheetData>
    <row r="1" spans="1:20" ht="18" x14ac:dyDescent="0.35">
      <c r="A1" s="17" t="s">
        <v>46</v>
      </c>
      <c r="M1" s="17" t="s">
        <v>58</v>
      </c>
    </row>
    <row r="2" spans="1:20" ht="15" thickBot="1" x14ac:dyDescent="0.35"/>
    <row r="3" spans="1:20" ht="45" customHeight="1" thickBot="1" x14ac:dyDescent="0.35">
      <c r="A3" s="13" t="s">
        <v>0</v>
      </c>
      <c r="B3" s="135" t="s">
        <v>1</v>
      </c>
      <c r="C3" s="14" t="s">
        <v>2</v>
      </c>
      <c r="D3" s="14" t="s">
        <v>79</v>
      </c>
      <c r="E3" s="14" t="s">
        <v>5</v>
      </c>
      <c r="F3" s="14" t="s">
        <v>3</v>
      </c>
      <c r="G3" s="14" t="s">
        <v>4</v>
      </c>
      <c r="H3" s="14" t="s">
        <v>12</v>
      </c>
      <c r="I3" s="15" t="s">
        <v>6</v>
      </c>
      <c r="M3" s="61" t="s">
        <v>7</v>
      </c>
      <c r="N3" s="165" t="s">
        <v>22</v>
      </c>
      <c r="O3" s="166"/>
      <c r="P3" s="165" t="s">
        <v>23</v>
      </c>
      <c r="Q3" s="166"/>
      <c r="R3" s="165" t="s">
        <v>24</v>
      </c>
      <c r="S3" s="166"/>
      <c r="T3" s="15" t="s">
        <v>8</v>
      </c>
    </row>
    <row r="4" spans="1:20" ht="33.6" customHeight="1" x14ac:dyDescent="0.3">
      <c r="A4" s="98" t="s">
        <v>10</v>
      </c>
      <c r="B4" s="136" t="s">
        <v>11</v>
      </c>
      <c r="C4" s="99">
        <v>654</v>
      </c>
      <c r="D4" s="99">
        <f>C4</f>
        <v>654</v>
      </c>
      <c r="E4" s="99">
        <v>654</v>
      </c>
      <c r="F4" s="36">
        <v>0.9</v>
      </c>
      <c r="G4" s="37" t="s">
        <v>15</v>
      </c>
      <c r="H4" s="37">
        <f>E4*F4</f>
        <v>588.6</v>
      </c>
      <c r="I4" s="100">
        <f>H4*0.017</f>
        <v>10.006200000000002</v>
      </c>
      <c r="M4" s="19" t="s">
        <v>10</v>
      </c>
      <c r="N4" s="71">
        <f>C4+C5+C14+C15</f>
        <v>1883</v>
      </c>
      <c r="O4" s="71">
        <f>E4+E5+E14+E15</f>
        <v>1883</v>
      </c>
      <c r="P4" s="71">
        <f>C7+C22</f>
        <v>204.5</v>
      </c>
      <c r="Q4" s="71">
        <f>E7+E22</f>
        <v>204.5</v>
      </c>
      <c r="R4" s="71">
        <f>C24</f>
        <v>373.5</v>
      </c>
      <c r="S4" s="71">
        <v>0</v>
      </c>
      <c r="T4" s="72">
        <f>C4</f>
        <v>654</v>
      </c>
    </row>
    <row r="5" spans="1:20" ht="33.6" customHeight="1" x14ac:dyDescent="0.3">
      <c r="A5" s="20" t="s">
        <v>10</v>
      </c>
      <c r="B5" s="123" t="s">
        <v>14</v>
      </c>
      <c r="C5" s="85">
        <v>1114</v>
      </c>
      <c r="D5" s="85">
        <f>C5</f>
        <v>1114</v>
      </c>
      <c r="E5" s="85">
        <v>1114</v>
      </c>
      <c r="F5" s="4">
        <v>1</v>
      </c>
      <c r="G5" s="5" t="s">
        <v>15</v>
      </c>
      <c r="H5" s="5">
        <f t="shared" ref="H5:H25" si="0">E5*F5</f>
        <v>1114</v>
      </c>
      <c r="I5" s="21">
        <f>H5*0.017</f>
        <v>18.938000000000002</v>
      </c>
      <c r="M5" s="20" t="s">
        <v>9</v>
      </c>
      <c r="N5" s="1">
        <f>C6</f>
        <v>43</v>
      </c>
      <c r="O5" s="1">
        <f>E6</f>
        <v>43</v>
      </c>
      <c r="P5" s="1">
        <v>0</v>
      </c>
      <c r="Q5" s="1">
        <v>0</v>
      </c>
      <c r="R5" s="1">
        <v>0</v>
      </c>
      <c r="S5" s="1">
        <v>0</v>
      </c>
      <c r="T5" s="73">
        <v>0</v>
      </c>
    </row>
    <row r="6" spans="1:20" ht="33.6" customHeight="1" thickBot="1" x14ac:dyDescent="0.35">
      <c r="A6" s="101" t="s">
        <v>9</v>
      </c>
      <c r="B6" s="137" t="s">
        <v>13</v>
      </c>
      <c r="C6" s="102">
        <v>43</v>
      </c>
      <c r="D6" s="102">
        <f>C6</f>
        <v>43</v>
      </c>
      <c r="E6" s="102">
        <v>43</v>
      </c>
      <c r="F6" s="16">
        <v>0.9</v>
      </c>
      <c r="G6" s="7" t="s">
        <v>15</v>
      </c>
      <c r="H6" s="7">
        <f t="shared" si="0"/>
        <v>38.700000000000003</v>
      </c>
      <c r="I6" s="103">
        <f>H6*0.017</f>
        <v>0.65790000000000004</v>
      </c>
      <c r="M6" s="74">
        <v>1949</v>
      </c>
      <c r="N6" s="75">
        <f>C13</f>
        <v>140</v>
      </c>
      <c r="O6" s="75">
        <f>E13</f>
        <v>140</v>
      </c>
      <c r="P6" s="75">
        <f>C8+C12</f>
        <v>230.8</v>
      </c>
      <c r="Q6" s="75">
        <f>E8+E12</f>
        <v>219.2</v>
      </c>
      <c r="R6" s="75">
        <v>865</v>
      </c>
      <c r="S6" s="75">
        <v>0</v>
      </c>
      <c r="T6" s="76">
        <v>0</v>
      </c>
    </row>
    <row r="7" spans="1:20" ht="33.6" customHeight="1" thickBot="1" x14ac:dyDescent="0.35">
      <c r="A7" s="20" t="s">
        <v>10</v>
      </c>
      <c r="B7" s="159" t="s">
        <v>77</v>
      </c>
      <c r="C7" s="85">
        <v>176.4</v>
      </c>
      <c r="D7" s="167">
        <f>C7+C8</f>
        <v>279.2</v>
      </c>
      <c r="E7" s="85">
        <v>176.4</v>
      </c>
      <c r="F7" s="12">
        <v>0.75</v>
      </c>
      <c r="G7" s="10" t="s">
        <v>17</v>
      </c>
      <c r="H7" s="5">
        <f t="shared" si="0"/>
        <v>132.30000000000001</v>
      </c>
      <c r="I7" s="21">
        <f t="shared" ref="I7:I24" si="1">H7*0.017</f>
        <v>2.2491000000000003</v>
      </c>
      <c r="J7" s="117"/>
      <c r="M7" s="77" t="s">
        <v>57</v>
      </c>
      <c r="N7" s="78">
        <f>SUM(N4:N6)</f>
        <v>2066</v>
      </c>
      <c r="O7" s="78">
        <f t="shared" ref="O7:S7" si="2">SUM(O4:O6)</f>
        <v>2066</v>
      </c>
      <c r="P7" s="78">
        <f t="shared" si="2"/>
        <v>435.3</v>
      </c>
      <c r="Q7" s="78">
        <f t="shared" si="2"/>
        <v>423.7</v>
      </c>
      <c r="R7" s="78">
        <f t="shared" si="2"/>
        <v>1238.5</v>
      </c>
      <c r="S7" s="78">
        <f t="shared" si="2"/>
        <v>0</v>
      </c>
      <c r="T7" s="79"/>
    </row>
    <row r="8" spans="1:20" ht="33.6" customHeight="1" x14ac:dyDescent="0.3">
      <c r="A8" s="20">
        <v>1949</v>
      </c>
      <c r="B8" s="160"/>
      <c r="C8" s="85">
        <v>102.8</v>
      </c>
      <c r="D8" s="168"/>
      <c r="E8" s="85">
        <v>91.2</v>
      </c>
      <c r="F8" s="12">
        <v>0.75</v>
      </c>
      <c r="G8" s="10" t="s">
        <v>17</v>
      </c>
      <c r="H8" s="5">
        <f t="shared" si="0"/>
        <v>68.400000000000006</v>
      </c>
      <c r="I8" s="21">
        <f t="shared" si="1"/>
        <v>1.1628000000000003</v>
      </c>
      <c r="J8" s="117"/>
    </row>
    <row r="9" spans="1:20" ht="33.6" customHeight="1" x14ac:dyDescent="0.3">
      <c r="A9" s="101">
        <v>1949</v>
      </c>
      <c r="B9" s="156" t="s">
        <v>20</v>
      </c>
      <c r="C9" s="104">
        <v>163.6</v>
      </c>
      <c r="D9" s="169">
        <f>C9+C10+C11</f>
        <v>181.2</v>
      </c>
      <c r="E9" s="104">
        <v>0</v>
      </c>
      <c r="F9" s="105">
        <v>0.75</v>
      </c>
      <c r="G9" s="11" t="s">
        <v>21</v>
      </c>
      <c r="H9" s="7">
        <f t="shared" si="0"/>
        <v>0</v>
      </c>
      <c r="I9" s="103">
        <f t="shared" si="1"/>
        <v>0</v>
      </c>
      <c r="J9" s="118"/>
    </row>
    <row r="10" spans="1:20" ht="33.6" customHeight="1" x14ac:dyDescent="0.3">
      <c r="A10" s="101">
        <v>1946</v>
      </c>
      <c r="B10" s="157"/>
      <c r="C10" s="104">
        <v>5</v>
      </c>
      <c r="D10" s="170"/>
      <c r="E10" s="104">
        <v>0</v>
      </c>
      <c r="F10" s="105">
        <v>0.75</v>
      </c>
      <c r="G10" s="11" t="s">
        <v>21</v>
      </c>
      <c r="H10" s="7">
        <f t="shared" si="0"/>
        <v>0</v>
      </c>
      <c r="I10" s="103">
        <f t="shared" si="1"/>
        <v>0</v>
      </c>
      <c r="J10" s="117"/>
    </row>
    <row r="11" spans="1:20" ht="33.6" customHeight="1" x14ac:dyDescent="0.3">
      <c r="A11" s="101">
        <v>1951</v>
      </c>
      <c r="B11" s="158"/>
      <c r="C11" s="104">
        <v>12.6</v>
      </c>
      <c r="D11" s="171"/>
      <c r="E11" s="104">
        <v>0</v>
      </c>
      <c r="F11" s="105">
        <v>0.75</v>
      </c>
      <c r="G11" s="11" t="s">
        <v>21</v>
      </c>
      <c r="H11" s="7">
        <f t="shared" si="0"/>
        <v>0</v>
      </c>
      <c r="I11" s="103">
        <f t="shared" si="1"/>
        <v>0</v>
      </c>
      <c r="J11" s="117"/>
    </row>
    <row r="12" spans="1:20" ht="33.6" customHeight="1" x14ac:dyDescent="0.3">
      <c r="A12" s="20">
        <v>1949</v>
      </c>
      <c r="B12" s="123" t="s">
        <v>18</v>
      </c>
      <c r="C12" s="85">
        <v>128</v>
      </c>
      <c r="D12" s="85">
        <f>C12</f>
        <v>128</v>
      </c>
      <c r="E12" s="85">
        <v>128</v>
      </c>
      <c r="F12" s="4">
        <v>0.5</v>
      </c>
      <c r="G12" s="5" t="s">
        <v>19</v>
      </c>
      <c r="H12" s="5">
        <f t="shared" si="0"/>
        <v>64</v>
      </c>
      <c r="I12" s="21">
        <f t="shared" si="1"/>
        <v>1.0880000000000001</v>
      </c>
    </row>
    <row r="13" spans="1:20" ht="33.6" customHeight="1" x14ac:dyDescent="0.3">
      <c r="A13" s="101">
        <v>1949</v>
      </c>
      <c r="B13" s="161" t="s">
        <v>26</v>
      </c>
      <c r="C13" s="102">
        <v>140</v>
      </c>
      <c r="D13" s="172">
        <f>C13+C14</f>
        <v>144</v>
      </c>
      <c r="E13" s="102">
        <v>140</v>
      </c>
      <c r="F13" s="16">
        <v>0.9</v>
      </c>
      <c r="G13" s="7" t="s">
        <v>25</v>
      </c>
      <c r="H13" s="7">
        <f t="shared" si="0"/>
        <v>126</v>
      </c>
      <c r="I13" s="103">
        <f t="shared" si="1"/>
        <v>2.1420000000000003</v>
      </c>
      <c r="J13" s="117"/>
    </row>
    <row r="14" spans="1:20" ht="33.6" customHeight="1" x14ac:dyDescent="0.3">
      <c r="A14" s="101" t="s">
        <v>10</v>
      </c>
      <c r="B14" s="162"/>
      <c r="C14" s="102">
        <v>4</v>
      </c>
      <c r="D14" s="173"/>
      <c r="E14" s="102">
        <v>4</v>
      </c>
      <c r="F14" s="16">
        <v>0.9</v>
      </c>
      <c r="G14" s="7" t="s">
        <v>25</v>
      </c>
      <c r="H14" s="7">
        <f t="shared" si="0"/>
        <v>3.6</v>
      </c>
      <c r="I14" s="103">
        <f t="shared" si="1"/>
        <v>6.1200000000000004E-2</v>
      </c>
      <c r="J14" s="117"/>
    </row>
    <row r="15" spans="1:20" ht="33.6" customHeight="1" x14ac:dyDescent="0.3">
      <c r="A15" s="20" t="s">
        <v>10</v>
      </c>
      <c r="B15" s="123" t="s">
        <v>56</v>
      </c>
      <c r="C15" s="85">
        <v>111</v>
      </c>
      <c r="D15" s="85">
        <f>C15</f>
        <v>111</v>
      </c>
      <c r="E15" s="85">
        <v>111</v>
      </c>
      <c r="F15" s="4">
        <v>0.9</v>
      </c>
      <c r="G15" s="5" t="s">
        <v>25</v>
      </c>
      <c r="H15" s="5">
        <f t="shared" si="0"/>
        <v>99.9</v>
      </c>
      <c r="I15" s="21">
        <f t="shared" si="1"/>
        <v>1.6983000000000001</v>
      </c>
    </row>
    <row r="16" spans="1:20" ht="33.6" customHeight="1" x14ac:dyDescent="0.3">
      <c r="A16" s="101">
        <v>1949</v>
      </c>
      <c r="B16" s="138" t="s">
        <v>78</v>
      </c>
      <c r="C16" s="102">
        <v>115</v>
      </c>
      <c r="D16" s="102">
        <f>C16</f>
        <v>115</v>
      </c>
      <c r="E16" s="102">
        <v>115</v>
      </c>
      <c r="F16" s="16">
        <v>0.9</v>
      </c>
      <c r="G16" s="6" t="s">
        <v>28</v>
      </c>
      <c r="H16" s="7">
        <f t="shared" si="0"/>
        <v>103.5</v>
      </c>
      <c r="I16" s="103">
        <f t="shared" si="1"/>
        <v>1.7595000000000001</v>
      </c>
    </row>
    <row r="17" spans="1:21" ht="33.6" customHeight="1" x14ac:dyDescent="0.3">
      <c r="A17" s="20">
        <v>1946</v>
      </c>
      <c r="B17" s="159" t="s">
        <v>29</v>
      </c>
      <c r="C17" s="85">
        <v>7.3</v>
      </c>
      <c r="D17" s="167">
        <f>C17+C18</f>
        <v>20.2</v>
      </c>
      <c r="E17" s="85">
        <v>7.3</v>
      </c>
      <c r="F17" s="4">
        <v>0.9</v>
      </c>
      <c r="G17" s="1" t="s">
        <v>28</v>
      </c>
      <c r="H17" s="1">
        <f t="shared" si="0"/>
        <v>6.57</v>
      </c>
      <c r="I17" s="21">
        <f>H17*0.017</f>
        <v>0.11169000000000001</v>
      </c>
      <c r="J17" s="117"/>
    </row>
    <row r="18" spans="1:21" ht="33.6" customHeight="1" x14ac:dyDescent="0.3">
      <c r="A18" s="20">
        <v>1951</v>
      </c>
      <c r="B18" s="160"/>
      <c r="C18" s="85">
        <v>12.9</v>
      </c>
      <c r="D18" s="168"/>
      <c r="E18" s="85">
        <v>12.9</v>
      </c>
      <c r="F18" s="4">
        <v>0.9</v>
      </c>
      <c r="G18" s="1" t="s">
        <v>28</v>
      </c>
      <c r="H18" s="1">
        <f t="shared" si="0"/>
        <v>11.610000000000001</v>
      </c>
      <c r="I18" s="21">
        <f>H18*0.017</f>
        <v>0.19737000000000005</v>
      </c>
      <c r="J18" s="117"/>
    </row>
    <row r="19" spans="1:21" ht="33.6" customHeight="1" x14ac:dyDescent="0.3">
      <c r="A19" s="101" t="s">
        <v>10</v>
      </c>
      <c r="B19" s="137" t="s">
        <v>30</v>
      </c>
      <c r="C19" s="102">
        <v>12.5</v>
      </c>
      <c r="D19" s="102">
        <f>C19</f>
        <v>12.5</v>
      </c>
      <c r="E19" s="102">
        <v>0</v>
      </c>
      <c r="F19" s="6">
        <v>0.9</v>
      </c>
      <c r="G19" s="11" t="s">
        <v>21</v>
      </c>
      <c r="H19" s="7">
        <f t="shared" si="0"/>
        <v>0</v>
      </c>
      <c r="I19" s="103">
        <f t="shared" si="1"/>
        <v>0</v>
      </c>
      <c r="J19" s="117"/>
    </row>
    <row r="20" spans="1:21" ht="33.6" customHeight="1" x14ac:dyDescent="0.3">
      <c r="A20" s="20" t="s">
        <v>10</v>
      </c>
      <c r="B20" s="123" t="s">
        <v>30</v>
      </c>
      <c r="C20" s="85">
        <v>14.2</v>
      </c>
      <c r="D20" s="85">
        <f>C20</f>
        <v>14.2</v>
      </c>
      <c r="E20" s="85">
        <v>0</v>
      </c>
      <c r="F20" s="1">
        <v>0.9</v>
      </c>
      <c r="G20" s="5" t="s">
        <v>31</v>
      </c>
      <c r="H20" s="5">
        <f t="shared" si="0"/>
        <v>0</v>
      </c>
      <c r="I20" s="21">
        <f t="shared" si="1"/>
        <v>0</v>
      </c>
      <c r="J20" s="117"/>
    </row>
    <row r="21" spans="1:21" ht="33.6" customHeight="1" x14ac:dyDescent="0.3">
      <c r="A21" s="101" t="s">
        <v>10</v>
      </c>
      <c r="B21" s="138" t="s">
        <v>32</v>
      </c>
      <c r="C21" s="102">
        <v>56.2</v>
      </c>
      <c r="D21" s="102">
        <f>C21</f>
        <v>56.2</v>
      </c>
      <c r="E21" s="102">
        <v>0</v>
      </c>
      <c r="F21" s="6">
        <v>0.3</v>
      </c>
      <c r="G21" s="7" t="s">
        <v>76</v>
      </c>
      <c r="H21" s="7">
        <f t="shared" si="0"/>
        <v>0</v>
      </c>
      <c r="I21" s="103">
        <f t="shared" si="1"/>
        <v>0</v>
      </c>
    </row>
    <row r="22" spans="1:21" ht="33.6" customHeight="1" x14ac:dyDescent="0.3">
      <c r="A22" s="20" t="s">
        <v>10</v>
      </c>
      <c r="B22" s="124" t="s">
        <v>43</v>
      </c>
      <c r="C22" s="85">
        <v>28.1</v>
      </c>
      <c r="D22" s="85">
        <f>C22</f>
        <v>28.1</v>
      </c>
      <c r="E22" s="85">
        <v>28.1</v>
      </c>
      <c r="F22" s="1">
        <v>0.75</v>
      </c>
      <c r="G22" s="5" t="s">
        <v>33</v>
      </c>
      <c r="H22" s="5">
        <f t="shared" si="0"/>
        <v>21.075000000000003</v>
      </c>
      <c r="I22" s="21">
        <f t="shared" si="1"/>
        <v>0.35827500000000007</v>
      </c>
      <c r="M22" s="3"/>
    </row>
    <row r="23" spans="1:21" ht="33.6" customHeight="1" x14ac:dyDescent="0.3">
      <c r="A23" s="101">
        <v>1946</v>
      </c>
      <c r="B23" s="161" t="s">
        <v>34</v>
      </c>
      <c r="C23" s="102">
        <v>8</v>
      </c>
      <c r="D23" s="172">
        <f>C23+C24+C25+C26</f>
        <v>1223.5</v>
      </c>
      <c r="E23" s="102">
        <v>0</v>
      </c>
      <c r="F23" s="6">
        <v>0.1</v>
      </c>
      <c r="G23" s="6" t="s">
        <v>35</v>
      </c>
      <c r="H23" s="7">
        <f t="shared" si="0"/>
        <v>0</v>
      </c>
      <c r="I23" s="103">
        <f t="shared" ref="I23" si="3">H23*0.017</f>
        <v>0</v>
      </c>
      <c r="M23" s="3"/>
    </row>
    <row r="24" spans="1:21" ht="33.6" customHeight="1" x14ac:dyDescent="0.3">
      <c r="A24" s="101" t="s">
        <v>10</v>
      </c>
      <c r="B24" s="163"/>
      <c r="C24" s="102">
        <v>373.5</v>
      </c>
      <c r="D24" s="174"/>
      <c r="E24" s="102">
        <v>0</v>
      </c>
      <c r="F24" s="6">
        <v>0.1</v>
      </c>
      <c r="G24" s="6" t="s">
        <v>35</v>
      </c>
      <c r="H24" s="7">
        <f t="shared" si="0"/>
        <v>0</v>
      </c>
      <c r="I24" s="103">
        <f t="shared" si="1"/>
        <v>0</v>
      </c>
      <c r="J24" s="117"/>
      <c r="M24" s="3"/>
      <c r="S24" s="64"/>
    </row>
    <row r="25" spans="1:21" ht="33.6" customHeight="1" x14ac:dyDescent="0.3">
      <c r="A25" s="101">
        <v>1949</v>
      </c>
      <c r="B25" s="163"/>
      <c r="C25" s="102">
        <v>838.5</v>
      </c>
      <c r="D25" s="174"/>
      <c r="E25" s="102">
        <v>0</v>
      </c>
      <c r="F25" s="6">
        <v>0.1</v>
      </c>
      <c r="G25" s="6" t="s">
        <v>35</v>
      </c>
      <c r="H25" s="7">
        <f t="shared" si="0"/>
        <v>0</v>
      </c>
      <c r="I25" s="103">
        <f>H25*0.017</f>
        <v>0</v>
      </c>
      <c r="J25" s="117"/>
      <c r="M25" s="3"/>
      <c r="S25" s="64"/>
    </row>
    <row r="26" spans="1:21" ht="33.6" customHeight="1" thickBot="1" x14ac:dyDescent="0.35">
      <c r="A26" s="106">
        <v>1952</v>
      </c>
      <c r="B26" s="164"/>
      <c r="C26" s="107">
        <v>3.5</v>
      </c>
      <c r="D26" s="175"/>
      <c r="E26" s="107">
        <v>0</v>
      </c>
      <c r="F26" s="29">
        <v>0.1</v>
      </c>
      <c r="G26" s="29" t="s">
        <v>35</v>
      </c>
      <c r="H26" s="29">
        <v>0</v>
      </c>
      <c r="I26" s="108">
        <v>0</v>
      </c>
      <c r="J26" s="117"/>
      <c r="M26" s="3"/>
    </row>
    <row r="27" spans="1:21" ht="16.2" thickBot="1" x14ac:dyDescent="0.35">
      <c r="C27" s="86">
        <f>SUM(C4:C26)</f>
        <v>4124.1000000000004</v>
      </c>
      <c r="D27" s="18"/>
      <c r="H27" s="87">
        <f>SUM(H4:H25)</f>
        <v>2378.2550000000001</v>
      </c>
      <c r="I27" s="88">
        <f>SUM(I4:I26)</f>
        <v>40.430335000000014</v>
      </c>
    </row>
    <row r="28" spans="1:21" ht="15.6" x14ac:dyDescent="0.3">
      <c r="C28" s="18"/>
      <c r="D28" s="18">
        <f>C22+C18+C17+C16+C15+C14+C13+C12+C8+C7+C6+C5+C4</f>
        <v>2636.5</v>
      </c>
      <c r="H28" s="18"/>
    </row>
    <row r="29" spans="1:21" ht="18" x14ac:dyDescent="0.35">
      <c r="B29" s="17" t="s">
        <v>47</v>
      </c>
      <c r="M29" s="17" t="s">
        <v>47</v>
      </c>
    </row>
    <row r="30" spans="1:21" ht="18.600000000000001" thickBot="1" x14ac:dyDescent="0.4">
      <c r="B30" s="17" t="s">
        <v>42</v>
      </c>
      <c r="M30" s="17" t="s">
        <v>42</v>
      </c>
    </row>
    <row r="31" spans="1:21" ht="49.95" customHeight="1" thickBot="1" x14ac:dyDescent="0.35">
      <c r="A31" s="24"/>
      <c r="B31" s="139" t="s">
        <v>1</v>
      </c>
      <c r="C31" s="8" t="s">
        <v>2</v>
      </c>
      <c r="D31" s="8"/>
      <c r="E31" s="8" t="s">
        <v>5</v>
      </c>
      <c r="F31" s="8" t="s">
        <v>3</v>
      </c>
      <c r="G31" s="8" t="s">
        <v>4</v>
      </c>
      <c r="H31" s="8" t="s">
        <v>12</v>
      </c>
      <c r="I31" s="9" t="s">
        <v>80</v>
      </c>
      <c r="M31" s="184" t="s">
        <v>59</v>
      </c>
      <c r="N31" s="185"/>
      <c r="O31" s="185"/>
      <c r="P31" s="185"/>
      <c r="Q31" s="185"/>
      <c r="R31" s="185"/>
      <c r="S31" s="14" t="s">
        <v>72</v>
      </c>
      <c r="T31" s="14" t="s">
        <v>3</v>
      </c>
      <c r="U31" s="15" t="s">
        <v>12</v>
      </c>
    </row>
    <row r="32" spans="1:21" ht="32.4" customHeight="1" x14ac:dyDescent="0.3">
      <c r="A32" s="25"/>
      <c r="B32" s="34" t="s">
        <v>11</v>
      </c>
      <c r="C32" s="35">
        <v>654</v>
      </c>
      <c r="D32" s="35"/>
      <c r="E32" s="35">
        <v>654</v>
      </c>
      <c r="F32" s="36">
        <v>0.9</v>
      </c>
      <c r="G32" s="37" t="s">
        <v>37</v>
      </c>
      <c r="H32" s="37">
        <f t="shared" ref="H32:H39" si="4">E32*F32</f>
        <v>588.6</v>
      </c>
      <c r="I32" s="38">
        <f>H32*0.017</f>
        <v>10.006200000000002</v>
      </c>
      <c r="M32" s="98" t="s">
        <v>60</v>
      </c>
      <c r="N32" s="183" t="s">
        <v>66</v>
      </c>
      <c r="O32" s="183"/>
      <c r="P32" s="183"/>
      <c r="Q32" s="183"/>
      <c r="R32" s="183"/>
      <c r="S32" s="109">
        <f>SUM(C32:C38)</f>
        <v>2964</v>
      </c>
      <c r="T32" s="109">
        <v>0.9</v>
      </c>
      <c r="U32" s="110">
        <f>S32*T32</f>
        <v>2667.6</v>
      </c>
    </row>
    <row r="33" spans="1:23" ht="32.4" customHeight="1" x14ac:dyDescent="0.3">
      <c r="A33" s="25"/>
      <c r="B33" s="26" t="s">
        <v>38</v>
      </c>
      <c r="C33" s="1">
        <v>456</v>
      </c>
      <c r="D33" s="1"/>
      <c r="E33" s="1">
        <v>456</v>
      </c>
      <c r="F33" s="4">
        <v>0.9</v>
      </c>
      <c r="G33" s="5" t="s">
        <v>37</v>
      </c>
      <c r="H33" s="5">
        <f t="shared" si="4"/>
        <v>410.40000000000003</v>
      </c>
      <c r="I33" s="33">
        <f t="shared" ref="I33:I39" si="5">H33*0.017</f>
        <v>6.9768000000000008</v>
      </c>
      <c r="M33" s="20" t="s">
        <v>61</v>
      </c>
      <c r="N33" s="176" t="s">
        <v>67</v>
      </c>
      <c r="O33" s="176"/>
      <c r="P33" s="176"/>
      <c r="Q33" s="176"/>
      <c r="R33" s="176"/>
      <c r="S33" s="81">
        <v>0</v>
      </c>
      <c r="T33" s="81">
        <v>0.6</v>
      </c>
      <c r="U33" s="80">
        <f t="shared" ref="U33:U37" si="6">S33*T33</f>
        <v>0</v>
      </c>
    </row>
    <row r="34" spans="1:23" ht="32.4" customHeight="1" x14ac:dyDescent="0.3">
      <c r="A34" s="25"/>
      <c r="B34" s="27" t="s">
        <v>14</v>
      </c>
      <c r="C34" s="6">
        <v>1114</v>
      </c>
      <c r="D34" s="6"/>
      <c r="E34" s="6">
        <v>1114</v>
      </c>
      <c r="F34" s="16">
        <v>1</v>
      </c>
      <c r="G34" s="7" t="s">
        <v>37</v>
      </c>
      <c r="H34" s="7">
        <f t="shared" si="4"/>
        <v>1114</v>
      </c>
      <c r="I34" s="32">
        <f t="shared" si="5"/>
        <v>18.938000000000002</v>
      </c>
      <c r="M34" s="101" t="s">
        <v>62</v>
      </c>
      <c r="N34" s="182" t="s">
        <v>68</v>
      </c>
      <c r="O34" s="182"/>
      <c r="P34" s="182"/>
      <c r="Q34" s="182"/>
      <c r="R34" s="182"/>
      <c r="S34" s="111">
        <v>0</v>
      </c>
      <c r="T34" s="111">
        <v>0.4</v>
      </c>
      <c r="U34" s="112">
        <f t="shared" si="6"/>
        <v>0</v>
      </c>
    </row>
    <row r="35" spans="1:23" ht="32.4" customHeight="1" x14ac:dyDescent="0.3">
      <c r="A35" s="25"/>
      <c r="B35" s="26" t="s">
        <v>13</v>
      </c>
      <c r="C35" s="1">
        <v>43</v>
      </c>
      <c r="D35" s="1"/>
      <c r="E35" s="1">
        <v>43</v>
      </c>
      <c r="F35" s="4">
        <v>0.9</v>
      </c>
      <c r="G35" s="5" t="s">
        <v>37</v>
      </c>
      <c r="H35" s="5">
        <f t="shared" si="4"/>
        <v>38.700000000000003</v>
      </c>
      <c r="I35" s="33">
        <f t="shared" si="5"/>
        <v>0.65790000000000004</v>
      </c>
      <c r="M35" s="20" t="s">
        <v>63</v>
      </c>
      <c r="N35" s="176" t="s">
        <v>69</v>
      </c>
      <c r="O35" s="176"/>
      <c r="P35" s="176"/>
      <c r="Q35" s="176"/>
      <c r="R35" s="176"/>
      <c r="S35" s="81">
        <v>0</v>
      </c>
      <c r="T35" s="81">
        <v>0</v>
      </c>
      <c r="U35" s="80">
        <f t="shared" si="6"/>
        <v>0</v>
      </c>
    </row>
    <row r="36" spans="1:23" ht="32.4" customHeight="1" x14ac:dyDescent="0.3">
      <c r="B36" s="140" t="s">
        <v>39</v>
      </c>
      <c r="C36" s="6">
        <v>343</v>
      </c>
      <c r="D36" s="6"/>
      <c r="E36" s="6">
        <v>343</v>
      </c>
      <c r="F36" s="6">
        <v>0.9</v>
      </c>
      <c r="G36" s="7" t="s">
        <v>37</v>
      </c>
      <c r="H36" s="7">
        <f t="shared" si="4"/>
        <v>308.7</v>
      </c>
      <c r="I36" s="32">
        <f t="shared" si="5"/>
        <v>5.2479000000000005</v>
      </c>
      <c r="M36" s="101" t="s">
        <v>64</v>
      </c>
      <c r="N36" s="182" t="s">
        <v>70</v>
      </c>
      <c r="O36" s="182"/>
      <c r="P36" s="182"/>
      <c r="Q36" s="182"/>
      <c r="R36" s="182"/>
      <c r="S36" s="111">
        <v>0</v>
      </c>
      <c r="T36" s="111">
        <v>0</v>
      </c>
      <c r="U36" s="112">
        <f t="shared" si="6"/>
        <v>0</v>
      </c>
    </row>
    <row r="37" spans="1:23" ht="32.4" customHeight="1" thickBot="1" x14ac:dyDescent="0.35">
      <c r="B37" s="141" t="s">
        <v>40</v>
      </c>
      <c r="C37" s="1">
        <v>62</v>
      </c>
      <c r="D37" s="1"/>
      <c r="E37" s="1">
        <v>62</v>
      </c>
      <c r="F37" s="1">
        <v>0.9</v>
      </c>
      <c r="G37" s="5" t="s">
        <v>37</v>
      </c>
      <c r="H37" s="5">
        <f t="shared" si="4"/>
        <v>55.800000000000004</v>
      </c>
      <c r="I37" s="33">
        <f t="shared" si="5"/>
        <v>0.94860000000000011</v>
      </c>
      <c r="M37" s="84" t="s">
        <v>65</v>
      </c>
      <c r="N37" s="177" t="s">
        <v>71</v>
      </c>
      <c r="O37" s="177"/>
      <c r="P37" s="177"/>
      <c r="Q37" s="177"/>
      <c r="R37" s="177"/>
      <c r="S37" s="82">
        <v>0</v>
      </c>
      <c r="T37" s="82">
        <v>0</v>
      </c>
      <c r="U37" s="83">
        <f t="shared" si="6"/>
        <v>0</v>
      </c>
    </row>
    <row r="38" spans="1:23" ht="32.4" customHeight="1" x14ac:dyDescent="0.3">
      <c r="B38" s="140" t="s">
        <v>36</v>
      </c>
      <c r="C38" s="6">
        <v>292</v>
      </c>
      <c r="D38" s="6"/>
      <c r="E38" s="6">
        <v>292</v>
      </c>
      <c r="F38" s="6">
        <v>0.9</v>
      </c>
      <c r="G38" s="7" t="s">
        <v>37</v>
      </c>
      <c r="H38" s="7">
        <f t="shared" si="4"/>
        <v>262.8</v>
      </c>
      <c r="I38" s="32">
        <f t="shared" si="5"/>
        <v>4.4676000000000009</v>
      </c>
      <c r="M38" s="188" t="s">
        <v>73</v>
      </c>
      <c r="N38" s="189"/>
      <c r="O38" s="189"/>
      <c r="P38" s="189"/>
      <c r="Q38" s="189"/>
      <c r="R38" s="189"/>
      <c r="S38" s="189"/>
      <c r="T38" s="189"/>
      <c r="U38" s="32">
        <f>SUM(U32:U37)</f>
        <v>2667.6</v>
      </c>
    </row>
    <row r="39" spans="1:23" ht="32.4" customHeight="1" thickBot="1" x14ac:dyDescent="0.35">
      <c r="B39" s="142" t="s">
        <v>41</v>
      </c>
      <c r="C39" s="90">
        <v>1179</v>
      </c>
      <c r="D39" s="90"/>
      <c r="E39" s="90">
        <v>0</v>
      </c>
      <c r="F39" s="90">
        <v>0.1</v>
      </c>
      <c r="G39" s="90" t="s">
        <v>35</v>
      </c>
      <c r="H39" s="96">
        <f t="shared" si="4"/>
        <v>0</v>
      </c>
      <c r="I39" s="95">
        <f t="shared" si="5"/>
        <v>0</v>
      </c>
      <c r="M39" s="180" t="s">
        <v>74</v>
      </c>
      <c r="N39" s="181"/>
      <c r="O39" s="181"/>
      <c r="P39" s="181"/>
      <c r="Q39" s="181"/>
      <c r="R39" s="181"/>
      <c r="S39" s="181"/>
      <c r="T39" s="181"/>
      <c r="U39" s="21">
        <v>0.85109999999999997</v>
      </c>
    </row>
    <row r="40" spans="1:23" ht="32.4" customHeight="1" thickBot="1" x14ac:dyDescent="0.35">
      <c r="C40" s="92">
        <f>SUM(C32:C39)</f>
        <v>4143</v>
      </c>
      <c r="D40" s="91"/>
      <c r="E40" s="93">
        <f>SUM(E32:E39)</f>
        <v>2964</v>
      </c>
      <c r="F40" s="25"/>
      <c r="G40" s="25"/>
      <c r="H40" s="94">
        <f>SUM(H32:H39)</f>
        <v>2779</v>
      </c>
      <c r="I40" s="97">
        <f>SUM(I32:I39)</f>
        <v>47.243000000000009</v>
      </c>
      <c r="M40" s="190" t="s">
        <v>75</v>
      </c>
      <c r="N40" s="191"/>
      <c r="O40" s="191"/>
      <c r="P40" s="191"/>
      <c r="Q40" s="191"/>
      <c r="R40" s="191"/>
      <c r="S40" s="191"/>
      <c r="T40" s="191"/>
      <c r="U40" s="113">
        <f>U38*U39</f>
        <v>2270.3943599999998</v>
      </c>
    </row>
    <row r="41" spans="1:23" ht="15.6" customHeight="1" x14ac:dyDescent="0.3">
      <c r="H41" s="24"/>
    </row>
    <row r="42" spans="1:23" ht="18.600000000000001" thickBot="1" x14ac:dyDescent="0.4">
      <c r="B42" s="17" t="s">
        <v>27</v>
      </c>
      <c r="H42" s="24"/>
      <c r="M42" s="17" t="s">
        <v>27</v>
      </c>
      <c r="S42" s="64"/>
    </row>
    <row r="43" spans="1:23" ht="32.4" customHeight="1" thickBot="1" x14ac:dyDescent="0.35">
      <c r="B43" s="143" t="s">
        <v>1</v>
      </c>
      <c r="C43" s="14" t="s">
        <v>2</v>
      </c>
      <c r="D43" s="14"/>
      <c r="E43" s="14" t="s">
        <v>5</v>
      </c>
      <c r="F43" s="14" t="s">
        <v>3</v>
      </c>
      <c r="G43" s="14" t="s">
        <v>4</v>
      </c>
      <c r="H43" s="14" t="s">
        <v>12</v>
      </c>
      <c r="I43" s="15" t="s">
        <v>54</v>
      </c>
      <c r="M43" s="184" t="s">
        <v>59</v>
      </c>
      <c r="N43" s="185"/>
      <c r="O43" s="185"/>
      <c r="P43" s="185"/>
      <c r="Q43" s="185"/>
      <c r="R43" s="185"/>
      <c r="S43" s="14" t="s">
        <v>72</v>
      </c>
      <c r="T43" s="14" t="s">
        <v>3</v>
      </c>
      <c r="U43" s="15" t="s">
        <v>12</v>
      </c>
    </row>
    <row r="44" spans="1:23" ht="32.4" customHeight="1" x14ac:dyDescent="0.3">
      <c r="B44" s="34" t="s">
        <v>11</v>
      </c>
      <c r="C44" s="35">
        <f>C4</f>
        <v>654</v>
      </c>
      <c r="D44" s="35"/>
      <c r="E44" s="35">
        <v>654</v>
      </c>
      <c r="F44" s="36">
        <v>0.9</v>
      </c>
      <c r="G44" s="37" t="s">
        <v>15</v>
      </c>
      <c r="H44" s="37">
        <f t="shared" ref="H44:H50" si="7">E44*F44</f>
        <v>588.6</v>
      </c>
      <c r="I44" s="38">
        <f>H44*0.017</f>
        <v>10.006200000000002</v>
      </c>
      <c r="M44" s="19" t="s">
        <v>60</v>
      </c>
      <c r="N44" s="192" t="s">
        <v>66</v>
      </c>
      <c r="O44" s="192"/>
      <c r="P44" s="192"/>
      <c r="Q44" s="192"/>
      <c r="R44" s="192"/>
      <c r="S44" s="62">
        <f>C4+C5+C6+C7+C8+C13+C14+C15+C16+C17+C22</f>
        <v>2495.6000000000004</v>
      </c>
      <c r="T44" s="62">
        <v>0.9</v>
      </c>
      <c r="U44" s="66">
        <f>S44*T44</f>
        <v>2246.0400000000004</v>
      </c>
    </row>
    <row r="45" spans="1:23" ht="32.4" customHeight="1" x14ac:dyDescent="0.3">
      <c r="B45" s="26" t="s">
        <v>14</v>
      </c>
      <c r="C45" s="1">
        <f>C5</f>
        <v>1114</v>
      </c>
      <c r="D45" s="1"/>
      <c r="E45" s="1">
        <v>0</v>
      </c>
      <c r="F45" s="4">
        <v>1</v>
      </c>
      <c r="G45" s="5" t="s">
        <v>15</v>
      </c>
      <c r="H45" s="5">
        <f t="shared" si="7"/>
        <v>0</v>
      </c>
      <c r="I45" s="40">
        <f t="shared" ref="I45:I50" si="8">H45*0.017</f>
        <v>0</v>
      </c>
      <c r="M45" s="20" t="s">
        <v>61</v>
      </c>
      <c r="N45" s="176" t="s">
        <v>67</v>
      </c>
      <c r="O45" s="176"/>
      <c r="P45" s="176"/>
      <c r="Q45" s="176"/>
      <c r="R45" s="176"/>
      <c r="S45" s="12">
        <v>0</v>
      </c>
      <c r="T45" s="12">
        <v>0.6</v>
      </c>
      <c r="U45" s="40">
        <f t="shared" ref="U45:U49" si="9">S45*T45</f>
        <v>0</v>
      </c>
      <c r="W45" s="64"/>
    </row>
    <row r="46" spans="1:23" ht="32.4" customHeight="1" x14ac:dyDescent="0.3">
      <c r="B46" s="27" t="s">
        <v>13</v>
      </c>
      <c r="C46" s="6">
        <f>C6</f>
        <v>43</v>
      </c>
      <c r="D46" s="6"/>
      <c r="E46" s="6">
        <v>43</v>
      </c>
      <c r="F46" s="16">
        <v>0.9</v>
      </c>
      <c r="G46" s="7" t="s">
        <v>15</v>
      </c>
      <c r="H46" s="7">
        <f t="shared" si="7"/>
        <v>38.700000000000003</v>
      </c>
      <c r="I46" s="39">
        <f t="shared" si="8"/>
        <v>0.65790000000000004</v>
      </c>
      <c r="M46" s="20" t="s">
        <v>62</v>
      </c>
      <c r="N46" s="176" t="s">
        <v>68</v>
      </c>
      <c r="O46" s="176"/>
      <c r="P46" s="176"/>
      <c r="Q46" s="176"/>
      <c r="R46" s="176"/>
      <c r="S46" s="12">
        <v>128</v>
      </c>
      <c r="T46" s="12">
        <v>0.4</v>
      </c>
      <c r="U46" s="40">
        <f t="shared" si="9"/>
        <v>51.2</v>
      </c>
    </row>
    <row r="47" spans="1:23" ht="32.4" customHeight="1" x14ac:dyDescent="0.3">
      <c r="B47" s="144" t="s">
        <v>16</v>
      </c>
      <c r="C47" s="1">
        <f>C8+C7+C22</f>
        <v>307.3</v>
      </c>
      <c r="D47" s="1"/>
      <c r="E47" s="1">
        <f>E7+E8+E22</f>
        <v>295.70000000000005</v>
      </c>
      <c r="F47" s="1">
        <v>0.75</v>
      </c>
      <c r="G47" s="10" t="s">
        <v>17</v>
      </c>
      <c r="H47" s="5">
        <f t="shared" si="7"/>
        <v>221.77500000000003</v>
      </c>
      <c r="I47" s="40">
        <f t="shared" si="8"/>
        <v>3.7701750000000009</v>
      </c>
      <c r="M47" s="20" t="s">
        <v>63</v>
      </c>
      <c r="N47" s="176" t="s">
        <v>69</v>
      </c>
      <c r="O47" s="176"/>
      <c r="P47" s="176"/>
      <c r="Q47" s="176"/>
      <c r="R47" s="176"/>
      <c r="S47" s="12">
        <v>0</v>
      </c>
      <c r="T47" s="12">
        <v>0</v>
      </c>
      <c r="U47" s="40">
        <f t="shared" si="9"/>
        <v>0</v>
      </c>
    </row>
    <row r="48" spans="1:23" ht="32.4" customHeight="1" x14ac:dyDescent="0.3">
      <c r="B48" s="27" t="s">
        <v>18</v>
      </c>
      <c r="C48" s="6">
        <f>C12</f>
        <v>128</v>
      </c>
      <c r="D48" s="6"/>
      <c r="E48" s="6">
        <v>128</v>
      </c>
      <c r="F48" s="16">
        <v>0.5</v>
      </c>
      <c r="G48" s="7" t="s">
        <v>19</v>
      </c>
      <c r="H48" s="7">
        <f t="shared" si="7"/>
        <v>64</v>
      </c>
      <c r="I48" s="39">
        <f t="shared" si="8"/>
        <v>1.0880000000000001</v>
      </c>
      <c r="M48" s="23" t="s">
        <v>64</v>
      </c>
      <c r="N48" s="176" t="s">
        <v>70</v>
      </c>
      <c r="O48" s="176"/>
      <c r="P48" s="176"/>
      <c r="Q48" s="176"/>
      <c r="R48" s="176"/>
      <c r="S48" s="12">
        <v>0</v>
      </c>
      <c r="T48" s="12">
        <v>0</v>
      </c>
      <c r="U48" s="40">
        <f t="shared" si="9"/>
        <v>0</v>
      </c>
    </row>
    <row r="49" spans="2:21" ht="32.4" customHeight="1" thickBot="1" x14ac:dyDescent="0.35">
      <c r="B49" s="26" t="s">
        <v>44</v>
      </c>
      <c r="C49" s="1">
        <f>C15+C16+C13+C14+C17+C18</f>
        <v>390.2</v>
      </c>
      <c r="D49" s="1"/>
      <c r="E49" s="1">
        <f>E15+E16+E13+E14+E17</f>
        <v>377.3</v>
      </c>
      <c r="F49" s="4">
        <v>0.9</v>
      </c>
      <c r="G49" s="2" t="s">
        <v>45</v>
      </c>
      <c r="H49" s="5">
        <f t="shared" si="7"/>
        <v>339.57</v>
      </c>
      <c r="I49" s="40">
        <f t="shared" si="8"/>
        <v>5.7726899999999999</v>
      </c>
      <c r="M49" s="31" t="s">
        <v>65</v>
      </c>
      <c r="N49" s="177" t="s">
        <v>71</v>
      </c>
      <c r="O49" s="177"/>
      <c r="P49" s="177"/>
      <c r="Q49" s="177"/>
      <c r="R49" s="177"/>
      <c r="S49" s="67">
        <v>0</v>
      </c>
      <c r="T49" s="67">
        <v>0</v>
      </c>
      <c r="U49" s="68">
        <f t="shared" si="9"/>
        <v>0</v>
      </c>
    </row>
    <row r="50" spans="2:21" ht="32.4" customHeight="1" thickBot="1" x14ac:dyDescent="0.35">
      <c r="B50" s="28" t="s">
        <v>32</v>
      </c>
      <c r="C50" s="29">
        <v>55.1</v>
      </c>
      <c r="D50" s="29"/>
      <c r="E50" s="29">
        <v>55.1</v>
      </c>
      <c r="F50" s="29">
        <v>0.3</v>
      </c>
      <c r="G50" s="30" t="s">
        <v>31</v>
      </c>
      <c r="H50" s="30">
        <f t="shared" si="7"/>
        <v>16.53</v>
      </c>
      <c r="I50" s="41">
        <f t="shared" si="8"/>
        <v>0.28101000000000004</v>
      </c>
      <c r="M50" s="178" t="s">
        <v>73</v>
      </c>
      <c r="N50" s="179"/>
      <c r="O50" s="179"/>
      <c r="P50" s="179"/>
      <c r="Q50" s="179"/>
      <c r="R50" s="179"/>
      <c r="S50" s="179"/>
      <c r="T50" s="179"/>
      <c r="U50" s="33">
        <f>SUM(U44:U49)</f>
        <v>2297.2400000000002</v>
      </c>
    </row>
    <row r="51" spans="2:21" ht="32.4" customHeight="1" thickBot="1" x14ac:dyDescent="0.35">
      <c r="C51" s="59">
        <f>SUM(C44:C50)</f>
        <v>2691.6</v>
      </c>
      <c r="D51" s="18"/>
      <c r="H51" s="57">
        <f>SUM(H44:H50)</f>
        <v>1269.175</v>
      </c>
      <c r="I51" s="58">
        <f>SUM(I44:I50)</f>
        <v>21.575975000000003</v>
      </c>
      <c r="M51" s="180" t="s">
        <v>74</v>
      </c>
      <c r="N51" s="181"/>
      <c r="O51" s="181"/>
      <c r="P51" s="181"/>
      <c r="Q51" s="181"/>
      <c r="R51" s="181"/>
      <c r="S51" s="181"/>
      <c r="T51" s="181"/>
      <c r="U51" s="21">
        <v>0.85109999999999997</v>
      </c>
    </row>
    <row r="52" spans="2:21" ht="32.4" customHeight="1" thickBot="1" x14ac:dyDescent="0.35">
      <c r="M52" s="186" t="s">
        <v>75</v>
      </c>
      <c r="N52" s="187"/>
      <c r="O52" s="187"/>
      <c r="P52" s="187"/>
      <c r="Q52" s="187"/>
      <c r="R52" s="187"/>
      <c r="S52" s="187"/>
      <c r="T52" s="187"/>
      <c r="U52" s="65">
        <f>U50*U51</f>
        <v>1955.1809640000001</v>
      </c>
    </row>
    <row r="53" spans="2:21" ht="32.4" customHeight="1" x14ac:dyDescent="0.3">
      <c r="B53" t="s">
        <v>48</v>
      </c>
      <c r="M53" t="s">
        <v>48</v>
      </c>
    </row>
    <row r="54" spans="2:21" ht="32.4" customHeight="1" thickBot="1" x14ac:dyDescent="0.4">
      <c r="B54" s="17" t="s">
        <v>55</v>
      </c>
    </row>
    <row r="55" spans="2:21" ht="44.4" customHeight="1" thickBot="1" x14ac:dyDescent="0.35">
      <c r="B55" s="143" t="s">
        <v>1</v>
      </c>
      <c r="C55" s="14" t="s">
        <v>2</v>
      </c>
      <c r="D55" s="14"/>
      <c r="E55" s="14" t="s">
        <v>5</v>
      </c>
      <c r="F55" s="14" t="s">
        <v>3</v>
      </c>
      <c r="G55" s="14" t="s">
        <v>4</v>
      </c>
      <c r="H55" s="14" t="s">
        <v>12</v>
      </c>
      <c r="I55" s="15" t="s">
        <v>54</v>
      </c>
    </row>
    <row r="56" spans="2:21" ht="32.4" customHeight="1" x14ac:dyDescent="0.3">
      <c r="B56" s="145" t="s">
        <v>50</v>
      </c>
      <c r="C56" s="37">
        <f>C5</f>
        <v>1114</v>
      </c>
      <c r="D56" s="37"/>
      <c r="E56" s="37">
        <f>E5</f>
        <v>1114</v>
      </c>
      <c r="F56" s="48">
        <f>F5</f>
        <v>1</v>
      </c>
      <c r="G56" s="49" t="s">
        <v>17</v>
      </c>
      <c r="H56" s="52">
        <f>E56*F56</f>
        <v>1114</v>
      </c>
      <c r="I56" s="50">
        <f>H56*0.017</f>
        <v>18.938000000000002</v>
      </c>
    </row>
    <row r="57" spans="2:21" ht="32.4" customHeight="1" x14ac:dyDescent="0.3">
      <c r="B57" s="146" t="s">
        <v>51</v>
      </c>
      <c r="C57" s="42">
        <f>C4+C6</f>
        <v>697</v>
      </c>
      <c r="D57" s="42"/>
      <c r="E57" s="42">
        <f>E4+E6</f>
        <v>697</v>
      </c>
      <c r="F57" s="43">
        <f>F4</f>
        <v>0.9</v>
      </c>
      <c r="G57" s="10" t="s">
        <v>17</v>
      </c>
      <c r="H57" s="53">
        <f>E57*F57</f>
        <v>627.30000000000007</v>
      </c>
      <c r="I57" s="51">
        <f t="shared" ref="I57:I60" si="10">H57*0.017</f>
        <v>10.664100000000001</v>
      </c>
    </row>
    <row r="58" spans="2:21" ht="32.4" customHeight="1" x14ac:dyDescent="0.3">
      <c r="B58" s="147" t="s">
        <v>52</v>
      </c>
      <c r="C58" s="7">
        <f>C13+C14+C15</f>
        <v>255</v>
      </c>
      <c r="D58" s="7"/>
      <c r="E58" s="7">
        <f>E13+E14+E15</f>
        <v>255</v>
      </c>
      <c r="F58" s="45">
        <f>F15</f>
        <v>0.9</v>
      </c>
      <c r="G58" s="11" t="s">
        <v>17</v>
      </c>
      <c r="H58" s="54">
        <f>E58*F58</f>
        <v>229.5</v>
      </c>
      <c r="I58" s="46">
        <f t="shared" si="10"/>
        <v>3.9015000000000004</v>
      </c>
    </row>
    <row r="59" spans="2:21" ht="32.4" customHeight="1" x14ac:dyDescent="0.3">
      <c r="B59" s="148" t="s">
        <v>49</v>
      </c>
      <c r="C59" s="44">
        <f>C7+C8+C22</f>
        <v>307.3</v>
      </c>
      <c r="D59" s="44"/>
      <c r="E59" s="44">
        <f>E7+E8+E22</f>
        <v>295.70000000000005</v>
      </c>
      <c r="F59" s="44">
        <v>0.75</v>
      </c>
      <c r="G59" s="10" t="s">
        <v>17</v>
      </c>
      <c r="H59" s="53">
        <f>E59*F59</f>
        <v>221.77500000000003</v>
      </c>
      <c r="I59" s="51">
        <f t="shared" si="10"/>
        <v>3.7701750000000009</v>
      </c>
    </row>
    <row r="60" spans="2:21" ht="32.4" customHeight="1" thickBot="1" x14ac:dyDescent="0.35">
      <c r="B60" s="149" t="s">
        <v>53</v>
      </c>
      <c r="C60" s="29">
        <f>C12</f>
        <v>128</v>
      </c>
      <c r="D60" s="29"/>
      <c r="E60" s="29">
        <f>E12</f>
        <v>128</v>
      </c>
      <c r="F60" s="70">
        <f>F12</f>
        <v>0.5</v>
      </c>
      <c r="G60" s="47" t="s">
        <v>17</v>
      </c>
      <c r="H60" s="55">
        <f>E60*F60</f>
        <v>64</v>
      </c>
      <c r="I60" s="56">
        <f t="shared" si="10"/>
        <v>1.0880000000000001</v>
      </c>
    </row>
    <row r="61" spans="2:21" ht="32.4" customHeight="1" thickBot="1" x14ac:dyDescent="0.35">
      <c r="C61" s="114">
        <f>SUM(C56:C60)</f>
        <v>2501.3000000000002</v>
      </c>
      <c r="D61" s="59"/>
      <c r="E61" s="59">
        <f>SUM(E56:E60)</f>
        <v>2489.6999999999998</v>
      </c>
      <c r="H61" s="57">
        <f>SUM(H56:H60)</f>
        <v>2256.5750000000003</v>
      </c>
      <c r="I61" s="60">
        <f>SUM(I56:I60)</f>
        <v>38.361775000000009</v>
      </c>
    </row>
    <row r="62" spans="2:21" ht="32.4" customHeight="1" thickBot="1" x14ac:dyDescent="0.35"/>
    <row r="63" spans="2:21" ht="32.4" customHeight="1" thickBot="1" x14ac:dyDescent="0.35">
      <c r="M63" s="193" t="s">
        <v>59</v>
      </c>
      <c r="N63" s="194"/>
      <c r="O63" s="194"/>
      <c r="P63" s="194"/>
      <c r="Q63" s="194"/>
      <c r="R63" s="194"/>
      <c r="S63" s="14" t="s">
        <v>72</v>
      </c>
      <c r="T63" s="14" t="s">
        <v>3</v>
      </c>
      <c r="U63" s="15" t="s">
        <v>12</v>
      </c>
    </row>
    <row r="64" spans="2:21" ht="32.4" customHeight="1" x14ac:dyDescent="0.3">
      <c r="M64" s="19" t="s">
        <v>60</v>
      </c>
      <c r="N64" s="192" t="s">
        <v>66</v>
      </c>
      <c r="O64" s="192"/>
      <c r="P64" s="192"/>
      <c r="Q64" s="192"/>
      <c r="R64" s="192"/>
      <c r="S64" s="62">
        <f>C4+C5+C6+C13+C14+C15+C22+C7+C8</f>
        <v>2373.3000000000002</v>
      </c>
      <c r="T64" s="62">
        <v>0.9</v>
      </c>
      <c r="U64" s="63">
        <f>S64*T64</f>
        <v>2135.9700000000003</v>
      </c>
    </row>
    <row r="65" spans="13:21" x14ac:dyDescent="0.3">
      <c r="M65" s="20" t="s">
        <v>61</v>
      </c>
      <c r="N65" s="176" t="s">
        <v>67</v>
      </c>
      <c r="O65" s="176"/>
      <c r="P65" s="176"/>
      <c r="Q65" s="176"/>
      <c r="R65" s="176"/>
      <c r="S65" s="12">
        <v>0</v>
      </c>
      <c r="T65" s="12">
        <v>0.6</v>
      </c>
      <c r="U65" s="80">
        <f t="shared" ref="U65:U69" si="11">S65*T65</f>
        <v>0</v>
      </c>
    </row>
    <row r="66" spans="13:21" ht="43.95" customHeight="1" x14ac:dyDescent="0.3">
      <c r="M66" s="20" t="s">
        <v>62</v>
      </c>
      <c r="N66" s="176" t="s">
        <v>68</v>
      </c>
      <c r="O66" s="176"/>
      <c r="P66" s="176"/>
      <c r="Q66" s="176"/>
      <c r="R66" s="176"/>
      <c r="S66" s="81">
        <f>C12</f>
        <v>128</v>
      </c>
      <c r="T66" s="12">
        <v>0.4</v>
      </c>
      <c r="U66" s="80">
        <f t="shared" si="11"/>
        <v>51.2</v>
      </c>
    </row>
    <row r="67" spans="13:21" x14ac:dyDescent="0.3">
      <c r="M67" s="20" t="s">
        <v>63</v>
      </c>
      <c r="N67" s="176" t="s">
        <v>69</v>
      </c>
      <c r="O67" s="176"/>
      <c r="P67" s="176"/>
      <c r="Q67" s="176"/>
      <c r="R67" s="176"/>
      <c r="S67" s="81">
        <v>0</v>
      </c>
      <c r="T67" s="81">
        <v>0</v>
      </c>
      <c r="U67" s="80">
        <f t="shared" si="11"/>
        <v>0</v>
      </c>
    </row>
    <row r="68" spans="13:21" x14ac:dyDescent="0.3">
      <c r="M68" s="23" t="s">
        <v>64</v>
      </c>
      <c r="N68" s="176" t="s">
        <v>70</v>
      </c>
      <c r="O68" s="176"/>
      <c r="P68" s="176"/>
      <c r="Q68" s="176"/>
      <c r="R68" s="176"/>
      <c r="S68" s="81">
        <v>0</v>
      </c>
      <c r="T68" s="81">
        <v>0</v>
      </c>
      <c r="U68" s="80">
        <f t="shared" si="11"/>
        <v>0</v>
      </c>
    </row>
    <row r="69" spans="13:21" ht="15" thickBot="1" x14ac:dyDescent="0.35">
      <c r="M69" s="31" t="s">
        <v>65</v>
      </c>
      <c r="N69" s="177" t="s">
        <v>71</v>
      </c>
      <c r="O69" s="177"/>
      <c r="P69" s="177"/>
      <c r="Q69" s="177"/>
      <c r="R69" s="177"/>
      <c r="S69" s="82">
        <v>0</v>
      </c>
      <c r="T69" s="82">
        <v>0</v>
      </c>
      <c r="U69" s="83">
        <f t="shared" si="11"/>
        <v>0</v>
      </c>
    </row>
    <row r="70" spans="13:21" x14ac:dyDescent="0.3">
      <c r="M70" s="178" t="s">
        <v>73</v>
      </c>
      <c r="N70" s="179"/>
      <c r="O70" s="179"/>
      <c r="P70" s="179"/>
      <c r="Q70" s="179"/>
      <c r="R70" s="179"/>
      <c r="S70" s="179"/>
      <c r="T70" s="179"/>
      <c r="U70" s="33">
        <f>SUM(U64:U69)</f>
        <v>2187.17</v>
      </c>
    </row>
    <row r="71" spans="13:21" x14ac:dyDescent="0.3">
      <c r="M71" s="180" t="s">
        <v>74</v>
      </c>
      <c r="N71" s="181"/>
      <c r="O71" s="181"/>
      <c r="P71" s="181"/>
      <c r="Q71" s="181"/>
      <c r="R71" s="181"/>
      <c r="S71" s="181"/>
      <c r="T71" s="181"/>
      <c r="U71" s="21">
        <v>0.85109999999999997</v>
      </c>
    </row>
    <row r="72" spans="13:21" ht="16.2" thickBot="1" x14ac:dyDescent="0.35">
      <c r="M72" s="186" t="s">
        <v>75</v>
      </c>
      <c r="N72" s="187"/>
      <c r="O72" s="187"/>
      <c r="P72" s="187"/>
      <c r="Q72" s="187"/>
      <c r="R72" s="187"/>
      <c r="S72" s="187"/>
      <c r="T72" s="187"/>
      <c r="U72" s="65">
        <f>U70*U71</f>
        <v>1861.500387</v>
      </c>
    </row>
    <row r="73" spans="13:21" ht="14.4" customHeight="1" x14ac:dyDescent="0.3">
      <c r="M73" s="3"/>
    </row>
    <row r="74" spans="13:21" x14ac:dyDescent="0.3">
      <c r="M74" s="20" t="s">
        <v>61</v>
      </c>
      <c r="N74" s="176" t="s">
        <v>67</v>
      </c>
      <c r="O74" s="176"/>
      <c r="P74" s="176"/>
      <c r="Q74" s="176"/>
      <c r="R74" s="176"/>
      <c r="S74" s="12">
        <v>0</v>
      </c>
      <c r="T74" s="12">
        <v>0.6</v>
      </c>
      <c r="U74" s="80">
        <f t="shared" ref="U74:U78" si="12">S74*T74</f>
        <v>0</v>
      </c>
    </row>
    <row r="75" spans="13:21" x14ac:dyDescent="0.3">
      <c r="M75" s="20" t="s">
        <v>62</v>
      </c>
      <c r="N75" s="176" t="s">
        <v>68</v>
      </c>
      <c r="O75" s="176"/>
      <c r="P75" s="176"/>
      <c r="Q75" s="176"/>
      <c r="R75" s="176"/>
      <c r="S75" s="81">
        <f>C74</f>
        <v>0</v>
      </c>
      <c r="T75" s="12">
        <v>0.4</v>
      </c>
      <c r="U75" s="80">
        <f t="shared" si="12"/>
        <v>0</v>
      </c>
    </row>
    <row r="76" spans="13:21" x14ac:dyDescent="0.3">
      <c r="M76" s="20" t="s">
        <v>63</v>
      </c>
      <c r="N76" s="176" t="s">
        <v>69</v>
      </c>
      <c r="O76" s="176"/>
      <c r="P76" s="176"/>
      <c r="Q76" s="176"/>
      <c r="R76" s="176"/>
      <c r="S76" s="81">
        <v>0</v>
      </c>
      <c r="T76" s="81">
        <v>0</v>
      </c>
      <c r="U76" s="80">
        <f t="shared" si="12"/>
        <v>0</v>
      </c>
    </row>
    <row r="77" spans="13:21" x14ac:dyDescent="0.3">
      <c r="M77" s="23" t="s">
        <v>64</v>
      </c>
      <c r="N77" s="176" t="s">
        <v>70</v>
      </c>
      <c r="O77" s="176"/>
      <c r="P77" s="176"/>
      <c r="Q77" s="176"/>
      <c r="R77" s="176"/>
      <c r="S77" s="81">
        <v>0</v>
      </c>
      <c r="T77" s="81">
        <v>0</v>
      </c>
      <c r="U77" s="80">
        <f t="shared" si="12"/>
        <v>0</v>
      </c>
    </row>
    <row r="78" spans="13:21" ht="15" thickBot="1" x14ac:dyDescent="0.35">
      <c r="M78" s="31" t="s">
        <v>65</v>
      </c>
      <c r="N78" s="177" t="s">
        <v>71</v>
      </c>
      <c r="O78" s="177"/>
      <c r="P78" s="177"/>
      <c r="Q78" s="177"/>
      <c r="R78" s="177"/>
      <c r="S78" s="82">
        <v>0</v>
      </c>
      <c r="T78" s="82">
        <v>0</v>
      </c>
      <c r="U78" s="83">
        <f t="shared" si="12"/>
        <v>0</v>
      </c>
    </row>
    <row r="79" spans="13:21" x14ac:dyDescent="0.3">
      <c r="M79" s="178" t="s">
        <v>73</v>
      </c>
      <c r="N79" s="179"/>
      <c r="O79" s="179"/>
      <c r="P79" s="179"/>
      <c r="Q79" s="179"/>
      <c r="R79" s="179"/>
      <c r="S79" s="179"/>
      <c r="T79" s="179"/>
      <c r="U79" s="33">
        <f>SUM(U74:U78)</f>
        <v>0</v>
      </c>
    </row>
    <row r="80" spans="13:21" x14ac:dyDescent="0.3">
      <c r="M80" s="180" t="s">
        <v>74</v>
      </c>
      <c r="N80" s="181"/>
      <c r="O80" s="181"/>
      <c r="P80" s="181"/>
      <c r="Q80" s="181"/>
      <c r="R80" s="181"/>
      <c r="S80" s="181"/>
      <c r="T80" s="181"/>
      <c r="U80" s="21">
        <v>0.85109999999999997</v>
      </c>
    </row>
    <row r="81" spans="13:21" ht="16.2" thickBot="1" x14ac:dyDescent="0.35">
      <c r="M81" s="186" t="s">
        <v>75</v>
      </c>
      <c r="N81" s="187"/>
      <c r="O81" s="187"/>
      <c r="P81" s="187"/>
      <c r="Q81" s="187"/>
      <c r="R81" s="187"/>
      <c r="S81" s="187"/>
      <c r="T81" s="187"/>
      <c r="U81" s="65">
        <f>U79*U80</f>
        <v>0</v>
      </c>
    </row>
    <row r="82" spans="13:21" x14ac:dyDescent="0.3">
      <c r="M82" s="3"/>
    </row>
  </sheetData>
  <mergeCells count="51">
    <mergeCell ref="M63:R63"/>
    <mergeCell ref="N64:R64"/>
    <mergeCell ref="M71:T71"/>
    <mergeCell ref="M72:T72"/>
    <mergeCell ref="N65:R65"/>
    <mergeCell ref="N66:R66"/>
    <mergeCell ref="N67:R67"/>
    <mergeCell ref="N68:R68"/>
    <mergeCell ref="N69:R69"/>
    <mergeCell ref="M70:T70"/>
    <mergeCell ref="N48:R48"/>
    <mergeCell ref="N49:R49"/>
    <mergeCell ref="N35:R35"/>
    <mergeCell ref="N36:R36"/>
    <mergeCell ref="N37:R37"/>
    <mergeCell ref="M38:T38"/>
    <mergeCell ref="M39:T39"/>
    <mergeCell ref="M40:T40"/>
    <mergeCell ref="N44:R44"/>
    <mergeCell ref="M79:T79"/>
    <mergeCell ref="M80:T80"/>
    <mergeCell ref="M81:T81"/>
    <mergeCell ref="N74:R74"/>
    <mergeCell ref="N75:R75"/>
    <mergeCell ref="N76:R76"/>
    <mergeCell ref="D13:D14"/>
    <mergeCell ref="D17:D18"/>
    <mergeCell ref="D23:D26"/>
    <mergeCell ref="N77:R77"/>
    <mergeCell ref="N78:R78"/>
    <mergeCell ref="N45:R45"/>
    <mergeCell ref="M50:T50"/>
    <mergeCell ref="M51:T51"/>
    <mergeCell ref="N34:R34"/>
    <mergeCell ref="N33:R33"/>
    <mergeCell ref="N32:R32"/>
    <mergeCell ref="M31:R31"/>
    <mergeCell ref="M43:R43"/>
    <mergeCell ref="M52:T52"/>
    <mergeCell ref="N46:R46"/>
    <mergeCell ref="N47:R47"/>
    <mergeCell ref="N3:O3"/>
    <mergeCell ref="P3:Q3"/>
    <mergeCell ref="R3:S3"/>
    <mergeCell ref="D7:D8"/>
    <mergeCell ref="D9:D11"/>
    <mergeCell ref="B9:B11"/>
    <mergeCell ref="B7:B8"/>
    <mergeCell ref="B13:B14"/>
    <mergeCell ref="B17:B18"/>
    <mergeCell ref="B23:B26"/>
  </mergeCells>
  <pageMargins left="0.7" right="0.7" top="0.78740157499999996" bottom="0.78740157499999996" header="0.3" footer="0.3"/>
  <pageSetup scale="2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3CF04-7AD3-483F-BF50-21D066064478}">
  <dimension ref="A1:X32"/>
  <sheetViews>
    <sheetView zoomScaleNormal="100" workbookViewId="0">
      <selection activeCell="C13" sqref="C13"/>
    </sheetView>
  </sheetViews>
  <sheetFormatPr defaultRowHeight="14.4" x14ac:dyDescent="0.3"/>
  <cols>
    <col min="1" max="1" width="29.6640625" customWidth="1"/>
    <col min="2" max="2" width="11" style="3" customWidth="1"/>
    <col min="3" max="3" width="34.6640625" customWidth="1"/>
    <col min="4" max="4" width="14.44140625" style="25" customWidth="1"/>
    <col min="5" max="5" width="15.88671875" style="3" customWidth="1"/>
    <col min="6" max="6" width="14" style="3" customWidth="1"/>
    <col min="7" max="8" width="15.88671875" style="3" customWidth="1"/>
    <col min="9" max="9" width="48.6640625" customWidth="1"/>
    <col min="10" max="10" width="17.88671875" customWidth="1"/>
    <col min="11" max="11" width="22" customWidth="1"/>
    <col min="15" max="15" width="29.6640625" customWidth="1"/>
    <col min="17" max="17" width="25.88671875" customWidth="1"/>
    <col min="18" max="21" width="16.6640625" customWidth="1"/>
    <col min="22" max="22" width="42.6640625" customWidth="1"/>
    <col min="23" max="24" width="16.6640625" customWidth="1"/>
  </cols>
  <sheetData>
    <row r="1" spans="1:24" x14ac:dyDescent="0.3">
      <c r="B1" s="3" t="s">
        <v>82</v>
      </c>
    </row>
    <row r="2" spans="1:24" ht="15" thickBot="1" x14ac:dyDescent="0.35"/>
    <row r="3" spans="1:24" ht="21" customHeight="1" thickBot="1" x14ac:dyDescent="0.35">
      <c r="A3" s="22" t="s">
        <v>84</v>
      </c>
      <c r="B3" s="195" t="s">
        <v>86</v>
      </c>
      <c r="C3" s="196"/>
      <c r="D3" s="131"/>
    </row>
    <row r="4" spans="1:24" x14ac:dyDescent="0.3">
      <c r="C4" s="3"/>
    </row>
    <row r="5" spans="1:24" x14ac:dyDescent="0.3">
      <c r="A5" s="89" t="s">
        <v>83</v>
      </c>
      <c r="B5" s="121">
        <v>1</v>
      </c>
      <c r="C5" s="120" t="s">
        <v>92</v>
      </c>
      <c r="E5" s="121" t="s">
        <v>101</v>
      </c>
      <c r="F5" s="121" t="s">
        <v>102</v>
      </c>
      <c r="G5" s="128" t="s">
        <v>103</v>
      </c>
    </row>
    <row r="6" spans="1:24" x14ac:dyDescent="0.3">
      <c r="A6" s="120" t="s">
        <v>91</v>
      </c>
      <c r="B6" s="121">
        <v>0.03</v>
      </c>
      <c r="C6" s="120" t="s">
        <v>93</v>
      </c>
    </row>
    <row r="8" spans="1:24" ht="15.6" x14ac:dyDescent="0.3">
      <c r="A8" s="133" t="s">
        <v>42</v>
      </c>
      <c r="P8" t="s">
        <v>27</v>
      </c>
    </row>
    <row r="9" spans="1:24" ht="15" thickBot="1" x14ac:dyDescent="0.35"/>
    <row r="10" spans="1:24" ht="45" customHeight="1" thickBot="1" x14ac:dyDescent="0.35">
      <c r="A10" s="22" t="s">
        <v>81</v>
      </c>
      <c r="B10" s="22" t="s">
        <v>0</v>
      </c>
      <c r="C10" s="8" t="s">
        <v>85</v>
      </c>
      <c r="D10" s="8" t="s">
        <v>99</v>
      </c>
      <c r="E10" s="8" t="s">
        <v>2</v>
      </c>
      <c r="F10" s="8" t="s">
        <v>79</v>
      </c>
      <c r="G10" s="8" t="s">
        <v>5</v>
      </c>
      <c r="H10" s="8" t="s">
        <v>3</v>
      </c>
      <c r="I10" s="8" t="s">
        <v>4</v>
      </c>
      <c r="J10" s="8" t="s">
        <v>12</v>
      </c>
      <c r="K10" s="9" t="s">
        <v>108</v>
      </c>
      <c r="O10" s="22" t="s">
        <v>81</v>
      </c>
      <c r="P10" s="22" t="s">
        <v>0</v>
      </c>
      <c r="Q10" s="8" t="s">
        <v>85</v>
      </c>
      <c r="R10" s="8" t="s">
        <v>2</v>
      </c>
      <c r="S10" s="8" t="s">
        <v>79</v>
      </c>
      <c r="T10" s="8" t="s">
        <v>5</v>
      </c>
      <c r="U10" s="8" t="s">
        <v>3</v>
      </c>
      <c r="V10" s="8" t="s">
        <v>4</v>
      </c>
      <c r="W10" s="8" t="s">
        <v>12</v>
      </c>
      <c r="X10" s="9" t="s">
        <v>6</v>
      </c>
    </row>
    <row r="11" spans="1:24" s="69" customFormat="1" ht="28.95" customHeight="1" x14ac:dyDescent="0.3">
      <c r="A11" s="115" t="s">
        <v>90</v>
      </c>
      <c r="B11" s="122" t="s">
        <v>10</v>
      </c>
      <c r="C11" s="125" t="s">
        <v>14</v>
      </c>
      <c r="D11" s="122" t="s">
        <v>60</v>
      </c>
      <c r="E11" s="122">
        <v>1114</v>
      </c>
      <c r="F11" s="122"/>
      <c r="G11" s="122">
        <f>E11</f>
        <v>1114</v>
      </c>
      <c r="H11" s="122">
        <v>0.9</v>
      </c>
      <c r="I11" s="126" t="s">
        <v>94</v>
      </c>
      <c r="J11" s="122">
        <f>G11*H11</f>
        <v>1002.6</v>
      </c>
      <c r="K11" s="122">
        <f>J11*$B$6</f>
        <v>30.077999999999999</v>
      </c>
    </row>
    <row r="12" spans="1:24" ht="28.8" x14ac:dyDescent="0.3">
      <c r="A12" s="134" t="s">
        <v>96</v>
      </c>
      <c r="B12" s="132" t="s">
        <v>10</v>
      </c>
      <c r="C12" s="129" t="s">
        <v>95</v>
      </c>
      <c r="D12" s="132" t="s">
        <v>60</v>
      </c>
      <c r="E12" s="132">
        <v>654</v>
      </c>
      <c r="F12" s="132"/>
      <c r="G12" s="132">
        <f>E12</f>
        <v>654</v>
      </c>
      <c r="H12" s="132">
        <v>0.9</v>
      </c>
      <c r="I12" s="130" t="s">
        <v>15</v>
      </c>
      <c r="J12" s="132">
        <f t="shared" ref="J12:J23" si="0">G12*H12</f>
        <v>588.6</v>
      </c>
      <c r="K12" s="132">
        <f t="shared" ref="K12:K23" si="1">J12*$B$6</f>
        <v>17.658000000000001</v>
      </c>
    </row>
    <row r="13" spans="1:24" ht="28.8" x14ac:dyDescent="0.3">
      <c r="A13" s="134" t="s">
        <v>96</v>
      </c>
      <c r="B13" s="132" t="s">
        <v>10</v>
      </c>
      <c r="C13" s="129" t="s">
        <v>97</v>
      </c>
      <c r="D13" s="132" t="s">
        <v>60</v>
      </c>
      <c r="E13" s="132">
        <v>456</v>
      </c>
      <c r="F13" s="132"/>
      <c r="G13" s="132">
        <f>E13</f>
        <v>456</v>
      </c>
      <c r="H13" s="132">
        <v>0.9</v>
      </c>
      <c r="I13" s="130" t="s">
        <v>98</v>
      </c>
      <c r="J13" s="132">
        <f t="shared" si="0"/>
        <v>410.40000000000003</v>
      </c>
      <c r="K13" s="132">
        <f t="shared" si="1"/>
        <v>12.312000000000001</v>
      </c>
    </row>
    <row r="14" spans="1:24" x14ac:dyDescent="0.3">
      <c r="A14" s="134" t="s">
        <v>96</v>
      </c>
      <c r="B14" s="132" t="s">
        <v>10</v>
      </c>
      <c r="C14" s="127" t="s">
        <v>104</v>
      </c>
      <c r="D14" s="132" t="s">
        <v>60</v>
      </c>
      <c r="E14" s="132">
        <v>33</v>
      </c>
      <c r="F14" s="132"/>
      <c r="G14" s="132">
        <f>E14</f>
        <v>33</v>
      </c>
      <c r="H14" s="132">
        <v>0.9</v>
      </c>
      <c r="I14" s="127" t="s">
        <v>105</v>
      </c>
      <c r="J14" s="132">
        <f t="shared" si="0"/>
        <v>29.7</v>
      </c>
      <c r="K14" s="132">
        <f t="shared" si="1"/>
        <v>0.8909999999999999</v>
      </c>
    </row>
    <row r="15" spans="1:24" x14ac:dyDescent="0.3">
      <c r="A15" s="119" t="s">
        <v>106</v>
      </c>
      <c r="B15" s="1" t="s">
        <v>10</v>
      </c>
      <c r="C15" s="120" t="s">
        <v>87</v>
      </c>
      <c r="D15" s="1" t="s">
        <v>65</v>
      </c>
      <c r="E15" s="1">
        <v>329</v>
      </c>
      <c r="F15" s="1"/>
      <c r="G15" s="1">
        <v>0</v>
      </c>
      <c r="H15" s="1">
        <v>0.1</v>
      </c>
      <c r="I15" s="120"/>
      <c r="J15" s="121">
        <f t="shared" si="0"/>
        <v>0</v>
      </c>
      <c r="K15" s="121">
        <f t="shared" si="1"/>
        <v>0</v>
      </c>
    </row>
    <row r="16" spans="1:24" x14ac:dyDescent="0.3">
      <c r="A16" s="134" t="s">
        <v>96</v>
      </c>
      <c r="B16" s="132" t="s">
        <v>10</v>
      </c>
      <c r="C16" s="127" t="s">
        <v>107</v>
      </c>
      <c r="D16" s="132" t="s">
        <v>60</v>
      </c>
      <c r="E16" s="132">
        <v>169</v>
      </c>
      <c r="F16" s="132"/>
      <c r="G16" s="132">
        <v>169</v>
      </c>
      <c r="H16" s="132">
        <v>0.9</v>
      </c>
      <c r="I16" s="127" t="s">
        <v>105</v>
      </c>
      <c r="J16" s="128">
        <f t="shared" si="0"/>
        <v>152.1</v>
      </c>
      <c r="K16" s="128">
        <f t="shared" si="1"/>
        <v>4.5629999999999997</v>
      </c>
    </row>
    <row r="17" spans="1:11" x14ac:dyDescent="0.3">
      <c r="J17" s="121">
        <f t="shared" si="0"/>
        <v>0</v>
      </c>
      <c r="K17" s="121">
        <f t="shared" si="1"/>
        <v>0</v>
      </c>
    </row>
    <row r="18" spans="1:11" x14ac:dyDescent="0.3">
      <c r="J18" s="121"/>
      <c r="K18" s="121"/>
    </row>
    <row r="19" spans="1:11" x14ac:dyDescent="0.3">
      <c r="J19" s="121"/>
      <c r="K19" s="121"/>
    </row>
    <row r="20" spans="1:11" x14ac:dyDescent="0.3">
      <c r="J20" s="121"/>
      <c r="K20" s="121"/>
    </row>
    <row r="21" spans="1:11" x14ac:dyDescent="0.3">
      <c r="A21" s="127" t="s">
        <v>96</v>
      </c>
      <c r="B21" s="128" t="s">
        <v>9</v>
      </c>
      <c r="C21" s="129" t="s">
        <v>95</v>
      </c>
      <c r="D21" s="132" t="s">
        <v>60</v>
      </c>
      <c r="E21" s="128"/>
      <c r="F21" s="128"/>
      <c r="G21" s="128"/>
      <c r="H21" s="128"/>
      <c r="I21" s="127"/>
      <c r="J21" s="128">
        <f t="shared" si="0"/>
        <v>0</v>
      </c>
      <c r="K21" s="128">
        <f t="shared" si="1"/>
        <v>0</v>
      </c>
    </row>
    <row r="22" spans="1:11" x14ac:dyDescent="0.3">
      <c r="A22" s="120" t="s">
        <v>90</v>
      </c>
      <c r="B22" s="121" t="s">
        <v>88</v>
      </c>
      <c r="C22" s="120" t="s">
        <v>87</v>
      </c>
      <c r="D22" s="1" t="s">
        <v>65</v>
      </c>
      <c r="E22" s="121">
        <v>1473.5</v>
      </c>
      <c r="F22" s="197">
        <f>E22+E23</f>
        <v>1722</v>
      </c>
      <c r="G22" s="121">
        <v>0</v>
      </c>
      <c r="H22" s="121">
        <v>0.1</v>
      </c>
      <c r="I22" s="120" t="s">
        <v>35</v>
      </c>
      <c r="J22" s="121">
        <f t="shared" si="0"/>
        <v>0</v>
      </c>
      <c r="K22" s="121">
        <f t="shared" si="1"/>
        <v>0</v>
      </c>
    </row>
    <row r="23" spans="1:11" x14ac:dyDescent="0.3">
      <c r="A23" s="120" t="s">
        <v>90</v>
      </c>
      <c r="B23" s="121" t="s">
        <v>88</v>
      </c>
      <c r="C23" s="120" t="s">
        <v>89</v>
      </c>
      <c r="D23" s="1" t="s">
        <v>60</v>
      </c>
      <c r="E23" s="121">
        <v>248.5</v>
      </c>
      <c r="F23" s="197"/>
      <c r="G23" s="121">
        <v>0</v>
      </c>
      <c r="H23" s="121"/>
      <c r="I23" s="120" t="s">
        <v>35</v>
      </c>
      <c r="J23" s="121">
        <f t="shared" si="0"/>
        <v>0</v>
      </c>
      <c r="K23" s="121">
        <f t="shared" si="1"/>
        <v>0</v>
      </c>
    </row>
    <row r="32" spans="1:11" x14ac:dyDescent="0.3">
      <c r="A32" t="s">
        <v>100</v>
      </c>
    </row>
  </sheetData>
  <mergeCells count="2">
    <mergeCell ref="B3:C3"/>
    <mergeCell ref="F22:F2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B90CD-CDAF-4F95-AF80-537E3F24AF9C}">
  <dimension ref="A1:AN107"/>
  <sheetViews>
    <sheetView tabSelected="1" topLeftCell="R56" zoomScaleNormal="100" workbookViewId="0">
      <selection activeCell="Y62" sqref="Y62:AC62"/>
    </sheetView>
  </sheetViews>
  <sheetFormatPr defaultRowHeight="14.4" x14ac:dyDescent="0.3"/>
  <cols>
    <col min="2" max="2" width="7.109375" customWidth="1"/>
    <col min="3" max="5" width="8.88671875" style="3"/>
    <col min="6" max="6" width="7.33203125" style="3" customWidth="1"/>
    <col min="7" max="7" width="11.33203125" customWidth="1"/>
    <col min="8" max="8" width="11.77734375" customWidth="1"/>
    <col min="9" max="9" width="12" customWidth="1"/>
    <col min="10" max="10" width="11.77734375" customWidth="1"/>
    <col min="11" max="11" width="14" customWidth="1"/>
    <col min="15" max="15" width="5.109375" customWidth="1"/>
    <col min="16" max="16" width="5.33203125" customWidth="1"/>
    <col min="17" max="17" width="12.33203125" style="25" customWidth="1"/>
    <col min="18" max="18" width="11.5546875" style="25" customWidth="1"/>
    <col min="23" max="24" width="8.88671875" style="25"/>
    <col min="27" max="27" width="8.109375" customWidth="1"/>
    <col min="28" max="28" width="12.5546875" customWidth="1"/>
    <col min="29" max="29" width="11.33203125" customWidth="1"/>
    <col min="30" max="32" width="11.33203125" style="3" customWidth="1"/>
    <col min="33" max="33" width="8.21875" style="3" customWidth="1"/>
    <col min="34" max="37" width="8.21875" customWidth="1"/>
    <col min="38" max="38" width="11" customWidth="1"/>
    <col min="39" max="39" width="12.109375" style="25" customWidth="1"/>
    <col min="40" max="40" width="12" style="25" customWidth="1"/>
  </cols>
  <sheetData>
    <row r="1" spans="1:40" ht="16.8" thickBot="1" x14ac:dyDescent="0.35">
      <c r="A1" s="293" t="s">
        <v>109</v>
      </c>
      <c r="B1" s="294"/>
      <c r="C1" s="294" t="s">
        <v>110</v>
      </c>
      <c r="D1" s="295"/>
      <c r="G1" s="314" t="s">
        <v>113</v>
      </c>
      <c r="H1" s="315"/>
      <c r="I1" s="316"/>
      <c r="J1" s="294"/>
      <c r="K1" s="294"/>
      <c r="L1" s="294"/>
      <c r="M1" s="294"/>
      <c r="N1" s="294"/>
      <c r="O1" s="295"/>
    </row>
    <row r="2" spans="1:40" x14ac:dyDescent="0.3">
      <c r="A2" s="301" t="s">
        <v>10</v>
      </c>
      <c r="B2" s="234"/>
      <c r="C2" s="234">
        <v>2886</v>
      </c>
      <c r="D2" s="302"/>
      <c r="G2" s="274" t="s">
        <v>112</v>
      </c>
      <c r="H2" s="275"/>
      <c r="I2" s="276"/>
      <c r="J2" s="202">
        <v>1</v>
      </c>
      <c r="K2" s="202"/>
      <c r="L2" s="206" t="s">
        <v>92</v>
      </c>
      <c r="M2" s="206"/>
      <c r="N2" s="206"/>
      <c r="O2" s="207"/>
    </row>
    <row r="3" spans="1:40" x14ac:dyDescent="0.3">
      <c r="A3" s="303" t="s">
        <v>9</v>
      </c>
      <c r="B3" s="304"/>
      <c r="C3" s="304">
        <v>45</v>
      </c>
      <c r="D3" s="305"/>
      <c r="G3" s="310" t="s">
        <v>91</v>
      </c>
      <c r="H3" s="225"/>
      <c r="I3" s="226"/>
      <c r="J3" s="203">
        <v>0.03</v>
      </c>
      <c r="K3" s="203"/>
      <c r="L3" s="208" t="s">
        <v>93</v>
      </c>
      <c r="M3" s="208"/>
      <c r="N3" s="208"/>
      <c r="O3" s="209"/>
    </row>
    <row r="4" spans="1:40" ht="15" thickBot="1" x14ac:dyDescent="0.35">
      <c r="A4" s="303" t="s">
        <v>88</v>
      </c>
      <c r="B4" s="304"/>
      <c r="C4" s="306">
        <v>1722</v>
      </c>
      <c r="D4" s="307"/>
      <c r="G4" s="311" t="s">
        <v>74</v>
      </c>
      <c r="H4" s="312"/>
      <c r="I4" s="313"/>
      <c r="J4" s="204">
        <v>0.85109999999999997</v>
      </c>
      <c r="K4" s="204"/>
      <c r="L4" s="210" t="s">
        <v>114</v>
      </c>
      <c r="M4" s="210"/>
      <c r="N4" s="210"/>
      <c r="O4" s="211"/>
    </row>
    <row r="5" spans="1:40" ht="15" thickBot="1" x14ac:dyDescent="0.35">
      <c r="A5" s="308">
        <v>1949</v>
      </c>
      <c r="B5" s="232"/>
      <c r="C5" s="232">
        <v>1652</v>
      </c>
      <c r="D5" s="309"/>
    </row>
    <row r="6" spans="1:40" ht="15" thickBot="1" x14ac:dyDescent="0.35">
      <c r="A6" s="214" t="s">
        <v>111</v>
      </c>
      <c r="B6" s="215"/>
      <c r="C6" s="215">
        <f>SUM(C2:D5)</f>
        <v>6305</v>
      </c>
      <c r="D6" s="216"/>
    </row>
    <row r="7" spans="1:40" x14ac:dyDescent="0.3">
      <c r="A7" s="198"/>
      <c r="B7" s="198"/>
      <c r="C7" s="198"/>
      <c r="D7" s="198"/>
    </row>
    <row r="9" spans="1:40" x14ac:dyDescent="0.3">
      <c r="A9" t="s">
        <v>42</v>
      </c>
      <c r="W9" t="s">
        <v>27</v>
      </c>
    </row>
    <row r="10" spans="1:40" ht="52.2" customHeight="1" x14ac:dyDescent="0.3">
      <c r="A10" s="296" t="s">
        <v>0</v>
      </c>
      <c r="B10" s="296"/>
      <c r="C10" s="296" t="s">
        <v>85</v>
      </c>
      <c r="D10" s="296"/>
      <c r="E10" s="296"/>
      <c r="F10" s="296"/>
      <c r="G10" s="297" t="s">
        <v>99</v>
      </c>
      <c r="H10" s="297" t="s">
        <v>2</v>
      </c>
      <c r="I10" s="297" t="s">
        <v>134</v>
      </c>
      <c r="J10" s="297" t="s">
        <v>5</v>
      </c>
      <c r="K10" s="297" t="s">
        <v>3</v>
      </c>
      <c r="L10" s="296" t="s">
        <v>4</v>
      </c>
      <c r="M10" s="296"/>
      <c r="N10" s="296"/>
      <c r="O10" s="296"/>
      <c r="P10" s="296"/>
      <c r="Q10" s="297" t="s">
        <v>115</v>
      </c>
      <c r="R10" s="297" t="s">
        <v>140</v>
      </c>
      <c r="W10" s="296" t="s">
        <v>0</v>
      </c>
      <c r="X10" s="296"/>
      <c r="Y10" s="296" t="s">
        <v>85</v>
      </c>
      <c r="Z10" s="296"/>
      <c r="AA10" s="296"/>
      <c r="AB10" s="296"/>
      <c r="AC10" s="297" t="s">
        <v>99</v>
      </c>
      <c r="AD10" s="297" t="s">
        <v>2</v>
      </c>
      <c r="AE10" s="297" t="s">
        <v>79</v>
      </c>
      <c r="AF10" s="297" t="s">
        <v>5</v>
      </c>
      <c r="AG10" s="297" t="s">
        <v>3</v>
      </c>
      <c r="AH10" s="296" t="s">
        <v>4</v>
      </c>
      <c r="AI10" s="296"/>
      <c r="AJ10" s="296"/>
      <c r="AK10" s="296"/>
      <c r="AL10" s="296"/>
      <c r="AM10" s="297" t="s">
        <v>115</v>
      </c>
      <c r="AN10" s="297" t="s">
        <v>6</v>
      </c>
    </row>
    <row r="11" spans="1:40" ht="42" customHeight="1" x14ac:dyDescent="0.3">
      <c r="A11" s="236" t="s">
        <v>10</v>
      </c>
      <c r="B11" s="236"/>
      <c r="C11" s="236" t="s">
        <v>125</v>
      </c>
      <c r="D11" s="236"/>
      <c r="E11" s="236"/>
      <c r="F11" s="236"/>
      <c r="G11" s="227" t="s">
        <v>60</v>
      </c>
      <c r="H11" s="227">
        <v>1114</v>
      </c>
      <c r="I11" s="201">
        <f>SUM(H11:H20)</f>
        <v>2886</v>
      </c>
      <c r="J11" s="227">
        <f>H11</f>
        <v>1114</v>
      </c>
      <c r="K11" s="5">
        <v>0.9</v>
      </c>
      <c r="L11" s="219" t="s">
        <v>127</v>
      </c>
      <c r="M11" s="219"/>
      <c r="N11" s="219"/>
      <c r="O11" s="219"/>
      <c r="P11" s="219"/>
      <c r="Q11" s="268">
        <f>J11*K11</f>
        <v>1002.6</v>
      </c>
      <c r="R11" s="12">
        <f t="shared" ref="R11:R31" si="0">Q11*$J$3</f>
        <v>30.077999999999999</v>
      </c>
      <c r="W11" s="260" t="s">
        <v>10</v>
      </c>
      <c r="X11" s="260"/>
      <c r="Y11" s="199" t="s">
        <v>125</v>
      </c>
      <c r="Z11" s="199"/>
      <c r="AA11" s="199"/>
      <c r="AB11" s="199"/>
      <c r="AC11" s="235" t="s">
        <v>60</v>
      </c>
      <c r="AD11" s="235">
        <v>1114</v>
      </c>
      <c r="AE11" s="260">
        <f>SUM(AD11:AD23)</f>
        <v>2886</v>
      </c>
      <c r="AF11" s="233">
        <f>AD11</f>
        <v>1114</v>
      </c>
      <c r="AG11" s="233">
        <v>0.9</v>
      </c>
      <c r="AH11" s="221" t="s">
        <v>98</v>
      </c>
      <c r="AI11" s="221"/>
      <c r="AJ11" s="221"/>
      <c r="AK11" s="221"/>
      <c r="AL11" s="221"/>
      <c r="AM11" s="233">
        <f>AF11*AG11</f>
        <v>1002.6</v>
      </c>
      <c r="AN11" s="233">
        <f t="shared" ref="AN11:AN40" si="1">AM11*$J$3</f>
        <v>30.077999999999999</v>
      </c>
    </row>
    <row r="12" spans="1:40" ht="42" customHeight="1" x14ac:dyDescent="0.3">
      <c r="A12" s="236"/>
      <c r="B12" s="236"/>
      <c r="C12" s="236" t="s">
        <v>126</v>
      </c>
      <c r="D12" s="236"/>
      <c r="E12" s="236"/>
      <c r="F12" s="236"/>
      <c r="G12" s="227" t="s">
        <v>60</v>
      </c>
      <c r="H12" s="227">
        <v>654</v>
      </c>
      <c r="I12" s="201"/>
      <c r="J12" s="227">
        <f>H12</f>
        <v>654</v>
      </c>
      <c r="K12" s="5">
        <v>0.9</v>
      </c>
      <c r="L12" s="219" t="s">
        <v>127</v>
      </c>
      <c r="M12" s="219"/>
      <c r="N12" s="219"/>
      <c r="O12" s="219"/>
      <c r="P12" s="219"/>
      <c r="Q12" s="268">
        <f>J12*K12</f>
        <v>588.6</v>
      </c>
      <c r="R12" s="12">
        <f t="shared" si="0"/>
        <v>17.658000000000001</v>
      </c>
      <c r="W12" s="260"/>
      <c r="X12" s="260"/>
      <c r="Y12" s="199" t="s">
        <v>126</v>
      </c>
      <c r="Z12" s="199"/>
      <c r="AA12" s="199"/>
      <c r="AB12" s="199"/>
      <c r="AC12" s="235" t="s">
        <v>60</v>
      </c>
      <c r="AD12" s="235">
        <v>668</v>
      </c>
      <c r="AE12" s="260"/>
      <c r="AF12" s="233">
        <f>AD12</f>
        <v>668</v>
      </c>
      <c r="AG12" s="233">
        <v>0.9</v>
      </c>
      <c r="AH12" s="221" t="s">
        <v>98</v>
      </c>
      <c r="AI12" s="221"/>
      <c r="AJ12" s="221"/>
      <c r="AK12" s="221"/>
      <c r="AL12" s="221"/>
      <c r="AM12" s="233">
        <f>AF12*AG12</f>
        <v>601.20000000000005</v>
      </c>
      <c r="AN12" s="233">
        <f t="shared" si="1"/>
        <v>18.036000000000001</v>
      </c>
    </row>
    <row r="13" spans="1:40" ht="42" customHeight="1" x14ac:dyDescent="0.3">
      <c r="A13" s="236"/>
      <c r="B13" s="236"/>
      <c r="C13" s="221" t="s">
        <v>163</v>
      </c>
      <c r="D13" s="221"/>
      <c r="E13" s="221"/>
      <c r="F13" s="221"/>
      <c r="G13" s="227" t="s">
        <v>60</v>
      </c>
      <c r="H13" s="227">
        <v>456</v>
      </c>
      <c r="I13" s="201"/>
      <c r="J13" s="227">
        <f>H13</f>
        <v>456</v>
      </c>
      <c r="K13" s="5">
        <v>0.9</v>
      </c>
      <c r="L13" s="219" t="s">
        <v>127</v>
      </c>
      <c r="M13" s="219"/>
      <c r="N13" s="219"/>
      <c r="O13" s="219"/>
      <c r="P13" s="219"/>
      <c r="Q13" s="268">
        <f t="shared" ref="Q13:Q32" si="2">J13*K13</f>
        <v>410.40000000000003</v>
      </c>
      <c r="R13" s="12">
        <f t="shared" si="0"/>
        <v>12.312000000000001</v>
      </c>
      <c r="W13" s="260"/>
      <c r="X13" s="260"/>
      <c r="Y13" s="199" t="s">
        <v>144</v>
      </c>
      <c r="Z13" s="199"/>
      <c r="AA13" s="199"/>
      <c r="AB13" s="199"/>
      <c r="AC13" s="235" t="s">
        <v>60</v>
      </c>
      <c r="AD13" s="235">
        <v>198</v>
      </c>
      <c r="AE13" s="260"/>
      <c r="AF13" s="233">
        <f>AD13</f>
        <v>198</v>
      </c>
      <c r="AG13" s="233">
        <v>0.9</v>
      </c>
      <c r="AH13" s="221" t="s">
        <v>149</v>
      </c>
      <c r="AI13" s="221"/>
      <c r="AJ13" s="221"/>
      <c r="AK13" s="221"/>
      <c r="AL13" s="221"/>
      <c r="AM13" s="233">
        <f>AF13*AG13</f>
        <v>178.20000000000002</v>
      </c>
      <c r="AN13" s="233">
        <f t="shared" si="1"/>
        <v>5.3460000000000001</v>
      </c>
    </row>
    <row r="14" spans="1:40" ht="42" customHeight="1" x14ac:dyDescent="0.3">
      <c r="A14" s="236"/>
      <c r="B14" s="236"/>
      <c r="C14" s="221" t="s">
        <v>128</v>
      </c>
      <c r="D14" s="221"/>
      <c r="E14" s="221"/>
      <c r="F14" s="221"/>
      <c r="G14" s="222" t="s">
        <v>60</v>
      </c>
      <c r="H14" s="151">
        <v>73</v>
      </c>
      <c r="I14" s="201"/>
      <c r="J14" s="222">
        <v>66</v>
      </c>
      <c r="K14" s="152">
        <v>0.9</v>
      </c>
      <c r="L14" s="219" t="s">
        <v>129</v>
      </c>
      <c r="M14" s="219"/>
      <c r="N14" s="219"/>
      <c r="O14" s="219"/>
      <c r="P14" s="219"/>
      <c r="Q14" s="268">
        <f t="shared" si="2"/>
        <v>59.4</v>
      </c>
      <c r="R14" s="12">
        <f t="shared" si="0"/>
        <v>1.7819999999999998</v>
      </c>
      <c r="W14" s="260"/>
      <c r="X14" s="260"/>
      <c r="Y14" s="217" t="s">
        <v>146</v>
      </c>
      <c r="Z14" s="217"/>
      <c r="AA14" s="217"/>
      <c r="AB14" s="217"/>
      <c r="AC14" s="235" t="s">
        <v>60</v>
      </c>
      <c r="AD14" s="235">
        <v>115.6</v>
      </c>
      <c r="AE14" s="260"/>
      <c r="AF14" s="233">
        <f>AD14</f>
        <v>115.6</v>
      </c>
      <c r="AG14" s="233">
        <v>0.9</v>
      </c>
      <c r="AH14" s="221" t="s">
        <v>147</v>
      </c>
      <c r="AI14" s="221"/>
      <c r="AJ14" s="221"/>
      <c r="AK14" s="221"/>
      <c r="AL14" s="221"/>
      <c r="AM14" s="233">
        <f>AF14*AG14</f>
        <v>104.03999999999999</v>
      </c>
      <c r="AN14" s="233">
        <f t="shared" si="1"/>
        <v>3.1211999999999995</v>
      </c>
    </row>
    <row r="15" spans="1:40" ht="42" customHeight="1" x14ac:dyDescent="0.3">
      <c r="A15" s="236"/>
      <c r="B15" s="236"/>
      <c r="C15" s="221" t="s">
        <v>131</v>
      </c>
      <c r="D15" s="221"/>
      <c r="E15" s="221"/>
      <c r="F15" s="221"/>
      <c r="G15" s="222" t="s">
        <v>60</v>
      </c>
      <c r="H15" s="222">
        <v>170.5</v>
      </c>
      <c r="I15" s="201"/>
      <c r="J15" s="222">
        <f>H15</f>
        <v>170.5</v>
      </c>
      <c r="K15" s="152">
        <v>0.9</v>
      </c>
      <c r="L15" s="219" t="s">
        <v>129</v>
      </c>
      <c r="M15" s="219"/>
      <c r="N15" s="219"/>
      <c r="O15" s="219"/>
      <c r="P15" s="219"/>
      <c r="Q15" s="268">
        <f t="shared" si="2"/>
        <v>153.45000000000002</v>
      </c>
      <c r="R15" s="12">
        <f t="shared" si="0"/>
        <v>4.6035000000000004</v>
      </c>
      <c r="W15" s="260"/>
      <c r="X15" s="260"/>
      <c r="Y15" s="199" t="s">
        <v>152</v>
      </c>
      <c r="Z15" s="199"/>
      <c r="AA15" s="199"/>
      <c r="AB15" s="199"/>
      <c r="AC15" s="235" t="s">
        <v>60</v>
      </c>
      <c r="AD15" s="235">
        <v>4</v>
      </c>
      <c r="AE15" s="260"/>
      <c r="AF15" s="233">
        <v>4</v>
      </c>
      <c r="AG15" s="233">
        <v>0.9</v>
      </c>
      <c r="AH15" s="221" t="s">
        <v>147</v>
      </c>
      <c r="AI15" s="221"/>
      <c r="AJ15" s="221"/>
      <c r="AK15" s="221"/>
      <c r="AL15" s="221"/>
      <c r="AM15" s="233">
        <f>AF15*AG15</f>
        <v>3.6</v>
      </c>
      <c r="AN15" s="233">
        <f t="shared" si="1"/>
        <v>0.108</v>
      </c>
    </row>
    <row r="16" spans="1:40" ht="42" customHeight="1" x14ac:dyDescent="0.3">
      <c r="A16" s="236"/>
      <c r="B16" s="236"/>
      <c r="C16" s="221" t="s">
        <v>133</v>
      </c>
      <c r="D16" s="221"/>
      <c r="E16" s="221"/>
      <c r="F16" s="221"/>
      <c r="G16" s="222" t="s">
        <v>60</v>
      </c>
      <c r="H16" s="222">
        <v>19.5</v>
      </c>
      <c r="I16" s="201"/>
      <c r="J16" s="222">
        <v>0</v>
      </c>
      <c r="K16" s="152">
        <v>0.9</v>
      </c>
      <c r="L16" s="200" t="s">
        <v>132</v>
      </c>
      <c r="M16" s="200"/>
      <c r="N16" s="200"/>
      <c r="O16" s="200"/>
      <c r="P16" s="200"/>
      <c r="Q16" s="268">
        <f t="shared" si="2"/>
        <v>0</v>
      </c>
      <c r="R16" s="12">
        <f t="shared" si="0"/>
        <v>0</v>
      </c>
      <c r="W16" s="260"/>
      <c r="X16" s="260"/>
      <c r="Y16" s="199" t="s">
        <v>162</v>
      </c>
      <c r="Z16" s="199"/>
      <c r="AA16" s="199"/>
      <c r="AB16" s="199"/>
      <c r="AC16" s="235" t="s">
        <v>62</v>
      </c>
      <c r="AD16" s="235">
        <v>7.3</v>
      </c>
      <c r="AE16" s="260"/>
      <c r="AF16" s="233">
        <v>0</v>
      </c>
      <c r="AG16" s="233">
        <v>0.4</v>
      </c>
      <c r="AH16" s="237" t="s">
        <v>167</v>
      </c>
      <c r="AI16" s="237"/>
      <c r="AJ16" s="237"/>
      <c r="AK16" s="237"/>
      <c r="AL16" s="237"/>
      <c r="AM16" s="233">
        <f>AF16*AG16</f>
        <v>0</v>
      </c>
      <c r="AN16" s="233">
        <f t="shared" si="1"/>
        <v>0</v>
      </c>
    </row>
    <row r="17" spans="1:40" ht="42" customHeight="1" x14ac:dyDescent="0.3">
      <c r="A17" s="236"/>
      <c r="B17" s="236"/>
      <c r="C17" s="221" t="s">
        <v>130</v>
      </c>
      <c r="D17" s="221"/>
      <c r="E17" s="221"/>
      <c r="F17" s="221"/>
      <c r="G17" s="233" t="s">
        <v>65</v>
      </c>
      <c r="H17" s="233">
        <v>97.5</v>
      </c>
      <c r="I17" s="201"/>
      <c r="J17" s="222">
        <v>0</v>
      </c>
      <c r="K17" s="152">
        <v>0.05</v>
      </c>
      <c r="L17" s="200" t="s">
        <v>122</v>
      </c>
      <c r="M17" s="200"/>
      <c r="N17" s="200"/>
      <c r="O17" s="200"/>
      <c r="P17" s="200"/>
      <c r="Q17" s="268">
        <f t="shared" si="2"/>
        <v>0</v>
      </c>
      <c r="R17" s="12">
        <f t="shared" si="0"/>
        <v>0</v>
      </c>
      <c r="W17" s="260"/>
      <c r="X17" s="260"/>
      <c r="Y17" s="199" t="s">
        <v>148</v>
      </c>
      <c r="Z17" s="199"/>
      <c r="AA17" s="199"/>
      <c r="AB17" s="199"/>
      <c r="AC17" s="235" t="s">
        <v>60</v>
      </c>
      <c r="AD17" s="235">
        <v>12.5</v>
      </c>
      <c r="AE17" s="260"/>
      <c r="AF17" s="233">
        <v>0</v>
      </c>
      <c r="AG17" s="233">
        <v>0.9</v>
      </c>
      <c r="AH17" s="221" t="s">
        <v>150</v>
      </c>
      <c r="AI17" s="221"/>
      <c r="AJ17" s="221"/>
      <c r="AK17" s="221"/>
      <c r="AL17" s="221"/>
      <c r="AM17" s="233">
        <f>AF17*AG17</f>
        <v>0</v>
      </c>
      <c r="AN17" s="233">
        <f t="shared" si="1"/>
        <v>0</v>
      </c>
    </row>
    <row r="18" spans="1:40" ht="42" customHeight="1" x14ac:dyDescent="0.3">
      <c r="A18" s="236"/>
      <c r="B18" s="236"/>
      <c r="C18" s="221" t="s">
        <v>123</v>
      </c>
      <c r="D18" s="221"/>
      <c r="E18" s="221"/>
      <c r="F18" s="221"/>
      <c r="G18" s="222" t="s">
        <v>60</v>
      </c>
      <c r="H18" s="222">
        <v>68</v>
      </c>
      <c r="I18" s="201"/>
      <c r="J18" s="222">
        <v>0</v>
      </c>
      <c r="K18" s="152">
        <v>0.9</v>
      </c>
      <c r="L18" s="200" t="s">
        <v>132</v>
      </c>
      <c r="M18" s="200"/>
      <c r="N18" s="200"/>
      <c r="O18" s="200"/>
      <c r="P18" s="200"/>
      <c r="Q18" s="268">
        <f t="shared" si="2"/>
        <v>0</v>
      </c>
      <c r="R18" s="12">
        <f t="shared" si="0"/>
        <v>0</v>
      </c>
      <c r="W18" s="260"/>
      <c r="X18" s="260"/>
      <c r="Y18" s="259" t="s">
        <v>151</v>
      </c>
      <c r="Z18" s="259"/>
      <c r="AA18" s="259"/>
      <c r="AB18" s="259"/>
      <c r="AC18" s="235" t="s">
        <v>65</v>
      </c>
      <c r="AD18" s="235">
        <v>389.1</v>
      </c>
      <c r="AE18" s="260"/>
      <c r="AF18" s="233">
        <v>0</v>
      </c>
      <c r="AG18" s="233">
        <v>0.05</v>
      </c>
      <c r="AH18" s="221" t="s">
        <v>35</v>
      </c>
      <c r="AI18" s="221"/>
      <c r="AJ18" s="221"/>
      <c r="AK18" s="221"/>
      <c r="AL18" s="221"/>
      <c r="AM18" s="233">
        <f t="shared" ref="AM18:AM25" si="3">AF18*AG18</f>
        <v>0</v>
      </c>
      <c r="AN18" s="233">
        <f t="shared" si="1"/>
        <v>0</v>
      </c>
    </row>
    <row r="19" spans="1:40" ht="42" customHeight="1" x14ac:dyDescent="0.3">
      <c r="A19" s="236"/>
      <c r="B19" s="236"/>
      <c r="C19" s="237" t="s">
        <v>119</v>
      </c>
      <c r="D19" s="237"/>
      <c r="E19" s="237"/>
      <c r="F19" s="237"/>
      <c r="G19" s="222" t="s">
        <v>65</v>
      </c>
      <c r="H19" s="222">
        <v>3</v>
      </c>
      <c r="I19" s="201"/>
      <c r="J19" s="222">
        <v>0</v>
      </c>
      <c r="K19" s="152">
        <v>0.05</v>
      </c>
      <c r="L19" s="200" t="s">
        <v>132</v>
      </c>
      <c r="M19" s="200"/>
      <c r="N19" s="200"/>
      <c r="O19" s="200"/>
      <c r="P19" s="200"/>
      <c r="Q19" s="268">
        <f t="shared" si="2"/>
        <v>0</v>
      </c>
      <c r="R19" s="12">
        <f t="shared" si="0"/>
        <v>0</v>
      </c>
      <c r="W19" s="260"/>
      <c r="X19" s="260"/>
      <c r="Y19" s="199" t="s">
        <v>153</v>
      </c>
      <c r="Z19" s="199"/>
      <c r="AA19" s="199"/>
      <c r="AB19" s="199"/>
      <c r="AC19" s="235" t="s">
        <v>60</v>
      </c>
      <c r="AD19" s="235">
        <v>6</v>
      </c>
      <c r="AE19" s="260"/>
      <c r="AF19" s="233">
        <v>0</v>
      </c>
      <c r="AG19" s="233">
        <v>0.9</v>
      </c>
      <c r="AH19" s="221" t="s">
        <v>150</v>
      </c>
      <c r="AI19" s="221"/>
      <c r="AJ19" s="221"/>
      <c r="AK19" s="221"/>
      <c r="AL19" s="221"/>
      <c r="AM19" s="233">
        <f t="shared" si="3"/>
        <v>0</v>
      </c>
      <c r="AN19" s="233">
        <f t="shared" si="1"/>
        <v>0</v>
      </c>
    </row>
    <row r="20" spans="1:40" ht="42" customHeight="1" x14ac:dyDescent="0.3">
      <c r="A20" s="236"/>
      <c r="B20" s="236"/>
      <c r="C20" s="237" t="s">
        <v>118</v>
      </c>
      <c r="D20" s="237"/>
      <c r="E20" s="237"/>
      <c r="F20" s="237"/>
      <c r="G20" s="222" t="s">
        <v>65</v>
      </c>
      <c r="H20" s="222">
        <v>230.5</v>
      </c>
      <c r="I20" s="201"/>
      <c r="J20" s="222">
        <v>0</v>
      </c>
      <c r="K20" s="152">
        <v>0.05</v>
      </c>
      <c r="L20" s="200" t="s">
        <v>122</v>
      </c>
      <c r="M20" s="200"/>
      <c r="N20" s="200"/>
      <c r="O20" s="200"/>
      <c r="P20" s="200"/>
      <c r="Q20" s="268">
        <f t="shared" si="2"/>
        <v>0</v>
      </c>
      <c r="R20" s="12">
        <f t="shared" si="0"/>
        <v>0</v>
      </c>
      <c r="W20" s="260"/>
      <c r="X20" s="260"/>
      <c r="Y20" s="199" t="s">
        <v>143</v>
      </c>
      <c r="Z20" s="199"/>
      <c r="AA20" s="199"/>
      <c r="AB20" s="199"/>
      <c r="AC20" s="235" t="s">
        <v>62</v>
      </c>
      <c r="AD20" s="235">
        <v>55.1</v>
      </c>
      <c r="AE20" s="260"/>
      <c r="AF20" s="233">
        <v>0</v>
      </c>
      <c r="AG20" s="233">
        <v>0.4</v>
      </c>
      <c r="AH20" s="221" t="s">
        <v>150</v>
      </c>
      <c r="AI20" s="221"/>
      <c r="AJ20" s="221"/>
      <c r="AK20" s="221"/>
      <c r="AL20" s="221"/>
      <c r="AM20" s="233">
        <f t="shared" si="3"/>
        <v>0</v>
      </c>
      <c r="AN20" s="233">
        <f t="shared" si="1"/>
        <v>0</v>
      </c>
    </row>
    <row r="21" spans="1:40" s="153" customFormat="1" ht="42" customHeight="1" x14ac:dyDescent="0.3">
      <c r="A21" s="221" t="s">
        <v>9</v>
      </c>
      <c r="B21" s="221"/>
      <c r="C21" s="221" t="s">
        <v>164</v>
      </c>
      <c r="D21" s="221"/>
      <c r="E21" s="221"/>
      <c r="F21" s="221"/>
      <c r="G21" s="222" t="s">
        <v>60</v>
      </c>
      <c r="H21" s="222">
        <v>43</v>
      </c>
      <c r="I21" s="221">
        <v>45</v>
      </c>
      <c r="J21" s="222">
        <v>43</v>
      </c>
      <c r="K21" s="222">
        <v>0.9</v>
      </c>
      <c r="L21" s="221" t="s">
        <v>116</v>
      </c>
      <c r="M21" s="221"/>
      <c r="N21" s="221"/>
      <c r="O21" s="221"/>
      <c r="P21" s="221"/>
      <c r="Q21" s="268">
        <f t="shared" si="2"/>
        <v>38.700000000000003</v>
      </c>
      <c r="R21" s="12">
        <f t="shared" si="0"/>
        <v>1.161</v>
      </c>
      <c r="W21" s="260"/>
      <c r="X21" s="260"/>
      <c r="Y21" s="199" t="s">
        <v>145</v>
      </c>
      <c r="Z21" s="199"/>
      <c r="AA21" s="199"/>
      <c r="AB21" s="199"/>
      <c r="AC21" s="235" t="s">
        <v>60</v>
      </c>
      <c r="AD21" s="235">
        <v>17.899999999999999</v>
      </c>
      <c r="AE21" s="260"/>
      <c r="AF21" s="233">
        <f>AD21</f>
        <v>17.899999999999999</v>
      </c>
      <c r="AG21" s="233">
        <v>0.9</v>
      </c>
      <c r="AH21" s="221" t="s">
        <v>149</v>
      </c>
      <c r="AI21" s="221"/>
      <c r="AJ21" s="221"/>
      <c r="AK21" s="221"/>
      <c r="AL21" s="221"/>
      <c r="AM21" s="233">
        <f t="shared" si="3"/>
        <v>16.11</v>
      </c>
      <c r="AN21" s="233">
        <f t="shared" si="1"/>
        <v>0.48329999999999995</v>
      </c>
    </row>
    <row r="22" spans="1:40" s="153" customFormat="1" ht="42" customHeight="1" x14ac:dyDescent="0.3">
      <c r="A22" s="221"/>
      <c r="B22" s="221"/>
      <c r="C22" s="252" t="s">
        <v>166</v>
      </c>
      <c r="D22" s="253"/>
      <c r="E22" s="253"/>
      <c r="F22" s="254"/>
      <c r="G22" s="222" t="s">
        <v>60</v>
      </c>
      <c r="H22" s="222">
        <v>2</v>
      </c>
      <c r="I22" s="221"/>
      <c r="J22" s="222">
        <v>2</v>
      </c>
      <c r="K22" s="222">
        <v>0.9</v>
      </c>
      <c r="L22" s="221" t="s">
        <v>116</v>
      </c>
      <c r="M22" s="221"/>
      <c r="N22" s="221"/>
      <c r="O22" s="221"/>
      <c r="P22" s="221"/>
      <c r="Q22" s="268">
        <f t="shared" si="2"/>
        <v>1.8</v>
      </c>
      <c r="R22" s="12">
        <f t="shared" si="0"/>
        <v>5.3999999999999999E-2</v>
      </c>
      <c r="W22" s="260"/>
      <c r="X22" s="260"/>
      <c r="Y22" s="217" t="s">
        <v>117</v>
      </c>
      <c r="Z22" s="217"/>
      <c r="AA22" s="217"/>
      <c r="AB22" s="217"/>
      <c r="AC22" s="151" t="s">
        <v>60</v>
      </c>
      <c r="AD22" s="151">
        <v>68</v>
      </c>
      <c r="AE22" s="260"/>
      <c r="AF22" s="223">
        <v>0</v>
      </c>
      <c r="AG22" s="223">
        <v>0.9</v>
      </c>
      <c r="AH22" s="221" t="s">
        <v>154</v>
      </c>
      <c r="AI22" s="221"/>
      <c r="AJ22" s="221"/>
      <c r="AK22" s="221"/>
      <c r="AL22" s="221"/>
      <c r="AM22" s="233">
        <f t="shared" si="3"/>
        <v>0</v>
      </c>
      <c r="AN22" s="233">
        <f t="shared" si="1"/>
        <v>0</v>
      </c>
    </row>
    <row r="23" spans="1:40" s="153" customFormat="1" ht="42" customHeight="1" x14ac:dyDescent="0.3">
      <c r="A23" s="237" t="s">
        <v>88</v>
      </c>
      <c r="B23" s="237"/>
      <c r="C23" s="221" t="s">
        <v>123</v>
      </c>
      <c r="D23" s="221"/>
      <c r="E23" s="221"/>
      <c r="F23" s="221"/>
      <c r="G23" s="223" t="s">
        <v>60</v>
      </c>
      <c r="H23" s="223">
        <v>203.3</v>
      </c>
      <c r="I23" s="220">
        <f>H23+H24+H25+H26</f>
        <v>1722</v>
      </c>
      <c r="J23" s="85">
        <v>0</v>
      </c>
      <c r="K23" s="85">
        <v>0.9</v>
      </c>
      <c r="L23" s="200" t="s">
        <v>132</v>
      </c>
      <c r="M23" s="200"/>
      <c r="N23" s="200"/>
      <c r="O23" s="200"/>
      <c r="P23" s="200"/>
      <c r="Q23" s="268">
        <f t="shared" si="2"/>
        <v>0</v>
      </c>
      <c r="R23" s="12">
        <f t="shared" si="0"/>
        <v>0</v>
      </c>
      <c r="V23" s="243"/>
      <c r="W23" s="260"/>
      <c r="X23" s="260"/>
      <c r="Y23" s="224" t="s">
        <v>118</v>
      </c>
      <c r="Z23" s="224"/>
      <c r="AA23" s="224"/>
      <c r="AB23" s="224"/>
      <c r="AC23" s="151" t="s">
        <v>65</v>
      </c>
      <c r="AD23" s="151">
        <v>230.5</v>
      </c>
      <c r="AE23" s="260"/>
      <c r="AF23" s="223">
        <v>0</v>
      </c>
      <c r="AG23" s="223">
        <v>0.05</v>
      </c>
      <c r="AH23" s="221" t="s">
        <v>154</v>
      </c>
      <c r="AI23" s="221"/>
      <c r="AJ23" s="221"/>
      <c r="AK23" s="221"/>
      <c r="AL23" s="221"/>
      <c r="AM23" s="233">
        <f t="shared" si="3"/>
        <v>0</v>
      </c>
      <c r="AN23" s="233">
        <f t="shared" si="1"/>
        <v>0</v>
      </c>
    </row>
    <row r="24" spans="1:40" s="153" customFormat="1" ht="42" customHeight="1" x14ac:dyDescent="0.3">
      <c r="A24" s="237"/>
      <c r="B24" s="237"/>
      <c r="C24" s="221" t="s">
        <v>124</v>
      </c>
      <c r="D24" s="221"/>
      <c r="E24" s="221"/>
      <c r="F24" s="221"/>
      <c r="G24" s="223" t="s">
        <v>60</v>
      </c>
      <c r="H24" s="223">
        <v>45.4</v>
      </c>
      <c r="I24" s="220"/>
      <c r="J24" s="85">
        <v>0</v>
      </c>
      <c r="K24" s="85">
        <v>0.9</v>
      </c>
      <c r="L24" s="200" t="s">
        <v>122</v>
      </c>
      <c r="M24" s="200"/>
      <c r="N24" s="200"/>
      <c r="O24" s="200"/>
      <c r="P24" s="200"/>
      <c r="Q24" s="268">
        <f t="shared" si="2"/>
        <v>0</v>
      </c>
      <c r="R24" s="12">
        <f t="shared" si="0"/>
        <v>0</v>
      </c>
      <c r="V24" s="243"/>
      <c r="W24" s="221" t="s">
        <v>9</v>
      </c>
      <c r="X24" s="221"/>
      <c r="Y24" s="217" t="s">
        <v>141</v>
      </c>
      <c r="Z24" s="217"/>
      <c r="AA24" s="217"/>
      <c r="AB24" s="217"/>
      <c r="AC24" s="151" t="s">
        <v>60</v>
      </c>
      <c r="AD24" s="151">
        <v>43</v>
      </c>
      <c r="AE24" s="221">
        <v>45</v>
      </c>
      <c r="AF24" s="222">
        <v>43</v>
      </c>
      <c r="AG24" s="222">
        <v>0.9</v>
      </c>
      <c r="AH24" s="221" t="s">
        <v>98</v>
      </c>
      <c r="AI24" s="221"/>
      <c r="AJ24" s="221"/>
      <c r="AK24" s="221"/>
      <c r="AL24" s="221"/>
      <c r="AM24" s="227">
        <f t="shared" si="3"/>
        <v>38.700000000000003</v>
      </c>
      <c r="AN24" s="233">
        <f t="shared" ref="AN24" si="4">AM24*$J$3</f>
        <v>1.161</v>
      </c>
    </row>
    <row r="25" spans="1:40" s="153" customFormat="1" ht="42" customHeight="1" x14ac:dyDescent="0.3">
      <c r="A25" s="237"/>
      <c r="B25" s="237"/>
      <c r="C25" s="237" t="s">
        <v>118</v>
      </c>
      <c r="D25" s="237"/>
      <c r="E25" s="237"/>
      <c r="F25" s="237"/>
      <c r="G25" s="223" t="s">
        <v>65</v>
      </c>
      <c r="H25" s="223">
        <v>1100.8</v>
      </c>
      <c r="I25" s="220"/>
      <c r="J25" s="85">
        <v>0</v>
      </c>
      <c r="K25" s="85">
        <v>0.05</v>
      </c>
      <c r="L25" s="200" t="s">
        <v>122</v>
      </c>
      <c r="M25" s="200"/>
      <c r="N25" s="200"/>
      <c r="O25" s="200"/>
      <c r="P25" s="200"/>
      <c r="Q25" s="268">
        <f t="shared" si="2"/>
        <v>0</v>
      </c>
      <c r="R25" s="12">
        <f t="shared" si="0"/>
        <v>0</v>
      </c>
      <c r="V25" s="243"/>
      <c r="W25" s="221"/>
      <c r="X25" s="221"/>
      <c r="Y25" s="256" t="s">
        <v>166</v>
      </c>
      <c r="Z25" s="257"/>
      <c r="AA25" s="257"/>
      <c r="AB25" s="258"/>
      <c r="AC25" s="151" t="s">
        <v>60</v>
      </c>
      <c r="AD25" s="151">
        <v>2</v>
      </c>
      <c r="AE25" s="221"/>
      <c r="AF25" s="222">
        <v>2</v>
      </c>
      <c r="AG25" s="222">
        <v>0.9</v>
      </c>
      <c r="AH25" s="221" t="s">
        <v>142</v>
      </c>
      <c r="AI25" s="221"/>
      <c r="AJ25" s="221"/>
      <c r="AK25" s="221"/>
      <c r="AL25" s="221"/>
      <c r="AM25" s="227">
        <f t="shared" si="3"/>
        <v>1.8</v>
      </c>
      <c r="AN25" s="233">
        <f t="shared" si="1"/>
        <v>5.3999999999999999E-2</v>
      </c>
    </row>
    <row r="26" spans="1:40" s="153" customFormat="1" ht="42" customHeight="1" x14ac:dyDescent="0.3">
      <c r="A26" s="237"/>
      <c r="B26" s="237"/>
      <c r="C26" s="237" t="s">
        <v>119</v>
      </c>
      <c r="D26" s="237"/>
      <c r="E26" s="237"/>
      <c r="F26" s="237"/>
      <c r="G26" s="223" t="s">
        <v>65</v>
      </c>
      <c r="H26" s="223">
        <v>372.5</v>
      </c>
      <c r="I26" s="220"/>
      <c r="J26" s="85">
        <v>0</v>
      </c>
      <c r="K26" s="85">
        <v>0.05</v>
      </c>
      <c r="L26" s="200" t="s">
        <v>122</v>
      </c>
      <c r="M26" s="200"/>
      <c r="N26" s="200"/>
      <c r="O26" s="200"/>
      <c r="P26" s="200"/>
      <c r="Q26" s="268">
        <f t="shared" si="2"/>
        <v>0</v>
      </c>
      <c r="R26" s="12">
        <f t="shared" si="0"/>
        <v>0</v>
      </c>
      <c r="V26" s="243"/>
      <c r="W26" s="237" t="s">
        <v>88</v>
      </c>
      <c r="X26" s="237"/>
      <c r="Y26" s="217" t="s">
        <v>117</v>
      </c>
      <c r="Z26" s="217"/>
      <c r="AA26" s="217"/>
      <c r="AB26" s="217"/>
      <c r="AC26" s="154" t="s">
        <v>60</v>
      </c>
      <c r="AD26" s="154">
        <v>203.3</v>
      </c>
      <c r="AE26" s="237">
        <f>AD26+AD27+AD28+AD29</f>
        <v>1721.9999999999998</v>
      </c>
      <c r="AF26" s="223">
        <v>0</v>
      </c>
      <c r="AG26" s="223">
        <v>0.9</v>
      </c>
      <c r="AH26" s="237" t="s">
        <v>35</v>
      </c>
      <c r="AI26" s="237"/>
      <c r="AJ26" s="237"/>
      <c r="AK26" s="237"/>
      <c r="AL26" s="237"/>
      <c r="AM26" s="223">
        <f>AF26*AG26</f>
        <v>0</v>
      </c>
      <c r="AN26" s="233">
        <f t="shared" si="1"/>
        <v>0</v>
      </c>
    </row>
    <row r="27" spans="1:40" ht="42" customHeight="1" x14ac:dyDescent="0.3">
      <c r="A27" s="260">
        <v>1949</v>
      </c>
      <c r="B27" s="260"/>
      <c r="C27" s="221" t="s">
        <v>128</v>
      </c>
      <c r="D27" s="221"/>
      <c r="E27" s="221"/>
      <c r="F27" s="221"/>
      <c r="G27" s="233" t="s">
        <v>60</v>
      </c>
      <c r="H27" s="154">
        <v>331.5</v>
      </c>
      <c r="I27" s="260">
        <f>SUM(H27:H32)</f>
        <v>1652</v>
      </c>
      <c r="J27" s="223">
        <v>287</v>
      </c>
      <c r="K27" s="223">
        <v>0.9</v>
      </c>
      <c r="L27" s="221" t="s">
        <v>136</v>
      </c>
      <c r="M27" s="221"/>
      <c r="N27" s="221"/>
      <c r="O27" s="221"/>
      <c r="P27" s="221"/>
      <c r="Q27" s="268">
        <f t="shared" si="2"/>
        <v>258.3</v>
      </c>
      <c r="R27" s="12">
        <f t="shared" si="0"/>
        <v>7.7489999999999997</v>
      </c>
      <c r="W27" s="237"/>
      <c r="X27" s="237"/>
      <c r="Y27" s="224" t="s">
        <v>118</v>
      </c>
      <c r="Z27" s="224"/>
      <c r="AA27" s="224"/>
      <c r="AB27" s="224"/>
      <c r="AC27" s="154" t="s">
        <v>65</v>
      </c>
      <c r="AD27" s="154">
        <v>1100.8</v>
      </c>
      <c r="AE27" s="237"/>
      <c r="AF27" s="223">
        <v>0</v>
      </c>
      <c r="AG27" s="223">
        <v>0.05</v>
      </c>
      <c r="AH27" s="221" t="s">
        <v>154</v>
      </c>
      <c r="AI27" s="221"/>
      <c r="AJ27" s="221"/>
      <c r="AK27" s="221"/>
      <c r="AL27" s="221"/>
      <c r="AM27" s="223">
        <f>AF27*AG27</f>
        <v>0</v>
      </c>
      <c r="AN27" s="233">
        <f t="shared" si="1"/>
        <v>0</v>
      </c>
    </row>
    <row r="28" spans="1:40" ht="60" customHeight="1" x14ac:dyDescent="0.3">
      <c r="A28" s="260"/>
      <c r="B28" s="260"/>
      <c r="C28" s="221" t="s">
        <v>131</v>
      </c>
      <c r="D28" s="221"/>
      <c r="E28" s="221"/>
      <c r="F28" s="221"/>
      <c r="G28" s="223" t="s">
        <v>60</v>
      </c>
      <c r="H28" s="223">
        <v>99</v>
      </c>
      <c r="I28" s="260"/>
      <c r="J28" s="223">
        <v>90</v>
      </c>
      <c r="K28" s="223">
        <v>0.9</v>
      </c>
      <c r="L28" s="221" t="s">
        <v>165</v>
      </c>
      <c r="M28" s="221"/>
      <c r="N28" s="221"/>
      <c r="O28" s="221"/>
      <c r="P28" s="221"/>
      <c r="Q28" s="268">
        <f t="shared" si="2"/>
        <v>81</v>
      </c>
      <c r="R28" s="12">
        <f t="shared" si="0"/>
        <v>2.4299999999999997</v>
      </c>
      <c r="W28" s="237"/>
      <c r="X28" s="237"/>
      <c r="Y28" s="259" t="s">
        <v>120</v>
      </c>
      <c r="Z28" s="259"/>
      <c r="AA28" s="259"/>
      <c r="AB28" s="259"/>
      <c r="AC28" s="235" t="s">
        <v>62</v>
      </c>
      <c r="AD28" s="235">
        <v>321.8</v>
      </c>
      <c r="AE28" s="237"/>
      <c r="AF28" s="233">
        <v>0</v>
      </c>
      <c r="AG28" s="233">
        <v>0.4</v>
      </c>
      <c r="AH28" s="221" t="s">
        <v>139</v>
      </c>
      <c r="AI28" s="221"/>
      <c r="AJ28" s="221"/>
      <c r="AK28" s="221"/>
      <c r="AL28" s="221"/>
      <c r="AM28" s="223">
        <f>AF28*AG28</f>
        <v>0</v>
      </c>
      <c r="AN28" s="233">
        <f t="shared" si="1"/>
        <v>0</v>
      </c>
    </row>
    <row r="29" spans="1:40" ht="37.200000000000003" customHeight="1" x14ac:dyDescent="0.3">
      <c r="A29" s="260"/>
      <c r="B29" s="260"/>
      <c r="C29" s="221" t="s">
        <v>133</v>
      </c>
      <c r="D29" s="221"/>
      <c r="E29" s="221"/>
      <c r="F29" s="221"/>
      <c r="G29" s="222" t="s">
        <v>60</v>
      </c>
      <c r="H29" s="251">
        <v>33</v>
      </c>
      <c r="I29" s="260"/>
      <c r="J29" s="223">
        <v>0</v>
      </c>
      <c r="K29" s="223">
        <v>0.9</v>
      </c>
      <c r="L29" s="200" t="s">
        <v>132</v>
      </c>
      <c r="M29" s="200"/>
      <c r="N29" s="200"/>
      <c r="O29" s="200"/>
      <c r="P29" s="200"/>
      <c r="Q29" s="268">
        <f t="shared" si="2"/>
        <v>0</v>
      </c>
      <c r="R29" s="12">
        <f t="shared" si="0"/>
        <v>0</v>
      </c>
      <c r="W29" s="237"/>
      <c r="X29" s="237"/>
      <c r="Y29" s="259" t="s">
        <v>121</v>
      </c>
      <c r="Z29" s="259"/>
      <c r="AA29" s="259"/>
      <c r="AB29" s="259"/>
      <c r="AC29" s="235" t="s">
        <v>60</v>
      </c>
      <c r="AD29" s="235">
        <v>96.1</v>
      </c>
      <c r="AE29" s="237"/>
      <c r="AF29" s="233">
        <v>0</v>
      </c>
      <c r="AG29" s="233">
        <v>0.9</v>
      </c>
      <c r="AH29" s="221" t="s">
        <v>138</v>
      </c>
      <c r="AI29" s="221"/>
      <c r="AJ29" s="221"/>
      <c r="AK29" s="221"/>
      <c r="AL29" s="221"/>
      <c r="AM29" s="223">
        <f>AF29*AG29</f>
        <v>0</v>
      </c>
      <c r="AN29" s="233">
        <f t="shared" si="1"/>
        <v>0</v>
      </c>
    </row>
    <row r="30" spans="1:40" ht="63.6" customHeight="1" x14ac:dyDescent="0.3">
      <c r="A30" s="260"/>
      <c r="B30" s="260"/>
      <c r="C30" s="221" t="s">
        <v>130</v>
      </c>
      <c r="D30" s="221"/>
      <c r="E30" s="221"/>
      <c r="F30" s="221"/>
      <c r="G30" s="233" t="s">
        <v>65</v>
      </c>
      <c r="H30" s="233">
        <v>1075.5</v>
      </c>
      <c r="I30" s="260"/>
      <c r="J30" s="233">
        <v>0</v>
      </c>
      <c r="K30" s="1">
        <v>0.05</v>
      </c>
      <c r="L30" s="200" t="s">
        <v>122</v>
      </c>
      <c r="M30" s="200"/>
      <c r="N30" s="200"/>
      <c r="O30" s="200"/>
      <c r="P30" s="200"/>
      <c r="Q30" s="268">
        <f t="shared" si="2"/>
        <v>0</v>
      </c>
      <c r="R30" s="12">
        <f t="shared" si="0"/>
        <v>0</v>
      </c>
      <c r="W30" s="200">
        <v>1949</v>
      </c>
      <c r="X30" s="200"/>
      <c r="Y30" s="199" t="s">
        <v>126</v>
      </c>
      <c r="Z30" s="199"/>
      <c r="AA30" s="199"/>
      <c r="AB30" s="199"/>
      <c r="AC30" s="235" t="s">
        <v>60</v>
      </c>
      <c r="AD30" s="235">
        <v>7.5</v>
      </c>
      <c r="AE30" s="237">
        <f>SUM(AD30:AD40)</f>
        <v>1652</v>
      </c>
      <c r="AF30" s="233">
        <f>AD30</f>
        <v>7.5</v>
      </c>
      <c r="AG30" s="233">
        <v>0.9</v>
      </c>
      <c r="AH30" s="221" t="s">
        <v>98</v>
      </c>
      <c r="AI30" s="221"/>
      <c r="AJ30" s="221"/>
      <c r="AK30" s="221"/>
      <c r="AL30" s="221"/>
      <c r="AM30" s="233">
        <f>AF30*AG30</f>
        <v>6.75</v>
      </c>
      <c r="AN30" s="233">
        <f t="shared" si="1"/>
        <v>0.20249999999999999</v>
      </c>
    </row>
    <row r="31" spans="1:40" ht="62.4" customHeight="1" x14ac:dyDescent="0.3">
      <c r="A31" s="260"/>
      <c r="B31" s="260"/>
      <c r="C31" s="221" t="s">
        <v>123</v>
      </c>
      <c r="D31" s="221"/>
      <c r="E31" s="221"/>
      <c r="F31" s="221"/>
      <c r="G31" s="223" t="s">
        <v>60</v>
      </c>
      <c r="H31" s="233">
        <v>96</v>
      </c>
      <c r="I31" s="260"/>
      <c r="J31" s="233">
        <v>96</v>
      </c>
      <c r="K31" s="1">
        <v>0.9</v>
      </c>
      <c r="L31" s="200" t="s">
        <v>132</v>
      </c>
      <c r="M31" s="200"/>
      <c r="N31" s="200"/>
      <c r="O31" s="200"/>
      <c r="P31" s="200"/>
      <c r="Q31" s="268">
        <f t="shared" si="2"/>
        <v>86.4</v>
      </c>
      <c r="R31" s="12">
        <f t="shared" si="0"/>
        <v>2.5920000000000001</v>
      </c>
      <c r="W31" s="200"/>
      <c r="X31" s="200"/>
      <c r="Y31" s="199" t="s">
        <v>144</v>
      </c>
      <c r="Z31" s="199"/>
      <c r="AA31" s="199"/>
      <c r="AB31" s="199"/>
      <c r="AC31" s="235" t="s">
        <v>60</v>
      </c>
      <c r="AD31" s="235">
        <v>109</v>
      </c>
      <c r="AE31" s="237"/>
      <c r="AF31" s="233">
        <v>96.5</v>
      </c>
      <c r="AG31" s="1">
        <v>0.9</v>
      </c>
      <c r="AH31" s="221" t="s">
        <v>156</v>
      </c>
      <c r="AI31" s="221"/>
      <c r="AJ31" s="221"/>
      <c r="AK31" s="221"/>
      <c r="AL31" s="221"/>
      <c r="AM31" s="85">
        <f t="shared" ref="AM31:AM40" si="5">AF31*AG31</f>
        <v>86.850000000000009</v>
      </c>
      <c r="AN31" s="1">
        <f t="shared" si="1"/>
        <v>2.6055000000000001</v>
      </c>
    </row>
    <row r="32" spans="1:40" ht="62.4" customHeight="1" x14ac:dyDescent="0.3">
      <c r="A32" s="260"/>
      <c r="B32" s="260"/>
      <c r="C32" s="237" t="s">
        <v>118</v>
      </c>
      <c r="D32" s="237"/>
      <c r="E32" s="237"/>
      <c r="F32" s="237"/>
      <c r="G32" s="223" t="s">
        <v>65</v>
      </c>
      <c r="H32" s="233">
        <v>17</v>
      </c>
      <c r="I32" s="260"/>
      <c r="J32" s="233">
        <v>0</v>
      </c>
      <c r="K32" s="1">
        <v>0.05</v>
      </c>
      <c r="L32" s="221" t="s">
        <v>136</v>
      </c>
      <c r="M32" s="221"/>
      <c r="N32" s="221"/>
      <c r="O32" s="221"/>
      <c r="P32" s="221"/>
      <c r="Q32" s="268">
        <f t="shared" si="2"/>
        <v>0</v>
      </c>
      <c r="R32" s="12">
        <f>Q32*$J$3</f>
        <v>0</v>
      </c>
      <c r="W32" s="200"/>
      <c r="X32" s="200"/>
      <c r="Y32" s="199" t="s">
        <v>155</v>
      </c>
      <c r="Z32" s="199"/>
      <c r="AA32" s="199"/>
      <c r="AB32" s="199"/>
      <c r="AC32" s="235" t="s">
        <v>60</v>
      </c>
      <c r="AD32" s="235">
        <v>180.5</v>
      </c>
      <c r="AE32" s="237"/>
      <c r="AF32" s="233">
        <v>73.5</v>
      </c>
      <c r="AG32" s="1">
        <v>0.9</v>
      </c>
      <c r="AH32" s="221" t="s">
        <v>157</v>
      </c>
      <c r="AI32" s="221"/>
      <c r="AJ32" s="221"/>
      <c r="AK32" s="221"/>
      <c r="AL32" s="221"/>
      <c r="AM32" s="85">
        <f t="shared" si="5"/>
        <v>66.150000000000006</v>
      </c>
      <c r="AN32" s="1">
        <f t="shared" si="1"/>
        <v>1.9845000000000002</v>
      </c>
    </row>
    <row r="33" spans="1:40" ht="62.4" customHeight="1" thickBot="1" x14ac:dyDescent="0.35">
      <c r="A33" s="264" t="s">
        <v>137</v>
      </c>
      <c r="B33" s="265"/>
      <c r="C33" s="265"/>
      <c r="D33" s="265"/>
      <c r="E33" s="265"/>
      <c r="F33" s="265"/>
      <c r="G33" s="265"/>
      <c r="H33" s="299">
        <f>SUM(H11:H32)</f>
        <v>6305</v>
      </c>
      <c r="I33" s="300">
        <f>SUM(I11:I32)</f>
        <v>6305</v>
      </c>
      <c r="J33" s="299">
        <f>SUM(J11:J32)</f>
        <v>2978.5</v>
      </c>
      <c r="K33" s="69"/>
      <c r="L33" s="231"/>
      <c r="M33" s="231"/>
      <c r="N33" s="231"/>
      <c r="O33" s="231"/>
      <c r="P33" s="231"/>
      <c r="Q33" s="269"/>
      <c r="R33" s="298">
        <f>SUM(R11:R32)</f>
        <v>80.419499999999985</v>
      </c>
      <c r="W33" s="200"/>
      <c r="X33" s="200"/>
      <c r="Y33" s="199" t="s">
        <v>146</v>
      </c>
      <c r="Z33" s="199"/>
      <c r="AA33" s="199"/>
      <c r="AB33" s="199"/>
      <c r="AC33" s="235" t="s">
        <v>60</v>
      </c>
      <c r="AD33" s="235">
        <v>11.3</v>
      </c>
      <c r="AE33" s="237"/>
      <c r="AF33" s="233">
        <v>11.3</v>
      </c>
      <c r="AG33" s="1">
        <v>0.9</v>
      </c>
      <c r="AH33" s="221" t="s">
        <v>158</v>
      </c>
      <c r="AI33" s="221"/>
      <c r="AJ33" s="221"/>
      <c r="AK33" s="221"/>
      <c r="AL33" s="221"/>
      <c r="AM33" s="85">
        <f t="shared" si="5"/>
        <v>10.170000000000002</v>
      </c>
      <c r="AN33" s="1">
        <f t="shared" si="1"/>
        <v>0.30510000000000004</v>
      </c>
    </row>
    <row r="34" spans="1:40" ht="62.4" customHeight="1" x14ac:dyDescent="0.3">
      <c r="A34" s="266" t="s">
        <v>135</v>
      </c>
      <c r="B34" s="266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W34" s="200"/>
      <c r="X34" s="200"/>
      <c r="Y34" s="199" t="s">
        <v>152</v>
      </c>
      <c r="Z34" s="199"/>
      <c r="AA34" s="199"/>
      <c r="AB34" s="199"/>
      <c r="AC34" s="235" t="s">
        <v>60</v>
      </c>
      <c r="AD34" s="235">
        <v>145</v>
      </c>
      <c r="AE34" s="237"/>
      <c r="AF34" s="233">
        <v>145</v>
      </c>
      <c r="AG34" s="1">
        <v>0.9</v>
      </c>
      <c r="AH34" s="221" t="s">
        <v>158</v>
      </c>
      <c r="AI34" s="221"/>
      <c r="AJ34" s="221"/>
      <c r="AK34" s="221"/>
      <c r="AL34" s="221"/>
      <c r="AM34" s="1">
        <f t="shared" si="5"/>
        <v>130.5</v>
      </c>
      <c r="AN34" s="1">
        <f t="shared" si="1"/>
        <v>3.915</v>
      </c>
    </row>
    <row r="35" spans="1:40" ht="62.4" customHeight="1" x14ac:dyDescent="0.3">
      <c r="A35" s="218"/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W35" s="200"/>
      <c r="X35" s="200"/>
      <c r="Y35" s="199" t="s">
        <v>160</v>
      </c>
      <c r="Z35" s="199"/>
      <c r="AA35" s="199"/>
      <c r="AB35" s="199"/>
      <c r="AC35" s="235" t="s">
        <v>65</v>
      </c>
      <c r="AD35" s="235">
        <v>133</v>
      </c>
      <c r="AE35" s="237"/>
      <c r="AF35" s="233">
        <v>133</v>
      </c>
      <c r="AG35" s="1">
        <v>0.05</v>
      </c>
      <c r="AH35" s="221" t="s">
        <v>158</v>
      </c>
      <c r="AI35" s="221"/>
      <c r="AJ35" s="221"/>
      <c r="AK35" s="221"/>
      <c r="AL35" s="221"/>
      <c r="AM35" s="1">
        <f t="shared" si="5"/>
        <v>6.65</v>
      </c>
      <c r="AN35" s="1">
        <f t="shared" si="1"/>
        <v>0.19950000000000001</v>
      </c>
    </row>
    <row r="36" spans="1:40" ht="62.4" customHeight="1" x14ac:dyDescent="0.3">
      <c r="A36" s="218"/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W36" s="200"/>
      <c r="X36" s="200"/>
      <c r="Y36" s="199" t="s">
        <v>159</v>
      </c>
      <c r="Z36" s="199"/>
      <c r="AA36" s="199"/>
      <c r="AB36" s="199"/>
      <c r="AC36" s="235" t="s">
        <v>60</v>
      </c>
      <c r="AD36" s="235">
        <v>115</v>
      </c>
      <c r="AE36" s="237"/>
      <c r="AF36" s="233">
        <v>115</v>
      </c>
      <c r="AG36" s="1">
        <v>0.9</v>
      </c>
      <c r="AH36" s="221" t="s">
        <v>161</v>
      </c>
      <c r="AI36" s="221"/>
      <c r="AJ36" s="221"/>
      <c r="AK36" s="221"/>
      <c r="AL36" s="221"/>
      <c r="AM36" s="1">
        <f t="shared" si="5"/>
        <v>103.5</v>
      </c>
      <c r="AN36" s="1">
        <f t="shared" si="1"/>
        <v>3.105</v>
      </c>
    </row>
    <row r="37" spans="1:40" ht="62.4" customHeight="1" x14ac:dyDescent="0.3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W37" s="200"/>
      <c r="X37" s="200"/>
      <c r="Y37" s="259" t="s">
        <v>151</v>
      </c>
      <c r="Z37" s="259"/>
      <c r="AA37" s="259"/>
      <c r="AB37" s="259"/>
      <c r="AC37" s="235" t="s">
        <v>65</v>
      </c>
      <c r="AD37" s="235">
        <v>823.2</v>
      </c>
      <c r="AE37" s="237"/>
      <c r="AF37" s="233">
        <v>0</v>
      </c>
      <c r="AG37" s="1">
        <v>0.05</v>
      </c>
      <c r="AH37" s="203"/>
      <c r="AI37" s="203"/>
      <c r="AJ37" s="203"/>
      <c r="AK37" s="203"/>
      <c r="AL37" s="203"/>
      <c r="AM37" s="1">
        <f t="shared" si="5"/>
        <v>0</v>
      </c>
      <c r="AN37" s="1">
        <f t="shared" si="1"/>
        <v>0</v>
      </c>
    </row>
    <row r="38" spans="1:40" ht="62.4" customHeight="1" x14ac:dyDescent="0.3">
      <c r="A38" s="218"/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W38" s="200"/>
      <c r="X38" s="200"/>
      <c r="Y38" s="199" t="s">
        <v>162</v>
      </c>
      <c r="Z38" s="199"/>
      <c r="AA38" s="199"/>
      <c r="AB38" s="199"/>
      <c r="AC38" s="154" t="s">
        <v>62</v>
      </c>
      <c r="AD38" s="235">
        <v>14.5</v>
      </c>
      <c r="AE38" s="237"/>
      <c r="AF38" s="233">
        <v>0</v>
      </c>
      <c r="AG38" s="1">
        <v>0.4</v>
      </c>
      <c r="AH38" s="200"/>
      <c r="AI38" s="200"/>
      <c r="AJ38" s="200"/>
      <c r="AK38" s="200"/>
      <c r="AL38" s="200"/>
      <c r="AM38" s="1">
        <f t="shared" si="5"/>
        <v>0</v>
      </c>
      <c r="AN38" s="1">
        <f t="shared" si="1"/>
        <v>0</v>
      </c>
    </row>
    <row r="39" spans="1:40" ht="62.4" customHeight="1" x14ac:dyDescent="0.3">
      <c r="A39" s="218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W39" s="200"/>
      <c r="X39" s="200"/>
      <c r="Y39" s="217" t="s">
        <v>117</v>
      </c>
      <c r="Z39" s="217"/>
      <c r="AA39" s="217"/>
      <c r="AB39" s="217"/>
      <c r="AC39" s="154" t="s">
        <v>60</v>
      </c>
      <c r="AD39" s="235">
        <v>96</v>
      </c>
      <c r="AE39" s="237"/>
      <c r="AF39" s="233">
        <v>96</v>
      </c>
      <c r="AG39" s="1">
        <v>0.9</v>
      </c>
      <c r="AH39" s="221" t="s">
        <v>169</v>
      </c>
      <c r="AI39" s="221"/>
      <c r="AJ39" s="221"/>
      <c r="AK39" s="221"/>
      <c r="AL39" s="221"/>
      <c r="AM39" s="1">
        <f t="shared" si="5"/>
        <v>86.4</v>
      </c>
      <c r="AN39" s="1">
        <f t="shared" si="1"/>
        <v>2.5920000000000001</v>
      </c>
    </row>
    <row r="40" spans="1:40" ht="62.4" customHeight="1" x14ac:dyDescent="0.3">
      <c r="A40" s="218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W40" s="200"/>
      <c r="X40" s="200"/>
      <c r="Y40" s="224" t="s">
        <v>118</v>
      </c>
      <c r="Z40" s="224"/>
      <c r="AA40" s="224"/>
      <c r="AB40" s="224"/>
      <c r="AC40" s="154" t="s">
        <v>65</v>
      </c>
      <c r="AD40" s="235">
        <v>17</v>
      </c>
      <c r="AE40" s="237"/>
      <c r="AF40" s="233">
        <v>0</v>
      </c>
      <c r="AG40" s="1">
        <v>0.05</v>
      </c>
      <c r="AH40" s="237" t="s">
        <v>35</v>
      </c>
      <c r="AI40" s="237"/>
      <c r="AJ40" s="237"/>
      <c r="AK40" s="237"/>
      <c r="AL40" s="237"/>
      <c r="AM40" s="1">
        <f t="shared" si="5"/>
        <v>0</v>
      </c>
      <c r="AN40" s="1">
        <f t="shared" si="1"/>
        <v>0</v>
      </c>
    </row>
    <row r="41" spans="1:40" ht="52.8" customHeight="1" thickBot="1" x14ac:dyDescent="0.35">
      <c r="A41" s="218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W41" s="264" t="s">
        <v>137</v>
      </c>
      <c r="X41" s="265"/>
      <c r="Y41" s="265"/>
      <c r="Z41" s="265"/>
      <c r="AA41" s="265"/>
      <c r="AB41" s="265"/>
      <c r="AC41" s="270"/>
      <c r="AD41" s="299">
        <f>SUM(AD11:AD40)</f>
        <v>6305.0000000000009</v>
      </c>
      <c r="AE41" s="317">
        <f>SUM(AE11:AE40)</f>
        <v>6305</v>
      </c>
      <c r="AF41" s="299">
        <f>SUM(AF11:AF40)</f>
        <v>2840.3</v>
      </c>
      <c r="AG41" s="246"/>
      <c r="AH41" s="245"/>
      <c r="AI41" s="245"/>
      <c r="AJ41" s="245"/>
      <c r="AK41" s="245"/>
      <c r="AL41" s="245"/>
      <c r="AM41" s="248"/>
      <c r="AN41" s="299">
        <f>SUM(AN11:AN40)</f>
        <v>73.296600000000012</v>
      </c>
    </row>
    <row r="42" spans="1:40" ht="14.4" customHeight="1" x14ac:dyDescent="0.3">
      <c r="A42" s="218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W42" s="218" t="s">
        <v>135</v>
      </c>
      <c r="X42" s="218"/>
      <c r="Y42" s="218"/>
      <c r="Z42" s="218"/>
      <c r="AA42" s="218"/>
      <c r="AB42" s="218"/>
      <c r="AC42" s="255"/>
      <c r="AD42" s="255"/>
      <c r="AE42" s="246"/>
      <c r="AF42" s="246"/>
      <c r="AG42" s="246"/>
      <c r="AH42" s="245"/>
      <c r="AI42" s="245"/>
      <c r="AJ42" s="245"/>
      <c r="AK42" s="245"/>
      <c r="AL42" s="245"/>
      <c r="AM42" s="248"/>
      <c r="AN42" s="248"/>
    </row>
    <row r="43" spans="1:40" ht="14.4" customHeight="1" x14ac:dyDescent="0.3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W43" s="218"/>
      <c r="X43" s="218"/>
      <c r="Y43" s="218"/>
      <c r="Z43" s="218"/>
      <c r="AA43" s="218"/>
      <c r="AB43" s="218"/>
      <c r="AC43" s="255"/>
      <c r="AD43" s="255"/>
      <c r="AE43" s="246"/>
      <c r="AF43" s="246"/>
      <c r="AG43" s="246"/>
      <c r="AH43" s="246"/>
      <c r="AI43" s="246"/>
      <c r="AJ43" s="246"/>
      <c r="AK43" s="246"/>
      <c r="AL43" s="246"/>
      <c r="AM43" s="248"/>
      <c r="AN43" s="248"/>
    </row>
    <row r="44" spans="1:40" ht="15" customHeight="1" thickBot="1" x14ac:dyDescent="0.35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W44" s="249"/>
      <c r="X44" s="249"/>
      <c r="Y44" s="245"/>
      <c r="Z44" s="245"/>
      <c r="AA44" s="245"/>
      <c r="AB44" s="245"/>
      <c r="AC44" s="245"/>
      <c r="AD44" s="245"/>
      <c r="AE44" s="246"/>
      <c r="AF44" s="246"/>
      <c r="AG44" s="246"/>
      <c r="AH44" s="245"/>
      <c r="AI44" s="245"/>
      <c r="AJ44" s="245"/>
      <c r="AK44" s="245"/>
      <c r="AL44" s="245"/>
      <c r="AM44" s="248"/>
      <c r="AN44" s="248"/>
    </row>
    <row r="45" spans="1:40" ht="15" customHeight="1" thickBot="1" x14ac:dyDescent="0.35">
      <c r="A45" s="218"/>
      <c r="B45" s="218"/>
      <c r="C45" s="293" t="s">
        <v>113</v>
      </c>
      <c r="D45" s="294"/>
      <c r="E45" s="294"/>
      <c r="F45" s="294"/>
      <c r="G45" s="294"/>
      <c r="H45" s="294"/>
      <c r="I45" s="294"/>
      <c r="J45" s="294"/>
      <c r="K45" s="294"/>
      <c r="L45" s="294"/>
      <c r="M45" s="295"/>
      <c r="N45" s="327"/>
      <c r="O45" s="327"/>
      <c r="P45" s="327"/>
      <c r="Q45" s="327"/>
      <c r="R45" s="327"/>
      <c r="W45" s="287"/>
      <c r="X45" s="287"/>
      <c r="Y45" s="293" t="s">
        <v>113</v>
      </c>
      <c r="Z45" s="294"/>
      <c r="AA45" s="294"/>
      <c r="AB45" s="294"/>
      <c r="AC45" s="294"/>
      <c r="AD45" s="294"/>
      <c r="AE45" s="294"/>
      <c r="AF45" s="294"/>
      <c r="AG45" s="294"/>
      <c r="AH45" s="294"/>
      <c r="AI45" s="295"/>
      <c r="AJ45" s="246"/>
      <c r="AK45" s="246"/>
      <c r="AL45" s="246"/>
      <c r="AM45" s="248"/>
      <c r="AN45" s="248"/>
    </row>
    <row r="46" spans="1:40" ht="15" customHeight="1" x14ac:dyDescent="0.3">
      <c r="A46" s="218"/>
      <c r="B46" s="218"/>
      <c r="C46" s="213" t="s">
        <v>112</v>
      </c>
      <c r="D46" s="202"/>
      <c r="E46" s="202"/>
      <c r="F46" s="202"/>
      <c r="G46" s="202"/>
      <c r="H46" s="202">
        <v>1</v>
      </c>
      <c r="I46" s="202"/>
      <c r="J46" s="206" t="s">
        <v>92</v>
      </c>
      <c r="K46" s="206"/>
      <c r="L46" s="206"/>
      <c r="M46" s="207"/>
      <c r="N46" s="327"/>
      <c r="O46" s="327"/>
      <c r="P46" s="327"/>
      <c r="Q46" s="327"/>
      <c r="R46" s="327"/>
      <c r="W46" s="287"/>
      <c r="X46" s="287"/>
      <c r="Y46" s="213" t="s">
        <v>112</v>
      </c>
      <c r="Z46" s="202"/>
      <c r="AA46" s="202"/>
      <c r="AB46" s="202"/>
      <c r="AC46" s="202"/>
      <c r="AD46" s="202">
        <v>1</v>
      </c>
      <c r="AE46" s="202"/>
      <c r="AF46" s="206" t="s">
        <v>92</v>
      </c>
      <c r="AG46" s="206"/>
      <c r="AH46" s="206"/>
      <c r="AI46" s="207"/>
      <c r="AJ46" s="246"/>
      <c r="AK46" s="246"/>
      <c r="AL46" s="246"/>
      <c r="AM46" s="248"/>
      <c r="AN46" s="248"/>
    </row>
    <row r="47" spans="1:40" ht="14.4" customHeight="1" x14ac:dyDescent="0.3">
      <c r="A47" s="218"/>
      <c r="B47" s="218"/>
      <c r="C47" s="277" t="s">
        <v>91</v>
      </c>
      <c r="D47" s="203"/>
      <c r="E47" s="203"/>
      <c r="F47" s="203"/>
      <c r="G47" s="203"/>
      <c r="H47" s="203">
        <v>0.03</v>
      </c>
      <c r="I47" s="203"/>
      <c r="J47" s="208" t="s">
        <v>93</v>
      </c>
      <c r="K47" s="208"/>
      <c r="L47" s="208"/>
      <c r="M47" s="209"/>
      <c r="N47" s="327"/>
      <c r="O47" s="327"/>
      <c r="P47" s="327"/>
      <c r="Q47" s="327"/>
      <c r="R47" s="327"/>
      <c r="W47" s="287"/>
      <c r="X47" s="287"/>
      <c r="Y47" s="277" t="s">
        <v>91</v>
      </c>
      <c r="Z47" s="203"/>
      <c r="AA47" s="203"/>
      <c r="AB47" s="203"/>
      <c r="AC47" s="203"/>
      <c r="AD47" s="203">
        <v>0.03</v>
      </c>
      <c r="AE47" s="203"/>
      <c r="AF47" s="208" t="s">
        <v>93</v>
      </c>
      <c r="AG47" s="208"/>
      <c r="AH47" s="208"/>
      <c r="AI47" s="209"/>
      <c r="AJ47" s="246"/>
      <c r="AK47" s="246"/>
      <c r="AL47" s="246"/>
      <c r="AM47" s="248"/>
      <c r="AN47" s="248"/>
    </row>
    <row r="48" spans="1:40" ht="15" customHeight="1" thickBot="1" x14ac:dyDescent="0.35">
      <c r="A48" s="218"/>
      <c r="B48" s="218"/>
      <c r="C48" s="278" t="s">
        <v>74</v>
      </c>
      <c r="D48" s="204"/>
      <c r="E48" s="204"/>
      <c r="F48" s="204"/>
      <c r="G48" s="204"/>
      <c r="H48" s="204">
        <v>0.85109999999999997</v>
      </c>
      <c r="I48" s="204"/>
      <c r="J48" s="210" t="s">
        <v>114</v>
      </c>
      <c r="K48" s="210"/>
      <c r="L48" s="210"/>
      <c r="M48" s="211"/>
      <c r="N48" s="327"/>
      <c r="O48" s="327"/>
      <c r="P48" s="327"/>
      <c r="Q48" s="327"/>
      <c r="R48" s="327"/>
      <c r="W48" s="287"/>
      <c r="X48" s="287"/>
      <c r="Y48" s="278" t="s">
        <v>74</v>
      </c>
      <c r="Z48" s="204"/>
      <c r="AA48" s="204"/>
      <c r="AB48" s="204"/>
      <c r="AC48" s="204"/>
      <c r="AD48" s="204">
        <v>0.85109999999999997</v>
      </c>
      <c r="AE48" s="204"/>
      <c r="AF48" s="210" t="s">
        <v>114</v>
      </c>
      <c r="AG48" s="210"/>
      <c r="AH48" s="210"/>
      <c r="AI48" s="211"/>
      <c r="AJ48" s="246"/>
      <c r="AK48" s="246"/>
      <c r="AL48" s="246"/>
      <c r="AM48" s="248"/>
      <c r="AN48" s="248"/>
    </row>
    <row r="49" spans="1:40" ht="15" thickBot="1" x14ac:dyDescent="0.35">
      <c r="A49" s="218"/>
      <c r="B49" s="218"/>
      <c r="C49" s="327"/>
      <c r="D49" s="327"/>
      <c r="E49" s="327"/>
      <c r="F49" s="327"/>
      <c r="G49" s="327"/>
      <c r="H49" s="327"/>
      <c r="I49" s="327"/>
      <c r="J49" s="327"/>
      <c r="K49" s="327"/>
      <c r="L49" s="327"/>
      <c r="M49" s="327"/>
      <c r="N49" s="327"/>
      <c r="O49" s="327"/>
      <c r="P49" s="327"/>
      <c r="Q49" s="327"/>
      <c r="R49" s="32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</row>
    <row r="50" spans="1:40" ht="45.6" customHeight="1" thickBot="1" x14ac:dyDescent="0.35">
      <c r="A50" s="218"/>
      <c r="B50" s="218"/>
      <c r="C50" s="289" t="s">
        <v>85</v>
      </c>
      <c r="D50" s="290"/>
      <c r="E50" s="290"/>
      <c r="F50" s="290"/>
      <c r="G50" s="291" t="s">
        <v>99</v>
      </c>
      <c r="H50" s="291" t="s">
        <v>2</v>
      </c>
      <c r="I50" s="291" t="s">
        <v>174</v>
      </c>
      <c r="J50" s="291" t="s">
        <v>3</v>
      </c>
      <c r="K50" s="290" t="s">
        <v>4</v>
      </c>
      <c r="L50" s="290"/>
      <c r="M50" s="290"/>
      <c r="N50" s="290"/>
      <c r="O50" s="290"/>
      <c r="P50" s="290"/>
      <c r="Q50" s="291" t="s">
        <v>115</v>
      </c>
      <c r="R50" s="292" t="s">
        <v>140</v>
      </c>
      <c r="W50" s="247"/>
      <c r="X50" s="247"/>
      <c r="Y50" s="289" t="s">
        <v>85</v>
      </c>
      <c r="Z50" s="290"/>
      <c r="AA50" s="290"/>
      <c r="AB50" s="290"/>
      <c r="AC50" s="291" t="s">
        <v>99</v>
      </c>
      <c r="AD50" s="291" t="s">
        <v>2</v>
      </c>
      <c r="AE50" s="291" t="s">
        <v>174</v>
      </c>
      <c r="AF50" s="291" t="s">
        <v>3</v>
      </c>
      <c r="AG50" s="290" t="s">
        <v>4</v>
      </c>
      <c r="AH50" s="290"/>
      <c r="AI50" s="290"/>
      <c r="AJ50" s="290"/>
      <c r="AK50" s="290"/>
      <c r="AL50" s="290"/>
      <c r="AM50" s="291" t="s">
        <v>115</v>
      </c>
      <c r="AN50" s="292" t="s">
        <v>140</v>
      </c>
    </row>
    <row r="51" spans="1:40" ht="34.799999999999997" customHeight="1" x14ac:dyDescent="0.3">
      <c r="A51" s="218"/>
      <c r="B51" s="218"/>
      <c r="C51" s="238" t="str">
        <f>C11</f>
        <v>Šikmá střecha (objekt A)</v>
      </c>
      <c r="D51" s="239"/>
      <c r="E51" s="239"/>
      <c r="F51" s="239"/>
      <c r="G51" s="230" t="s">
        <v>60</v>
      </c>
      <c r="H51" s="229">
        <f>H11</f>
        <v>1114</v>
      </c>
      <c r="I51" s="229">
        <f>J11</f>
        <v>1114</v>
      </c>
      <c r="J51" s="229">
        <f>K11</f>
        <v>0.9</v>
      </c>
      <c r="K51" s="228" t="str">
        <f t="shared" ref="K51:K53" si="6">L11</f>
        <v xml:space="preserve">Dešťové vody jsou odkanalizovany pomocí stávajících kanalizačních pŕípojok do veřejnho řadu </v>
      </c>
      <c r="L51" s="228"/>
      <c r="M51" s="228"/>
      <c r="N51" s="228"/>
      <c r="O51" s="228"/>
      <c r="P51" s="228"/>
      <c r="Q51" s="229">
        <f>I51*J51</f>
        <v>1002.6</v>
      </c>
      <c r="R51" s="279">
        <f>Q51*$H$47</f>
        <v>30.077999999999999</v>
      </c>
      <c r="W51" s="247"/>
      <c r="X51" s="247"/>
      <c r="Y51" s="238" t="str">
        <f>Y11</f>
        <v>Šikmá střecha (objekt A)</v>
      </c>
      <c r="Z51" s="239"/>
      <c r="AA51" s="239"/>
      <c r="AB51" s="239"/>
      <c r="AC51" s="229" t="str">
        <f>AC11</f>
        <v>A</v>
      </c>
      <c r="AD51" s="230">
        <f>AD11</f>
        <v>1114</v>
      </c>
      <c r="AE51" s="267">
        <f>AF11</f>
        <v>1114</v>
      </c>
      <c r="AF51" s="229">
        <f>AG11</f>
        <v>0.9</v>
      </c>
      <c r="AG51" s="318" t="str">
        <f>AH11</f>
        <v xml:space="preserve">Dešťové vody z objektu jsou odváděny do RN cez domovní rozvody  </v>
      </c>
      <c r="AH51" s="318"/>
      <c r="AI51" s="318"/>
      <c r="AJ51" s="318"/>
      <c r="AK51" s="318"/>
      <c r="AL51" s="318"/>
      <c r="AM51" s="229">
        <f>AE51*AF51</f>
        <v>1002.6</v>
      </c>
      <c r="AN51" s="279">
        <f>AM51*$AD$47</f>
        <v>30.077999999999999</v>
      </c>
    </row>
    <row r="52" spans="1:40" ht="34.799999999999997" customHeight="1" x14ac:dyDescent="0.3">
      <c r="A52" s="218"/>
      <c r="B52" s="218"/>
      <c r="C52" s="240" t="str">
        <f>C12</f>
        <v>Plochá střecha (objekt B)</v>
      </c>
      <c r="D52" s="236"/>
      <c r="E52" s="236"/>
      <c r="F52" s="236"/>
      <c r="G52" s="227" t="s">
        <v>60</v>
      </c>
      <c r="H52" s="5">
        <f>H12</f>
        <v>654</v>
      </c>
      <c r="I52" s="5">
        <f>J12</f>
        <v>654</v>
      </c>
      <c r="J52" s="5">
        <f>K12</f>
        <v>0.9</v>
      </c>
      <c r="K52" s="219" t="str">
        <f t="shared" si="6"/>
        <v xml:space="preserve">Dešťové vody jsou odkanalizovany pomocí stávajících kanalizačních pŕípojok do veřejnho řadu </v>
      </c>
      <c r="L52" s="219"/>
      <c r="M52" s="219"/>
      <c r="N52" s="219"/>
      <c r="O52" s="219"/>
      <c r="P52" s="219"/>
      <c r="Q52" s="5">
        <f>I52*J52</f>
        <v>588.6</v>
      </c>
      <c r="R52" s="281">
        <f t="shared" ref="R52:R63" si="7">Q52*$H$47</f>
        <v>17.658000000000001</v>
      </c>
      <c r="W52" s="247"/>
      <c r="X52" s="247"/>
      <c r="Y52" s="326" t="str">
        <f>Y12</f>
        <v>Plochá střecha (objekt B)</v>
      </c>
      <c r="Z52" s="199"/>
      <c r="AA52" s="199"/>
      <c r="AB52" s="199"/>
      <c r="AC52" s="150" t="str">
        <f>AC12</f>
        <v>A</v>
      </c>
      <c r="AD52" s="227">
        <f>AD12+AD30</f>
        <v>675.5</v>
      </c>
      <c r="AE52" s="150">
        <f>AF12+AF30</f>
        <v>675.5</v>
      </c>
      <c r="AF52" s="5">
        <f>AG12</f>
        <v>0.9</v>
      </c>
      <c r="AG52" s="199" t="str">
        <f>AH12</f>
        <v xml:space="preserve">Dešťové vody z objektu jsou odváděny do RN cez domovní rozvody  </v>
      </c>
      <c r="AH52" s="199"/>
      <c r="AI52" s="199"/>
      <c r="AJ52" s="199"/>
      <c r="AK52" s="199"/>
      <c r="AL52" s="199"/>
      <c r="AM52" s="5">
        <f>AE52*AF52</f>
        <v>607.95000000000005</v>
      </c>
      <c r="AN52" s="281">
        <f>AM52*$AD$47</f>
        <v>18.238500000000002</v>
      </c>
    </row>
    <row r="53" spans="1:40" ht="47.4" customHeight="1" x14ac:dyDescent="0.3">
      <c r="A53" s="218"/>
      <c r="B53" s="218"/>
      <c r="C53" s="240" t="str">
        <f>C13</f>
        <v>Plochá střecha (odstraňované objekty šatny + byt školníka, řešeno v PD objektu B)</v>
      </c>
      <c r="D53" s="236"/>
      <c r="E53" s="236"/>
      <c r="F53" s="236"/>
      <c r="G53" s="227" t="s">
        <v>60</v>
      </c>
      <c r="H53" s="5">
        <f>H13</f>
        <v>456</v>
      </c>
      <c r="I53" s="5">
        <f>J13</f>
        <v>456</v>
      </c>
      <c r="J53" s="5">
        <f>K13</f>
        <v>0.9</v>
      </c>
      <c r="K53" s="219" t="str">
        <f t="shared" si="6"/>
        <v xml:space="preserve">Dešťové vody jsou odkanalizovany pomocí stávajících kanalizačních pŕípojok do veřejnho řadu </v>
      </c>
      <c r="L53" s="219"/>
      <c r="M53" s="219"/>
      <c r="N53" s="219"/>
      <c r="O53" s="219"/>
      <c r="P53" s="219"/>
      <c r="Q53" s="5">
        <f>I53*J53</f>
        <v>410.40000000000003</v>
      </c>
      <c r="R53" s="281">
        <f t="shared" si="7"/>
        <v>12.312000000000001</v>
      </c>
      <c r="Y53" s="326" t="str">
        <f>Y24</f>
        <v>Plochá střecha (objekt trafostanice)(řešeno v PD objektu B)</v>
      </c>
      <c r="Z53" s="199"/>
      <c r="AA53" s="199"/>
      <c r="AB53" s="199"/>
      <c r="AC53" s="150" t="str">
        <f>AC24</f>
        <v>A</v>
      </c>
      <c r="AD53" s="227">
        <f>AD24</f>
        <v>43</v>
      </c>
      <c r="AE53" s="150">
        <f>AF24</f>
        <v>43</v>
      </c>
      <c r="AF53" s="5">
        <f>AG24</f>
        <v>0.9</v>
      </c>
      <c r="AG53" s="199" t="str">
        <f>AH24</f>
        <v xml:space="preserve">Dešťové vody z objektu jsou odváděny do RN cez domovní rozvody  </v>
      </c>
      <c r="AH53" s="199"/>
      <c r="AI53" s="199"/>
      <c r="AJ53" s="199"/>
      <c r="AK53" s="199"/>
      <c r="AL53" s="199"/>
      <c r="AM53" s="5">
        <f>AE53*AF53</f>
        <v>38.700000000000003</v>
      </c>
      <c r="AN53" s="281">
        <f>AM53*$AD$47</f>
        <v>1.161</v>
      </c>
    </row>
    <row r="54" spans="1:40" ht="47.4" customHeight="1" x14ac:dyDescent="0.3">
      <c r="A54" s="218"/>
      <c r="B54" s="218"/>
      <c r="C54" s="240" t="str">
        <f>C21</f>
        <v>Plochá střecha (objekt trafostanice, řešeno v PD objektu B)</v>
      </c>
      <c r="D54" s="236"/>
      <c r="E54" s="236"/>
      <c r="F54" s="236"/>
      <c r="G54" s="227" t="str">
        <f>G21</f>
        <v>A</v>
      </c>
      <c r="H54" s="5">
        <f>H21</f>
        <v>43</v>
      </c>
      <c r="I54" s="5">
        <f>J21</f>
        <v>43</v>
      </c>
      <c r="J54" s="5">
        <f>K21</f>
        <v>0.9</v>
      </c>
      <c r="K54" s="219" t="str">
        <f>L21</f>
        <v>Dešťové vody jsou odkanalizovany pomocí uličních vpustí v okolních zpevněných plochách</v>
      </c>
      <c r="L54" s="219"/>
      <c r="M54" s="219"/>
      <c r="N54" s="219"/>
      <c r="O54" s="219"/>
      <c r="P54" s="219"/>
      <c r="Q54" s="5">
        <f>I54*J54</f>
        <v>38.700000000000003</v>
      </c>
      <c r="R54" s="281">
        <f t="shared" si="7"/>
        <v>1.161</v>
      </c>
      <c r="Y54" s="326" t="str">
        <f>Y13</f>
        <v>Komunikace, chodníky, zpevněné plochy a parkovací stání z betonové dlažby (řešeno v PD objektu B, SO.05.01)</v>
      </c>
      <c r="Z54" s="199"/>
      <c r="AA54" s="199"/>
      <c r="AB54" s="199"/>
      <c r="AC54" s="150" t="str">
        <f>AC13</f>
        <v>A</v>
      </c>
      <c r="AD54" s="227">
        <f>AD13+AD31</f>
        <v>307</v>
      </c>
      <c r="AE54" s="150">
        <f>AF13+AF31</f>
        <v>294.5</v>
      </c>
      <c r="AF54" s="5">
        <f>AG13</f>
        <v>0.9</v>
      </c>
      <c r="AG54" s="199" t="str">
        <f>AH31</f>
        <v xml:space="preserve">Dešťové vody z části plochy jsou odváděny cez uliční nebo liniovou vpust do RN cez domovní rozvody a částečné jsou vsakovány do okolních travnatých ploch  </v>
      </c>
      <c r="AH54" s="199"/>
      <c r="AI54" s="199"/>
      <c r="AJ54" s="199"/>
      <c r="AK54" s="199"/>
      <c r="AL54" s="199"/>
      <c r="AM54" s="5">
        <f>AE54*AF54</f>
        <v>265.05</v>
      </c>
      <c r="AN54" s="281">
        <f>AM54*$AD$47</f>
        <v>7.9515000000000002</v>
      </c>
    </row>
    <row r="55" spans="1:40" ht="63" customHeight="1" x14ac:dyDescent="0.3">
      <c r="C55" s="240" t="str">
        <f>C14</f>
        <v>Odstraňované betonové plochy a žlaby (řešeno v PD objektu B)</v>
      </c>
      <c r="D55" s="236"/>
      <c r="E55" s="236"/>
      <c r="F55" s="236"/>
      <c r="G55" s="233" t="str">
        <f>G14</f>
        <v>A</v>
      </c>
      <c r="H55" s="1">
        <f>H14+H27</f>
        <v>404.5</v>
      </c>
      <c r="I55" s="1">
        <f>J14+J27</f>
        <v>353</v>
      </c>
      <c r="J55" s="1">
        <f>K14</f>
        <v>0.9</v>
      </c>
      <c r="K55" s="219" t="s">
        <v>165</v>
      </c>
      <c r="L55" s="219"/>
      <c r="M55" s="219"/>
      <c r="N55" s="219"/>
      <c r="O55" s="219"/>
      <c r="P55" s="219"/>
      <c r="Q55" s="5">
        <f>I55*J55</f>
        <v>317.7</v>
      </c>
      <c r="R55" s="281">
        <f t="shared" si="7"/>
        <v>9.5309999999999988</v>
      </c>
      <c r="Y55" s="326" t="str">
        <f>Y32</f>
        <v>Komunikace, chodníky, zpevněné plochy z betonové dlažby (řešeno v PD objektu B, SO.05.02)</v>
      </c>
      <c r="Z55" s="199"/>
      <c r="AA55" s="199"/>
      <c r="AB55" s="199"/>
      <c r="AC55" s="150" t="str">
        <f>AC32</f>
        <v>A</v>
      </c>
      <c r="AD55" s="227">
        <f>AD32</f>
        <v>180.5</v>
      </c>
      <c r="AE55" s="5">
        <f>AF32</f>
        <v>73.5</v>
      </c>
      <c r="AF55" s="5">
        <f>AG32</f>
        <v>0.9</v>
      </c>
      <c r="AG55" s="219" t="str">
        <f>AH32</f>
        <v xml:space="preserve">Dešťové vody jsou odkanalizovany pomocí uličních vpustí vpustí na ulici Masarykovo náměstí a částečné jsou vsakovány do okolních travnatých ploch </v>
      </c>
      <c r="AH55" s="219"/>
      <c r="AI55" s="219"/>
      <c r="AJ55" s="219"/>
      <c r="AK55" s="219"/>
      <c r="AL55" s="219"/>
      <c r="AM55" s="5">
        <f>AE55*AF55</f>
        <v>66.150000000000006</v>
      </c>
      <c r="AN55" s="281">
        <f>AM55*$AD$47</f>
        <v>1.9845000000000002</v>
      </c>
    </row>
    <row r="56" spans="1:40" ht="46.8" customHeight="1" x14ac:dyDescent="0.3">
      <c r="C56" s="240" t="str">
        <f>C15</f>
        <v>Odstraňované asfaltové plochy (řešeno v PD objektu B)</v>
      </c>
      <c r="D56" s="236"/>
      <c r="E56" s="236"/>
      <c r="F56" s="236"/>
      <c r="G56" s="1" t="str">
        <f>G15</f>
        <v>A</v>
      </c>
      <c r="H56" s="1">
        <f>H15+H28</f>
        <v>269.5</v>
      </c>
      <c r="I56" s="1">
        <f>J28+J15</f>
        <v>260.5</v>
      </c>
      <c r="J56" s="1">
        <f>K15</f>
        <v>0.9</v>
      </c>
      <c r="K56" s="250" t="s">
        <v>136</v>
      </c>
      <c r="L56" s="250"/>
      <c r="M56" s="250"/>
      <c r="N56" s="250"/>
      <c r="O56" s="250"/>
      <c r="P56" s="250"/>
      <c r="Q56" s="5">
        <f>I56*J56</f>
        <v>234.45000000000002</v>
      </c>
      <c r="R56" s="281">
        <f t="shared" si="7"/>
        <v>7.0335000000000001</v>
      </c>
      <c r="Y56" s="326" t="str">
        <f>Y15</f>
        <v>Komunikace s povrchem z cementového betonu (řešeno v PD objektu B)</v>
      </c>
      <c r="Z56" s="199"/>
      <c r="AA56" s="199"/>
      <c r="AB56" s="199"/>
      <c r="AC56" s="150" t="str">
        <f>AC15</f>
        <v>A</v>
      </c>
      <c r="AD56" s="227">
        <f>AD15+AD34</f>
        <v>149</v>
      </c>
      <c r="AE56" s="150">
        <f>AF15+AF34</f>
        <v>149</v>
      </c>
      <c r="AF56" s="5">
        <f>AG15</f>
        <v>0.9</v>
      </c>
      <c r="AG56" s="199" t="str">
        <f>AH15</f>
        <v xml:space="preserve">Dešťové vody z objektu jsou odváděny cez liniovú vpust do RN cez domovní rozvody  </v>
      </c>
      <c r="AH56" s="199"/>
      <c r="AI56" s="199"/>
      <c r="AJ56" s="199"/>
      <c r="AK56" s="199"/>
      <c r="AL56" s="199"/>
      <c r="AM56" s="5">
        <f>AE56*AF56</f>
        <v>134.1</v>
      </c>
      <c r="AN56" s="281">
        <f>AM56*$AD$47</f>
        <v>4.0229999999999997</v>
      </c>
    </row>
    <row r="57" spans="1:40" ht="49.2" customHeight="1" x14ac:dyDescent="0.3">
      <c r="C57" s="240" t="str">
        <f>C16</f>
        <v>Odstraněná betonová dlažba (řešeno v PD objektu B)</v>
      </c>
      <c r="D57" s="236"/>
      <c r="E57" s="236"/>
      <c r="F57" s="236"/>
      <c r="G57" s="1" t="str">
        <f>G16</f>
        <v>A</v>
      </c>
      <c r="H57" s="1">
        <f>H16+H29</f>
        <v>52.5</v>
      </c>
      <c r="I57" s="1">
        <f>J16+J29</f>
        <v>0</v>
      </c>
      <c r="J57" s="1">
        <f>K16</f>
        <v>0.9</v>
      </c>
      <c r="K57" s="219" t="str">
        <f>L16</f>
        <v>Dešťové vody jsou vsakovány do okolních trávantých ploch</v>
      </c>
      <c r="L57" s="219"/>
      <c r="M57" s="219"/>
      <c r="N57" s="219"/>
      <c r="O57" s="219"/>
      <c r="P57" s="219"/>
      <c r="Q57" s="5">
        <f>I57*J57</f>
        <v>0</v>
      </c>
      <c r="R57" s="281">
        <f t="shared" si="7"/>
        <v>0</v>
      </c>
      <c r="Y57" s="326" t="str">
        <f>Y14</f>
        <v>Venkovní šikmá rampa z vyztuženého betonu s kartáčovým povrchem (řešeno v PD objektu B)</v>
      </c>
      <c r="Z57" s="199"/>
      <c r="AA57" s="199"/>
      <c r="AB57" s="199"/>
      <c r="AC57" s="150" t="str">
        <f>AC14</f>
        <v>A</v>
      </c>
      <c r="AD57" s="227">
        <f>AD14+AD33</f>
        <v>126.89999999999999</v>
      </c>
      <c r="AE57" s="150">
        <f>AF33+AF14</f>
        <v>126.89999999999999</v>
      </c>
      <c r="AF57" s="5">
        <f>AG14</f>
        <v>0.9</v>
      </c>
      <c r="AG57" s="199" t="str">
        <f>AH14</f>
        <v xml:space="preserve">Dešťové vody z objektu jsou odváděny cez liniovú vpust do RN cez domovní rozvody  </v>
      </c>
      <c r="AH57" s="199"/>
      <c r="AI57" s="199"/>
      <c r="AJ57" s="199"/>
      <c r="AK57" s="199"/>
      <c r="AL57" s="199"/>
      <c r="AM57" s="5">
        <f>AE57*AF57</f>
        <v>114.21</v>
      </c>
      <c r="AN57" s="281">
        <f>AM57*$AD$47</f>
        <v>3.4262999999999999</v>
      </c>
    </row>
    <row r="58" spans="1:40" ht="34.799999999999997" customHeight="1" x14ac:dyDescent="0.3">
      <c r="C58" s="240" t="str">
        <f>C17</f>
        <v>Odstraněná ornice (trávník)(řešeno v PD objektu B)</v>
      </c>
      <c r="D58" s="236"/>
      <c r="E58" s="236"/>
      <c r="F58" s="236"/>
      <c r="G58" s="1" t="str">
        <f>G17</f>
        <v>F</v>
      </c>
      <c r="H58" s="1">
        <f>H17+H30</f>
        <v>1173</v>
      </c>
      <c r="I58" s="1">
        <f>J17+J30</f>
        <v>0</v>
      </c>
      <c r="J58" s="1">
        <f>K17</f>
        <v>0.05</v>
      </c>
      <c r="K58" s="197" t="str">
        <f>L17</f>
        <v>Dešťové vody jsou vsakovány do trávantých ploch</v>
      </c>
      <c r="L58" s="197"/>
      <c r="M58" s="197"/>
      <c r="N58" s="197"/>
      <c r="O58" s="197"/>
      <c r="P58" s="197"/>
      <c r="Q58" s="5">
        <f>I58*J58</f>
        <v>0</v>
      </c>
      <c r="R58" s="281">
        <f t="shared" si="7"/>
        <v>0</v>
      </c>
      <c r="Y58" s="326" t="str">
        <f>Y35</f>
        <v>Parkovací stání z distanční betonové dlažby (řešeno v PD objektu B)</v>
      </c>
      <c r="Z58" s="199"/>
      <c r="AA58" s="199"/>
      <c r="AB58" s="199"/>
      <c r="AC58" s="150" t="str">
        <f>AC35</f>
        <v>F</v>
      </c>
      <c r="AD58" s="227">
        <f>AD35</f>
        <v>133</v>
      </c>
      <c r="AE58" s="150">
        <f>AF35</f>
        <v>133</v>
      </c>
      <c r="AF58" s="5">
        <f>AG35</f>
        <v>0.05</v>
      </c>
      <c r="AG58" s="199" t="str">
        <f>AH35</f>
        <v xml:space="preserve">Dešťové vody z plochy jsou odváděny cez liniovú vpust do RN cez domovní rozvody  </v>
      </c>
      <c r="AH58" s="199"/>
      <c r="AI58" s="199"/>
      <c r="AJ58" s="199"/>
      <c r="AK58" s="199"/>
      <c r="AL58" s="199"/>
      <c r="AM58" s="5">
        <f>AE58*AF58</f>
        <v>6.65</v>
      </c>
      <c r="AN58" s="281">
        <f>AM58*$AD$47</f>
        <v>0.19950000000000001</v>
      </c>
    </row>
    <row r="59" spans="1:40" ht="49.2" customHeight="1" x14ac:dyDescent="0.3">
      <c r="C59" s="240" t="str">
        <f>C22</f>
        <v>Stávající betonové plocha kolem objektu trafostanice (řešeno v PD objektu B)</v>
      </c>
      <c r="D59" s="236"/>
      <c r="E59" s="236"/>
      <c r="F59" s="236"/>
      <c r="G59" s="233" t="str">
        <f>G22</f>
        <v>A</v>
      </c>
      <c r="H59" s="1">
        <f>H22</f>
        <v>2</v>
      </c>
      <c r="I59" s="1">
        <f>J22</f>
        <v>2</v>
      </c>
      <c r="J59" s="233">
        <f>K22</f>
        <v>0.9</v>
      </c>
      <c r="K59" s="219" t="str">
        <f>L22</f>
        <v>Dešťové vody jsou odkanalizovany pomocí uličních vpustí v okolních zpevněných plochách</v>
      </c>
      <c r="L59" s="219"/>
      <c r="M59" s="219"/>
      <c r="N59" s="219"/>
      <c r="O59" s="219"/>
      <c r="P59" s="219"/>
      <c r="Q59" s="12">
        <f>I59*J59</f>
        <v>1.8</v>
      </c>
      <c r="R59" s="21">
        <f t="shared" si="7"/>
        <v>5.3999999999999999E-2</v>
      </c>
      <c r="Y59" s="326" t="str">
        <f>Y36</f>
        <v>Komunikace s povrchem z asfaltového betonu (řešeno v PD objektu B)</v>
      </c>
      <c r="Z59" s="199"/>
      <c r="AA59" s="199"/>
      <c r="AB59" s="199"/>
      <c r="AC59" s="150" t="str">
        <f>AC36</f>
        <v>A</v>
      </c>
      <c r="AD59" s="227">
        <f>AD36</f>
        <v>115</v>
      </c>
      <c r="AE59" s="5">
        <f>AF36</f>
        <v>115</v>
      </c>
      <c r="AF59" s="5">
        <f>AG36</f>
        <v>0.9</v>
      </c>
      <c r="AG59" s="219" t="str">
        <f>AH36</f>
        <v>Dešťové vody jsou odkanalizovany stávajícím způsobem pomocí uličních vpustí v okolních zpevněných plochách nebo do uličních vpustí na ulici Masarykovo náměstí</v>
      </c>
      <c r="AH59" s="219"/>
      <c r="AI59" s="219"/>
      <c r="AJ59" s="219"/>
      <c r="AK59" s="219"/>
      <c r="AL59" s="219"/>
      <c r="AM59" s="5">
        <f>AE59*AF59</f>
        <v>103.5</v>
      </c>
      <c r="AN59" s="281">
        <f>AM59*$AD$47</f>
        <v>3.105</v>
      </c>
    </row>
    <row r="60" spans="1:40" ht="34.799999999999997" customHeight="1" x14ac:dyDescent="0.3">
      <c r="C60" s="280" t="str">
        <f>C24</f>
        <v>Odstraněná betonová dlažba                      (řešeno v PD objektu A)</v>
      </c>
      <c r="D60" s="219"/>
      <c r="E60" s="219"/>
      <c r="F60" s="219"/>
      <c r="G60" s="233" t="str">
        <f>G24</f>
        <v>A</v>
      </c>
      <c r="H60" s="1">
        <f>H24</f>
        <v>45.4</v>
      </c>
      <c r="I60" s="1">
        <f>J24</f>
        <v>0</v>
      </c>
      <c r="J60" s="233">
        <f>K24</f>
        <v>0.9</v>
      </c>
      <c r="K60" s="197" t="str">
        <f>L24</f>
        <v>Dešťové vody jsou vsakovány do trávantých ploch</v>
      </c>
      <c r="L60" s="197"/>
      <c r="M60" s="197"/>
      <c r="N60" s="197"/>
      <c r="O60" s="197"/>
      <c r="P60" s="197"/>
      <c r="Q60" s="12">
        <f>I60*J60</f>
        <v>0</v>
      </c>
      <c r="R60" s="21">
        <f t="shared" si="7"/>
        <v>0</v>
      </c>
      <c r="Y60" s="326" t="str">
        <f>Y16</f>
        <v>Žlab vysypaný říčním kamenivem (řešeno v PD objektu B)</v>
      </c>
      <c r="Z60" s="199"/>
      <c r="AA60" s="199"/>
      <c r="AB60" s="199"/>
      <c r="AC60" s="150" t="str">
        <f>AC16</f>
        <v>C</v>
      </c>
      <c r="AD60" s="227">
        <f>AD16+AD38</f>
        <v>21.8</v>
      </c>
      <c r="AE60" s="5">
        <f>AF16+AF38</f>
        <v>0</v>
      </c>
      <c r="AF60" s="5">
        <f>AG16</f>
        <v>0.4</v>
      </c>
      <c r="AG60" s="219" t="str">
        <f>AH16</f>
        <v>Dešťové vody jsou vsakovany do štěrkovú plochu</v>
      </c>
      <c r="AH60" s="219"/>
      <c r="AI60" s="219"/>
      <c r="AJ60" s="219"/>
      <c r="AK60" s="219"/>
      <c r="AL60" s="219"/>
      <c r="AM60" s="5">
        <f>AE60*AF60</f>
        <v>0</v>
      </c>
      <c r="AN60" s="281">
        <f>AM60*$AD$47</f>
        <v>0</v>
      </c>
    </row>
    <row r="61" spans="1:40" ht="34.799999999999997" customHeight="1" x14ac:dyDescent="0.3">
      <c r="C61" s="280" t="str">
        <f>C19</f>
        <v>Odstraněný trávnik (řešen v PD objektu A)</v>
      </c>
      <c r="D61" s="219"/>
      <c r="E61" s="219"/>
      <c r="F61" s="219"/>
      <c r="G61" s="1" t="str">
        <f>G26</f>
        <v>F</v>
      </c>
      <c r="H61" s="1">
        <f>H26+H19</f>
        <v>375.5</v>
      </c>
      <c r="I61" s="1">
        <f>J26+J19</f>
        <v>0</v>
      </c>
      <c r="J61" s="1">
        <f>K26</f>
        <v>0.05</v>
      </c>
      <c r="K61" s="197" t="str">
        <f>L19</f>
        <v>Dešťové vody jsou vsakovány do okolních trávantých ploch</v>
      </c>
      <c r="L61" s="197"/>
      <c r="M61" s="197"/>
      <c r="N61" s="197"/>
      <c r="O61" s="197"/>
      <c r="P61" s="197"/>
      <c r="Q61" s="12">
        <f>I61*J61</f>
        <v>0</v>
      </c>
      <c r="R61" s="21">
        <f t="shared" si="7"/>
        <v>0</v>
      </c>
      <c r="Y61" s="326" t="str">
        <f>Y17</f>
        <v>Žlabovka prefabrikovaná (řešeno v PD objektu B)</v>
      </c>
      <c r="Z61" s="199"/>
      <c r="AA61" s="199"/>
      <c r="AB61" s="199"/>
      <c r="AC61" s="150" t="str">
        <f>AC17</f>
        <v>A</v>
      </c>
      <c r="AD61" s="227">
        <f>AD17</f>
        <v>12.5</v>
      </c>
      <c r="AE61" s="5">
        <f>AF17</f>
        <v>0</v>
      </c>
      <c r="AF61" s="5">
        <f>AG17</f>
        <v>0.9</v>
      </c>
      <c r="AG61" s="219" t="str">
        <f>AH17</f>
        <v>Dešťové vody jsou vsakovany do okolních travantých a štěrkových ploch</v>
      </c>
      <c r="AH61" s="219"/>
      <c r="AI61" s="219"/>
      <c r="AJ61" s="219"/>
      <c r="AK61" s="219"/>
      <c r="AL61" s="219"/>
      <c r="AM61" s="5">
        <f>AE61*AF61</f>
        <v>0</v>
      </c>
      <c r="AN61" s="281">
        <f>AM61*$AD$47</f>
        <v>0</v>
      </c>
    </row>
    <row r="62" spans="1:40" ht="34.799999999999997" customHeight="1" x14ac:dyDescent="0.3">
      <c r="C62" s="280" t="str">
        <f>C18</f>
        <v>Stávající betonová dlažba                          (neřešeno v PD)</v>
      </c>
      <c r="D62" s="219"/>
      <c r="E62" s="219"/>
      <c r="F62" s="219"/>
      <c r="G62" s="1" t="str">
        <f>G18</f>
        <v>A</v>
      </c>
      <c r="H62" s="1">
        <f>H18+H23+H31</f>
        <v>367.3</v>
      </c>
      <c r="I62" s="1">
        <f>J18+J23+J31</f>
        <v>96</v>
      </c>
      <c r="J62" s="1">
        <f>K18</f>
        <v>0.9</v>
      </c>
      <c r="K62" s="197" t="str">
        <f>L31</f>
        <v>Dešťové vody jsou vsakovány do okolních trávantých ploch</v>
      </c>
      <c r="L62" s="197"/>
      <c r="M62" s="197"/>
      <c r="N62" s="197"/>
      <c r="O62" s="197"/>
      <c r="P62" s="197"/>
      <c r="Q62" s="12">
        <f>I62*J62</f>
        <v>86.4</v>
      </c>
      <c r="R62" s="21">
        <f t="shared" si="7"/>
        <v>2.5920000000000001</v>
      </c>
      <c r="Y62" s="319" t="str">
        <f>Y18</f>
        <v>Nové travnaté plochy (řešeno v PD objektu B)</v>
      </c>
      <c r="Z62" s="197"/>
      <c r="AA62" s="197"/>
      <c r="AB62" s="197"/>
      <c r="AC62" s="1" t="str">
        <f>AC18</f>
        <v>F</v>
      </c>
      <c r="AD62" s="233">
        <f>AD18+AD37</f>
        <v>1212.3000000000002</v>
      </c>
      <c r="AE62" s="1">
        <f>AF18+AF37</f>
        <v>0</v>
      </c>
      <c r="AF62" s="1">
        <f>AG18</f>
        <v>0.05</v>
      </c>
      <c r="AG62" s="197" t="str">
        <f>AH18</f>
        <v>Dešťové vody jsou vsakovany do travantých ploch</v>
      </c>
      <c r="AH62" s="197"/>
      <c r="AI62" s="197"/>
      <c r="AJ62" s="197"/>
      <c r="AK62" s="197"/>
      <c r="AL62" s="197"/>
      <c r="AM62" s="5">
        <f>AE62*AF62</f>
        <v>0</v>
      </c>
      <c r="AN62" s="281">
        <f>AM62*$AD$47</f>
        <v>0</v>
      </c>
    </row>
    <row r="63" spans="1:40" ht="34.799999999999997" customHeight="1" thickBot="1" x14ac:dyDescent="0.35">
      <c r="C63" s="284" t="str">
        <f>C32</f>
        <v>Stávající trávnik (neřešen v PD)</v>
      </c>
      <c r="D63" s="244"/>
      <c r="E63" s="244"/>
      <c r="F63" s="244"/>
      <c r="G63" s="75" t="str">
        <f>G32</f>
        <v>F</v>
      </c>
      <c r="H63" s="75">
        <f>H20+H25+H32</f>
        <v>1348.3</v>
      </c>
      <c r="I63" s="75">
        <f>J20+J25+J32</f>
        <v>0</v>
      </c>
      <c r="J63" s="90">
        <f>K20</f>
        <v>0.05</v>
      </c>
      <c r="K63" s="283" t="str">
        <f>L20</f>
        <v>Dešťové vody jsou vsakovány do trávantých ploch</v>
      </c>
      <c r="L63" s="283"/>
      <c r="M63" s="283"/>
      <c r="N63" s="283"/>
      <c r="O63" s="283"/>
      <c r="P63" s="283"/>
      <c r="Q63" s="67">
        <f>I63*J63</f>
        <v>0</v>
      </c>
      <c r="R63" s="241">
        <f t="shared" si="7"/>
        <v>0</v>
      </c>
      <c r="Y63" s="326" t="str">
        <f>Y25</f>
        <v>Stávající betonové plocha kolem objektu trafostanice (řešeno v PD objektu B)</v>
      </c>
      <c r="Z63" s="199"/>
      <c r="AA63" s="199"/>
      <c r="AB63" s="199"/>
      <c r="AC63" s="235" t="str">
        <f>AC25</f>
        <v>A</v>
      </c>
      <c r="AD63" s="233">
        <f>AD25</f>
        <v>2</v>
      </c>
      <c r="AE63" s="235">
        <f>AF25</f>
        <v>2</v>
      </c>
      <c r="AF63" s="1">
        <f>AG25</f>
        <v>0.9</v>
      </c>
      <c r="AG63" s="217" t="str">
        <f>AH25</f>
        <v xml:space="preserve">Dešťové vody z objektu jsou odváděny cez uliční vpust do RN cez domovní rozvody  </v>
      </c>
      <c r="AH63" s="217"/>
      <c r="AI63" s="217"/>
      <c r="AJ63" s="217"/>
      <c r="AK63" s="217"/>
      <c r="AL63" s="217"/>
      <c r="AM63" s="5">
        <f>AE63*AF63</f>
        <v>1.8</v>
      </c>
      <c r="AN63" s="281">
        <f>AM63*$AD$47</f>
        <v>5.3999999999999999E-2</v>
      </c>
    </row>
    <row r="64" spans="1:40" ht="58.8" customHeight="1" thickBot="1" x14ac:dyDescent="0.35">
      <c r="C64" s="285" t="s">
        <v>137</v>
      </c>
      <c r="D64" s="286"/>
      <c r="E64" s="286"/>
      <c r="F64" s="286"/>
      <c r="G64" s="321"/>
      <c r="H64" s="320">
        <f>SUM(H51:H63)</f>
        <v>6305</v>
      </c>
      <c r="I64" s="322">
        <f>SUM(I51:I63)</f>
        <v>2978.5</v>
      </c>
      <c r="J64" s="328"/>
      <c r="K64" s="328"/>
      <c r="L64" s="328"/>
      <c r="M64" s="328"/>
      <c r="N64" s="328"/>
      <c r="O64" s="328"/>
      <c r="P64" s="328"/>
      <c r="Q64" s="329"/>
      <c r="R64" s="288">
        <f>SUM(R51:R63)</f>
        <v>80.419500000000014</v>
      </c>
      <c r="Y64" s="319" t="str">
        <f>Y21</f>
        <v>Betonové plochy (řešeno v PD objektu A)</v>
      </c>
      <c r="Z64" s="197"/>
      <c r="AA64" s="197"/>
      <c r="AB64" s="197"/>
      <c r="AC64" s="1" t="str">
        <f>AC21</f>
        <v>A</v>
      </c>
      <c r="AD64" s="233">
        <f>AD21+AD29</f>
        <v>114</v>
      </c>
      <c r="AE64" s="235">
        <f>AF21+AF29</f>
        <v>17.899999999999999</v>
      </c>
      <c r="AF64" s="1">
        <f>AG21</f>
        <v>0.9</v>
      </c>
      <c r="AG64" s="199" t="s">
        <v>168</v>
      </c>
      <c r="AH64" s="199"/>
      <c r="AI64" s="199"/>
      <c r="AJ64" s="199"/>
      <c r="AK64" s="199"/>
      <c r="AL64" s="199"/>
      <c r="AM64" s="1">
        <f>AE64*AF64</f>
        <v>16.11</v>
      </c>
      <c r="AN64" s="40">
        <f>AM64*$AD$47</f>
        <v>0.48329999999999995</v>
      </c>
    </row>
    <row r="65" spans="3:40" ht="40.799999999999997" customHeight="1" x14ac:dyDescent="0.3">
      <c r="C65" s="249" t="s">
        <v>135</v>
      </c>
      <c r="D65" s="249"/>
      <c r="E65" s="249"/>
      <c r="F65" s="249"/>
      <c r="G65" s="255"/>
      <c r="H65" s="255"/>
      <c r="I65" s="255"/>
      <c r="J65" s="255"/>
      <c r="K65" s="245"/>
      <c r="L65" s="245"/>
      <c r="M65" s="245"/>
      <c r="N65" s="245"/>
      <c r="O65" s="245"/>
      <c r="P65" s="255"/>
      <c r="Q65" s="271"/>
      <c r="Y65" s="280" t="str">
        <f>Y28</f>
        <v>Mlátové cesty (řešené v PD objektu A)</v>
      </c>
      <c r="Z65" s="219"/>
      <c r="AA65" s="219"/>
      <c r="AB65" s="219"/>
      <c r="AC65" s="5" t="str">
        <f>AC28</f>
        <v>C</v>
      </c>
      <c r="AD65" s="5">
        <f>AD28</f>
        <v>321.8</v>
      </c>
      <c r="AE65" s="5">
        <f>AF28</f>
        <v>0</v>
      </c>
      <c r="AF65" s="5">
        <f>AG28</f>
        <v>0.4</v>
      </c>
      <c r="AG65" s="219" t="str">
        <f>AH28</f>
        <v>Dešťové vody jsou vsakovany do okolních mlátových a travantých ploch</v>
      </c>
      <c r="AH65" s="219"/>
      <c r="AI65" s="219"/>
      <c r="AJ65" s="219"/>
      <c r="AK65" s="219"/>
      <c r="AL65" s="219"/>
      <c r="AM65" s="5">
        <f>AE65*AF65</f>
        <v>0</v>
      </c>
      <c r="AN65" s="281">
        <f>AM65*$AD$47</f>
        <v>0</v>
      </c>
    </row>
    <row r="66" spans="3:40" ht="34.799999999999997" customHeight="1" x14ac:dyDescent="0.3">
      <c r="C66" s="245"/>
      <c r="D66" s="245"/>
      <c r="E66" s="245"/>
      <c r="F66" s="245"/>
      <c r="G66" s="255"/>
      <c r="H66" s="255"/>
      <c r="I66" s="255"/>
      <c r="J66" s="255"/>
      <c r="K66" s="245"/>
      <c r="L66" s="245"/>
      <c r="M66" s="245"/>
      <c r="N66" s="245"/>
      <c r="O66" s="245"/>
      <c r="P66" s="255"/>
      <c r="Q66" s="271"/>
      <c r="Y66" s="280" t="str">
        <f>Y20</f>
        <v>Terasa, dřevěná prkna na roštu (řešeno v PD objektu A)</v>
      </c>
      <c r="Z66" s="219"/>
      <c r="AA66" s="219"/>
      <c r="AB66" s="219"/>
      <c r="AC66" s="5" t="str">
        <f>AC20</f>
        <v>C</v>
      </c>
      <c r="AD66" s="5">
        <f>AD20</f>
        <v>55.1</v>
      </c>
      <c r="AE66" s="5">
        <f>AF20</f>
        <v>0</v>
      </c>
      <c r="AF66" s="5">
        <f>AG20</f>
        <v>0.4</v>
      </c>
      <c r="AG66" s="219" t="str">
        <f>AH20</f>
        <v>Dešťové vody jsou vsakovany do okolních travantých a štěrkových ploch</v>
      </c>
      <c r="AH66" s="219"/>
      <c r="AI66" s="219"/>
      <c r="AJ66" s="219"/>
      <c r="AK66" s="219"/>
      <c r="AL66" s="219"/>
      <c r="AM66" s="5">
        <f>AE66*AF66</f>
        <v>0</v>
      </c>
      <c r="AN66" s="281">
        <f>AM66*$AD$47</f>
        <v>0</v>
      </c>
    </row>
    <row r="67" spans="3:40" ht="34.799999999999997" customHeight="1" x14ac:dyDescent="0.3">
      <c r="C67" s="245"/>
      <c r="D67" s="245"/>
      <c r="E67" s="245"/>
      <c r="F67" s="245"/>
      <c r="G67" s="255"/>
      <c r="H67" s="255"/>
      <c r="I67" s="255"/>
      <c r="J67" s="255"/>
      <c r="K67" s="245"/>
      <c r="L67" s="245"/>
      <c r="M67" s="245"/>
      <c r="N67" s="245"/>
      <c r="O67" s="245"/>
      <c r="P67" s="255"/>
      <c r="Q67" s="271"/>
      <c r="Y67" s="280" t="str">
        <f>Y19</f>
        <v>Kamenná dlažba kolem objektu A (řešeno v PD objektu A)</v>
      </c>
      <c r="Z67" s="219"/>
      <c r="AA67" s="219"/>
      <c r="AB67" s="219"/>
      <c r="AC67" s="5" t="str">
        <f>AC19</f>
        <v>A</v>
      </c>
      <c r="AD67" s="5">
        <f>AD19</f>
        <v>6</v>
      </c>
      <c r="AE67" s="5">
        <f>AF19</f>
        <v>0</v>
      </c>
      <c r="AF67" s="5">
        <f>AG19</f>
        <v>0.9</v>
      </c>
      <c r="AG67" s="219" t="str">
        <f>AH19</f>
        <v>Dešťové vody jsou vsakovany do okolních travantých a štěrkových ploch</v>
      </c>
      <c r="AH67" s="219"/>
      <c r="AI67" s="219"/>
      <c r="AJ67" s="219"/>
      <c r="AK67" s="219"/>
      <c r="AL67" s="219"/>
      <c r="AM67" s="5">
        <f>AE67*AF67</f>
        <v>0</v>
      </c>
      <c r="AN67" s="281">
        <f>AM67*$AD$47</f>
        <v>0</v>
      </c>
    </row>
    <row r="68" spans="3:40" ht="45" customHeight="1" x14ac:dyDescent="0.3">
      <c r="C68" s="245"/>
      <c r="D68" s="245"/>
      <c r="E68" s="245"/>
      <c r="F68" s="245"/>
      <c r="G68" s="255"/>
      <c r="H68" s="255"/>
      <c r="I68" s="255"/>
      <c r="J68" s="255"/>
      <c r="K68" s="245"/>
      <c r="L68" s="245"/>
      <c r="M68" s="245"/>
      <c r="N68" s="245"/>
      <c r="O68" s="245"/>
      <c r="P68" s="255"/>
      <c r="Q68" s="271"/>
      <c r="Y68" s="280" t="str">
        <f>Y22</f>
        <v>Stávající betonová dlažba (neřešeno v PD)</v>
      </c>
      <c r="Z68" s="219"/>
      <c r="AA68" s="219"/>
      <c r="AB68" s="219"/>
      <c r="AC68" s="5" t="str">
        <f>AC22</f>
        <v>A</v>
      </c>
      <c r="AD68" s="5">
        <f>AD22+AD26+AD39</f>
        <v>367.3</v>
      </c>
      <c r="AE68" s="5">
        <f>AF22+AF26+AF39</f>
        <v>96</v>
      </c>
      <c r="AF68" s="5">
        <f>AG22</f>
        <v>0.9</v>
      </c>
      <c r="AG68" s="219" t="s">
        <v>170</v>
      </c>
      <c r="AH68" s="219"/>
      <c r="AI68" s="219"/>
      <c r="AJ68" s="219"/>
      <c r="AK68" s="219"/>
      <c r="AL68" s="219"/>
      <c r="AM68" s="5">
        <f>AE68*AF68</f>
        <v>86.4</v>
      </c>
      <c r="AN68" s="281">
        <f>AM68*$AD$47</f>
        <v>2.5920000000000001</v>
      </c>
    </row>
    <row r="69" spans="3:40" ht="34.799999999999997" customHeight="1" thickBot="1" x14ac:dyDescent="0.35">
      <c r="C69" s="245"/>
      <c r="D69" s="245"/>
      <c r="E69" s="245"/>
      <c r="F69" s="245"/>
      <c r="G69" s="255"/>
      <c r="H69" s="255"/>
      <c r="I69" s="255"/>
      <c r="J69" s="255"/>
      <c r="K69" s="245"/>
      <c r="L69" s="245"/>
      <c r="M69" s="245"/>
      <c r="N69" s="245"/>
      <c r="O69" s="245"/>
      <c r="P69" s="255"/>
      <c r="Q69" s="271"/>
      <c r="Y69" s="282" t="str">
        <f>Y23</f>
        <v>Stávající trávnik (neřešen v PD)</v>
      </c>
      <c r="Z69" s="283"/>
      <c r="AA69" s="283"/>
      <c r="AB69" s="283"/>
      <c r="AC69" s="155" t="str">
        <f>AC23</f>
        <v>F</v>
      </c>
      <c r="AD69" s="155">
        <f>AD23+AD27+AD40</f>
        <v>1348.3</v>
      </c>
      <c r="AE69" s="155">
        <f>AF23+AF27+AF40</f>
        <v>0</v>
      </c>
      <c r="AF69" s="155">
        <f>AF23</f>
        <v>0</v>
      </c>
      <c r="AG69" s="283" t="s">
        <v>154</v>
      </c>
      <c r="AH69" s="283"/>
      <c r="AI69" s="283"/>
      <c r="AJ69" s="283"/>
      <c r="AK69" s="283"/>
      <c r="AL69" s="283"/>
      <c r="AM69" s="242">
        <f>AE69*AF69</f>
        <v>0</v>
      </c>
      <c r="AN69" s="323">
        <f>AM69*$AD$47</f>
        <v>0</v>
      </c>
    </row>
    <row r="70" spans="3:40" ht="36.6" customHeight="1" thickBot="1" x14ac:dyDescent="0.35">
      <c r="C70" s="245"/>
      <c r="D70" s="245"/>
      <c r="E70" s="245"/>
      <c r="F70" s="245"/>
      <c r="G70" s="255"/>
      <c r="H70" s="255"/>
      <c r="I70" s="255"/>
      <c r="J70" s="255"/>
      <c r="K70" s="245"/>
      <c r="L70" s="245"/>
      <c r="M70" s="245"/>
      <c r="N70" s="245"/>
      <c r="O70" s="245"/>
      <c r="P70" s="255"/>
      <c r="Q70" s="271"/>
      <c r="Y70" s="262" t="s">
        <v>137</v>
      </c>
      <c r="Z70" s="263"/>
      <c r="AA70" s="263"/>
      <c r="AB70" s="263"/>
      <c r="AC70" s="263"/>
      <c r="AD70" s="334">
        <f>SUM(AD51:AD69)</f>
        <v>6305.0000000000009</v>
      </c>
      <c r="AE70" s="320">
        <f>SUM(AE51:AE69)</f>
        <v>2840.3</v>
      </c>
      <c r="AF70" s="25"/>
      <c r="AG70" s="25"/>
      <c r="AH70" s="25"/>
      <c r="AI70" s="335" t="s">
        <v>171</v>
      </c>
      <c r="AJ70" s="261"/>
      <c r="AK70" s="261"/>
      <c r="AL70" s="261"/>
      <c r="AM70" s="336"/>
      <c r="AN70" s="330">
        <f>SUM(AN51:AN69)</f>
        <v>73.296600000000012</v>
      </c>
    </row>
    <row r="71" spans="3:40" ht="24.6" customHeight="1" thickBot="1" x14ac:dyDescent="0.35">
      <c r="C71" s="245"/>
      <c r="D71" s="245"/>
      <c r="E71" s="245"/>
      <c r="F71" s="245"/>
      <c r="G71" s="255"/>
      <c r="H71" s="255"/>
      <c r="I71" s="255"/>
      <c r="J71" s="255"/>
      <c r="K71" s="245"/>
      <c r="L71" s="245"/>
      <c r="M71" s="245"/>
      <c r="N71" s="245"/>
      <c r="O71" s="245"/>
      <c r="P71" s="255"/>
      <c r="Q71" s="271"/>
      <c r="Y71" s="266" t="s">
        <v>135</v>
      </c>
      <c r="AB71" s="218"/>
      <c r="AI71" s="331" t="s">
        <v>172</v>
      </c>
      <c r="AJ71" s="332"/>
      <c r="AK71" s="332"/>
      <c r="AL71" s="332"/>
      <c r="AM71" s="333"/>
      <c r="AN71" s="325">
        <f>SUM(AN65:AN69,AN59:AN62,AN55)</f>
        <v>7.6814999999999998</v>
      </c>
    </row>
    <row r="72" spans="3:40" ht="18.600000000000001" customHeight="1" thickBot="1" x14ac:dyDescent="0.35">
      <c r="C72" s="245"/>
      <c r="D72" s="245"/>
      <c r="E72" s="245"/>
      <c r="F72" s="245"/>
      <c r="G72" s="255"/>
      <c r="H72" s="255"/>
      <c r="I72" s="255"/>
      <c r="J72" s="255"/>
      <c r="K72" s="245"/>
      <c r="L72" s="245"/>
      <c r="M72" s="245"/>
      <c r="N72" s="245"/>
      <c r="O72" s="245"/>
      <c r="P72" s="255"/>
      <c r="Q72" s="271"/>
      <c r="Y72" s="198"/>
      <c r="Z72" s="198"/>
      <c r="AA72" s="198"/>
    </row>
    <row r="73" spans="3:40" ht="33" customHeight="1" thickBot="1" x14ac:dyDescent="0.35">
      <c r="C73" s="245"/>
      <c r="D73" s="245"/>
      <c r="E73" s="245"/>
      <c r="F73" s="245"/>
      <c r="G73" s="255"/>
      <c r="H73" s="255"/>
      <c r="I73" s="255"/>
      <c r="J73" s="255"/>
      <c r="K73" s="245"/>
      <c r="L73" s="245"/>
      <c r="M73" s="245"/>
      <c r="N73" s="245"/>
      <c r="O73" s="245"/>
      <c r="P73" s="255"/>
      <c r="Q73" s="271"/>
      <c r="Y73" s="212"/>
      <c r="Z73" s="205"/>
      <c r="AA73" s="205"/>
      <c r="AB73" s="273" t="s">
        <v>175</v>
      </c>
      <c r="AC73" s="272"/>
      <c r="AD73" s="272"/>
      <c r="AE73" s="272"/>
    </row>
    <row r="74" spans="3:40" ht="12.6" customHeight="1" x14ac:dyDescent="0.3">
      <c r="C74" s="245"/>
      <c r="D74" s="245"/>
      <c r="E74" s="245"/>
      <c r="F74" s="245"/>
      <c r="G74" s="255"/>
      <c r="H74" s="255"/>
      <c r="I74" s="255"/>
      <c r="J74" s="255"/>
      <c r="K74" s="245"/>
      <c r="L74" s="245"/>
      <c r="M74" s="245"/>
      <c r="N74" s="245"/>
      <c r="O74" s="245"/>
      <c r="P74" s="255"/>
      <c r="Q74" s="271"/>
      <c r="AB74" s="218"/>
    </row>
    <row r="75" spans="3:40" ht="34.799999999999997" customHeight="1" x14ac:dyDescent="0.3">
      <c r="C75" s="245"/>
      <c r="D75" s="245"/>
      <c r="E75" s="245"/>
      <c r="F75" s="245"/>
      <c r="G75" s="255"/>
      <c r="H75" s="255"/>
      <c r="I75" s="255"/>
      <c r="J75" s="255"/>
      <c r="K75" s="245"/>
      <c r="L75" s="245"/>
      <c r="M75" s="245"/>
      <c r="N75" s="245"/>
      <c r="O75" s="245"/>
      <c r="P75" s="255"/>
      <c r="Q75" s="271"/>
      <c r="Y75" s="324" t="s">
        <v>173</v>
      </c>
      <c r="Z75" s="324"/>
      <c r="AA75" s="324"/>
      <c r="AB75" s="324"/>
      <c r="AC75" s="324"/>
      <c r="AD75" s="324"/>
      <c r="AE75" s="324"/>
      <c r="AF75" s="324"/>
      <c r="AG75" s="324"/>
      <c r="AH75" s="324"/>
      <c r="AI75" s="324"/>
      <c r="AJ75" s="324"/>
      <c r="AK75" s="324"/>
      <c r="AL75" s="324"/>
      <c r="AM75" s="324"/>
      <c r="AN75" s="324"/>
    </row>
    <row r="76" spans="3:40" ht="34.799999999999997" customHeight="1" x14ac:dyDescent="0.3">
      <c r="C76" s="245"/>
      <c r="D76" s="245"/>
      <c r="E76" s="245"/>
      <c r="F76" s="245"/>
      <c r="G76" s="255"/>
      <c r="H76" s="255"/>
      <c r="I76" s="255"/>
      <c r="J76" s="255"/>
      <c r="K76" s="245"/>
      <c r="L76" s="245"/>
      <c r="M76" s="245"/>
      <c r="N76" s="245"/>
      <c r="O76" s="245"/>
      <c r="P76" s="255"/>
      <c r="Q76" s="271"/>
      <c r="AB76" s="218"/>
    </row>
    <row r="77" spans="3:40" ht="34.799999999999997" customHeight="1" x14ac:dyDescent="0.3">
      <c r="C77" s="245"/>
      <c r="D77" s="245"/>
      <c r="E77" s="245"/>
      <c r="F77" s="245"/>
      <c r="G77" s="255"/>
      <c r="H77" s="255"/>
      <c r="I77" s="255"/>
      <c r="J77" s="255"/>
      <c r="K77" s="245"/>
      <c r="L77" s="245"/>
      <c r="M77" s="245"/>
      <c r="N77" s="245"/>
      <c r="O77" s="245"/>
      <c r="P77" s="255"/>
      <c r="Q77" s="271"/>
      <c r="AB77" s="218"/>
      <c r="AD77" s="3">
        <f>SUM(AD52:AD61)+AD63+AD62+AD66+AE64</f>
        <v>3051.5</v>
      </c>
    </row>
    <row r="78" spans="3:40" ht="34.799999999999997" customHeight="1" x14ac:dyDescent="0.3">
      <c r="AB78" s="218"/>
    </row>
    <row r="79" spans="3:40" ht="34.799999999999997" customHeight="1" x14ac:dyDescent="0.3">
      <c r="AB79" s="218"/>
    </row>
    <row r="80" spans="3:40" ht="34.799999999999997" customHeight="1" x14ac:dyDescent="0.3">
      <c r="AB80" s="218"/>
    </row>
    <row r="81" spans="28:28" ht="34.799999999999997" customHeight="1" x14ac:dyDescent="0.3">
      <c r="AB81" s="218"/>
    </row>
    <row r="82" spans="28:28" ht="34.799999999999997" customHeight="1" x14ac:dyDescent="0.3">
      <c r="AB82" s="218"/>
    </row>
    <row r="83" spans="28:28" ht="34.799999999999997" customHeight="1" x14ac:dyDescent="0.3">
      <c r="AB83" s="218"/>
    </row>
    <row r="84" spans="28:28" ht="34.799999999999997" customHeight="1" x14ac:dyDescent="0.3">
      <c r="AB84" s="218"/>
    </row>
    <row r="85" spans="28:28" ht="34.799999999999997" customHeight="1" x14ac:dyDescent="0.3">
      <c r="AB85" s="218"/>
    </row>
    <row r="86" spans="28:28" x14ac:dyDescent="0.3">
      <c r="AB86" s="218"/>
    </row>
    <row r="87" spans="28:28" x14ac:dyDescent="0.3">
      <c r="AB87" s="218"/>
    </row>
    <row r="88" spans="28:28" x14ac:dyDescent="0.3">
      <c r="AB88" s="218"/>
    </row>
    <row r="89" spans="28:28" x14ac:dyDescent="0.3">
      <c r="AB89" s="218"/>
    </row>
    <row r="90" spans="28:28" x14ac:dyDescent="0.3">
      <c r="AB90" s="218"/>
    </row>
    <row r="91" spans="28:28" x14ac:dyDescent="0.3">
      <c r="AB91" s="218"/>
    </row>
    <row r="92" spans="28:28" x14ac:dyDescent="0.3">
      <c r="AB92" s="218"/>
    </row>
    <row r="93" spans="28:28" x14ac:dyDescent="0.3">
      <c r="AB93" s="218"/>
    </row>
    <row r="94" spans="28:28" x14ac:dyDescent="0.3">
      <c r="AB94" s="218"/>
    </row>
    <row r="95" spans="28:28" x14ac:dyDescent="0.3">
      <c r="AB95" s="218"/>
    </row>
    <row r="96" spans="28:28" x14ac:dyDescent="0.3">
      <c r="AB96" s="218"/>
    </row>
    <row r="97" spans="28:28" x14ac:dyDescent="0.3">
      <c r="AB97" s="218"/>
    </row>
    <row r="98" spans="28:28" x14ac:dyDescent="0.3">
      <c r="AB98" s="218"/>
    </row>
    <row r="99" spans="28:28" x14ac:dyDescent="0.3">
      <c r="AB99" s="218"/>
    </row>
    <row r="100" spans="28:28" x14ac:dyDescent="0.3">
      <c r="AB100" s="218"/>
    </row>
    <row r="101" spans="28:28" x14ac:dyDescent="0.3">
      <c r="AB101" s="218"/>
    </row>
    <row r="102" spans="28:28" x14ac:dyDescent="0.3">
      <c r="AB102" s="218"/>
    </row>
    <row r="103" spans="28:28" x14ac:dyDescent="0.3">
      <c r="AB103" s="218"/>
    </row>
    <row r="104" spans="28:28" x14ac:dyDescent="0.3">
      <c r="AB104" s="218"/>
    </row>
    <row r="105" spans="28:28" x14ac:dyDescent="0.3">
      <c r="AB105" s="218"/>
    </row>
    <row r="106" spans="28:28" x14ac:dyDescent="0.3">
      <c r="AB106" s="218"/>
    </row>
    <row r="107" spans="28:28" x14ac:dyDescent="0.3">
      <c r="AB107" s="218"/>
    </row>
  </sheetData>
  <mergeCells count="284">
    <mergeCell ref="Y68:AB68"/>
    <mergeCell ref="AG68:AL68"/>
    <mergeCell ref="Y69:AB69"/>
    <mergeCell ref="AG69:AL69"/>
    <mergeCell ref="Y70:AC70"/>
    <mergeCell ref="Y75:AN75"/>
    <mergeCell ref="AI70:AM70"/>
    <mergeCell ref="AI71:AM71"/>
    <mergeCell ref="Y73:AA73"/>
    <mergeCell ref="Y72:AA72"/>
    <mergeCell ref="AB73:AE73"/>
    <mergeCell ref="Y63:AB63"/>
    <mergeCell ref="AG63:AL63"/>
    <mergeCell ref="Y64:AB64"/>
    <mergeCell ref="AG64:AL64"/>
    <mergeCell ref="Y65:AB65"/>
    <mergeCell ref="AG65:AL65"/>
    <mergeCell ref="Y66:AB66"/>
    <mergeCell ref="AG66:AL66"/>
    <mergeCell ref="Y67:AB67"/>
    <mergeCell ref="AG67:AL67"/>
    <mergeCell ref="Y58:AB58"/>
    <mergeCell ref="AG58:AL58"/>
    <mergeCell ref="Y59:AB59"/>
    <mergeCell ref="AG59:AL59"/>
    <mergeCell ref="Y60:AB60"/>
    <mergeCell ref="AG60:AL60"/>
    <mergeCell ref="Y61:AB61"/>
    <mergeCell ref="AG61:AL61"/>
    <mergeCell ref="Y62:AB62"/>
    <mergeCell ref="AG62:AL62"/>
    <mergeCell ref="Y53:AB53"/>
    <mergeCell ref="AG53:AL53"/>
    <mergeCell ref="Y54:AB54"/>
    <mergeCell ref="AG54:AL54"/>
    <mergeCell ref="Y55:AB55"/>
    <mergeCell ref="AG55:AL55"/>
    <mergeCell ref="Y56:AB56"/>
    <mergeCell ref="AG56:AL56"/>
    <mergeCell ref="Y57:AB57"/>
    <mergeCell ref="AG57:AL57"/>
    <mergeCell ref="G2:I2"/>
    <mergeCell ref="G3:I3"/>
    <mergeCell ref="G4:I4"/>
    <mergeCell ref="G1:I1"/>
    <mergeCell ref="Y51:AB51"/>
    <mergeCell ref="AG51:AL51"/>
    <mergeCell ref="Y52:AB52"/>
    <mergeCell ref="AG52:AL52"/>
    <mergeCell ref="AG50:AL50"/>
    <mergeCell ref="Y45:AC45"/>
    <mergeCell ref="Y46:AC46"/>
    <mergeCell ref="Y47:AC47"/>
    <mergeCell ref="Y48:AC48"/>
    <mergeCell ref="AD45:AI45"/>
    <mergeCell ref="AD46:AE46"/>
    <mergeCell ref="AF46:AI46"/>
    <mergeCell ref="AD47:AE47"/>
    <mergeCell ref="AF47:AI47"/>
    <mergeCell ref="AD48:AE48"/>
    <mergeCell ref="AF48:AI48"/>
    <mergeCell ref="C45:G45"/>
    <mergeCell ref="C46:G46"/>
    <mergeCell ref="C47:G47"/>
    <mergeCell ref="C48:G48"/>
    <mergeCell ref="H45:M45"/>
    <mergeCell ref="H46:I46"/>
    <mergeCell ref="J46:M46"/>
    <mergeCell ref="H47:I47"/>
    <mergeCell ref="J47:M47"/>
    <mergeCell ref="H48:I48"/>
    <mergeCell ref="J48:M48"/>
    <mergeCell ref="K50:P50"/>
    <mergeCell ref="K51:P51"/>
    <mergeCell ref="K52:P52"/>
    <mergeCell ref="K53:P53"/>
    <mergeCell ref="K54:P54"/>
    <mergeCell ref="K55:P55"/>
    <mergeCell ref="K56:P56"/>
    <mergeCell ref="K57:P57"/>
    <mergeCell ref="C73:F73"/>
    <mergeCell ref="K73:O73"/>
    <mergeCell ref="C74:F74"/>
    <mergeCell ref="K74:O74"/>
    <mergeCell ref="C75:F75"/>
    <mergeCell ref="K75:O75"/>
    <mergeCell ref="C76:F76"/>
    <mergeCell ref="K76:O76"/>
    <mergeCell ref="C77:F77"/>
    <mergeCell ref="K77:O77"/>
    <mergeCell ref="C68:F68"/>
    <mergeCell ref="K68:O68"/>
    <mergeCell ref="C69:F69"/>
    <mergeCell ref="K69:O69"/>
    <mergeCell ref="C70:F70"/>
    <mergeCell ref="K70:O70"/>
    <mergeCell ref="C71:F71"/>
    <mergeCell ref="K71:O71"/>
    <mergeCell ref="C72:F72"/>
    <mergeCell ref="K72:O72"/>
    <mergeCell ref="C63:F63"/>
    <mergeCell ref="C65:F65"/>
    <mergeCell ref="K65:O65"/>
    <mergeCell ref="C66:F66"/>
    <mergeCell ref="K66:O66"/>
    <mergeCell ref="C67:F67"/>
    <mergeCell ref="K67:O67"/>
    <mergeCell ref="K63:P63"/>
    <mergeCell ref="C64:G64"/>
    <mergeCell ref="C58:F58"/>
    <mergeCell ref="C59:F59"/>
    <mergeCell ref="C61:F61"/>
    <mergeCell ref="C62:F62"/>
    <mergeCell ref="K58:P58"/>
    <mergeCell ref="K59:P59"/>
    <mergeCell ref="K60:P60"/>
    <mergeCell ref="K61:P61"/>
    <mergeCell ref="K62:P62"/>
    <mergeCell ref="C60:F60"/>
    <mergeCell ref="Y36:AB36"/>
    <mergeCell ref="AH36:AL36"/>
    <mergeCell ref="AE30:AE40"/>
    <mergeCell ref="W30:X40"/>
    <mergeCell ref="W41:AC41"/>
    <mergeCell ref="C51:F51"/>
    <mergeCell ref="C50:F50"/>
    <mergeCell ref="C52:F52"/>
    <mergeCell ref="C53:F53"/>
    <mergeCell ref="C54:F54"/>
    <mergeCell ref="C55:F55"/>
    <mergeCell ref="C56:F56"/>
    <mergeCell ref="C57:F57"/>
    <mergeCell ref="Y17:AB17"/>
    <mergeCell ref="AH17:AL17"/>
    <mergeCell ref="C19:F19"/>
    <mergeCell ref="L19:P19"/>
    <mergeCell ref="AE11:AE23"/>
    <mergeCell ref="W11:X23"/>
    <mergeCell ref="W24:X25"/>
    <mergeCell ref="AE24:AE25"/>
    <mergeCell ref="Y16:AB16"/>
    <mergeCell ref="AH16:AL16"/>
    <mergeCell ref="Y20:AB20"/>
    <mergeCell ref="AH20:AL20"/>
    <mergeCell ref="Y18:AB18"/>
    <mergeCell ref="AH18:AL18"/>
    <mergeCell ref="Y19:AB19"/>
    <mergeCell ref="AH19:AL19"/>
    <mergeCell ref="AH21:AL21"/>
    <mergeCell ref="AH22:AL22"/>
    <mergeCell ref="Y21:AB21"/>
    <mergeCell ref="Y22:AB22"/>
    <mergeCell ref="Y24:AB24"/>
    <mergeCell ref="AH24:AL24"/>
    <mergeCell ref="Y25:AB25"/>
    <mergeCell ref="AH25:AL25"/>
    <mergeCell ref="Y13:AB13"/>
    <mergeCell ref="AH13:AL13"/>
    <mergeCell ref="Y14:AB14"/>
    <mergeCell ref="AH14:AL14"/>
    <mergeCell ref="Y15:AB15"/>
    <mergeCell ref="AH15:AL15"/>
    <mergeCell ref="W44:X44"/>
    <mergeCell ref="Y44:AB44"/>
    <mergeCell ref="AC44:AD44"/>
    <mergeCell ref="AH44:AL44"/>
    <mergeCell ref="Y50:AB50"/>
    <mergeCell ref="Y40:AB40"/>
    <mergeCell ref="AH40:AL40"/>
    <mergeCell ref="AH41:AL41"/>
    <mergeCell ref="AH42:AL42"/>
    <mergeCell ref="Y37:AB37"/>
    <mergeCell ref="AH37:AL37"/>
    <mergeCell ref="Y38:AB38"/>
    <mergeCell ref="AH38:AL38"/>
    <mergeCell ref="Y39:AB39"/>
    <mergeCell ref="AH39:AL39"/>
    <mergeCell ref="Y34:AB34"/>
    <mergeCell ref="AH34:AL34"/>
    <mergeCell ref="Y35:AB35"/>
    <mergeCell ref="AH35:AL35"/>
    <mergeCell ref="Y31:AB31"/>
    <mergeCell ref="AH31:AL31"/>
    <mergeCell ref="Y32:AB32"/>
    <mergeCell ref="AH32:AL32"/>
    <mergeCell ref="Y33:AB33"/>
    <mergeCell ref="AH33:AL33"/>
    <mergeCell ref="AE26:AE29"/>
    <mergeCell ref="W26:X29"/>
    <mergeCell ref="Y27:AB27"/>
    <mergeCell ref="AH27:AL27"/>
    <mergeCell ref="Y28:AB28"/>
    <mergeCell ref="AH28:AL28"/>
    <mergeCell ref="Y29:AB29"/>
    <mergeCell ref="AH29:AL29"/>
    <mergeCell ref="A33:G33"/>
    <mergeCell ref="L13:P13"/>
    <mergeCell ref="C20:F20"/>
    <mergeCell ref="C18:F18"/>
    <mergeCell ref="L20:P20"/>
    <mergeCell ref="C14:F14"/>
    <mergeCell ref="L14:P14"/>
    <mergeCell ref="C17:F17"/>
    <mergeCell ref="L17:P17"/>
    <mergeCell ref="C15:F15"/>
    <mergeCell ref="L15:P15"/>
    <mergeCell ref="L18:P18"/>
    <mergeCell ref="C16:F16"/>
    <mergeCell ref="A23:B26"/>
    <mergeCell ref="Y30:AB30"/>
    <mergeCell ref="AH30:AL30"/>
    <mergeCell ref="A11:B20"/>
    <mergeCell ref="I11:I20"/>
    <mergeCell ref="C28:F28"/>
    <mergeCell ref="C27:F27"/>
    <mergeCell ref="L27:P27"/>
    <mergeCell ref="A27:B32"/>
    <mergeCell ref="I27:I32"/>
    <mergeCell ref="Y26:AB26"/>
    <mergeCell ref="AH26:AL26"/>
    <mergeCell ref="Y23:AB23"/>
    <mergeCell ref="AH23:AL23"/>
    <mergeCell ref="Y12:AB12"/>
    <mergeCell ref="AH12:AL12"/>
    <mergeCell ref="W10:X10"/>
    <mergeCell ref="Y10:AB10"/>
    <mergeCell ref="AH10:AL10"/>
    <mergeCell ref="Y11:AB11"/>
    <mergeCell ref="AH11:AL11"/>
    <mergeCell ref="L28:P28"/>
    <mergeCell ref="L29:P29"/>
    <mergeCell ref="L31:P31"/>
    <mergeCell ref="L12:P12"/>
    <mergeCell ref="L32:P32"/>
    <mergeCell ref="L21:P21"/>
    <mergeCell ref="L25:P25"/>
    <mergeCell ref="L22:P22"/>
    <mergeCell ref="L24:P24"/>
    <mergeCell ref="L26:P26"/>
    <mergeCell ref="L16:P16"/>
    <mergeCell ref="L30:P30"/>
    <mergeCell ref="A7:B7"/>
    <mergeCell ref="C7:D7"/>
    <mergeCell ref="A4:B4"/>
    <mergeCell ref="C4:D4"/>
    <mergeCell ref="A5:B5"/>
    <mergeCell ref="C5:D5"/>
    <mergeCell ref="A6:B6"/>
    <mergeCell ref="C6:D6"/>
    <mergeCell ref="L33:P33"/>
    <mergeCell ref="L11:P11"/>
    <mergeCell ref="C11:F11"/>
    <mergeCell ref="C22:F22"/>
    <mergeCell ref="A21:B22"/>
    <mergeCell ref="C21:F21"/>
    <mergeCell ref="C13:F13"/>
    <mergeCell ref="I23:I26"/>
    <mergeCell ref="C24:F24"/>
    <mergeCell ref="C26:F26"/>
    <mergeCell ref="I21:I22"/>
    <mergeCell ref="J2:K2"/>
    <mergeCell ref="J3:K3"/>
    <mergeCell ref="J4:K4"/>
    <mergeCell ref="J1:O1"/>
    <mergeCell ref="L2:O2"/>
    <mergeCell ref="L3:O3"/>
    <mergeCell ref="L4:O4"/>
    <mergeCell ref="A10:B10"/>
    <mergeCell ref="C10:F10"/>
    <mergeCell ref="C12:F12"/>
    <mergeCell ref="A1:B1"/>
    <mergeCell ref="C1:D1"/>
    <mergeCell ref="A2:B2"/>
    <mergeCell ref="C2:D2"/>
    <mergeCell ref="A3:B3"/>
    <mergeCell ref="C3:D3"/>
    <mergeCell ref="C30:F30"/>
    <mergeCell ref="L10:P10"/>
    <mergeCell ref="L23:P23"/>
    <mergeCell ref="C32:F32"/>
    <mergeCell ref="C23:F23"/>
    <mergeCell ref="C25:F25"/>
    <mergeCell ref="C29:F29"/>
    <mergeCell ref="C31:F31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Liner Ondrej</dc:creator>
  <cp:lastModifiedBy>Liner Ondrej</cp:lastModifiedBy>
  <cp:lastPrinted>2025-02-19T09:43:22Z</cp:lastPrinted>
  <dcterms:created xsi:type="dcterms:W3CDTF">2025-02-18T12:49:29Z</dcterms:created>
  <dcterms:modified xsi:type="dcterms:W3CDTF">2025-03-27T21:42:33Z</dcterms:modified>
</cp:coreProperties>
</file>