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:\PROFILE\VZ 2026\Česká 320\01 Zadávací dokumentace\"/>
    </mc:Choice>
  </mc:AlternateContent>
  <xr:revisionPtr revIDLastSave="0" documentId="13_ncr:1_{40E866DA-3EFB-4021-AB30-B16BE6955BCD}" xr6:coauthVersionLast="47" xr6:coauthVersionMax="47" xr10:uidLastSave="{00000000-0000-0000-0000-000000000000}"/>
  <bookViews>
    <workbookView xWindow="-120" yWindow="-120" windowWidth="38640" windowHeight="21240" tabRatio="654" activeTab="1" xr2:uid="{00000000-000D-0000-FFFF-FFFF00000000}"/>
  </bookViews>
  <sheets>
    <sheet name="Rekapitulace stavby" sheetId="1" r:id="rId1"/>
    <sheet name="Stavební část" sheetId="2" r:id="rId2"/>
    <sheet name="1 - VZT" sheetId="3" r:id="rId3"/>
    <sheet name="2 - ZTI" sheetId="4" r:id="rId4"/>
  </sheets>
  <definedNames>
    <definedName name="_xlnm._FilterDatabase" localSheetId="2" hidden="1">'1 - VZT'!$C$120:$K$183</definedName>
    <definedName name="_xlnm._FilterDatabase" localSheetId="3" hidden="1">'2 - ZTI'!$C$124:$K$269</definedName>
    <definedName name="_xlnm._FilterDatabase" localSheetId="1" hidden="1">'Stavební část'!$C$132:$K$577</definedName>
    <definedName name="_xlnm.Print_Titles" localSheetId="2">'1 - VZT'!$120:$120</definedName>
    <definedName name="_xlnm.Print_Titles" localSheetId="3">'2 - ZTI'!$124:$124</definedName>
    <definedName name="_xlnm.Print_Titles" localSheetId="0">'Rekapitulace stavby'!$92:$92</definedName>
    <definedName name="_xlnm.Print_Titles" localSheetId="1">'Stavební část'!$132:$132</definedName>
    <definedName name="_xlnm.Print_Area" localSheetId="2">'1 - VZT'!$C$4:$J$76,'1 - VZT'!$C$82:$J$102,'1 - VZT'!$C$108:$J$183</definedName>
    <definedName name="_xlnm.Print_Area" localSheetId="3">'2 - ZTI'!$C$4:$J$76,'2 - ZTI'!$C$82:$J$106,'2 - ZTI'!$C$112:$J$269</definedName>
    <definedName name="_xlnm.Print_Area" localSheetId="0">'Rekapitulace stavby'!$D$4:$AO$76,'Rekapitulace stavby'!$C$82:$AQ$98</definedName>
    <definedName name="_xlnm.Print_Area" localSheetId="1">'Stavební část'!$C$4:$J$75,'Stavební část'!$C$81:$J$116,'Stavební část'!$C$122:$J$577</definedName>
  </definedNames>
  <calcPr calcId="181029"/>
</workbook>
</file>

<file path=xl/calcChain.xml><?xml version="1.0" encoding="utf-8"?>
<calcChain xmlns="http://schemas.openxmlformats.org/spreadsheetml/2006/main">
  <c r="BK573" i="2" l="1"/>
  <c r="J573" i="2" s="1"/>
  <c r="BF573" i="2"/>
  <c r="BF575" i="2"/>
  <c r="BF577" i="2"/>
  <c r="BF578" i="2"/>
  <c r="BF579" i="2"/>
  <c r="BF580" i="2"/>
  <c r="BF581" i="2"/>
  <c r="BF582" i="2"/>
  <c r="BK572" i="2"/>
  <c r="J572" i="2" s="1"/>
  <c r="BF572" i="2" s="1"/>
  <c r="BK574" i="2"/>
  <c r="J574" i="2" s="1"/>
  <c r="BF574" i="2" s="1"/>
  <c r="BK575" i="2"/>
  <c r="J575" i="2" s="1"/>
  <c r="BK577" i="2" l="1"/>
  <c r="J577" i="2" s="1"/>
  <c r="BK576" i="2"/>
  <c r="BK571" i="2"/>
  <c r="BK570" i="2"/>
  <c r="J570" i="2" s="1"/>
  <c r="BF570" i="2" s="1"/>
  <c r="BK569" i="2"/>
  <c r="J569" i="2" s="1"/>
  <c r="BF569" i="2" s="1"/>
  <c r="BK568" i="2"/>
  <c r="J568" i="2" s="1"/>
  <c r="BF568" i="2" s="1"/>
  <c r="BK567" i="2"/>
  <c r="J567" i="2" s="1"/>
  <c r="BF567" i="2" s="1"/>
  <c r="BK566" i="2"/>
  <c r="J566" i="2" s="1"/>
  <c r="BF566" i="2" s="1"/>
  <c r="BK565" i="2"/>
  <c r="J565" i="2" s="1"/>
  <c r="BF565" i="2" s="1"/>
  <c r="BK564" i="2" l="1"/>
  <c r="J564" i="2" s="1"/>
  <c r="BF564" i="2" s="1"/>
  <c r="J571" i="2"/>
  <c r="BF571" i="2" s="1"/>
  <c r="J576" i="2"/>
  <c r="BF576" i="2" s="1"/>
  <c r="BK563" i="2"/>
  <c r="J563" i="2" s="1"/>
  <c r="BF563" i="2" s="1"/>
  <c r="BK562" i="2"/>
  <c r="J562" i="2" s="1"/>
  <c r="BF562" i="2" s="1"/>
  <c r="BK561" i="2"/>
  <c r="J561" i="2" s="1"/>
  <c r="BF561" i="2" s="1"/>
  <c r="J37" i="4" l="1"/>
  <c r="J36" i="4"/>
  <c r="AY97" i="1" s="1"/>
  <c r="J35" i="4"/>
  <c r="AX97" i="1" s="1"/>
  <c r="BI269" i="4"/>
  <c r="BH269" i="4"/>
  <c r="BG269" i="4"/>
  <c r="BE269" i="4"/>
  <c r="BK269" i="4"/>
  <c r="J269" i="4" s="1"/>
  <c r="BF269" i="4" s="1"/>
  <c r="BI268" i="4"/>
  <c r="BH268" i="4"/>
  <c r="BG268" i="4"/>
  <c r="BE268" i="4"/>
  <c r="BK268" i="4"/>
  <c r="J268" i="4" s="1"/>
  <c r="BF268" i="4" s="1"/>
  <c r="BI267" i="4"/>
  <c r="BH267" i="4"/>
  <c r="BG267" i="4"/>
  <c r="BE267" i="4"/>
  <c r="BK267" i="4"/>
  <c r="J267" i="4"/>
  <c r="BF267" i="4" s="1"/>
  <c r="BI266" i="4"/>
  <c r="BH266" i="4"/>
  <c r="BG266" i="4"/>
  <c r="BE266" i="4"/>
  <c r="BK266" i="4"/>
  <c r="J266" i="4" s="1"/>
  <c r="BF266" i="4" s="1"/>
  <c r="BI265" i="4"/>
  <c r="BH265" i="4"/>
  <c r="BG265" i="4"/>
  <c r="BE265" i="4"/>
  <c r="BK265" i="4"/>
  <c r="J265" i="4" s="1"/>
  <c r="BF265" i="4" s="1"/>
  <c r="BI262" i="4"/>
  <c r="BH262" i="4"/>
  <c r="BG262" i="4"/>
  <c r="BE262" i="4"/>
  <c r="T262" i="4"/>
  <c r="R262" i="4"/>
  <c r="P262" i="4"/>
  <c r="BI260" i="4"/>
  <c r="BH260" i="4"/>
  <c r="BG260" i="4"/>
  <c r="BE260" i="4"/>
  <c r="T260" i="4"/>
  <c r="R260" i="4"/>
  <c r="P260" i="4"/>
  <c r="BI258" i="4"/>
  <c r="BH258" i="4"/>
  <c r="BG258" i="4"/>
  <c r="BE258" i="4"/>
  <c r="T258" i="4"/>
  <c r="R258" i="4"/>
  <c r="P258" i="4"/>
  <c r="BI255" i="4"/>
  <c r="BH255" i="4"/>
  <c r="BG255" i="4"/>
  <c r="BE255" i="4"/>
  <c r="T255" i="4"/>
  <c r="R255" i="4"/>
  <c r="P255" i="4"/>
  <c r="BI253" i="4"/>
  <c r="BH253" i="4"/>
  <c r="BG253" i="4"/>
  <c r="BE253" i="4"/>
  <c r="T253" i="4"/>
  <c r="R253" i="4"/>
  <c r="P253" i="4"/>
  <c r="BI251" i="4"/>
  <c r="BH251" i="4"/>
  <c r="BG251" i="4"/>
  <c r="BE251" i="4"/>
  <c r="T251" i="4"/>
  <c r="R251" i="4"/>
  <c r="P251" i="4"/>
  <c r="BI249" i="4"/>
  <c r="BH249" i="4"/>
  <c r="BG249" i="4"/>
  <c r="BE249" i="4"/>
  <c r="T249" i="4"/>
  <c r="R249" i="4"/>
  <c r="P249" i="4"/>
  <c r="BI247" i="4"/>
  <c r="BH247" i="4"/>
  <c r="BG247" i="4"/>
  <c r="BE247" i="4"/>
  <c r="T247" i="4"/>
  <c r="R247" i="4"/>
  <c r="P247" i="4"/>
  <c r="BI245" i="4"/>
  <c r="BH245" i="4"/>
  <c r="BG245" i="4"/>
  <c r="BE245" i="4"/>
  <c r="T245" i="4"/>
  <c r="R245" i="4"/>
  <c r="P245" i="4"/>
  <c r="BI243" i="4"/>
  <c r="BH243" i="4"/>
  <c r="BG243" i="4"/>
  <c r="BE243" i="4"/>
  <c r="T243" i="4"/>
  <c r="R243" i="4"/>
  <c r="P243" i="4"/>
  <c r="BI241" i="4"/>
  <c r="BH241" i="4"/>
  <c r="BG241" i="4"/>
  <c r="BE241" i="4"/>
  <c r="T241" i="4"/>
  <c r="R241" i="4"/>
  <c r="P241" i="4"/>
  <c r="BI239" i="4"/>
  <c r="BH239" i="4"/>
  <c r="BG239" i="4"/>
  <c r="BE239" i="4"/>
  <c r="T239" i="4"/>
  <c r="R239" i="4"/>
  <c r="P239" i="4"/>
  <c r="BI236" i="4"/>
  <c r="BH236" i="4"/>
  <c r="BG236" i="4"/>
  <c r="BE236" i="4"/>
  <c r="T236" i="4"/>
  <c r="R236" i="4"/>
  <c r="P236" i="4"/>
  <c r="BI234" i="4"/>
  <c r="BH234" i="4"/>
  <c r="BG234" i="4"/>
  <c r="BE234" i="4"/>
  <c r="T234" i="4"/>
  <c r="R234" i="4"/>
  <c r="P234" i="4"/>
  <c r="BI231" i="4"/>
  <c r="BH231" i="4"/>
  <c r="BG231" i="4"/>
  <c r="BE231" i="4"/>
  <c r="T231" i="4"/>
  <c r="R231" i="4"/>
  <c r="P231" i="4"/>
  <c r="BI229" i="4"/>
  <c r="BH229" i="4"/>
  <c r="BG229" i="4"/>
  <c r="BE229" i="4"/>
  <c r="T229" i="4"/>
  <c r="R229" i="4"/>
  <c r="P229" i="4"/>
  <c r="BI227" i="4"/>
  <c r="BH227" i="4"/>
  <c r="BG227" i="4"/>
  <c r="BE227" i="4"/>
  <c r="T227" i="4"/>
  <c r="R227" i="4"/>
  <c r="P227" i="4"/>
  <c r="BI225" i="4"/>
  <c r="BH225" i="4"/>
  <c r="BG225" i="4"/>
  <c r="BE225" i="4"/>
  <c r="T225" i="4"/>
  <c r="R225" i="4"/>
  <c r="P225" i="4"/>
  <c r="BI223" i="4"/>
  <c r="BH223" i="4"/>
  <c r="BG223" i="4"/>
  <c r="BE223" i="4"/>
  <c r="T223" i="4"/>
  <c r="R223" i="4"/>
  <c r="P223" i="4"/>
  <c r="BI221" i="4"/>
  <c r="BH221" i="4"/>
  <c r="BG221" i="4"/>
  <c r="BE221" i="4"/>
  <c r="T221" i="4"/>
  <c r="R221" i="4"/>
  <c r="P221" i="4"/>
  <c r="BI219" i="4"/>
  <c r="BH219" i="4"/>
  <c r="BG219" i="4"/>
  <c r="BE219" i="4"/>
  <c r="T219" i="4"/>
  <c r="R219" i="4"/>
  <c r="P219" i="4"/>
  <c r="BI217" i="4"/>
  <c r="BH217" i="4"/>
  <c r="BG217" i="4"/>
  <c r="BE217" i="4"/>
  <c r="T217" i="4"/>
  <c r="R217" i="4"/>
  <c r="P217" i="4"/>
  <c r="BI215" i="4"/>
  <c r="BH215" i="4"/>
  <c r="BG215" i="4"/>
  <c r="BE215" i="4"/>
  <c r="T215" i="4"/>
  <c r="R215" i="4"/>
  <c r="P215" i="4"/>
  <c r="BI213" i="4"/>
  <c r="BH213" i="4"/>
  <c r="BG213" i="4"/>
  <c r="BE213" i="4"/>
  <c r="T213" i="4"/>
  <c r="R213" i="4"/>
  <c r="P213" i="4"/>
  <c r="BI211" i="4"/>
  <c r="BH211" i="4"/>
  <c r="BG211" i="4"/>
  <c r="BE211" i="4"/>
  <c r="T211" i="4"/>
  <c r="R211" i="4"/>
  <c r="P211" i="4"/>
  <c r="BI209" i="4"/>
  <c r="BH209" i="4"/>
  <c r="BG209" i="4"/>
  <c r="BE209" i="4"/>
  <c r="T209" i="4"/>
  <c r="R209" i="4"/>
  <c r="P209" i="4"/>
  <c r="BI207" i="4"/>
  <c r="BH207" i="4"/>
  <c r="BG207" i="4"/>
  <c r="BE207" i="4"/>
  <c r="T207" i="4"/>
  <c r="R207" i="4"/>
  <c r="P207" i="4"/>
  <c r="BI205" i="4"/>
  <c r="BH205" i="4"/>
  <c r="BG205" i="4"/>
  <c r="BE205" i="4"/>
  <c r="T205" i="4"/>
  <c r="R205" i="4"/>
  <c r="P205" i="4"/>
  <c r="BI203" i="4"/>
  <c r="BH203" i="4"/>
  <c r="BG203" i="4"/>
  <c r="BE203" i="4"/>
  <c r="T203" i="4"/>
  <c r="R203" i="4"/>
  <c r="P203" i="4"/>
  <c r="BI201" i="4"/>
  <c r="BH201" i="4"/>
  <c r="BG201" i="4"/>
  <c r="BE201" i="4"/>
  <c r="T201" i="4"/>
  <c r="R201" i="4"/>
  <c r="P201" i="4"/>
  <c r="BI199" i="4"/>
  <c r="BH199" i="4"/>
  <c r="BG199" i="4"/>
  <c r="BE199" i="4"/>
  <c r="T199" i="4"/>
  <c r="R199" i="4"/>
  <c r="P199" i="4"/>
  <c r="BI197" i="4"/>
  <c r="BH197" i="4"/>
  <c r="BG197" i="4"/>
  <c r="BE197" i="4"/>
  <c r="T197" i="4"/>
  <c r="R197" i="4"/>
  <c r="P197" i="4"/>
  <c r="BI195" i="4"/>
  <c r="BH195" i="4"/>
  <c r="BG195" i="4"/>
  <c r="BE195" i="4"/>
  <c r="T195" i="4"/>
  <c r="R195" i="4"/>
  <c r="P195" i="4"/>
  <c r="BI193" i="4"/>
  <c r="BH193" i="4"/>
  <c r="BG193" i="4"/>
  <c r="BE193" i="4"/>
  <c r="T193" i="4"/>
  <c r="R193" i="4"/>
  <c r="P193" i="4"/>
  <c r="BI191" i="4"/>
  <c r="BH191" i="4"/>
  <c r="BG191" i="4"/>
  <c r="BE191" i="4"/>
  <c r="T191" i="4"/>
  <c r="R191" i="4"/>
  <c r="P191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R186" i="4"/>
  <c r="P186" i="4"/>
  <c r="BI184" i="4"/>
  <c r="BH184" i="4"/>
  <c r="BG184" i="4"/>
  <c r="BE184" i="4"/>
  <c r="T184" i="4"/>
  <c r="R184" i="4"/>
  <c r="P184" i="4"/>
  <c r="BI182" i="4"/>
  <c r="BH182" i="4"/>
  <c r="BG182" i="4"/>
  <c r="BE182" i="4"/>
  <c r="T182" i="4"/>
  <c r="R182" i="4"/>
  <c r="P182" i="4"/>
  <c r="BI180" i="4"/>
  <c r="BH180" i="4"/>
  <c r="BG180" i="4"/>
  <c r="BE180" i="4"/>
  <c r="T180" i="4"/>
  <c r="R180" i="4"/>
  <c r="P180" i="4"/>
  <c r="BI176" i="4"/>
  <c r="BH176" i="4"/>
  <c r="BG176" i="4"/>
  <c r="BE176" i="4"/>
  <c r="T176" i="4"/>
  <c r="R176" i="4"/>
  <c r="P176" i="4"/>
  <c r="BI174" i="4"/>
  <c r="BH174" i="4"/>
  <c r="BG174" i="4"/>
  <c r="BE174" i="4"/>
  <c r="T174" i="4"/>
  <c r="R174" i="4"/>
  <c r="P174" i="4"/>
  <c r="BI172" i="4"/>
  <c r="BH172" i="4"/>
  <c r="BG172" i="4"/>
  <c r="BE172" i="4"/>
  <c r="T172" i="4"/>
  <c r="R172" i="4"/>
  <c r="P172" i="4"/>
  <c r="BI170" i="4"/>
  <c r="BH170" i="4"/>
  <c r="BG170" i="4"/>
  <c r="BE170" i="4"/>
  <c r="T170" i="4"/>
  <c r="R170" i="4"/>
  <c r="P170" i="4"/>
  <c r="BI168" i="4"/>
  <c r="BH168" i="4"/>
  <c r="BG168" i="4"/>
  <c r="BE168" i="4"/>
  <c r="T168" i="4"/>
  <c r="R168" i="4"/>
  <c r="P168" i="4"/>
  <c r="BI165" i="4"/>
  <c r="BH165" i="4"/>
  <c r="BG165" i="4"/>
  <c r="BE165" i="4"/>
  <c r="T165" i="4"/>
  <c r="R165" i="4"/>
  <c r="P165" i="4"/>
  <c r="BI163" i="4"/>
  <c r="BH163" i="4"/>
  <c r="BG163" i="4"/>
  <c r="BE163" i="4"/>
  <c r="T163" i="4"/>
  <c r="R163" i="4"/>
  <c r="P163" i="4"/>
  <c r="BI161" i="4"/>
  <c r="BH161" i="4"/>
  <c r="BG161" i="4"/>
  <c r="BE161" i="4"/>
  <c r="T161" i="4"/>
  <c r="R161" i="4"/>
  <c r="P161" i="4"/>
  <c r="BI157" i="4"/>
  <c r="BH157" i="4"/>
  <c r="BG157" i="4"/>
  <c r="BE157" i="4"/>
  <c r="T157" i="4"/>
  <c r="R157" i="4"/>
  <c r="P157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1" i="4"/>
  <c r="BH151" i="4"/>
  <c r="BG151" i="4"/>
  <c r="BE151" i="4"/>
  <c r="T151" i="4"/>
  <c r="R151" i="4"/>
  <c r="P151" i="4"/>
  <c r="BI149" i="4"/>
  <c r="BH149" i="4"/>
  <c r="BG149" i="4"/>
  <c r="BE149" i="4"/>
  <c r="T149" i="4"/>
  <c r="R149" i="4"/>
  <c r="P149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2" i="4"/>
  <c r="BH142" i="4"/>
  <c r="BG142" i="4"/>
  <c r="BE142" i="4"/>
  <c r="T142" i="4"/>
  <c r="T141" i="4"/>
  <c r="R142" i="4"/>
  <c r="R141" i="4"/>
  <c r="P142" i="4"/>
  <c r="P141" i="4"/>
  <c r="BI139" i="4"/>
  <c r="BH139" i="4"/>
  <c r="BG139" i="4"/>
  <c r="BE139" i="4"/>
  <c r="T139" i="4"/>
  <c r="R139" i="4"/>
  <c r="P139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3" i="4"/>
  <c r="BH133" i="4"/>
  <c r="BG133" i="4"/>
  <c r="BE133" i="4"/>
  <c r="T133" i="4"/>
  <c r="R133" i="4"/>
  <c r="P133" i="4"/>
  <c r="BI131" i="4"/>
  <c r="BH131" i="4"/>
  <c r="BG131" i="4"/>
  <c r="BE131" i="4"/>
  <c r="T131" i="4"/>
  <c r="R131" i="4"/>
  <c r="P131" i="4"/>
  <c r="BI127" i="4"/>
  <c r="BH127" i="4"/>
  <c r="BG127" i="4"/>
  <c r="BE127" i="4"/>
  <c r="T127" i="4"/>
  <c r="R127" i="4"/>
  <c r="P127" i="4"/>
  <c r="J122" i="4"/>
  <c r="F119" i="4"/>
  <c r="E117" i="4"/>
  <c r="J92" i="4"/>
  <c r="F89" i="4"/>
  <c r="E87" i="4"/>
  <c r="J21" i="4"/>
  <c r="E21" i="4"/>
  <c r="J91" i="4" s="1"/>
  <c r="J20" i="4"/>
  <c r="J18" i="4"/>
  <c r="E18" i="4"/>
  <c r="F122" i="4"/>
  <c r="J17" i="4"/>
  <c r="J15" i="4"/>
  <c r="E15" i="4"/>
  <c r="F91" i="4" s="1"/>
  <c r="J14" i="4"/>
  <c r="J12" i="4"/>
  <c r="J89" i="4" s="1"/>
  <c r="E7" i="4"/>
  <c r="E85" i="4" s="1"/>
  <c r="J37" i="3"/>
  <c r="J36" i="3"/>
  <c r="AY96" i="1" s="1"/>
  <c r="J35" i="3"/>
  <c r="AX96" i="1" s="1"/>
  <c r="BI183" i="3"/>
  <c r="BH183" i="3"/>
  <c r="BG183" i="3"/>
  <c r="BE183" i="3"/>
  <c r="BK183" i="3"/>
  <c r="J183" i="3" s="1"/>
  <c r="BF183" i="3" s="1"/>
  <c r="BI182" i="3"/>
  <c r="BH182" i="3"/>
  <c r="BG182" i="3"/>
  <c r="BE182" i="3"/>
  <c r="BK182" i="3"/>
  <c r="J182" i="3" s="1"/>
  <c r="BF182" i="3" s="1"/>
  <c r="BI181" i="3"/>
  <c r="BH181" i="3"/>
  <c r="BG181" i="3"/>
  <c r="BE181" i="3"/>
  <c r="BK181" i="3"/>
  <c r="J181" i="3" s="1"/>
  <c r="BF181" i="3" s="1"/>
  <c r="BI180" i="3"/>
  <c r="BH180" i="3"/>
  <c r="BG180" i="3"/>
  <c r="BE180" i="3"/>
  <c r="BK180" i="3"/>
  <c r="J180" i="3"/>
  <c r="BF180" i="3" s="1"/>
  <c r="BI179" i="3"/>
  <c r="BH179" i="3"/>
  <c r="BG179" i="3"/>
  <c r="BE179" i="3"/>
  <c r="BK179" i="3"/>
  <c r="J179" i="3" s="1"/>
  <c r="BF179" i="3" s="1"/>
  <c r="BI176" i="3"/>
  <c r="BH176" i="3"/>
  <c r="BG176" i="3"/>
  <c r="BE176" i="3"/>
  <c r="T176" i="3"/>
  <c r="R176" i="3"/>
  <c r="P176" i="3"/>
  <c r="BI174" i="3"/>
  <c r="BH174" i="3"/>
  <c r="BG174" i="3"/>
  <c r="BE174" i="3"/>
  <c r="T174" i="3"/>
  <c r="R174" i="3"/>
  <c r="P174" i="3"/>
  <c r="BI172" i="3"/>
  <c r="BH172" i="3"/>
  <c r="BG172" i="3"/>
  <c r="BE172" i="3"/>
  <c r="T172" i="3"/>
  <c r="R172" i="3"/>
  <c r="P172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R161" i="3"/>
  <c r="P161" i="3"/>
  <c r="BI159" i="3"/>
  <c r="BH159" i="3"/>
  <c r="BG159" i="3"/>
  <c r="BE159" i="3"/>
  <c r="T159" i="3"/>
  <c r="R159" i="3"/>
  <c r="P159" i="3"/>
  <c r="BI157" i="3"/>
  <c r="BH157" i="3"/>
  <c r="BG157" i="3"/>
  <c r="BE157" i="3"/>
  <c r="T157" i="3"/>
  <c r="R157" i="3"/>
  <c r="P157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2" i="3"/>
  <c r="BH142" i="3"/>
  <c r="BG142" i="3"/>
  <c r="BE142" i="3"/>
  <c r="T142" i="3"/>
  <c r="R142" i="3"/>
  <c r="P142" i="3"/>
  <c r="BI140" i="3"/>
  <c r="BH140" i="3"/>
  <c r="BG140" i="3"/>
  <c r="BE140" i="3"/>
  <c r="T140" i="3"/>
  <c r="R140" i="3"/>
  <c r="P140" i="3"/>
  <c r="BI138" i="3"/>
  <c r="BH138" i="3"/>
  <c r="BG138" i="3"/>
  <c r="BE138" i="3"/>
  <c r="T138" i="3"/>
  <c r="R138" i="3"/>
  <c r="P138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32" i="3"/>
  <c r="BH132" i="3"/>
  <c r="BG132" i="3"/>
  <c r="BE132" i="3"/>
  <c r="T132" i="3"/>
  <c r="R132" i="3"/>
  <c r="P132" i="3"/>
  <c r="BI130" i="3"/>
  <c r="BH130" i="3"/>
  <c r="BG130" i="3"/>
  <c r="BE130" i="3"/>
  <c r="T130" i="3"/>
  <c r="R130" i="3"/>
  <c r="P130" i="3"/>
  <c r="BI128" i="3"/>
  <c r="BH128" i="3"/>
  <c r="BG128" i="3"/>
  <c r="BE128" i="3"/>
  <c r="T128" i="3"/>
  <c r="R128" i="3"/>
  <c r="P128" i="3"/>
  <c r="BI126" i="3"/>
  <c r="BH126" i="3"/>
  <c r="BG126" i="3"/>
  <c r="BE126" i="3"/>
  <c r="T126" i="3"/>
  <c r="R126" i="3"/>
  <c r="P126" i="3"/>
  <c r="BI124" i="3"/>
  <c r="BH124" i="3"/>
  <c r="BG124" i="3"/>
  <c r="BE124" i="3"/>
  <c r="T124" i="3"/>
  <c r="R124" i="3"/>
  <c r="P124" i="3"/>
  <c r="J118" i="3"/>
  <c r="J117" i="3"/>
  <c r="F115" i="3"/>
  <c r="E113" i="3"/>
  <c r="J92" i="3"/>
  <c r="J91" i="3"/>
  <c r="F89" i="3"/>
  <c r="E87" i="3"/>
  <c r="J18" i="3"/>
  <c r="E18" i="3"/>
  <c r="F118" i="3" s="1"/>
  <c r="J17" i="3"/>
  <c r="J15" i="3"/>
  <c r="E15" i="3"/>
  <c r="F117" i="3" s="1"/>
  <c r="J14" i="3"/>
  <c r="J12" i="3"/>
  <c r="J115" i="3" s="1"/>
  <c r="E7" i="3"/>
  <c r="E111" i="3" s="1"/>
  <c r="J35" i="2"/>
  <c r="J34" i="2"/>
  <c r="AY95" i="1" s="1"/>
  <c r="J33" i="2"/>
  <c r="AX95" i="1" s="1"/>
  <c r="BI560" i="2"/>
  <c r="BH560" i="2"/>
  <c r="BG560" i="2"/>
  <c r="BE560" i="2"/>
  <c r="BK560" i="2"/>
  <c r="J560" i="2" s="1"/>
  <c r="BF560" i="2" s="1"/>
  <c r="BI559" i="2"/>
  <c r="BH559" i="2"/>
  <c r="BG559" i="2"/>
  <c r="BE559" i="2"/>
  <c r="BK559" i="2"/>
  <c r="J559" i="2" s="1"/>
  <c r="BF559" i="2" s="1"/>
  <c r="BI558" i="2"/>
  <c r="BH558" i="2"/>
  <c r="BG558" i="2"/>
  <c r="BE558" i="2"/>
  <c r="BK558" i="2"/>
  <c r="J558" i="2" s="1"/>
  <c r="BF558" i="2" s="1"/>
  <c r="BI557" i="2"/>
  <c r="BH557" i="2"/>
  <c r="BG557" i="2"/>
  <c r="BE557" i="2"/>
  <c r="BK557" i="2"/>
  <c r="J557" i="2" s="1"/>
  <c r="BF557" i="2" s="1"/>
  <c r="BI550" i="2"/>
  <c r="BH550" i="2"/>
  <c r="BG550" i="2"/>
  <c r="BE550" i="2"/>
  <c r="T550" i="2"/>
  <c r="T549" i="2" s="1"/>
  <c r="R550" i="2"/>
  <c r="R549" i="2" s="1"/>
  <c r="P550" i="2"/>
  <c r="P549" i="2" s="1"/>
  <c r="BI547" i="2"/>
  <c r="BH547" i="2"/>
  <c r="BG547" i="2"/>
  <c r="BE547" i="2"/>
  <c r="T547" i="2"/>
  <c r="R547" i="2"/>
  <c r="P547" i="2"/>
  <c r="BI545" i="2"/>
  <c r="BH545" i="2"/>
  <c r="BG545" i="2"/>
  <c r="BE545" i="2"/>
  <c r="T545" i="2"/>
  <c r="R545" i="2"/>
  <c r="P545" i="2"/>
  <c r="BI537" i="2"/>
  <c r="BH537" i="2"/>
  <c r="BG537" i="2"/>
  <c r="BE537" i="2"/>
  <c r="T537" i="2"/>
  <c r="R537" i="2"/>
  <c r="P537" i="2"/>
  <c r="BI532" i="2"/>
  <c r="BH532" i="2"/>
  <c r="BG532" i="2"/>
  <c r="BE532" i="2"/>
  <c r="T532" i="2"/>
  <c r="R532" i="2"/>
  <c r="P532" i="2"/>
  <c r="BI516" i="2"/>
  <c r="BH516" i="2"/>
  <c r="BG516" i="2"/>
  <c r="BE516" i="2"/>
  <c r="T516" i="2"/>
  <c r="R516" i="2"/>
  <c r="P516" i="2"/>
  <c r="BI514" i="2"/>
  <c r="BH514" i="2"/>
  <c r="BG514" i="2"/>
  <c r="BE514" i="2"/>
  <c r="T514" i="2"/>
  <c r="R514" i="2"/>
  <c r="P514" i="2"/>
  <c r="BI501" i="2"/>
  <c r="BH501" i="2"/>
  <c r="BG501" i="2"/>
  <c r="BE501" i="2"/>
  <c r="T501" i="2"/>
  <c r="R501" i="2"/>
  <c r="P501" i="2"/>
  <c r="BI498" i="2"/>
  <c r="BH498" i="2"/>
  <c r="BG498" i="2"/>
  <c r="BE498" i="2"/>
  <c r="T498" i="2"/>
  <c r="R498" i="2"/>
  <c r="P498" i="2"/>
  <c r="BI496" i="2"/>
  <c r="BH496" i="2"/>
  <c r="BG496" i="2"/>
  <c r="BE496" i="2"/>
  <c r="T496" i="2"/>
  <c r="R496" i="2"/>
  <c r="P496" i="2"/>
  <c r="BI487" i="2"/>
  <c r="BH487" i="2"/>
  <c r="BG487" i="2"/>
  <c r="BE487" i="2"/>
  <c r="T487" i="2"/>
  <c r="R487" i="2"/>
  <c r="P487" i="2"/>
  <c r="BI484" i="2"/>
  <c r="BH484" i="2"/>
  <c r="BG484" i="2"/>
  <c r="BE484" i="2"/>
  <c r="T484" i="2"/>
  <c r="R484" i="2"/>
  <c r="P484" i="2"/>
  <c r="BI480" i="2"/>
  <c r="BH480" i="2"/>
  <c r="BG480" i="2"/>
  <c r="BE480" i="2"/>
  <c r="T480" i="2"/>
  <c r="R480" i="2"/>
  <c r="P480" i="2"/>
  <c r="BI478" i="2"/>
  <c r="BH478" i="2"/>
  <c r="BG478" i="2"/>
  <c r="BE478" i="2"/>
  <c r="T478" i="2"/>
  <c r="R478" i="2"/>
  <c r="P478" i="2"/>
  <c r="BI475" i="2"/>
  <c r="BH475" i="2"/>
  <c r="BG475" i="2"/>
  <c r="BE475" i="2"/>
  <c r="T475" i="2"/>
  <c r="R475" i="2"/>
  <c r="P475" i="2"/>
  <c r="BI472" i="2"/>
  <c r="BH472" i="2"/>
  <c r="BG472" i="2"/>
  <c r="BE472" i="2"/>
  <c r="T472" i="2"/>
  <c r="R472" i="2"/>
  <c r="P472" i="2"/>
  <c r="BI470" i="2"/>
  <c r="BH470" i="2"/>
  <c r="BG470" i="2"/>
  <c r="BE470" i="2"/>
  <c r="T470" i="2"/>
  <c r="R470" i="2"/>
  <c r="P470" i="2"/>
  <c r="BI468" i="2"/>
  <c r="BH468" i="2"/>
  <c r="BG468" i="2"/>
  <c r="BE468" i="2"/>
  <c r="T468" i="2"/>
  <c r="R468" i="2"/>
  <c r="P468" i="2"/>
  <c r="BI465" i="2"/>
  <c r="BH465" i="2"/>
  <c r="BG465" i="2"/>
  <c r="BE465" i="2"/>
  <c r="T465" i="2"/>
  <c r="R465" i="2"/>
  <c r="P465" i="2"/>
  <c r="BI457" i="2"/>
  <c r="BH457" i="2"/>
  <c r="BG457" i="2"/>
  <c r="BE457" i="2"/>
  <c r="T457" i="2"/>
  <c r="R457" i="2"/>
  <c r="P457" i="2"/>
  <c r="BI453" i="2"/>
  <c r="BH453" i="2"/>
  <c r="BG453" i="2"/>
  <c r="BE453" i="2"/>
  <c r="T453" i="2"/>
  <c r="R453" i="2"/>
  <c r="P453" i="2"/>
  <c r="BI449" i="2"/>
  <c r="BH449" i="2"/>
  <c r="BG449" i="2"/>
  <c r="BE449" i="2"/>
  <c r="T449" i="2"/>
  <c r="R449" i="2"/>
  <c r="P449" i="2"/>
  <c r="BI442" i="2"/>
  <c r="BH442" i="2"/>
  <c r="BG442" i="2"/>
  <c r="BE442" i="2"/>
  <c r="T442" i="2"/>
  <c r="R442" i="2"/>
  <c r="P442" i="2"/>
  <c r="BI438" i="2"/>
  <c r="BH438" i="2"/>
  <c r="BG438" i="2"/>
  <c r="BE438" i="2"/>
  <c r="T438" i="2"/>
  <c r="R438" i="2"/>
  <c r="P438" i="2"/>
  <c r="BI431" i="2"/>
  <c r="BH431" i="2"/>
  <c r="BG431" i="2"/>
  <c r="BE431" i="2"/>
  <c r="T431" i="2"/>
  <c r="R431" i="2"/>
  <c r="P431" i="2"/>
  <c r="BI428" i="2"/>
  <c r="BH428" i="2"/>
  <c r="BG428" i="2"/>
  <c r="BE428" i="2"/>
  <c r="T428" i="2"/>
  <c r="R428" i="2"/>
  <c r="P428" i="2"/>
  <c r="BI424" i="2"/>
  <c r="BH424" i="2"/>
  <c r="BG424" i="2"/>
  <c r="BE424" i="2"/>
  <c r="T424" i="2"/>
  <c r="R424" i="2"/>
  <c r="P424" i="2"/>
  <c r="BI421" i="2"/>
  <c r="BH421" i="2"/>
  <c r="BG421" i="2"/>
  <c r="BE421" i="2"/>
  <c r="T421" i="2"/>
  <c r="R421" i="2"/>
  <c r="P421" i="2"/>
  <c r="BI417" i="2"/>
  <c r="BH417" i="2"/>
  <c r="BG417" i="2"/>
  <c r="BE417" i="2"/>
  <c r="T417" i="2"/>
  <c r="R417" i="2"/>
  <c r="P417" i="2"/>
  <c r="BI414" i="2"/>
  <c r="BH414" i="2"/>
  <c r="BG414" i="2"/>
  <c r="BE414" i="2"/>
  <c r="T414" i="2"/>
  <c r="R414" i="2"/>
  <c r="P414" i="2"/>
  <c r="BI412" i="2"/>
  <c r="BH412" i="2"/>
  <c r="BG412" i="2"/>
  <c r="BE412" i="2"/>
  <c r="T412" i="2"/>
  <c r="R412" i="2"/>
  <c r="P412" i="2"/>
  <c r="BI407" i="2"/>
  <c r="BH407" i="2"/>
  <c r="BG407" i="2"/>
  <c r="BE407" i="2"/>
  <c r="T407" i="2"/>
  <c r="R407" i="2"/>
  <c r="P407" i="2"/>
  <c r="BI405" i="2"/>
  <c r="BH405" i="2"/>
  <c r="BG405" i="2"/>
  <c r="BE405" i="2"/>
  <c r="T405" i="2"/>
  <c r="R405" i="2"/>
  <c r="P405" i="2"/>
  <c r="BI403" i="2"/>
  <c r="BH403" i="2"/>
  <c r="BG403" i="2"/>
  <c r="BE403" i="2"/>
  <c r="T403" i="2"/>
  <c r="R403" i="2"/>
  <c r="P403" i="2"/>
  <c r="BI398" i="2"/>
  <c r="BH398" i="2"/>
  <c r="BG398" i="2"/>
  <c r="BE398" i="2"/>
  <c r="T398" i="2"/>
  <c r="R398" i="2"/>
  <c r="P398" i="2"/>
  <c r="BI395" i="2"/>
  <c r="BH395" i="2"/>
  <c r="BG395" i="2"/>
  <c r="BE395" i="2"/>
  <c r="T395" i="2"/>
  <c r="R395" i="2"/>
  <c r="P395" i="2"/>
  <c r="BI393" i="2"/>
  <c r="BH393" i="2"/>
  <c r="BG393" i="2"/>
  <c r="BE393" i="2"/>
  <c r="T393" i="2"/>
  <c r="R393" i="2"/>
  <c r="P393" i="2"/>
  <c r="BI389" i="2"/>
  <c r="BH389" i="2"/>
  <c r="BG389" i="2"/>
  <c r="BE389" i="2"/>
  <c r="T389" i="2"/>
  <c r="R389" i="2"/>
  <c r="P389" i="2"/>
  <c r="BI387" i="2"/>
  <c r="BH387" i="2"/>
  <c r="BG387" i="2"/>
  <c r="BE387" i="2"/>
  <c r="T387" i="2"/>
  <c r="R387" i="2"/>
  <c r="P387" i="2"/>
  <c r="BI384" i="2"/>
  <c r="BH384" i="2"/>
  <c r="BG384" i="2"/>
  <c r="BE384" i="2"/>
  <c r="T384" i="2"/>
  <c r="R384" i="2"/>
  <c r="P384" i="2"/>
  <c r="BI379" i="2"/>
  <c r="BH379" i="2"/>
  <c r="BG379" i="2"/>
  <c r="BE379" i="2"/>
  <c r="T379" i="2"/>
  <c r="R379" i="2"/>
  <c r="P379" i="2"/>
  <c r="BI377" i="2"/>
  <c r="BH377" i="2"/>
  <c r="BG377" i="2"/>
  <c r="BE377" i="2"/>
  <c r="T377" i="2"/>
  <c r="R377" i="2"/>
  <c r="P377" i="2"/>
  <c r="BI375" i="2"/>
  <c r="BH375" i="2"/>
  <c r="BG375" i="2"/>
  <c r="BE375" i="2"/>
  <c r="T375" i="2"/>
  <c r="R375" i="2"/>
  <c r="P375" i="2"/>
  <c r="BI372" i="2"/>
  <c r="BH372" i="2"/>
  <c r="BG372" i="2"/>
  <c r="BE372" i="2"/>
  <c r="T372" i="2"/>
  <c r="R372" i="2"/>
  <c r="P372" i="2"/>
  <c r="BI370" i="2"/>
  <c r="BH370" i="2"/>
  <c r="BG370" i="2"/>
  <c r="BE370" i="2"/>
  <c r="T370" i="2"/>
  <c r="R370" i="2"/>
  <c r="P370" i="2"/>
  <c r="BI368" i="2"/>
  <c r="BH368" i="2"/>
  <c r="BG368" i="2"/>
  <c r="BE368" i="2"/>
  <c r="T368" i="2"/>
  <c r="R368" i="2"/>
  <c r="P368" i="2"/>
  <c r="BI366" i="2"/>
  <c r="BH366" i="2"/>
  <c r="BG366" i="2"/>
  <c r="BE366" i="2"/>
  <c r="T366" i="2"/>
  <c r="R366" i="2"/>
  <c r="P366" i="2"/>
  <c r="BI364" i="2"/>
  <c r="BH364" i="2"/>
  <c r="BG364" i="2"/>
  <c r="BE364" i="2"/>
  <c r="T364" i="2"/>
  <c r="R364" i="2"/>
  <c r="P364" i="2"/>
  <c r="BI362" i="2"/>
  <c r="BH362" i="2"/>
  <c r="BG362" i="2"/>
  <c r="BE362" i="2"/>
  <c r="T362" i="2"/>
  <c r="R362" i="2"/>
  <c r="P362" i="2"/>
  <c r="BI360" i="2"/>
  <c r="BH360" i="2"/>
  <c r="BG360" i="2"/>
  <c r="BE360" i="2"/>
  <c r="T360" i="2"/>
  <c r="R360" i="2"/>
  <c r="P360" i="2"/>
  <c r="BI358" i="2"/>
  <c r="BH358" i="2"/>
  <c r="BG358" i="2"/>
  <c r="BE358" i="2"/>
  <c r="T358" i="2"/>
  <c r="R358" i="2"/>
  <c r="P358" i="2"/>
  <c r="BI356" i="2"/>
  <c r="BH356" i="2"/>
  <c r="BG356" i="2"/>
  <c r="BE356" i="2"/>
  <c r="T356" i="2"/>
  <c r="R356" i="2"/>
  <c r="P356" i="2"/>
  <c r="BI354" i="2"/>
  <c r="BH354" i="2"/>
  <c r="BG354" i="2"/>
  <c r="BE354" i="2"/>
  <c r="T354" i="2"/>
  <c r="R354" i="2"/>
  <c r="P354" i="2"/>
  <c r="BI352" i="2"/>
  <c r="BH352" i="2"/>
  <c r="BG352" i="2"/>
  <c r="BE352" i="2"/>
  <c r="T352" i="2"/>
  <c r="R352" i="2"/>
  <c r="P352" i="2"/>
  <c r="BI350" i="2"/>
  <c r="BH350" i="2"/>
  <c r="BG350" i="2"/>
  <c r="BE350" i="2"/>
  <c r="T350" i="2"/>
  <c r="R350" i="2"/>
  <c r="P350" i="2"/>
  <c r="BI348" i="2"/>
  <c r="BH348" i="2"/>
  <c r="BG348" i="2"/>
  <c r="BE348" i="2"/>
  <c r="T348" i="2"/>
  <c r="R348" i="2"/>
  <c r="P348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0" i="2"/>
  <c r="BH340" i="2"/>
  <c r="BG340" i="2"/>
  <c r="BE340" i="2"/>
  <c r="T340" i="2"/>
  <c r="R340" i="2"/>
  <c r="P340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3" i="2"/>
  <c r="BH333" i="2"/>
  <c r="BG333" i="2"/>
  <c r="BE333" i="2"/>
  <c r="T333" i="2"/>
  <c r="R333" i="2"/>
  <c r="P333" i="2"/>
  <c r="BI331" i="2"/>
  <c r="BH331" i="2"/>
  <c r="BG331" i="2"/>
  <c r="BE331" i="2"/>
  <c r="T331" i="2"/>
  <c r="R331" i="2"/>
  <c r="P331" i="2"/>
  <c r="BI328" i="2"/>
  <c r="BH328" i="2"/>
  <c r="BG328" i="2"/>
  <c r="BE328" i="2"/>
  <c r="T328" i="2"/>
  <c r="R328" i="2"/>
  <c r="P328" i="2"/>
  <c r="BI325" i="2"/>
  <c r="BH325" i="2"/>
  <c r="BG325" i="2"/>
  <c r="BE325" i="2"/>
  <c r="T325" i="2"/>
  <c r="R325" i="2"/>
  <c r="P325" i="2"/>
  <c r="BI320" i="2"/>
  <c r="BH320" i="2"/>
  <c r="BG320" i="2"/>
  <c r="BE320" i="2"/>
  <c r="T320" i="2"/>
  <c r="R320" i="2"/>
  <c r="P320" i="2"/>
  <c r="BI315" i="2"/>
  <c r="BH315" i="2"/>
  <c r="BG315" i="2"/>
  <c r="BE315" i="2"/>
  <c r="T315" i="2"/>
  <c r="R315" i="2"/>
  <c r="P315" i="2"/>
  <c r="BI312" i="2"/>
  <c r="BH312" i="2"/>
  <c r="BG312" i="2"/>
  <c r="BE312" i="2"/>
  <c r="T312" i="2"/>
  <c r="T311" i="2" s="1"/>
  <c r="R312" i="2"/>
  <c r="R311" i="2" s="1"/>
  <c r="P312" i="2"/>
  <c r="P311" i="2" s="1"/>
  <c r="BI309" i="2"/>
  <c r="BH309" i="2"/>
  <c r="BG309" i="2"/>
  <c r="BE309" i="2"/>
  <c r="T309" i="2"/>
  <c r="R309" i="2"/>
  <c r="P309" i="2"/>
  <c r="BI307" i="2"/>
  <c r="BH307" i="2"/>
  <c r="BG307" i="2"/>
  <c r="BE307" i="2"/>
  <c r="T307" i="2"/>
  <c r="R307" i="2"/>
  <c r="P307" i="2"/>
  <c r="BI305" i="2"/>
  <c r="BH305" i="2"/>
  <c r="BG305" i="2"/>
  <c r="BE305" i="2"/>
  <c r="T305" i="2"/>
  <c r="R305" i="2"/>
  <c r="P305" i="2"/>
  <c r="BI303" i="2"/>
  <c r="BH303" i="2"/>
  <c r="BG303" i="2"/>
  <c r="BE303" i="2"/>
  <c r="T303" i="2"/>
  <c r="R303" i="2"/>
  <c r="P303" i="2"/>
  <c r="BI298" i="2"/>
  <c r="BH298" i="2"/>
  <c r="BG298" i="2"/>
  <c r="BE298" i="2"/>
  <c r="T298" i="2"/>
  <c r="R298" i="2"/>
  <c r="P298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92" i="2"/>
  <c r="BH292" i="2"/>
  <c r="BG292" i="2"/>
  <c r="BE292" i="2"/>
  <c r="T292" i="2"/>
  <c r="R292" i="2"/>
  <c r="P292" i="2"/>
  <c r="BI290" i="2"/>
  <c r="BH290" i="2"/>
  <c r="BG290" i="2"/>
  <c r="BE290" i="2"/>
  <c r="T290" i="2"/>
  <c r="R290" i="2"/>
  <c r="P290" i="2"/>
  <c r="BI288" i="2"/>
  <c r="BH288" i="2"/>
  <c r="BG288" i="2"/>
  <c r="BE288" i="2"/>
  <c r="T288" i="2"/>
  <c r="R288" i="2"/>
  <c r="P288" i="2"/>
  <c r="BI283" i="2"/>
  <c r="BH283" i="2"/>
  <c r="BG283" i="2"/>
  <c r="BE283" i="2"/>
  <c r="T283" i="2"/>
  <c r="R283" i="2"/>
  <c r="P283" i="2"/>
  <c r="BI281" i="2"/>
  <c r="BH281" i="2"/>
  <c r="BG281" i="2"/>
  <c r="BE281" i="2"/>
  <c r="T281" i="2"/>
  <c r="R281" i="2"/>
  <c r="P281" i="2"/>
  <c r="BI279" i="2"/>
  <c r="BH279" i="2"/>
  <c r="BG279" i="2"/>
  <c r="BE279" i="2"/>
  <c r="T279" i="2"/>
  <c r="R279" i="2"/>
  <c r="P279" i="2"/>
  <c r="BI277" i="2"/>
  <c r="BH277" i="2"/>
  <c r="BG277" i="2"/>
  <c r="BE277" i="2"/>
  <c r="T277" i="2"/>
  <c r="R277" i="2"/>
  <c r="P277" i="2"/>
  <c r="BI275" i="2"/>
  <c r="BH275" i="2"/>
  <c r="BG275" i="2"/>
  <c r="BE275" i="2"/>
  <c r="T275" i="2"/>
  <c r="R275" i="2"/>
  <c r="P275" i="2"/>
  <c r="BI273" i="2"/>
  <c r="BH273" i="2"/>
  <c r="BG273" i="2"/>
  <c r="BE273" i="2"/>
  <c r="T273" i="2"/>
  <c r="R273" i="2"/>
  <c r="P273" i="2"/>
  <c r="BI268" i="2"/>
  <c r="BH268" i="2"/>
  <c r="BG268" i="2"/>
  <c r="BE268" i="2"/>
  <c r="T268" i="2"/>
  <c r="R268" i="2"/>
  <c r="P268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39" i="2"/>
  <c r="BH239" i="2"/>
  <c r="BG239" i="2"/>
  <c r="BE239" i="2"/>
  <c r="T239" i="2"/>
  <c r="R239" i="2"/>
  <c r="P239" i="2"/>
  <c r="BI237" i="2"/>
  <c r="BH237" i="2"/>
  <c r="BG237" i="2"/>
  <c r="BE237" i="2"/>
  <c r="T237" i="2"/>
  <c r="R237" i="2"/>
  <c r="P237" i="2"/>
  <c r="BI235" i="2"/>
  <c r="BH235" i="2"/>
  <c r="BG235" i="2"/>
  <c r="BE235" i="2"/>
  <c r="T235" i="2"/>
  <c r="R235" i="2"/>
  <c r="P235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4" i="2"/>
  <c r="BH224" i="2"/>
  <c r="BG224" i="2"/>
  <c r="BE224" i="2"/>
  <c r="T224" i="2"/>
  <c r="R224" i="2"/>
  <c r="P224" i="2"/>
  <c r="BI220" i="2"/>
  <c r="BH220" i="2"/>
  <c r="BG220" i="2"/>
  <c r="BE220" i="2"/>
  <c r="T220" i="2"/>
  <c r="R220" i="2"/>
  <c r="P220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2" i="2"/>
  <c r="BH212" i="2"/>
  <c r="BG212" i="2"/>
  <c r="BE212" i="2"/>
  <c r="T212" i="2"/>
  <c r="R212" i="2"/>
  <c r="P212" i="2"/>
  <c r="BI208" i="2"/>
  <c r="BH208" i="2"/>
  <c r="BG208" i="2"/>
  <c r="BE208" i="2"/>
  <c r="T208" i="2"/>
  <c r="R208" i="2"/>
  <c r="P208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5" i="2"/>
  <c r="BH195" i="2"/>
  <c r="BG195" i="2"/>
  <c r="BE195" i="2"/>
  <c r="T195" i="2"/>
  <c r="T194" i="2" s="1"/>
  <c r="R195" i="2"/>
  <c r="R194" i="2" s="1"/>
  <c r="P195" i="2"/>
  <c r="P194" i="2" s="1"/>
  <c r="BI191" i="2"/>
  <c r="BH191" i="2"/>
  <c r="BG191" i="2"/>
  <c r="BE191" i="2"/>
  <c r="T191" i="2"/>
  <c r="T190" i="2" s="1"/>
  <c r="R191" i="2"/>
  <c r="R190" i="2" s="1"/>
  <c r="P191" i="2"/>
  <c r="P190" i="2" s="1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79" i="2"/>
  <c r="BH179" i="2"/>
  <c r="BG179" i="2"/>
  <c r="BE179" i="2"/>
  <c r="T179" i="2"/>
  <c r="R179" i="2"/>
  <c r="P179" i="2"/>
  <c r="BI172" i="2"/>
  <c r="BH172" i="2"/>
  <c r="BG172" i="2"/>
  <c r="BE172" i="2"/>
  <c r="T172" i="2"/>
  <c r="R172" i="2"/>
  <c r="P172" i="2"/>
  <c r="BI159" i="2"/>
  <c r="BH159" i="2"/>
  <c r="BG159" i="2"/>
  <c r="BE159" i="2"/>
  <c r="T159" i="2"/>
  <c r="T158" i="2" s="1"/>
  <c r="R159" i="2"/>
  <c r="R158" i="2" s="1"/>
  <c r="P159" i="2"/>
  <c r="P158" i="2" s="1"/>
  <c r="BI155" i="2"/>
  <c r="BH155" i="2"/>
  <c r="BG155" i="2"/>
  <c r="BE155" i="2"/>
  <c r="T155" i="2"/>
  <c r="R155" i="2"/>
  <c r="P155" i="2"/>
  <c r="BI150" i="2"/>
  <c r="BH150" i="2"/>
  <c r="BG150" i="2"/>
  <c r="BE150" i="2"/>
  <c r="T150" i="2"/>
  <c r="R150" i="2"/>
  <c r="P150" i="2"/>
  <c r="BI144" i="2"/>
  <c r="BH144" i="2"/>
  <c r="BG144" i="2"/>
  <c r="BE144" i="2"/>
  <c r="T144" i="2"/>
  <c r="R144" i="2"/>
  <c r="P144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J130" i="2"/>
  <c r="J129" i="2"/>
  <c r="F129" i="2"/>
  <c r="F127" i="2"/>
  <c r="E125" i="2"/>
  <c r="J89" i="2"/>
  <c r="J88" i="2"/>
  <c r="F88" i="2"/>
  <c r="F86" i="2"/>
  <c r="E84" i="2"/>
  <c r="J16" i="2"/>
  <c r="E16" i="2"/>
  <c r="F130" i="2" s="1"/>
  <c r="J15" i="2"/>
  <c r="J10" i="2"/>
  <c r="J127" i="2" s="1"/>
  <c r="L90" i="1"/>
  <c r="AM90" i="1"/>
  <c r="AM89" i="1"/>
  <c r="L89" i="1"/>
  <c r="AM87" i="1"/>
  <c r="L87" i="1"/>
  <c r="L85" i="1"/>
  <c r="L84" i="1"/>
  <c r="BK547" i="2"/>
  <c r="J484" i="2"/>
  <c r="BK403" i="2"/>
  <c r="J354" i="2"/>
  <c r="J294" i="2"/>
  <c r="BK239" i="2"/>
  <c r="J393" i="2"/>
  <c r="BK288" i="2"/>
  <c r="J191" i="2"/>
  <c r="J453" i="2"/>
  <c r="BK393" i="2"/>
  <c r="J342" i="2"/>
  <c r="BK224" i="2"/>
  <c r="J496" i="2"/>
  <c r="BK412" i="2"/>
  <c r="J325" i="2"/>
  <c r="BK195" i="2"/>
  <c r="BK484" i="2"/>
  <c r="J424" i="2"/>
  <c r="BK379" i="2"/>
  <c r="BK360" i="2"/>
  <c r="J340" i="2"/>
  <c r="J292" i="2"/>
  <c r="J144" i="2"/>
  <c r="BK268" i="2"/>
  <c r="BK203" i="2"/>
  <c r="J186" i="2"/>
  <c r="BK328" i="2"/>
  <c r="J231" i="2"/>
  <c r="J217" i="2"/>
  <c r="BK165" i="3"/>
  <c r="BK159" i="3"/>
  <c r="BK176" i="3"/>
  <c r="J154" i="3"/>
  <c r="J128" i="3"/>
  <c r="BK144" i="3"/>
  <c r="BK152" i="3"/>
  <c r="BK225" i="4"/>
  <c r="BK260" i="4"/>
  <c r="J182" i="4"/>
  <c r="J137" i="4"/>
  <c r="BK262" i="4"/>
  <c r="BK207" i="4"/>
  <c r="BK193" i="4"/>
  <c r="BK157" i="4"/>
  <c r="BK245" i="4"/>
  <c r="J203" i="4"/>
  <c r="BK191" i="4"/>
  <c r="J174" i="4"/>
  <c r="BK197" i="4"/>
  <c r="BK417" i="2"/>
  <c r="J348" i="2"/>
  <c r="J245" i="2"/>
  <c r="J205" i="2"/>
  <c r="J290" i="2"/>
  <c r="J501" i="2"/>
  <c r="BK480" i="2"/>
  <c r="J395" i="2"/>
  <c r="BK348" i="2"/>
  <c r="J220" i="2"/>
  <c r="J468" i="2"/>
  <c r="J414" i="2"/>
  <c r="BK342" i="2"/>
  <c r="BK281" i="2"/>
  <c r="J172" i="2"/>
  <c r="BK449" i="2"/>
  <c r="J405" i="2"/>
  <c r="J132" i="3"/>
  <c r="BK140" i="3"/>
  <c r="J245" i="4"/>
  <c r="J258" i="4"/>
  <c r="BK176" i="4"/>
  <c r="BK221" i="4"/>
  <c r="J255" i="4"/>
  <c r="J213" i="4"/>
  <c r="J205" i="4"/>
  <c r="BK170" i="4"/>
  <c r="J211" i="4"/>
  <c r="BK133" i="4"/>
  <c r="BK205" i="4"/>
  <c r="BK151" i="4"/>
  <c r="J139" i="4"/>
  <c r="BK514" i="2"/>
  <c r="BK389" i="2"/>
  <c r="BK350" i="2"/>
  <c r="J268" i="2"/>
  <c r="BK212" i="2"/>
  <c r="J366" i="2"/>
  <c r="J233" i="2"/>
  <c r="J498" i="2"/>
  <c r="J407" i="2"/>
  <c r="BK384" i="2"/>
  <c r="J277" i="2"/>
  <c r="J239" i="2"/>
  <c r="J288" i="2"/>
  <c r="BK154" i="3"/>
  <c r="BK169" i="3"/>
  <c r="BK142" i="3"/>
  <c r="BK172" i="3"/>
  <c r="J163" i="3"/>
  <c r="BK161" i="3"/>
  <c r="BK136" i="3"/>
  <c r="J247" i="4"/>
  <c r="BK180" i="4"/>
  <c r="J234" i="4"/>
  <c r="J131" i="4"/>
  <c r="J186" i="4"/>
  <c r="J241" i="4"/>
  <c r="BK135" i="4"/>
  <c r="BK184" i="4"/>
  <c r="J184" i="4"/>
  <c r="J189" i="4"/>
  <c r="J225" i="4"/>
  <c r="J135" i="4"/>
  <c r="J180" i="4"/>
  <c r="BK137" i="4"/>
  <c r="BK537" i="2"/>
  <c r="BK407" i="2"/>
  <c r="J315" i="2"/>
  <c r="J136" i="2"/>
  <c r="J281" i="2"/>
  <c r="BK442" i="2"/>
  <c r="BK372" i="2"/>
  <c r="BK200" i="2"/>
  <c r="BK470" i="2"/>
  <c r="BK354" i="2"/>
  <c r="BK208" i="2"/>
  <c r="BK468" i="2"/>
  <c r="BK247" i="4"/>
  <c r="BK258" i="4"/>
  <c r="BK127" i="4"/>
  <c r="BK219" i="4"/>
  <c r="J231" i="4"/>
  <c r="BK131" i="4"/>
  <c r="BK215" i="4"/>
  <c r="BK243" i="4"/>
  <c r="BK174" i="4"/>
  <c r="BK195" i="4"/>
  <c r="J151" i="4"/>
  <c r="J545" i="2"/>
  <c r="BK496" i="2"/>
  <c r="BK453" i="2"/>
  <c r="J362" i="2"/>
  <c r="BK340" i="2"/>
  <c r="BK275" i="2"/>
  <c r="J229" i="2"/>
  <c r="BK188" i="2"/>
  <c r="J298" i="2"/>
  <c r="J537" i="2"/>
  <c r="J438" i="2"/>
  <c r="J387" i="2"/>
  <c r="BK346" i="2"/>
  <c r="BK325" i="2"/>
  <c r="J487" i="2"/>
  <c r="J449" i="2"/>
  <c r="J379" i="2"/>
  <c r="BK307" i="2"/>
  <c r="BK191" i="2"/>
  <c r="BK138" i="2"/>
  <c r="BK428" i="2"/>
  <c r="BK395" i="2"/>
  <c r="BK362" i="2"/>
  <c r="J346" i="2"/>
  <c r="J320" i="2"/>
  <c r="BK215" i="2"/>
  <c r="J296" i="2"/>
  <c r="BK220" i="2"/>
  <c r="J212" i="2"/>
  <c r="BK136" i="2"/>
  <c r="J303" i="2"/>
  <c r="J159" i="2"/>
  <c r="BK229" i="2"/>
  <c r="BK235" i="2"/>
  <c r="J142" i="3"/>
  <c r="BK146" i="3"/>
  <c r="J124" i="3"/>
  <c r="BK132" i="3"/>
  <c r="J138" i="3"/>
  <c r="J152" i="3"/>
  <c r="BK167" i="3"/>
  <c r="J150" i="3"/>
  <c r="J260" i="4"/>
  <c r="J197" i="4"/>
  <c r="BK255" i="4"/>
  <c r="BK147" i="4"/>
  <c r="J223" i="4"/>
  <c r="BK229" i="4"/>
  <c r="J229" i="4"/>
  <c r="J168" i="4"/>
  <c r="J153" i="4"/>
  <c r="J165" i="4"/>
  <c r="BK223" i="4"/>
  <c r="J147" i="4"/>
  <c r="BK227" i="4"/>
  <c r="BK186" i="4"/>
  <c r="J155" i="4"/>
  <c r="J547" i="2"/>
  <c r="BK431" i="2"/>
  <c r="J336" i="2"/>
  <c r="BK233" i="2"/>
  <c r="J389" i="2"/>
  <c r="BK338" i="2"/>
  <c r="BK487" i="2"/>
  <c r="BK366" i="2"/>
  <c r="BK498" i="2"/>
  <c r="BK424" i="2"/>
  <c r="J331" i="2"/>
  <c r="BK184" i="2"/>
  <c r="J472" i="2"/>
  <c r="J375" i="2"/>
  <c r="BK247" i="2"/>
  <c r="J195" i="2"/>
  <c r="J247" i="2"/>
  <c r="AS94" i="1"/>
  <c r="BK205" i="2"/>
  <c r="BK142" i="4"/>
  <c r="BK217" i="4"/>
  <c r="BK149" i="4"/>
  <c r="BK545" i="2"/>
  <c r="J457" i="2"/>
  <c r="BK358" i="2"/>
  <c r="J283" i="2"/>
  <c r="J215" i="2"/>
  <c r="J364" i="2"/>
  <c r="J203" i="2"/>
  <c r="J417" i="2"/>
  <c r="J344" i="2"/>
  <c r="J188" i="2"/>
  <c r="BK457" i="2"/>
  <c r="J377" i="2"/>
  <c r="J273" i="2"/>
  <c r="BK478" i="2"/>
  <c r="BK368" i="2"/>
  <c r="BK352" i="2"/>
  <c r="J305" i="2"/>
  <c r="BK150" i="2"/>
  <c r="BK245" i="2"/>
  <c r="J198" i="2"/>
  <c r="BK305" i="2"/>
  <c r="J150" i="2"/>
  <c r="BK298" i="2"/>
  <c r="J136" i="3"/>
  <c r="BK148" i="3"/>
  <c r="J165" i="3"/>
  <c r="J126" i="3"/>
  <c r="BK163" i="3"/>
  <c r="BK128" i="3"/>
  <c r="J219" i="4"/>
  <c r="BK251" i="4"/>
  <c r="BK239" i="4"/>
  <c r="J243" i="4"/>
  <c r="J199" i="4"/>
  <c r="J201" i="4"/>
  <c r="BK168" i="4"/>
  <c r="J236" i="4"/>
  <c r="BK201" i="4"/>
  <c r="J142" i="4"/>
  <c r="J157" i="4"/>
  <c r="J550" i="2"/>
  <c r="BK501" i="2"/>
  <c r="BK387" i="2"/>
  <c r="J352" i="2"/>
  <c r="BK279" i="2"/>
  <c r="BK237" i="2"/>
  <c r="BK405" i="2"/>
  <c r="J312" i="2"/>
  <c r="J532" i="2"/>
  <c r="BK472" i="2"/>
  <c r="J403" i="2"/>
  <c r="BK377" i="2"/>
  <c r="J328" i="2"/>
  <c r="J155" i="2"/>
  <c r="J475" i="2"/>
  <c r="BK438" i="2"/>
  <c r="J350" i="2"/>
  <c r="BK315" i="2"/>
  <c r="BK159" i="2"/>
  <c r="BK475" i="2"/>
  <c r="J421" i="2"/>
  <c r="J398" i="2"/>
  <c r="J372" i="2"/>
  <c r="J356" i="2"/>
  <c r="J309" i="2"/>
  <c r="BK231" i="2"/>
  <c r="J333" i="2"/>
  <c r="BK227" i="2"/>
  <c r="J237" i="2"/>
  <c r="BK179" i="2"/>
  <c r="BK312" i="2"/>
  <c r="BK186" i="2"/>
  <c r="BK243" i="2"/>
  <c r="BK292" i="2"/>
  <c r="J172" i="3"/>
  <c r="J176" i="3"/>
  <c r="BK138" i="3"/>
  <c r="J169" i="3"/>
  <c r="J146" i="3"/>
  <c r="BK124" i="3"/>
  <c r="BK150" i="3"/>
  <c r="BK157" i="3"/>
  <c r="J262" i="4"/>
  <c r="BK199" i="4"/>
  <c r="J133" i="4"/>
  <c r="J239" i="4"/>
  <c r="BK172" i="4"/>
  <c r="BK236" i="4"/>
  <c r="BK182" i="4"/>
  <c r="J221" i="4"/>
  <c r="BK139" i="4"/>
  <c r="BK203" i="4"/>
  <c r="J253" i="4"/>
  <c r="J195" i="4"/>
  <c r="J249" i="4"/>
  <c r="J217" i="4"/>
  <c r="J172" i="4"/>
  <c r="BK161" i="4"/>
  <c r="BK189" i="4"/>
  <c r="BK145" i="4"/>
  <c r="BK550" i="2"/>
  <c r="J465" i="2"/>
  <c r="BK356" i="2"/>
  <c r="BK290" i="2"/>
  <c r="J227" i="2"/>
  <c r="BK370" i="2"/>
  <c r="BK249" i="2"/>
  <c r="J514" i="2"/>
  <c r="J431" i="2"/>
  <c r="J360" i="2"/>
  <c r="BK303" i="2"/>
  <c r="BK516" i="2"/>
  <c r="J478" i="2"/>
  <c r="J442" i="2"/>
  <c r="BK294" i="2"/>
  <c r="J179" i="2"/>
  <c r="J470" i="2"/>
  <c r="J412" i="2"/>
  <c r="J370" i="2"/>
  <c r="J358" i="2"/>
  <c r="J338" i="2"/>
  <c r="J224" i="2"/>
  <c r="BK273" i="2"/>
  <c r="BK217" i="2"/>
  <c r="J208" i="2"/>
  <c r="J138" i="2"/>
  <c r="J279" i="2"/>
  <c r="BK155" i="2"/>
  <c r="J307" i="2"/>
  <c r="J144" i="3"/>
  <c r="J161" i="3"/>
  <c r="BK126" i="3"/>
  <c r="J148" i="3"/>
  <c r="J167" i="3"/>
  <c r="J140" i="3"/>
  <c r="BK130" i="3"/>
  <c r="J207" i="4"/>
  <c r="BK249" i="4"/>
  <c r="BK165" i="4"/>
  <c r="BK234" i="4"/>
  <c r="J251" i="4"/>
  <c r="BK211" i="4"/>
  <c r="BK213" i="4"/>
  <c r="BK241" i="4"/>
  <c r="BK155" i="4"/>
  <c r="J170" i="4"/>
  <c r="J227" i="4"/>
  <c r="J145" i="4"/>
  <c r="J215" i="4"/>
  <c r="BK163" i="4"/>
  <c r="BK153" i="4"/>
  <c r="J516" i="2"/>
  <c r="J368" i="2"/>
  <c r="BK331" i="2"/>
  <c r="J243" i="2"/>
  <c r="BK198" i="2"/>
  <c r="BK283" i="2"/>
  <c r="J428" i="2"/>
  <c r="BK375" i="2"/>
  <c r="J480" i="2"/>
  <c r="BK398" i="2"/>
  <c r="BK296" i="2"/>
  <c r="BK421" i="2"/>
  <c r="BK336" i="2"/>
  <c r="BK532" i="2"/>
  <c r="BK465" i="2"/>
  <c r="J384" i="2"/>
  <c r="BK320" i="2"/>
  <c r="J200" i="2"/>
  <c r="BK144" i="2"/>
  <c r="BK414" i="2"/>
  <c r="BK364" i="2"/>
  <c r="BK344" i="2"/>
  <c r="J275" i="2"/>
  <c r="BK172" i="2"/>
  <c r="J249" i="2"/>
  <c r="BK277" i="2"/>
  <c r="J184" i="2"/>
  <c r="BK309" i="2"/>
  <c r="J235" i="2"/>
  <c r="BK333" i="2"/>
  <c r="BK174" i="3"/>
  <c r="J157" i="3"/>
  <c r="J174" i="3"/>
  <c r="J159" i="3"/>
  <c r="J134" i="3"/>
  <c r="J130" i="3"/>
  <c r="BK134" i="3"/>
  <c r="BK253" i="4"/>
  <c r="J161" i="4"/>
  <c r="J209" i="4"/>
  <c r="J149" i="4"/>
  <c r="J191" i="4"/>
  <c r="BK231" i="4"/>
  <c r="J193" i="4"/>
  <c r="BK209" i="4"/>
  <c r="J163" i="4"/>
  <c r="J176" i="4"/>
  <c r="J127" i="4"/>
  <c r="T202" i="2" l="1"/>
  <c r="P314" i="2"/>
  <c r="BK430" i="2"/>
  <c r="J430" i="2" s="1"/>
  <c r="J109" i="2" s="1"/>
  <c r="BK531" i="2"/>
  <c r="J531" i="2" s="1"/>
  <c r="J111" i="2" s="1"/>
  <c r="P544" i="2"/>
  <c r="P543" i="2" s="1"/>
  <c r="R156" i="3"/>
  <c r="T135" i="2"/>
  <c r="P171" i="2"/>
  <c r="R197" i="2"/>
  <c r="BK314" i="2"/>
  <c r="J314" i="2" s="1"/>
  <c r="J105" i="2" s="1"/>
  <c r="P374" i="2"/>
  <c r="BK486" i="2"/>
  <c r="J486" i="2" s="1"/>
  <c r="J110" i="2" s="1"/>
  <c r="T156" i="3"/>
  <c r="BK144" i="4"/>
  <c r="J144" i="4" s="1"/>
  <c r="J99" i="4" s="1"/>
  <c r="BK183" i="2"/>
  <c r="J183" i="2" s="1"/>
  <c r="J98" i="2" s="1"/>
  <c r="R335" i="2"/>
  <c r="P397" i="2"/>
  <c r="P531" i="2"/>
  <c r="BK556" i="2"/>
  <c r="J556" i="2" s="1"/>
  <c r="J115" i="2" s="1"/>
  <c r="T144" i="4"/>
  <c r="R202" i="2"/>
  <c r="R374" i="2"/>
  <c r="P486" i="2"/>
  <c r="R544" i="2"/>
  <c r="R543" i="2" s="1"/>
  <c r="T123" i="3"/>
  <c r="R167" i="4"/>
  <c r="BK202" i="2"/>
  <c r="J202" i="2" s="1"/>
  <c r="J103" i="2" s="1"/>
  <c r="R144" i="4"/>
  <c r="BK233" i="4"/>
  <c r="J233" i="4" s="1"/>
  <c r="J102" i="4" s="1"/>
  <c r="BK135" i="2"/>
  <c r="J135" i="2" s="1"/>
  <c r="J95" i="2" s="1"/>
  <c r="R171" i="2"/>
  <c r="T335" i="2"/>
  <c r="R397" i="2"/>
  <c r="T531" i="2"/>
  <c r="P123" i="3"/>
  <c r="R171" i="3"/>
  <c r="BK167" i="4"/>
  <c r="J167" i="4" s="1"/>
  <c r="J100" i="4" s="1"/>
  <c r="T233" i="4"/>
  <c r="R183" i="2"/>
  <c r="R314" i="2"/>
  <c r="BK397" i="2"/>
  <c r="J397" i="2" s="1"/>
  <c r="J108" i="2" s="1"/>
  <c r="T486" i="2"/>
  <c r="BK123" i="3"/>
  <c r="J123" i="3" s="1"/>
  <c r="J98" i="3" s="1"/>
  <c r="BK171" i="3"/>
  <c r="J171" i="3"/>
  <c r="J100" i="3" s="1"/>
  <c r="BK126" i="4"/>
  <c r="T188" i="4"/>
  <c r="P233" i="4"/>
  <c r="BK257" i="4"/>
  <c r="J257" i="4" s="1"/>
  <c r="J104" i="4" s="1"/>
  <c r="P202" i="2"/>
  <c r="T374" i="2"/>
  <c r="R486" i="2"/>
  <c r="P171" i="3"/>
  <c r="T126" i="4"/>
  <c r="P167" i="4"/>
  <c r="T238" i="4"/>
  <c r="P135" i="2"/>
  <c r="BK171" i="2"/>
  <c r="J171" i="2" s="1"/>
  <c r="J97" i="2" s="1"/>
  <c r="P197" i="2"/>
  <c r="P335" i="2"/>
  <c r="P430" i="2"/>
  <c r="R531" i="2"/>
  <c r="T544" i="2"/>
  <c r="T543" i="2" s="1"/>
  <c r="BK156" i="3"/>
  <c r="J156" i="3" s="1"/>
  <c r="J99" i="3" s="1"/>
  <c r="BK178" i="3"/>
  <c r="J178" i="3"/>
  <c r="J101" i="3" s="1"/>
  <c r="P126" i="4"/>
  <c r="P188" i="4"/>
  <c r="P238" i="4"/>
  <c r="P257" i="4"/>
  <c r="P183" i="2"/>
  <c r="T197" i="2"/>
  <c r="T314" i="2"/>
  <c r="T430" i="2"/>
  <c r="R126" i="4"/>
  <c r="BK188" i="4"/>
  <c r="J188" i="4"/>
  <c r="J101" i="4"/>
  <c r="BK238" i="4"/>
  <c r="J238" i="4" s="1"/>
  <c r="J103" i="4" s="1"/>
  <c r="T257" i="4"/>
  <c r="R135" i="2"/>
  <c r="T171" i="2"/>
  <c r="BK197" i="2"/>
  <c r="J197" i="2" s="1"/>
  <c r="J102" i="2" s="1"/>
  <c r="BK374" i="2"/>
  <c r="J374" i="2" s="1"/>
  <c r="J107" i="2" s="1"/>
  <c r="T397" i="2"/>
  <c r="R123" i="3"/>
  <c r="R188" i="4"/>
  <c r="R233" i="4"/>
  <c r="BK264" i="4"/>
  <c r="J264" i="4" s="1"/>
  <c r="J105" i="4" s="1"/>
  <c r="T183" i="2"/>
  <c r="BK335" i="2"/>
  <c r="J335" i="2" s="1"/>
  <c r="J106" i="2" s="1"/>
  <c r="R430" i="2"/>
  <c r="BK544" i="2"/>
  <c r="J544" i="2" s="1"/>
  <c r="J113" i="2" s="1"/>
  <c r="P156" i="3"/>
  <c r="T171" i="3"/>
  <c r="P144" i="4"/>
  <c r="T167" i="4"/>
  <c r="R238" i="4"/>
  <c r="R257" i="4"/>
  <c r="BK190" i="2"/>
  <c r="J190" i="2" s="1"/>
  <c r="J99" i="2" s="1"/>
  <c r="BK158" i="2"/>
  <c r="J158" i="2" s="1"/>
  <c r="J96" i="2" s="1"/>
  <c r="BK549" i="2"/>
  <c r="J549" i="2" s="1"/>
  <c r="J114" i="2" s="1"/>
  <c r="BK311" i="2"/>
  <c r="J311" i="2" s="1"/>
  <c r="J104" i="2" s="1"/>
  <c r="BK141" i="4"/>
  <c r="J141" i="4"/>
  <c r="J98" i="4"/>
  <c r="BK194" i="2"/>
  <c r="J194" i="2" s="1"/>
  <c r="J101" i="2" s="1"/>
  <c r="BF133" i="4"/>
  <c r="BF157" i="4"/>
  <c r="BF131" i="4"/>
  <c r="BF165" i="4"/>
  <c r="BF180" i="4"/>
  <c r="BF197" i="4"/>
  <c r="BF191" i="4"/>
  <c r="BF219" i="4"/>
  <c r="BK122" i="3"/>
  <c r="J122" i="3" s="1"/>
  <c r="J97" i="3" s="1"/>
  <c r="F92" i="4"/>
  <c r="BF149" i="4"/>
  <c r="BF151" i="4"/>
  <c r="BF153" i="4"/>
  <c r="BF155" i="4"/>
  <c r="BF241" i="4"/>
  <c r="E115" i="4"/>
  <c r="BF137" i="4"/>
  <c r="BF176" i="4"/>
  <c r="BF239" i="4"/>
  <c r="BF172" i="4"/>
  <c r="BF205" i="4"/>
  <c r="BF229" i="4"/>
  <c r="BF236" i="4"/>
  <c r="BF245" i="4"/>
  <c r="J119" i="4"/>
  <c r="BF174" i="4"/>
  <c r="BF195" i="4"/>
  <c r="BF201" i="4"/>
  <c r="BF207" i="4"/>
  <c r="BF213" i="4"/>
  <c r="BF215" i="4"/>
  <c r="BF227" i="4"/>
  <c r="BF234" i="4"/>
  <c r="F121" i="4"/>
  <c r="BF186" i="4"/>
  <c r="BF209" i="4"/>
  <c r="BF221" i="4"/>
  <c r="BF147" i="4"/>
  <c r="BF193" i="4"/>
  <c r="BF199" i="4"/>
  <c r="BF217" i="4"/>
  <c r="BF223" i="4"/>
  <c r="BF231" i="4"/>
  <c r="BF253" i="4"/>
  <c r="BF258" i="4"/>
  <c r="BF262" i="4"/>
  <c r="BF142" i="4"/>
  <c r="BF145" i="4"/>
  <c r="BF189" i="4"/>
  <c r="BF203" i="4"/>
  <c r="BF225" i="4"/>
  <c r="BF243" i="4"/>
  <c r="BF255" i="4"/>
  <c r="J121" i="4"/>
  <c r="BF127" i="4"/>
  <c r="BF135" i="4"/>
  <c r="BF139" i="4"/>
  <c r="BF161" i="4"/>
  <c r="BF163" i="4"/>
  <c r="BF168" i="4"/>
  <c r="BF182" i="4"/>
  <c r="BF184" i="4"/>
  <c r="BF247" i="4"/>
  <c r="BF260" i="4"/>
  <c r="BF170" i="4"/>
  <c r="BF211" i="4"/>
  <c r="BF249" i="4"/>
  <c r="BF251" i="4"/>
  <c r="J89" i="3"/>
  <c r="BF159" i="3"/>
  <c r="F91" i="3"/>
  <c r="BF150" i="3"/>
  <c r="BF154" i="3"/>
  <c r="BF146" i="3"/>
  <c r="BF152" i="3"/>
  <c r="F92" i="3"/>
  <c r="BF126" i="3"/>
  <c r="BF136" i="3"/>
  <c r="BF144" i="3"/>
  <c r="BF142" i="3"/>
  <c r="BF140" i="3"/>
  <c r="BF167" i="3"/>
  <c r="BF128" i="3"/>
  <c r="BF134" i="3"/>
  <c r="E85" i="3"/>
  <c r="BF148" i="3"/>
  <c r="BF176" i="3"/>
  <c r="BF130" i="3"/>
  <c r="BF132" i="3"/>
  <c r="BF161" i="3"/>
  <c r="BF163" i="3"/>
  <c r="BF172" i="3"/>
  <c r="BF174" i="3"/>
  <c r="BF124" i="3"/>
  <c r="BF138" i="3"/>
  <c r="BF157" i="3"/>
  <c r="BF165" i="3"/>
  <c r="BF169" i="3"/>
  <c r="BF138" i="2"/>
  <c r="BF200" i="2"/>
  <c r="BF277" i="2"/>
  <c r="BF312" i="2"/>
  <c r="BF325" i="2"/>
  <c r="BF136" i="2"/>
  <c r="BF245" i="2"/>
  <c r="BF188" i="2"/>
  <c r="BF198" i="2"/>
  <c r="BF215" i="2"/>
  <c r="BF296" i="2"/>
  <c r="BF320" i="2"/>
  <c r="J86" i="2"/>
  <c r="F89" i="2"/>
  <c r="BF172" i="2"/>
  <c r="BF205" i="2"/>
  <c r="BF279" i="2"/>
  <c r="BF298" i="2"/>
  <c r="BF307" i="2"/>
  <c r="BF195" i="2"/>
  <c r="BF227" i="2"/>
  <c r="BF231" i="2"/>
  <c r="BF233" i="2"/>
  <c r="BF237" i="2"/>
  <c r="BF249" i="2"/>
  <c r="BF281" i="2"/>
  <c r="BF333" i="2"/>
  <c r="BF342" i="2"/>
  <c r="BF344" i="2"/>
  <c r="BF350" i="2"/>
  <c r="BF358" i="2"/>
  <c r="BF362" i="2"/>
  <c r="BF368" i="2"/>
  <c r="BF372" i="2"/>
  <c r="BF393" i="2"/>
  <c r="BF403" i="2"/>
  <c r="BF407" i="2"/>
  <c r="BF417" i="2"/>
  <c r="BF421" i="2"/>
  <c r="BF442" i="2"/>
  <c r="BF470" i="2"/>
  <c r="BF480" i="2"/>
  <c r="BF514" i="2"/>
  <c r="BF144" i="2"/>
  <c r="BF159" i="2"/>
  <c r="BF203" i="2"/>
  <c r="BF212" i="2"/>
  <c r="BF239" i="2"/>
  <c r="BF283" i="2"/>
  <c r="BF292" i="2"/>
  <c r="BF377" i="2"/>
  <c r="BF379" i="2"/>
  <c r="BF398" i="2"/>
  <c r="BF438" i="2"/>
  <c r="BF457" i="2"/>
  <c r="BF465" i="2"/>
  <c r="BF472" i="2"/>
  <c r="BF475" i="2"/>
  <c r="BF478" i="2"/>
  <c r="BF484" i="2"/>
  <c r="BF191" i="2"/>
  <c r="BF290" i="2"/>
  <c r="BF294" i="2"/>
  <c r="BF303" i="2"/>
  <c r="BF315" i="2"/>
  <c r="BF331" i="2"/>
  <c r="BF336" i="2"/>
  <c r="BF352" i="2"/>
  <c r="BF364" i="2"/>
  <c r="BF375" i="2"/>
  <c r="BF389" i="2"/>
  <c r="BF405" i="2"/>
  <c r="BF414" i="2"/>
  <c r="BF424" i="2"/>
  <c r="BF431" i="2"/>
  <c r="BF449" i="2"/>
  <c r="BF496" i="2"/>
  <c r="BF498" i="2"/>
  <c r="BF501" i="2"/>
  <c r="BF155" i="2"/>
  <c r="BF179" i="2"/>
  <c r="BF184" i="2"/>
  <c r="BF186" i="2"/>
  <c r="BF208" i="2"/>
  <c r="BF220" i="2"/>
  <c r="BF224" i="2"/>
  <c r="BF229" i="2"/>
  <c r="BF235" i="2"/>
  <c r="BF247" i="2"/>
  <c r="BF305" i="2"/>
  <c r="BF309" i="2"/>
  <c r="BF328" i="2"/>
  <c r="BF268" i="2"/>
  <c r="BF275" i="2"/>
  <c r="BF346" i="2"/>
  <c r="BF354" i="2"/>
  <c r="BF384" i="2"/>
  <c r="BF150" i="2"/>
  <c r="BF217" i="2"/>
  <c r="BF243" i="2"/>
  <c r="BF273" i="2"/>
  <c r="BF288" i="2"/>
  <c r="BF338" i="2"/>
  <c r="BF340" i="2"/>
  <c r="BF348" i="2"/>
  <c r="BF356" i="2"/>
  <c r="BF360" i="2"/>
  <c r="BF366" i="2"/>
  <c r="BF370" i="2"/>
  <c r="BF387" i="2"/>
  <c r="BF395" i="2"/>
  <c r="BF412" i="2"/>
  <c r="BF428" i="2"/>
  <c r="BF453" i="2"/>
  <c r="BF468" i="2"/>
  <c r="BF487" i="2"/>
  <c r="BF516" i="2"/>
  <c r="BF532" i="2"/>
  <c r="BF537" i="2"/>
  <c r="BF545" i="2"/>
  <c r="BF547" i="2"/>
  <c r="BF550" i="2"/>
  <c r="F33" i="2"/>
  <c r="BB95" i="1" s="1"/>
  <c r="F35" i="2"/>
  <c r="BD95" i="1" s="1"/>
  <c r="F31" i="2"/>
  <c r="AZ95" i="1" s="1"/>
  <c r="J33" i="3"/>
  <c r="AV96" i="1" s="1"/>
  <c r="F37" i="4"/>
  <c r="BD97" i="1" s="1"/>
  <c r="J31" i="2"/>
  <c r="AV95" i="1" s="1"/>
  <c r="F37" i="3"/>
  <c r="BD96" i="1" s="1"/>
  <c r="F35" i="4"/>
  <c r="BB97" i="1"/>
  <c r="J33" i="4"/>
  <c r="AV97" i="1" s="1"/>
  <c r="F33" i="3"/>
  <c r="AZ96" i="1" s="1"/>
  <c r="F35" i="3"/>
  <c r="BB96" i="1" s="1"/>
  <c r="F33" i="4"/>
  <c r="AZ97" i="1" s="1"/>
  <c r="F34" i="2"/>
  <c r="BC95" i="1" s="1"/>
  <c r="F36" i="3"/>
  <c r="BC96" i="1" s="1"/>
  <c r="F36" i="4"/>
  <c r="BC97" i="1"/>
  <c r="R134" i="2" l="1"/>
  <c r="BK134" i="2"/>
  <c r="J134" i="2" s="1"/>
  <c r="J94" i="2" s="1"/>
  <c r="R122" i="3"/>
  <c r="R121" i="3" s="1"/>
  <c r="BK193" i="2"/>
  <c r="J193" i="2" s="1"/>
  <c r="J100" i="2" s="1"/>
  <c r="P193" i="2"/>
  <c r="T122" i="3"/>
  <c r="T121" i="3" s="1"/>
  <c r="R193" i="2"/>
  <c r="R133" i="2" s="1"/>
  <c r="T193" i="2"/>
  <c r="P125" i="4"/>
  <c r="AU97" i="1" s="1"/>
  <c r="P134" i="2"/>
  <c r="T134" i="2"/>
  <c r="T125" i="4"/>
  <c r="R125" i="4"/>
  <c r="BK125" i="4"/>
  <c r="J125" i="4" s="1"/>
  <c r="J30" i="4" s="1"/>
  <c r="AG97" i="1" s="1"/>
  <c r="P122" i="3"/>
  <c r="P121" i="3" s="1"/>
  <c r="AU96" i="1" s="1"/>
  <c r="J126" i="4"/>
  <c r="J97" i="4" s="1"/>
  <c r="BK543" i="2"/>
  <c r="J543" i="2" s="1"/>
  <c r="J112" i="2" s="1"/>
  <c r="BK121" i="3"/>
  <c r="J121" i="3" s="1"/>
  <c r="J30" i="3" s="1"/>
  <c r="AG96" i="1" s="1"/>
  <c r="J34" i="3"/>
  <c r="AW96" i="1"/>
  <c r="AT96" i="1" s="1"/>
  <c r="BC94" i="1"/>
  <c r="W32" i="1" s="1"/>
  <c r="J32" i="2"/>
  <c r="AW95" i="1" s="1"/>
  <c r="AT95" i="1" s="1"/>
  <c r="F34" i="3"/>
  <c r="BA96" i="1" s="1"/>
  <c r="AZ94" i="1"/>
  <c r="W29" i="1" s="1"/>
  <c r="F34" i="4"/>
  <c r="BA97" i="1" s="1"/>
  <c r="F32" i="2"/>
  <c r="BA95" i="1" s="1"/>
  <c r="J34" i="4"/>
  <c r="AW97" i="1" s="1"/>
  <c r="AT97" i="1" s="1"/>
  <c r="BD94" i="1"/>
  <c r="W33" i="1" s="1"/>
  <c r="BB94" i="1"/>
  <c r="AX94" i="1" s="1"/>
  <c r="AN97" i="1" l="1"/>
  <c r="P133" i="2"/>
  <c r="AU95" i="1" s="1"/>
  <c r="AU94" i="1" s="1"/>
  <c r="T133" i="2"/>
  <c r="BK133" i="2"/>
  <c r="J133" i="2" s="1"/>
  <c r="J93" i="2" s="1"/>
  <c r="J96" i="4"/>
  <c r="AN96" i="1"/>
  <c r="J96" i="3"/>
  <c r="J39" i="4"/>
  <c r="J39" i="3"/>
  <c r="AV94" i="1"/>
  <c r="AK29" i="1" s="1"/>
  <c r="AY94" i="1"/>
  <c r="W31" i="1"/>
  <c r="BA94" i="1"/>
  <c r="W30" i="1" s="1"/>
  <c r="J28" i="2" l="1"/>
  <c r="AG95" i="1" s="1"/>
  <c r="AG94" i="1" s="1"/>
  <c r="AK26" i="1" s="1"/>
  <c r="AW94" i="1"/>
  <c r="AK30" i="1" s="1"/>
  <c r="AK35" i="1" l="1"/>
  <c r="AN95" i="1"/>
  <c r="J37" i="2"/>
  <c r="AT94" i="1"/>
  <c r="AN94" i="1" s="1"/>
</calcChain>
</file>

<file path=xl/sharedStrings.xml><?xml version="1.0" encoding="utf-8"?>
<sst xmlns="http://schemas.openxmlformats.org/spreadsheetml/2006/main" count="6257" uniqueCount="1022">
  <si>
    <t>Export Komplet</t>
  </si>
  <si>
    <t/>
  </si>
  <si>
    <t>2.0</t>
  </si>
  <si>
    <t>False</t>
  </si>
  <si>
    <t>{2f6c0bb1-2871-413e-a294-c6e690eb9e64}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</si>
  <si>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</si>
  <si>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</si>
  <si>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</si>
  <si>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</si>
  <si>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</si>
  <si>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</si>
  <si>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</si>
  <si>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</si>
  <si>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</si>
  <si>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30092023HANKE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</si>
  <si>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</si>
  <si>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</si>
  <si>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BJ č.9 objekt č.p.320 ul. Česká Kopřivnice</t>
  </si>
  <si>
    <t>KSO:</t>
  </si>
  <si>
    <t>803 3</t>
  </si>
  <si>
    <t>CC-CZ:</t>
  </si>
  <si>
    <t>113</t>
  </si>
  <si>
    <t>Místo:</t>
  </si>
  <si>
    <t>Kopřivnice</t>
  </si>
  <si>
    <t>Datum:</t>
  </si>
  <si>
    <t>29. 9. 2023</t>
  </si>
  <si>
    <t>CZ-CPV:</t>
  </si>
  <si>
    <t>45000000-7</t>
  </si>
  <si>
    <t>CZ-CPA:</t>
  </si>
  <si>
    <t>41</t>
  </si>
  <si>
    <t>Zadavatel:</t>
  </si>
  <si>
    <t>IČ:</t>
  </si>
  <si>
    <t>Ing.arch. Marika Hanke</t>
  </si>
  <si>
    <t>DIČ:</t>
  </si>
  <si>
    <t>Uchazeč:</t>
  </si>
  <si>
    <t>Vyplň údaj</t>
  </si>
  <si>
    <t>Projektant:</t>
  </si>
  <si>
    <t>True</t>
  </si>
  <si>
    <t>Zpracovatel:</t>
  </si>
  <si>
    <t>06839428</t>
  </si>
  <si>
    <t>Ing. Alan Řeháček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</si>
  <si>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</si>
  <si>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</si>
  <si>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</si>
  <si>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</si>
  <si>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</si>
  <si>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</si>
  <si>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</si>
  <si>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</si>
  <si>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</si>
  <si>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</si>
  <si>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</si>
  <si>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</si>
  <si>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</si>
  <si>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</si>
  <si>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</si>
  <si>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</si>
  <si>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</si>
  <si>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</si>
  <si>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</si>
  <si>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</si>
  <si>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</si>
  <si>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</si>
  <si>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</si>
  <si>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</si>
  <si>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</si>
  <si>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</si>
  <si>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</si>
  <si>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</si>
  <si>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</si>
  <si>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</si>
  <si>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</si>
  <si>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</si>
  <si>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</si>
  <si>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</si>
  <si>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</si>
  <si>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</si>
  <si>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</si>
  <si>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</si>
  <si>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</si>
  <si>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</si>
  <si>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</si>
  <si>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</si>
  <si>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</si>
  <si>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</si>
  <si>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</si>
  <si>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</si>
  <si>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</si>
  <si>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</si>
  <si>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VZT</t>
  </si>
  <si>
    <t>{29ac3767-37ac-42d4-b17a-df2223b26bce}</t>
  </si>
  <si>
    <t>2</t>
  </si>
  <si>
    <t>ZTI</t>
  </si>
  <si>
    <t>{ba8713dc-f6bf-4310-b429-66778b9b5c6f}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</si>
  <si>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</si>
  <si>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</si>
  <si>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</si>
  <si>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</si>
  <si>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</si>
  <si>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</si>
  <si>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</si>
  <si>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</si>
  <si>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</si>
  <si>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</si>
  <si>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</si>
  <si>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</si>
  <si>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</si>
  <si>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725 - Zdravotechnika - zařizovací předměty</t>
  </si>
  <si>
    <t xml:space="preserve">    727 - Zdravotechnika - požární ochrana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</si>
  <si>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</si>
  <si>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</si>
  <si>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</si>
  <si>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</si>
  <si>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</si>
  <si>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</si>
  <si>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</si>
  <si>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</si>
  <si>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HZS - Hodinové zúčtovací sazby</t>
  </si>
  <si>
    <t>VRN - Vedlejší rozpočtové náklady</t>
  </si>
  <si>
    <t xml:space="preserve">    VRN4 - Inženýrská činnost</t>
  </si>
  <si>
    <t xml:space="preserve">    VRN8 - Přesun stavebních kapacit</t>
  </si>
  <si>
    <t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</si>
  <si>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</si>
  <si>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</si>
  <si>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</si>
  <si>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</si>
  <si>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</si>
  <si>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</si>
  <si>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</si>
  <si>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</si>
  <si>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</si>
  <si>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</si>
  <si>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</si>
  <si>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</si>
  <si>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</si>
  <si>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</si>
  <si>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</si>
  <si>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</si>
  <si>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</si>
  <si>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</si>
  <si>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</si>
  <si>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317142412.XLA</t>
  </si>
  <si>
    <t>Překlad nenosný pórobetonový Ytong NEP 75-1250 dl 1250 mm</t>
  </si>
  <si>
    <t>kus</t>
  </si>
  <si>
    <t>4</t>
  </si>
  <si>
    <t>1674681397</t>
  </si>
  <si>
    <t>PP</t>
  </si>
  <si>
    <t>342272215.XLA</t>
  </si>
  <si>
    <t>Příčka z tvárnic Ytong Klasik 75 na tenkovrstvou maltu tl 75 mm</t>
  </si>
  <si>
    <t>m2</t>
  </si>
  <si>
    <t>-1394409189</t>
  </si>
  <si>
    <t>VV</t>
  </si>
  <si>
    <t>(0,175+0,2+0,245+1,58+1,95+1,195+1)*2,7</t>
  </si>
  <si>
    <t>odpočet otvoru</t>
  </si>
  <si>
    <t>-0,7*1,97</t>
  </si>
  <si>
    <t>Součet</t>
  </si>
  <si>
    <t>342272225.XLA</t>
  </si>
  <si>
    <t>Příčka z tvárnic Ytong Klasik 100 na tenkovrstvou maltu tl 100 mm</t>
  </si>
  <si>
    <t>233713665</t>
  </si>
  <si>
    <t>1,75*2,7</t>
  </si>
  <si>
    <t>stupínek koupelna</t>
  </si>
  <si>
    <t>1,195*0,15</t>
  </si>
  <si>
    <t>711131101</t>
  </si>
  <si>
    <t>Provedení izolace proti zemní vlhkosti pásy na sucho vodorovné AIP nebo tkaninou</t>
  </si>
  <si>
    <t>-1977983418</t>
  </si>
  <si>
    <t>Provedení izolace proti zemní vlhkosti pásy na sucho AIP nebo tkaniny na ploše vodorovné V</t>
  </si>
  <si>
    <t>1,75*0,1</t>
  </si>
  <si>
    <t>(0,175+0,2+0,245+1,58+1,95+1,195+1)*0,075</t>
  </si>
  <si>
    <t>M</t>
  </si>
  <si>
    <t>BTX.10000002</t>
  </si>
  <si>
    <t>BITUMAX R 333 H (role/10m2)</t>
  </si>
  <si>
    <t>8</t>
  </si>
  <si>
    <t>-1417157072</t>
  </si>
  <si>
    <t>0,651*1,1655 'Přepočtené koeficientem množství</t>
  </si>
  <si>
    <t>6</t>
  </si>
  <si>
    <t>Úpravy povrchů, podlahy a osazování výplní</t>
  </si>
  <si>
    <t>612142001</t>
  </si>
  <si>
    <t>Potažení vnitřních stěn sklovláknitým pletivem vtlačeným do tenkovrstvé hmoty</t>
  </si>
  <si>
    <t>-1645645420</t>
  </si>
  <si>
    <t>Potažení vnitřních ploch pletivem v ploše nebo pruzích, na plném podkladu sklovláknitým vtlačením do tmelu stěn</t>
  </si>
  <si>
    <t>Po provedení nových rozvodů a elektřiny budou provedeny nové omítky včetně výztužné síťky.</t>
  </si>
  <si>
    <t>(5,755+5,58+2,86+0,6+0,68+1,71+1,31)*2,7</t>
  </si>
  <si>
    <t>nové stěny</t>
  </si>
  <si>
    <t>(1,75+0,2+0,2+0,245+1,58+1,95+1,195+1)*2,7*2</t>
  </si>
  <si>
    <t>odpočet otvorů</t>
  </si>
  <si>
    <t>-0,9*2,4</t>
  </si>
  <si>
    <t>-1,2*1,6</t>
  </si>
  <si>
    <t>-0,8*1,97*2</t>
  </si>
  <si>
    <t>10"rezerva na výpočet</t>
  </si>
  <si>
    <t>9</t>
  </si>
  <si>
    <t>Ostatní konstrukce a práce, bourání</t>
  </si>
  <si>
    <t>962084131</t>
  </si>
  <si>
    <t>Bourání příček deskových umakartových, sololitových, tl. do 100 mm</t>
  </si>
  <si>
    <t>2101149835</t>
  </si>
  <si>
    <t>Bourání zdiva příček nebo vybourání otvorů deskových a sádrových potažených rabicovým pletivem nebo bez pletiva sádrokartonových bez kovové konstrukce, umakartových, sololitových, tl. do 100 mm</t>
  </si>
  <si>
    <t>Demontáž příčka spíže</t>
  </si>
  <si>
    <t>0,6*2,7</t>
  </si>
  <si>
    <t>Demnontáž příčka WC a koupelna včetně dveří</t>
  </si>
  <si>
    <t>(1,83+1,76+1,66+0,86)*2,7</t>
  </si>
  <si>
    <t>965046111</t>
  </si>
  <si>
    <t>Broušení stávajících betonových podlah úběr do 3 mm</t>
  </si>
  <si>
    <t>97043586</t>
  </si>
  <si>
    <t>3,1+2+0,98+20,43</t>
  </si>
  <si>
    <t>997</t>
  </si>
  <si>
    <t>Přesun sutě</t>
  </si>
  <si>
    <t>997013215</t>
  </si>
  <si>
    <t>Vnitrostaveništní doprava suti a vybouraných hmot pro budovy v přes 15 do 18 m ručně</t>
  </si>
  <si>
    <t>t</t>
  </si>
  <si>
    <t>-1397110561</t>
  </si>
  <si>
    <t>Vnitrostaveništní doprava suti a vybouraných hmot vodorovně do 50 m svisle ručně pro budovy a haly výšky přes 15 do 18 m</t>
  </si>
  <si>
    <t>997013511</t>
  </si>
  <si>
    <t>Odvoz suti a vybouraných hmot z meziskládky na skládku do 1 km s naložením a se složením</t>
  </si>
  <si>
    <t>-325697805</t>
  </si>
  <si>
    <t>Odvoz suti a vybouraných hmot z meziskládky na skládku s naložením a se složením, na vzdálenost do 1 km</t>
  </si>
  <si>
    <t>997013631</t>
  </si>
  <si>
    <t>Poplatek za uložení na skládce (skládkovné) stavebního odpadu směsného kód odpadu 17 09 04</t>
  </si>
  <si>
    <t>-989638129</t>
  </si>
  <si>
    <t>Poplatek za uložení stavebního odpadu na skládce (skládkovné) směsného stavebního a demoličního zatříděného do Katalogu odpadů pod kódem 17 09 04</t>
  </si>
  <si>
    <t>998</t>
  </si>
  <si>
    <t>Přesun hmot</t>
  </si>
  <si>
    <t>998018003</t>
  </si>
  <si>
    <t>Přesun hmot ruční pro budovy v přes 12 do 24 m</t>
  </si>
  <si>
    <t>-551133675</t>
  </si>
  <si>
    <t>Přesun hmot pro budovy občanské výstavby, bydlení, výrobu a služby ruční - bez užití mechanizace vodorovná dopravní vzdálenost do 100 m pro budovy s jakoukoliv nosnou konstrukcí výšky přes 12 do 24 m</t>
  </si>
  <si>
    <t>PSV</t>
  </si>
  <si>
    <t>Práce a dodávky PSV</t>
  </si>
  <si>
    <t>725</t>
  </si>
  <si>
    <t>Zdravotechnika - zařizovací předměty</t>
  </si>
  <si>
    <t>X 2</t>
  </si>
  <si>
    <t>ZTI komplet Viz samostaný rozpočet v záložce 2</t>
  </si>
  <si>
    <t>soub</t>
  </si>
  <si>
    <t>16</t>
  </si>
  <si>
    <t>1243886225</t>
  </si>
  <si>
    <t>727</t>
  </si>
  <si>
    <t>Zdravotechnika - požární ochrana</t>
  </si>
  <si>
    <t>11</t>
  </si>
  <si>
    <t>727212119</t>
  </si>
  <si>
    <t>Trubní ucpávka plastového potrubí bez izolace D 160 mm stěnou tl 100 mm požární odolnost EI 90-120</t>
  </si>
  <si>
    <t>1987199842</t>
  </si>
  <si>
    <t>Protipožární trubní ucpávky plastového potrubí prostup stěnou tloušťky 100 mm požární odolnost EI 90-120 D 160</t>
  </si>
  <si>
    <t>10</t>
  </si>
  <si>
    <t>727213205</t>
  </si>
  <si>
    <t>Trubní ucpávka plastového potrubí bez izolace D 50 mm stropem tl 150 mm požární odolnost EI 60</t>
  </si>
  <si>
    <t>-935867282</t>
  </si>
  <si>
    <t>Protipožární trubní ucpávky plastového potrubí prostup stropem tloušťky 150 mm požární odolnost EI 60 D 50</t>
  </si>
  <si>
    <t>741</t>
  </si>
  <si>
    <t>Elektroinstalace - silnoproud</t>
  </si>
  <si>
    <t>5</t>
  </si>
  <si>
    <t>741122015</t>
  </si>
  <si>
    <t>Montáž kabel Cu bez ukončení uložený pod omítku plný kulatý 3x1,5 mm2 (např. CYKY)</t>
  </si>
  <si>
    <t>m</t>
  </si>
  <si>
    <t>-1792319230</t>
  </si>
  <si>
    <t>Montáž kabelů měděných bez ukončení uložených pod omítku plných kulatých (např. CYKY), počtu a průřezu žil 3x1,5 mm2</t>
  </si>
  <si>
    <t>34111030</t>
  </si>
  <si>
    <t>kabel instalační jádro Cu plné izolace PVC plášť PVC 450/750V (CYKY) 3x1,5mm2</t>
  </si>
  <si>
    <t>32</t>
  </si>
  <si>
    <t>436786365</t>
  </si>
  <si>
    <t>18*1,15 'Přepočtené koeficientem množství</t>
  </si>
  <si>
    <t>741122016</t>
  </si>
  <si>
    <t>Montáž kabel Cu bez ukončení uložený pod omítku plný kulatý 3x2,5 až 6 mm2 (např. CYKY)</t>
  </si>
  <si>
    <t>-1885526612</t>
  </si>
  <si>
    <t>Montáž kabelů měděných bez ukončení uložených pod omítku plných kulatých (např. CYKY), počtu a průřezu žil 3x2,5 až 6 mm2</t>
  </si>
  <si>
    <t>50</t>
  </si>
  <si>
    <t>34111036</t>
  </si>
  <si>
    <t>kabel instalační jádro Cu plné izolace PVC plášť PVC 450/750V (CYKY) 3x2,5mm2</t>
  </si>
  <si>
    <t>1013575544</t>
  </si>
  <si>
    <t>50*1,15 'Přepočtené koeficientem množství</t>
  </si>
  <si>
    <t>7</t>
  </si>
  <si>
    <t>741122022</t>
  </si>
  <si>
    <t>Montáž kabel Cu bez ukončení uložený pod omítku plný kulatý 4x2,5 až 4 mm2 (např. CYKY)</t>
  </si>
  <si>
    <t>-282991133</t>
  </si>
  <si>
    <t>Montáž kabelů měděných bez ukončení uložených pod omítku plných kulatých (např. CYKY), počtu a průřezu žil 4x2,5 až 4 mm2</t>
  </si>
  <si>
    <t>34111064</t>
  </si>
  <si>
    <t>kabel instalační jádro Cu plné izolace PVC plášť PVC 450/750V (CYKY) 4x2,5mm2</t>
  </si>
  <si>
    <t>1462089692</t>
  </si>
  <si>
    <t>12*1,15 'Přepočtené koeficientem množství</t>
  </si>
  <si>
    <t>741122031</t>
  </si>
  <si>
    <t>Montáž kabel Cu bez ukončení uložený pod omítku plný kulatý 5x1,5 až 2,5 mm2 (např. CYKY)</t>
  </si>
  <si>
    <t>1876552541</t>
  </si>
  <si>
    <t>Montáž kabelů měděných bez ukončení uložených pod omítku plných kulatých (např. CYKY), počtu a průřezu žil 5x1,5 až 2,5 mm2</t>
  </si>
  <si>
    <t>20+8</t>
  </si>
  <si>
    <t>34111090</t>
  </si>
  <si>
    <t>kabel instalační jádro Cu plné izolace PVC plášť PVC 450/750V (CYKY) 5x1,5mm2</t>
  </si>
  <si>
    <t>690611477</t>
  </si>
  <si>
    <t>28*1,15 'Přepočtené koeficientem množství</t>
  </si>
  <si>
    <t>741210002</t>
  </si>
  <si>
    <t>Montáž rozvodnice oceloplechová nebo plastová běžná do 50 kg</t>
  </si>
  <si>
    <t>-87442430</t>
  </si>
  <si>
    <t>Montáž rozvodnic oceloplechových nebo plastových bez zapojení vodičů běžných, hmotnosti do 50 kg</t>
  </si>
  <si>
    <t>ABB.1SLM006502A1203</t>
  </si>
  <si>
    <t>Rozvodnice nástěnná IP65/18M, Mistral65 vč. N/PE, průhledná dvířka</t>
  </si>
  <si>
    <t>2132298725</t>
  </si>
  <si>
    <t>741210833</t>
  </si>
  <si>
    <t>Demontáž rozvodnic plastových na povrchu s krytím do IPx4 plochou přes 0,2 m2</t>
  </si>
  <si>
    <t>857821025</t>
  </si>
  <si>
    <t>Demontáž rozvodnic plastových, uložených na povrchu, krytí do IPx 4, plochy přes 0,2 m2</t>
  </si>
  <si>
    <t>741213813</t>
  </si>
  <si>
    <t>Demontáž kabelu silového z rozvodnice průřezu žil přes 4 do 10 mm2 bez zachování funkčnosti</t>
  </si>
  <si>
    <t>-556241426</t>
  </si>
  <si>
    <t>Demontáž kabelu z rozvodnice bez zachování funkčnosti (do suti) silových, průřezu přes 4 do 10 mm2</t>
  </si>
  <si>
    <t>741310001</t>
  </si>
  <si>
    <t>Montáž spínač nástěnný 1-jednopólový prostředí normální se zapojením vodičů</t>
  </si>
  <si>
    <t>-1465823243</t>
  </si>
  <si>
    <t>Montáž spínačů jedno nebo dvoupólových nástěnných se zapojením vodičů, pro prostředí normální spínačů, řazení 1-jednopólových</t>
  </si>
  <si>
    <t>34535015</t>
  </si>
  <si>
    <t>spínač nástěnný jednopólový, řazení 1, IP44, šroubové svorky</t>
  </si>
  <si>
    <t>1092413738</t>
  </si>
  <si>
    <t>741310003</t>
  </si>
  <si>
    <t>Montáž spínač nástěnný 2-dvoupólový prostředí normální se zapojením vodičů</t>
  </si>
  <si>
    <t>1406616921</t>
  </si>
  <si>
    <t>Montáž spínačů jedno nebo dvoupólových nástěnných se zapojením vodičů, pro prostředí normální spínačů, řazení 2-dvoupólových</t>
  </si>
  <si>
    <t>1+1+1+1</t>
  </si>
  <si>
    <t>ABB.355302922B</t>
  </si>
  <si>
    <t>Spínač dvojpólový, s čirým průzorem, se signalizační doutnavkou, IP44 Praktik</t>
  </si>
  <si>
    <t>-741174858</t>
  </si>
  <si>
    <t>741310402</t>
  </si>
  <si>
    <t>Montáž spínač tří/čtyřpólový nástěnný do 25 A prostředí normální se zapojením vodičů</t>
  </si>
  <si>
    <t>847491687</t>
  </si>
  <si>
    <t>Montáž spínačů tří nebo čtyřpólových nástěnných se zapojením vodičů, pro prostředí normální do 25 A</t>
  </si>
  <si>
    <t>ABB.3956323</t>
  </si>
  <si>
    <t>Přípojka sporáková se signalizační doutnavkou, zapuštěná</t>
  </si>
  <si>
    <t>-581783302</t>
  </si>
  <si>
    <t>741311813</t>
  </si>
  <si>
    <t>Demontáž spínačů nástěnných normálních do 10 A šroubových bez zachování funkčnosti do 2 svorek</t>
  </si>
  <si>
    <t>-1994014148</t>
  </si>
  <si>
    <t>Demontáž spínačů bez zachování funkčnosti (do suti) nástěnných, pro prostředí normální do 10 A, připojení šroubové do 2 svorek</t>
  </si>
  <si>
    <t>detektor kouře</t>
  </si>
  <si>
    <t>Sporák vypínač</t>
  </si>
  <si>
    <t>domací telefón</t>
  </si>
  <si>
    <t>Zásuvky jednoduché i dvojité</t>
  </si>
  <si>
    <t>spínač osvětlení</t>
  </si>
  <si>
    <t xml:space="preserve">Světlo na stěně </t>
  </si>
  <si>
    <t>světlo na stropě</t>
  </si>
  <si>
    <t>demontáž infrazářiče</t>
  </si>
  <si>
    <t>741313012</t>
  </si>
  <si>
    <t>Montáž zásuvka chráněná bezšroubové připojení v krabici 2P+PE dvojí zapojení prostředí základní,vlhké se zapojením vodičů</t>
  </si>
  <si>
    <t>2026680676</t>
  </si>
  <si>
    <t>Montáž zásuvek domovních se zapojením vodičů bezšroubové připojení chráněných v krabici 10/16 A, pro prostředí normální, provedení 2P + PE dvojí zapojení pro průběžnou montáž</t>
  </si>
  <si>
    <t>1 i 2 násobné</t>
  </si>
  <si>
    <t>1+1+1+1+1+1+1+1+1+1+1</t>
  </si>
  <si>
    <t>ABB.5519NC02540B</t>
  </si>
  <si>
    <t>Zásuvka jednonásobná s ochran. kolíkem, s víčkem, pro průběž. montáž, IP54 Variant+</t>
  </si>
  <si>
    <t>-56846983</t>
  </si>
  <si>
    <t>741320103</t>
  </si>
  <si>
    <t>Montáž jističů jednopólových nn do 25 A s krytem se zapojením vodičů</t>
  </si>
  <si>
    <t>-1948846140</t>
  </si>
  <si>
    <t>Montáž jističů se zapojením vodičů jednopólových nn do 25 A s krytem</t>
  </si>
  <si>
    <t>35822124</t>
  </si>
  <si>
    <t>jistič 1-pólový 16 A vypínací charakteristika C vypínací schopnost 10 kA</t>
  </si>
  <si>
    <t>263639447</t>
  </si>
  <si>
    <t>741370022</t>
  </si>
  <si>
    <t>Montáž svítidlo žárovkové bytové stropní vestavné 2 zdroje</t>
  </si>
  <si>
    <t>-2106865634</t>
  </si>
  <si>
    <t>Montáž svítidel žárovkových se zapojením vodičů bytových nebo společenských místností stropních vestavných 2 zdroje</t>
  </si>
  <si>
    <t>34825011</t>
  </si>
  <si>
    <t>svítidlo vestavné stropní panelové čtvercové/obdélníkové 0,09-0,36m2 2200-5000lm</t>
  </si>
  <si>
    <t>1250804930</t>
  </si>
  <si>
    <t>741372112</t>
  </si>
  <si>
    <t>Montáž svítidlo LED interiérové vestavné panelové hranaté nebo kruhové přes 0,09 do 0,36 m2 se zapojením vodičů</t>
  </si>
  <si>
    <t>1249972520</t>
  </si>
  <si>
    <t>Montáž svítidel s integrovaným zdrojem LED se zapojením vodičů interiérových vestavných stropních panelových hranatých nebo kruhových, plochy přes 0,09 do 0,36 m2</t>
  </si>
  <si>
    <t>stěnově koupelnové</t>
  </si>
  <si>
    <t>34825017</t>
  </si>
  <si>
    <t>svítidlo vestavné stěnové orientační čtvercové 100x100-150x150mm</t>
  </si>
  <si>
    <t>2051950371</t>
  </si>
  <si>
    <t>741810001</t>
  </si>
  <si>
    <t>Celková prohlídka elektrického rozvodu a zařízení do 100 000,- Kč</t>
  </si>
  <si>
    <t>-1156018777</t>
  </si>
  <si>
    <t>Zkoušky a prohlídky elektrických rozvodů a zařízení celková prohlídka a vyhotovení revizní zprávy pro objem montážních prací do 100 tis. Kč</t>
  </si>
  <si>
    <t>751614125</t>
  </si>
  <si>
    <t>-1031447751</t>
  </si>
  <si>
    <t>Montáž monitorovacího, řídícího a ovládacího zařízení čidla kombinovaného</t>
  </si>
  <si>
    <t>40461012</t>
  </si>
  <si>
    <t>čidlo prostorové kombinované CO2 a RH</t>
  </si>
  <si>
    <t>-964404373</t>
  </si>
  <si>
    <t>741322815</t>
  </si>
  <si>
    <t>Demontáž jistič jednopólový nn do 25 A ze skříně</t>
  </si>
  <si>
    <t>-792643300</t>
  </si>
  <si>
    <t>Demontáž jističů jednopólových nn bez signálního kontaktu do 25 A ze skříně</t>
  </si>
  <si>
    <t>HZS2232</t>
  </si>
  <si>
    <t>Hodinová zúčtovací sazba elektrikář odborný</t>
  </si>
  <si>
    <t>hod</t>
  </si>
  <si>
    <t>512</t>
  </si>
  <si>
    <t>-1447053803</t>
  </si>
  <si>
    <t>Hodinové zúčtovací sazby profesí PSV provádění stavebních instalací elektrikář odborný</t>
  </si>
  <si>
    <t>Provedené veškerých elektro prací nespecifikovaných ve výkazu výměr</t>
  </si>
  <si>
    <t>3*8</t>
  </si>
  <si>
    <t>Elektroinstalační materiál nespecifikovaný</t>
  </si>
  <si>
    <t>1824032531</t>
  </si>
  <si>
    <t>X 3</t>
  </si>
  <si>
    <t>Revize</t>
  </si>
  <si>
    <t>ks</t>
  </si>
  <si>
    <t>-1283571281</t>
  </si>
  <si>
    <t>14</t>
  </si>
  <si>
    <t>X 4</t>
  </si>
  <si>
    <t>Protokol o určení vnějších vlivů</t>
  </si>
  <si>
    <t>1516891832</t>
  </si>
  <si>
    <t>998741203</t>
  </si>
  <si>
    <t>Přesun hmot procentní pro silnoproud v objektech v přes 12 do 24 m</t>
  </si>
  <si>
    <t>%</t>
  </si>
  <si>
    <t>1304517154</t>
  </si>
  <si>
    <t>Přesun hmot pro silnoproud stanovený procentní sazbou (%) z ceny vodorovná dopravní vzdálenost do 50 m v objektech výšky přes 12 do 24 m</t>
  </si>
  <si>
    <t>751</t>
  </si>
  <si>
    <t>Vzduchotechnika</t>
  </si>
  <si>
    <t>X 1</t>
  </si>
  <si>
    <t>VZT viz samostatný rozpočet v záložce</t>
  </si>
  <si>
    <t>1962203845</t>
  </si>
  <si>
    <t>763</t>
  </si>
  <si>
    <t>Konstrukce suché výstavby</t>
  </si>
  <si>
    <t>763131411</t>
  </si>
  <si>
    <t>SDK podhled desky 1xA 12,5 bez izolace dvouvrstvá spodní kce profil CD+UD</t>
  </si>
  <si>
    <t>-1772050618</t>
  </si>
  <si>
    <t>Podhled ze sádrokartonových desek dvouvrstvá zavěšená spodní konstrukce z ocelových profilů CD, UD jednoduše opláštěná deskou standardní A, tl. 12,5 mm, bez izolace</t>
  </si>
  <si>
    <t>V celém bytě je navržen nový sádrokartonový podhled na dvojitém roštu. V koupelně bude použit sádrokarton do vlhkého prostředí.</t>
  </si>
  <si>
    <t>3,12+19,81</t>
  </si>
  <si>
    <t>763131451</t>
  </si>
  <si>
    <t>SDK podhled deska 1xH2 12,5 bez izolace dvouvrstvá spodní kce profil CD+UD</t>
  </si>
  <si>
    <t>-665645873</t>
  </si>
  <si>
    <t>Podhled ze sádrokartonových desek dvouvrstvá zavěšená spodní konstrukce z ocelových profilů CD, UD jednoduše opláštěná deskou impregnovanou H2, tl. 12,5 mm, bez izolace</t>
  </si>
  <si>
    <t xml:space="preserve"> V koupelně bude použit sádrokarton do vlhkého prostředí.</t>
  </si>
  <si>
    <t>3,11</t>
  </si>
  <si>
    <t>763131751</t>
  </si>
  <si>
    <t>Montáž parotěsné zábrany do SDK podhledu</t>
  </si>
  <si>
    <t>-87781052</t>
  </si>
  <si>
    <t>Podhled ze sádrokartonových desek ostatní práce a konstrukce na podhledech ze sádrokartonových desek montáž parotěsné zábrany</t>
  </si>
  <si>
    <t>3,12+3,11+19,81</t>
  </si>
  <si>
    <t>JTA.JFN140SP</t>
  </si>
  <si>
    <t>folie nehořlavá parotěsná JUTAFOL N Speciál 140g/m2</t>
  </si>
  <si>
    <t>1233787415</t>
  </si>
  <si>
    <t>26,04*1,1235 'Přepočtené koeficientem množství</t>
  </si>
  <si>
    <t>763131771</t>
  </si>
  <si>
    <t>Příplatek k SDK podhledu za rovinnost kvality Q3</t>
  </si>
  <si>
    <t>-41994136</t>
  </si>
  <si>
    <t>Podhled ze sádrokartonových desek Příplatek k cenám za rovinnost kvality speciální tmelení kvality Q3</t>
  </si>
  <si>
    <t>998763303</t>
  </si>
  <si>
    <t>Přesun hmot tonážní pro sádrokartonové konstrukce v objektech v přes 12 do 24 m</t>
  </si>
  <si>
    <t>-1783617758</t>
  </si>
  <si>
    <t>Přesun hmot pro konstrukce montované z desek sádrokartonových, sádrovláknitých, cementovláknitých nebo cementových stanovený z hmotnosti přesunovaného materiálu vodorovná dopravní vzdálenost do 50 m v objektech výšky přes 12 do 24 m</t>
  </si>
  <si>
    <t>766</t>
  </si>
  <si>
    <t>Konstrukce truhlářské</t>
  </si>
  <si>
    <t>766491851</t>
  </si>
  <si>
    <t>Demontáž prahů dveří jednokřídlových</t>
  </si>
  <si>
    <t>1483376501</t>
  </si>
  <si>
    <t>Demontáž ostatních truhlářských konstrukcí prahů dveří jednokřídlových</t>
  </si>
  <si>
    <t>766660021</t>
  </si>
  <si>
    <t>Montáž dveřních křídel otvíravých jednokřídlových š do 0,8 m požárních do ocelové zárubně</t>
  </si>
  <si>
    <t>420290116</t>
  </si>
  <si>
    <t>Montáž dveřních křídel dřevěných nebo plastových otevíravých do ocelové zárubně protipožárních jednokřídlových, šířky do 800 mm</t>
  </si>
  <si>
    <t>61165339</t>
  </si>
  <si>
    <t>dveře jednokřídlé dřevotřískové protipožární EI (EW) 30 D3 povrch lakovaný plné 800x1970-2100mm</t>
  </si>
  <si>
    <t>-1048349787</t>
  </si>
  <si>
    <t>766660101</t>
  </si>
  <si>
    <t>Montáž dveřních křídel otvíravých jednokřídlových š do 0,8 m do dřevěné rámové zárubně</t>
  </si>
  <si>
    <t>2132363232</t>
  </si>
  <si>
    <t>Montáž dveřních křídel dřevěných nebo plastových otevíravých do dřevěné rámové zárubně povrchově upravených jednokřídlových, šířky do 800 mm</t>
  </si>
  <si>
    <t>61160052</t>
  </si>
  <si>
    <t>dveře jednokřídlé dřevěné bez povrchové úpravy plné 800x1970mm</t>
  </si>
  <si>
    <t>1218199238</t>
  </si>
  <si>
    <t>766660351</t>
  </si>
  <si>
    <t>Montáž posuvných dveří jednokřídlových průchozí v do 2,5 m a š do 800 mm do pojezdu na stěnu</t>
  </si>
  <si>
    <t>-909072749</t>
  </si>
  <si>
    <t>Montáž dveřních křídel dřevěných nebo plastových posuvných dveří do pojezdu na stěnu výšky do 2,5 m jednokřídlových, průchozí šířky do 800 mm</t>
  </si>
  <si>
    <t>919073024</t>
  </si>
  <si>
    <t>766660711</t>
  </si>
  <si>
    <t>Montáž dveřních závěsů na křídlo a zárubeň jednokřídlových dveří</t>
  </si>
  <si>
    <t>1193708027</t>
  </si>
  <si>
    <t>Montáž dveřních doplňků dokování závěsů na křídlo a zárubeň dveří jednokřídlových</t>
  </si>
  <si>
    <t>54914137</t>
  </si>
  <si>
    <t>kování k posuvným dveřím mušle</t>
  </si>
  <si>
    <t>-659608586</t>
  </si>
  <si>
    <t>54914133</t>
  </si>
  <si>
    <t>kování bezpečnostní koule/klika RC3</t>
  </si>
  <si>
    <t>487291273</t>
  </si>
  <si>
    <t>54914123</t>
  </si>
  <si>
    <t>kování rozetové klika/klika</t>
  </si>
  <si>
    <t>-630277732</t>
  </si>
  <si>
    <t>54924014</t>
  </si>
  <si>
    <t>zámek zadlabací mezipokojový pravolevý rozteč 90x40mm</t>
  </si>
  <si>
    <t>-1071272137</t>
  </si>
  <si>
    <t>12</t>
  </si>
  <si>
    <t>766662811</t>
  </si>
  <si>
    <t>Demontáž dveřních prahů u dveří jednokřídlových k opětovnému použití</t>
  </si>
  <si>
    <t>1161227550</t>
  </si>
  <si>
    <t>Demontáž dveřních konstrukcí k opětovnému použití prahů dveří jednokřídlových</t>
  </si>
  <si>
    <t>766681114</t>
  </si>
  <si>
    <t>Montáž zárubní rámových pro dveře jednokřídlové š do 900 mm</t>
  </si>
  <si>
    <t>-1779068524</t>
  </si>
  <si>
    <t>Montáž zárubní dřevěných, plastových nebo z lamina rámových, pro dveře jednokřídlové, šířky do 900 mm</t>
  </si>
  <si>
    <t>61182251</t>
  </si>
  <si>
    <t>zárubeň jednokřídlá smrková rámová tl stěny 75mm rozměru 800/1970mm</t>
  </si>
  <si>
    <t>897424897</t>
  </si>
  <si>
    <t>766691914</t>
  </si>
  <si>
    <t>Vyvěšení nebo zavěšení dřevěných křídel dveří pl do 2 m2</t>
  </si>
  <si>
    <t>-922243971</t>
  </si>
  <si>
    <t>Ostatní práce vyvěšení nebo zavěšení křídel dřevěných dveřních, plochy do 2 m2</t>
  </si>
  <si>
    <t>13</t>
  </si>
  <si>
    <t>766695212</t>
  </si>
  <si>
    <t>Montáž truhlářských prahů dveří jednokřídlových š do 10 cm</t>
  </si>
  <si>
    <t>-582732153</t>
  </si>
  <si>
    <t>Montáž ostatních truhlářských konstrukcí prahů dveří jednokřídlových, šířky do 100 mm</t>
  </si>
  <si>
    <t>766812840</t>
  </si>
  <si>
    <t>Demontáž kuchyňských linek dřevěných nebo kovových dl přes 1,8 do 2,1 m</t>
  </si>
  <si>
    <t>502546983</t>
  </si>
  <si>
    <t>Demontáž kuchyňských linek dřevěných nebo kovových včetně skříněk uchycených na stěně, délky přes 1800 do 2100 mm</t>
  </si>
  <si>
    <t>998766103</t>
  </si>
  <si>
    <t>Přesun hmot tonážní pro kce truhlářské v objektech v přes 12 do 24 m</t>
  </si>
  <si>
    <t>27367190</t>
  </si>
  <si>
    <t>Přesun hmot pro konstrukce truhlářské stanovený z hmotnosti přesunovaného materiálu vodorovná dopravní vzdálenost do 50 m v objektech výšky přes 12 do 24 m</t>
  </si>
  <si>
    <t>771</t>
  </si>
  <si>
    <t>Podlahy z dlaždic</t>
  </si>
  <si>
    <t>771111011</t>
  </si>
  <si>
    <t>Vysátí podkladu před pokládkou dlažby</t>
  </si>
  <si>
    <t>830552375</t>
  </si>
  <si>
    <t>Příprava podkladu před provedením dlažby vysátí podlah</t>
  </si>
  <si>
    <t>771559191</t>
  </si>
  <si>
    <t>Příplatek k montáži podlah z dlaždic teracových za plochu do 5 m2</t>
  </si>
  <si>
    <t>652192640</t>
  </si>
  <si>
    <t>Montáž podlah z dlaždic teracových Příplatek k cenám za plochu do 5 m2 jednotlivě</t>
  </si>
  <si>
    <t>771574514</t>
  </si>
  <si>
    <t>Montáž podlah keramických hladkých lepených cementovým flexibilním rychletuhnoucím lepidlem přes 4 do 6 ks/m2</t>
  </si>
  <si>
    <t>2082682537</t>
  </si>
  <si>
    <t>Montáž podlah z dlaždic keramických lepených cementovým flexibilním rychletuhnoucím lepidlem hladkých, tloušťky do 10 mm přes 4 do 6 ks/m2</t>
  </si>
  <si>
    <t>Podlaha v koupelně bude obložena protiskluznou keramickou velkoformátovou dlažbou v barvě bílý lesk.</t>
  </si>
  <si>
    <t>59761131</t>
  </si>
  <si>
    <t>dlažba keramická slinutá mrazuvzdorná do interiéru i exteriéru povrch hladký/leštěný tl do 10mm přes 4 do 6ks/m2</t>
  </si>
  <si>
    <t>-846225519</t>
  </si>
  <si>
    <t>3,11*1,15 'Přepočtené koeficientem množství</t>
  </si>
  <si>
    <t>771591112</t>
  </si>
  <si>
    <t>Izolace pod dlažbu nátěrem nebo stěrkou ve dvou vrstvách</t>
  </si>
  <si>
    <t>-716343980</t>
  </si>
  <si>
    <t>Izolace podlahy pod dlažbu nátěrem nebo stěrkou ve dvou vrstvách</t>
  </si>
  <si>
    <t>771591115</t>
  </si>
  <si>
    <t>Podlahy spárování silikonem</t>
  </si>
  <si>
    <t>1874528937</t>
  </si>
  <si>
    <t>Podlahy - dokončovací práce spárování silikonem</t>
  </si>
  <si>
    <t>1,95+1,195+1+0,83+2,26+0,245-0,8+0,24+0,68+0,625</t>
  </si>
  <si>
    <t>771592011</t>
  </si>
  <si>
    <t>Čištění vnitřních ploch podlah nebo schodišť po položení dlažby chemickými prostředky</t>
  </si>
  <si>
    <t>-862434007</t>
  </si>
  <si>
    <t>Čištění vnitřních ploch po položení dlažby podlah nebo schodišť chemickými prostředky</t>
  </si>
  <si>
    <t>998771203</t>
  </si>
  <si>
    <t>Přesun hmot procentní pro podlahy z dlaždic v objektech v přes 12 do 24 m</t>
  </si>
  <si>
    <t>-2118757777</t>
  </si>
  <si>
    <t>Přesun hmot pro podlahy z dlaždic stanovený procentní sazbou (%) z ceny vodorovná dopravní vzdálenost do 50 m v objektech výšky přes 12 do 24 m</t>
  </si>
  <si>
    <t>776</t>
  </si>
  <si>
    <t>Podlahy povlakové</t>
  </si>
  <si>
    <t>776111311</t>
  </si>
  <si>
    <t>Vysátí podkladu povlakových podlah</t>
  </si>
  <si>
    <t>-1589101249</t>
  </si>
  <si>
    <t>Příprava podkladu vysátí podlah</t>
  </si>
  <si>
    <t xml:space="preserve">Podlaha v chodbě, pokoji a kuchyňském koutě bude vinylová dekor v odstínu béžový nebo světle šedý. </t>
  </si>
  <si>
    <t>776121112</t>
  </si>
  <si>
    <t>Vodou ředitelná penetrace savého podkladu povlakových podlah</t>
  </si>
  <si>
    <t>-55550831</t>
  </si>
  <si>
    <t>Příprava podkladu penetrace vodou ředitelná podlah</t>
  </si>
  <si>
    <t>776141222</t>
  </si>
  <si>
    <t>Stěrka podlahová nivelační pro vyrovnání podkladu povlakových podlah schodišťových stupňů pevnosti 35 MPa tl přes 3 do 5 mm</t>
  </si>
  <si>
    <t>-1150256109</t>
  </si>
  <si>
    <t>Příprava podkladu vyrovnání samonivelační stěrkou schodišť min.pevnosti 35 MPa, tloušťky přes 3 do 5 mm</t>
  </si>
  <si>
    <t>776201812</t>
  </si>
  <si>
    <t>Demontáž lepených povlakových podlah s podložkou ručně</t>
  </si>
  <si>
    <t>-2103283342</t>
  </si>
  <si>
    <t>Demontáž povlakových podlahovin lepených ručně s podložkou</t>
  </si>
  <si>
    <t>Budou demontovány všechny podlahy- PVC, linoleum</t>
  </si>
  <si>
    <t>776231111</t>
  </si>
  <si>
    <t>Lepení lamel a čtverců z vinylu standardním lepidlem</t>
  </si>
  <si>
    <t>-1964778926</t>
  </si>
  <si>
    <t>Montáž podlahovin z vinylu lepením lamel nebo čtverců standardním lepidlem</t>
  </si>
  <si>
    <t>28411051</t>
  </si>
  <si>
    <t>dílce vinylové tl 2,5mm, nášlapná vrstva 0,55mm, úprava PUR, třída zátěže 23/33/42, otlak 0,05mm, R10, třída otěru T, hořlavost Bfl S1, bez ftalátů</t>
  </si>
  <si>
    <t>1638660325</t>
  </si>
  <si>
    <t>22,93*1,1 'Přepočtené koeficientem množství</t>
  </si>
  <si>
    <t>776411111</t>
  </si>
  <si>
    <t>Montáž obvodových soklíků výšky do 80 mm</t>
  </si>
  <si>
    <t>368314129</t>
  </si>
  <si>
    <t>Montáž soklíků lepením obvodových, výšky do 80 mm</t>
  </si>
  <si>
    <t>0,65+0,24+2,226+0,5+5,58+5,755+0,625+0,5+3,46</t>
  </si>
  <si>
    <t>28411009</t>
  </si>
  <si>
    <t>lišta soklová PVC 18x80mm</t>
  </si>
  <si>
    <t>-1141852119</t>
  </si>
  <si>
    <t>19,536*1,02 'Přepočtené koeficientem množství</t>
  </si>
  <si>
    <t>776991121</t>
  </si>
  <si>
    <t>Základní čištění nově položených podlahovin vysátím a setřením vlhkým mopem</t>
  </si>
  <si>
    <t>1302134869</t>
  </si>
  <si>
    <t>Ostatní práce údržba nových podlahovin po pokládce čištění základní</t>
  </si>
  <si>
    <t>25,223</t>
  </si>
  <si>
    <t>998776203</t>
  </si>
  <si>
    <t>Přesun hmot procentní pro podlahy povlakové v objektech v přes 12 do 24 m</t>
  </si>
  <si>
    <t>-1669597084</t>
  </si>
  <si>
    <t>Přesun hmot pro podlahy povlakové stanovený procentní sazbou (%) z ceny vodorovná dopravní vzdálenost do 50 m v objektech výšky přes 12 do 24 m</t>
  </si>
  <si>
    <t>781</t>
  </si>
  <si>
    <t>Dokončovací práce - obklady</t>
  </si>
  <si>
    <t>781111011</t>
  </si>
  <si>
    <t>Ometení (oprášení) stěny při přípravě podkladu</t>
  </si>
  <si>
    <t>1019034294</t>
  </si>
  <si>
    <t>Příprava podkladu před provedením obkladu oprášení (ometení) stěny</t>
  </si>
  <si>
    <t>obklady</t>
  </si>
  <si>
    <t>(1,95+1,195+1,56+0,245+1,58)*2</t>
  </si>
  <si>
    <t>(0,83*1,2)"zadní stěna WC</t>
  </si>
  <si>
    <t>(0,24+0,68+0,625)*2"za pračkou</t>
  </si>
  <si>
    <t>781121011</t>
  </si>
  <si>
    <t>Nátěr penetrační na stěnu</t>
  </si>
  <si>
    <t>623135092</t>
  </si>
  <si>
    <t>Příprava podkladu před provedením obkladu nátěr penetrační na stěnu</t>
  </si>
  <si>
    <t>17,146</t>
  </si>
  <si>
    <t>781131112</t>
  </si>
  <si>
    <t>Izolace pod obklad nátěrem nebo stěrkou ve dvou vrstvách</t>
  </si>
  <si>
    <t>1572253178</t>
  </si>
  <si>
    <t>Izolace stěny pod obklad izolace nátěrem nebo stěrkou ve dvou vrstvách</t>
  </si>
  <si>
    <t>781131241</t>
  </si>
  <si>
    <t>Izolace pod obklad těsnícími pásy vnitřní kout</t>
  </si>
  <si>
    <t>83178057</t>
  </si>
  <si>
    <t>Izolace stěny pod obklad izolace těsnícími izolačními pásy vnitřní kout</t>
  </si>
  <si>
    <t>9*2</t>
  </si>
  <si>
    <t>781131264</t>
  </si>
  <si>
    <t>Izolace pod obklad těsnícími pásy mezi podlahou a stěnou</t>
  </si>
  <si>
    <t>790661257</t>
  </si>
  <si>
    <t>Izolace stěny pod obklad izolace těsnícími izolačními pásy mezi podlahou a stěnu</t>
  </si>
  <si>
    <t>781474154</t>
  </si>
  <si>
    <t>Montáž obkladů vnitřních keramických velkoformátových hladkých přes 4 do 6 ks/m2 lepených flexibilním lepidlem</t>
  </si>
  <si>
    <t>1170304348</t>
  </si>
  <si>
    <t>Montáž obkladů vnitřních stěn z dlaždic keramických lepených flexibilním lepidlem velkoformátových hladkých přes 4 do 6 ks/m2</t>
  </si>
  <si>
    <t xml:space="preserve">Stěny koupelny budou obloženy velkoformátovými panely barvy bílý lesk, ve sprchovém koutu velkoformátovými panely barvy béžový nebo světle šedý lesk. </t>
  </si>
  <si>
    <t>59761001</t>
  </si>
  <si>
    <t>obklad velkoformátový keramický hladký přes 4 do 6ks/m2</t>
  </si>
  <si>
    <t>1520097305</t>
  </si>
  <si>
    <t>17,146*1,15 'Přepočtené koeficientem množství</t>
  </si>
  <si>
    <t>781477113</t>
  </si>
  <si>
    <t>Příplatek k montáži obkladů vnitřních keramických hladkých za spárování bílým cementem</t>
  </si>
  <si>
    <t>-21595832</t>
  </si>
  <si>
    <t>Montáž obkladů vnitřních stěn z dlaždic keramických Příplatek k cenám za spárování cement bílý</t>
  </si>
  <si>
    <t>781492211</t>
  </si>
  <si>
    <t>Montáž profilů rohových lepených flexibilním cementovým lepidlem</t>
  </si>
  <si>
    <t>494772918</t>
  </si>
  <si>
    <t>Obklad - dokončující práce montáž profilu lepeného flexibilním cementovým lepidlem rohového</t>
  </si>
  <si>
    <t>19416012</t>
  </si>
  <si>
    <t>lišta ukončovací nerezová 10mm</t>
  </si>
  <si>
    <t>-403483832</t>
  </si>
  <si>
    <t>6*1,05 'Přepočtené koeficientem množství</t>
  </si>
  <si>
    <t>781495115</t>
  </si>
  <si>
    <t>Spárování vnitřních obkladů silikonem</t>
  </si>
  <si>
    <t>485134679</t>
  </si>
  <si>
    <t>Obklad - dokončující práce ostatní práce spárování silikonem</t>
  </si>
  <si>
    <t>8*2</t>
  </si>
  <si>
    <t>781495142</t>
  </si>
  <si>
    <t>Průnik obkladem kruhový přes DN 30 do DN 90</t>
  </si>
  <si>
    <t>-746458872</t>
  </si>
  <si>
    <t>Obklad - dokončující práce průnik obkladem kruhový, bez izolace přes DN 30 do DN 90</t>
  </si>
  <si>
    <t>781495211</t>
  </si>
  <si>
    <t>Čištění vnitřních ploch stěn po provedení obkladu chemickými prostředky</t>
  </si>
  <si>
    <t>33534296</t>
  </si>
  <si>
    <t>Čištění vnitřních ploch po provedení obkladu stěn chemickými prostředky</t>
  </si>
  <si>
    <t>998781203</t>
  </si>
  <si>
    <t>Přesun hmot procentní pro obklady keramické v objektech v přes 12 do 24 m</t>
  </si>
  <si>
    <t>-1838205013</t>
  </si>
  <si>
    <t>Přesun hmot pro obklady keramické stanovený procentní sazbou (%) z ceny vodorovná dopravní vzdálenost do 50 m v objektech výšky přes 12 do 24 m</t>
  </si>
  <si>
    <t>784</t>
  </si>
  <si>
    <t>Dokončovací práce - malby a tapety</t>
  </si>
  <si>
    <t>784121001</t>
  </si>
  <si>
    <t>Oškrabání malby v místnostech v do 3,80 m</t>
  </si>
  <si>
    <t>1870106714</t>
  </si>
  <si>
    <t>Oškrabání malby v místnostech výšky do 3,80 m</t>
  </si>
  <si>
    <t>Omítky budou oškrábány. Podklad očištěn napenetrován. Po provedení nových rozvodů a elektřiny budou provedeny nové omítky včetně výztužné síťky.</t>
  </si>
  <si>
    <t>784171101</t>
  </si>
  <si>
    <t>Zakrytí vnitřních podlah včetně pozdějšího odkrytí</t>
  </si>
  <si>
    <t>640158940</t>
  </si>
  <si>
    <t>Zakrytí nemalovaných ploch (materiál ve specifikaci) včetně pozdějšího odkrytí podlah</t>
  </si>
  <si>
    <t>58124844</t>
  </si>
  <si>
    <t>fólie pro malířské potřeby zakrývací tl 25µ 4x5m</t>
  </si>
  <si>
    <t>1610117458</t>
  </si>
  <si>
    <t>54,497*1,05 'Přepočtené koeficientem množství</t>
  </si>
  <si>
    <t>784181121</t>
  </si>
  <si>
    <t>Hloubková jednonásobná bezbarvá penetrace podkladu v místnostech v do 3,80 m</t>
  </si>
  <si>
    <t>759339404</t>
  </si>
  <si>
    <t>Penetrace podkladu jednonásobná hloubková akrylátová bezbarvá v místnostech výšky do 3,80 m</t>
  </si>
  <si>
    <t>odpočet obkladů</t>
  </si>
  <si>
    <t>-(1,95+1,195+1,56+0,245+1,58)*2</t>
  </si>
  <si>
    <t>-(0,83*1,2)"zadní stěna WC</t>
  </si>
  <si>
    <t>784191007</t>
  </si>
  <si>
    <t>Čištění vnitřních ploch podlah po provedení malířských prací</t>
  </si>
  <si>
    <t>-1661403416</t>
  </si>
  <si>
    <t>Čištění vnitřních ploch hrubý úklid po provedení malířských prací omytím podlah</t>
  </si>
  <si>
    <t>784211101</t>
  </si>
  <si>
    <t>Dvojnásobné bílé malby ze směsí za mokra výborně oděruvzdorných v místnostech v do 3,80 m</t>
  </si>
  <si>
    <t>1047501019</t>
  </si>
  <si>
    <t>Malby z malířských směsí oděruvzdorných za mokra dvojnásobné, bílé za mokra oděruvzdorné výborně v místnostech výšky do 3,80 m</t>
  </si>
  <si>
    <t>stropy z SDK</t>
  </si>
  <si>
    <t>HZS</t>
  </si>
  <si>
    <t>Hodinové zúčtovací sazby</t>
  </si>
  <si>
    <t>HZS2212</t>
  </si>
  <si>
    <t>Hodinová zúčtovací sazba instalatér odborný</t>
  </si>
  <si>
    <t>-1391774037</t>
  </si>
  <si>
    <t>Hodinové zúčtovací sazby profesí PSV provádění stavebních instalací instalatér odborný</t>
  </si>
  <si>
    <t>demontáže rozvodů vody, baterií, kanalizace a WC včetně zajištění stoupaček</t>
  </si>
  <si>
    <t>8*1,5</t>
  </si>
  <si>
    <t>1326729477</t>
  </si>
  <si>
    <t>Demontáže elektrických kabelů včetně vysekání drážek a likvidace stávajících kabelů</t>
  </si>
  <si>
    <t>Budou demontovány rozvody elektro</t>
  </si>
  <si>
    <t>VRN</t>
  </si>
  <si>
    <t>Vedlejší rozpočtové náklady</t>
  </si>
  <si>
    <t>VRN4</t>
  </si>
  <si>
    <t>Inženýrská činnost</t>
  </si>
  <si>
    <t>041103000</t>
  </si>
  <si>
    <t>Autorský dozor projektanta</t>
  </si>
  <si>
    <t>1024</t>
  </si>
  <si>
    <t>158589014</t>
  </si>
  <si>
    <t>043114000</t>
  </si>
  <si>
    <t>Zkoušky tlakové</t>
  </si>
  <si>
    <t>-402606420</t>
  </si>
  <si>
    <t>VRN8</t>
  </si>
  <si>
    <t>Přesun stavebních kapacit</t>
  </si>
  <si>
    <t>081103000</t>
  </si>
  <si>
    <t>Denní doprava pracovníků na pracoviště</t>
  </si>
  <si>
    <t>km</t>
  </si>
  <si>
    <t>1957766020</t>
  </si>
  <si>
    <t>Kopřivnice a okolí odhad do 7 km</t>
  </si>
  <si>
    <t>odhad časový 1,5 měsíce</t>
  </si>
  <si>
    <t>45*7*2</t>
  </si>
  <si>
    <t>VP</t>
  </si>
  <si>
    <t xml:space="preserve">  Vícepráce</t>
  </si>
  <si>
    <t>PN</t>
  </si>
  <si>
    <t>Objekt:</t>
  </si>
  <si>
    <t>1 - VZT</t>
  </si>
  <si>
    <t xml:space="preserve"> </t>
  </si>
  <si>
    <t>751 - Vzduchotechnika</t>
  </si>
  <si>
    <t xml:space="preserve">    M24 - Montáže vzduchotechnických zař</t>
  </si>
  <si>
    <t xml:space="preserve">    D96 - Přesuny sutí a vybouraných hmot</t>
  </si>
  <si>
    <t xml:space="preserve">    VN - Vedlejší náklady</t>
  </si>
  <si>
    <t>M24</t>
  </si>
  <si>
    <t>Montáže vzduchotechnických zař</t>
  </si>
  <si>
    <t>M24_1</t>
  </si>
  <si>
    <t>Axiální ventilátor vč. zpětné klapky, průtok = 185 m3/hod,výkon 13 W,napětí 230 V</t>
  </si>
  <si>
    <t>728614212R00</t>
  </si>
  <si>
    <t>Mtž ventilátoru axiál. nízkotl. potrub. do d 200mm</t>
  </si>
  <si>
    <t>42981162R</t>
  </si>
  <si>
    <t>Potrubí SPIRO  125</t>
  </si>
  <si>
    <t>M24_M2</t>
  </si>
  <si>
    <t>Montáž SPIRO potrubí pr. 125</t>
  </si>
  <si>
    <t>M24_2</t>
  </si>
  <si>
    <t>OS koleno O 125/30</t>
  </si>
  <si>
    <t>M24_3</t>
  </si>
  <si>
    <t>OS koleno O 125/90</t>
  </si>
  <si>
    <t>M24_M3</t>
  </si>
  <si>
    <t>Montáž OS koleno O 125/30</t>
  </si>
  <si>
    <t>M24_M4</t>
  </si>
  <si>
    <t>Montáž OS koleno O 125/90</t>
  </si>
  <si>
    <t>M24_M5</t>
  </si>
  <si>
    <t>OBD odbočka oboustranná 90° 250/125</t>
  </si>
  <si>
    <t>18</t>
  </si>
  <si>
    <t>M24_M6</t>
  </si>
  <si>
    <t>Montáž OBD odbočka oboustranná 90° 250/125</t>
  </si>
  <si>
    <t>20</t>
  </si>
  <si>
    <t>M24_7</t>
  </si>
  <si>
    <t>Odsavač par, průtok = 350 m3/hod</t>
  </si>
  <si>
    <t>22</t>
  </si>
  <si>
    <t>M24_M8</t>
  </si>
  <si>
    <t>Montáž odsavače par, průtok = 350 m3/hod</t>
  </si>
  <si>
    <t>24</t>
  </si>
  <si>
    <t>728614821R00</t>
  </si>
  <si>
    <t>Dmtž ventilátoru axiál.nízkotl. potrub. do d 200mm</t>
  </si>
  <si>
    <t>26</t>
  </si>
  <si>
    <t>M24_D1</t>
  </si>
  <si>
    <t>Demontáž vzduchotechnického potrubí</t>
  </si>
  <si>
    <t>kompl.</t>
  </si>
  <si>
    <t>28</t>
  </si>
  <si>
    <t>M24_D2</t>
  </si>
  <si>
    <t>Demontáž odsavače par</t>
  </si>
  <si>
    <t>30</t>
  </si>
  <si>
    <t>998728202R00</t>
  </si>
  <si>
    <t>Přesun hmot pro vzduchotechniku, výšky do 12 m</t>
  </si>
  <si>
    <t>D96</t>
  </si>
  <si>
    <t>Přesuny sutí a vybouraných hmot</t>
  </si>
  <si>
    <t>17</t>
  </si>
  <si>
    <t>979011111R00</t>
  </si>
  <si>
    <t>Svislá doprava suti a vybour. hmot</t>
  </si>
  <si>
    <t>34</t>
  </si>
  <si>
    <t>979082111R00</t>
  </si>
  <si>
    <t>Vnitrostaveništní doprava suti do 10 m</t>
  </si>
  <si>
    <t>36</t>
  </si>
  <si>
    <t>19</t>
  </si>
  <si>
    <t>979082121R00</t>
  </si>
  <si>
    <t>Příplatek k vnitrost. dopravě suti za dalších 5 m</t>
  </si>
  <si>
    <t>38</t>
  </si>
  <si>
    <t>979081111R00</t>
  </si>
  <si>
    <t>Odvoz suti a vybour. hmot na skládku do 1 km</t>
  </si>
  <si>
    <t>40</t>
  </si>
  <si>
    <t>979081121R00</t>
  </si>
  <si>
    <t>Příplatek k odvozu za každý další 1 km</t>
  </si>
  <si>
    <t>42</t>
  </si>
  <si>
    <t>979951111R00</t>
  </si>
  <si>
    <t>Výkup kovů - železný šrot tl. do 4 mm</t>
  </si>
  <si>
    <t>44</t>
  </si>
  <si>
    <t>23</t>
  </si>
  <si>
    <t>979990103R00</t>
  </si>
  <si>
    <t>Poplatek za uložení suti a vybouraných a, demontovaných hmot - ostatní</t>
  </si>
  <si>
    <t>46</t>
  </si>
  <si>
    <t>VN</t>
  </si>
  <si>
    <t>Vedlejší náklady</t>
  </si>
  <si>
    <t>005231010R</t>
  </si>
  <si>
    <t>Soubor</t>
  </si>
  <si>
    <t>48</t>
  </si>
  <si>
    <t>25</t>
  </si>
  <si>
    <t>006201060R</t>
  </si>
  <si>
    <t>Provozní vlivy</t>
  </si>
  <si>
    <t>soubor</t>
  </si>
  <si>
    <t>004111020R</t>
  </si>
  <si>
    <t>Vypracování projektu skutečného provedení</t>
  </si>
  <si>
    <t>52</t>
  </si>
  <si>
    <t>2 - ZTI</t>
  </si>
  <si>
    <t>713 - Izolace tepelné</t>
  </si>
  <si>
    <t>720 - Zdravotechnická instalace</t>
  </si>
  <si>
    <t>721 - Vnitřní kanalizace</t>
  </si>
  <si>
    <t>722 - Vnitřní vodovod</t>
  </si>
  <si>
    <t>725 - Zařizovací předměty</t>
  </si>
  <si>
    <t>726 - Instalační prefabrikáty</t>
  </si>
  <si>
    <t>D96 - Přesuny sutí a vybouraných hmot</t>
  </si>
  <si>
    <t>VN - Vedlejší náklady</t>
  </si>
  <si>
    <t>713</t>
  </si>
  <si>
    <t>Izolace tepelné</t>
  </si>
  <si>
    <t>713181210V01</t>
  </si>
  <si>
    <t>Montáž návlekové izolace na potrubí, v jedné vrstvě</t>
  </si>
  <si>
    <t>7,50+5,00+1,50+0,50</t>
  </si>
  <si>
    <t>283773010R</t>
  </si>
  <si>
    <t>Izolace potrubí Tubolit DG 20 x 6 mm šedá</t>
  </si>
  <si>
    <t>283773026R</t>
  </si>
  <si>
    <t>Izolace potrubí Tubolit DG 20 x 20 mm šedá</t>
  </si>
  <si>
    <t>283773029R</t>
  </si>
  <si>
    <t>Izolace potrubí Tubolit DG 25 x 6 mm šedá</t>
  </si>
  <si>
    <t>283773039R</t>
  </si>
  <si>
    <t>Izolace potrubí Tubolit DG 25 x 25 mm šedá</t>
  </si>
  <si>
    <t>998713202R00</t>
  </si>
  <si>
    <t>Přesun hmot pro izolace tepelné, výšky do 12 m</t>
  </si>
  <si>
    <t>720</t>
  </si>
  <si>
    <t>Zdravotechnická instalace</t>
  </si>
  <si>
    <t>203     R00</t>
  </si>
  <si>
    <t>Zednické výpomoci psv       čl.13-2</t>
  </si>
  <si>
    <t>721</t>
  </si>
  <si>
    <t>Vnitřní kanalizace</t>
  </si>
  <si>
    <t>721176102R00</t>
  </si>
  <si>
    <t>Potrubí HT připojovací D 40 x 1,8 mm</t>
  </si>
  <si>
    <t>721176103R00</t>
  </si>
  <si>
    <t>Potrubí HT připojovací D 50 x 1,8 mm</t>
  </si>
  <si>
    <t>721176105R00</t>
  </si>
  <si>
    <t>Potrubí HT připojovací D 110 x 2,7 mm</t>
  </si>
  <si>
    <t>721194104R00</t>
  </si>
  <si>
    <t>Vyvedení odpadních výpustek D 40 x 1,8</t>
  </si>
  <si>
    <t>721194105R00</t>
  </si>
  <si>
    <t>Vyvedení odpadních výpustek D 50 x 1,8</t>
  </si>
  <si>
    <t>721194109R00</t>
  </si>
  <si>
    <t>Vyvedení odpadních výpustek D 110 x 2,3</t>
  </si>
  <si>
    <t>721290111R00</t>
  </si>
  <si>
    <t>Zkouška těsnosti kanalizace vodou DN 125</t>
  </si>
  <si>
    <t>4,00+2,50+1,50</t>
  </si>
  <si>
    <t>721171803R00</t>
  </si>
  <si>
    <t>Demontáž potrubí z PVC do D 75 mm</t>
  </si>
  <si>
    <t>721171808R00</t>
  </si>
  <si>
    <t>Demontáž potrubí z PVC do D 114 mm</t>
  </si>
  <si>
    <t>998721202R00</t>
  </si>
  <si>
    <t>Přesun hmot pro vnitřní kanalizaci, výšky do 12 m</t>
  </si>
  <si>
    <t>722</t>
  </si>
  <si>
    <t>Vnitřní vodovod</t>
  </si>
  <si>
    <t>722172311R00</t>
  </si>
  <si>
    <t>Potrubí z PPR, D 20x3,4 mm, PN 16, vč.zed.výpom.</t>
  </si>
  <si>
    <t>722172312R00</t>
  </si>
  <si>
    <t>Potrubí z PPR, D 25x4,2 mm, PN 16, vč.zed.výpom.</t>
  </si>
  <si>
    <t>722190401R00</t>
  </si>
  <si>
    <t>Vyvedení a upevnění výpustek DN 15</t>
  </si>
  <si>
    <t>722191112R00</t>
  </si>
  <si>
    <t>Hadice flexibilní k baterii,DN 15 x M10,délka 0,5m</t>
  </si>
  <si>
    <t>722280106R00</t>
  </si>
  <si>
    <t>Tlaková zkouška vodovodního potrubí DN 32</t>
  </si>
  <si>
    <t>12,50+2,00</t>
  </si>
  <si>
    <t>722130802R00</t>
  </si>
  <si>
    <t>Demontáž potrubí ocelových závitových DN 40</t>
  </si>
  <si>
    <t>722229101R00</t>
  </si>
  <si>
    <t>Montáž vodovodních armatur,1závit, G 1/2</t>
  </si>
  <si>
    <t>55141106R</t>
  </si>
  <si>
    <t>Ventil rohový pračkový IVAR.08101 1/2" x 3/4", se zpětnou klapkou</t>
  </si>
  <si>
    <t>998722202R00</t>
  </si>
  <si>
    <t>Přesun hmot pro vnitřní vodovod, výšky do 12 m</t>
  </si>
  <si>
    <t>Zařizovací předměty</t>
  </si>
  <si>
    <t>27</t>
  </si>
  <si>
    <t>725014131R00</t>
  </si>
  <si>
    <t>Klozet závěsný keramický + sedátko, bílý</t>
  </si>
  <si>
    <t>54</t>
  </si>
  <si>
    <t>725_01</t>
  </si>
  <si>
    <t>Tlačítko k podomítkovým nádržím</t>
  </si>
  <si>
    <t>56</t>
  </si>
  <si>
    <t>29</t>
  </si>
  <si>
    <t>725_02</t>
  </si>
  <si>
    <t>Sprchový podlahový žlab DN 50</t>
  </si>
  <si>
    <t>58</t>
  </si>
  <si>
    <t>725017122R00</t>
  </si>
  <si>
    <t>Umyvadlo na šrouby CUBITO 55 x 42 cm, bílé</t>
  </si>
  <si>
    <t>60</t>
  </si>
  <si>
    <t>31</t>
  </si>
  <si>
    <t>725814103R00</t>
  </si>
  <si>
    <t>Ventil rohový IVAR.TWISTER DN 15 x DN 10</t>
  </si>
  <si>
    <t>62</t>
  </si>
  <si>
    <t>725319101R00</t>
  </si>
  <si>
    <t>Montáž dřezů jednoduchých</t>
  </si>
  <si>
    <t>64</t>
  </si>
  <si>
    <t>33</t>
  </si>
  <si>
    <t>725845111R00</t>
  </si>
  <si>
    <t>Baterie sprchová nástěnná ruční, bez příslušenství</t>
  </si>
  <si>
    <t>66</t>
  </si>
  <si>
    <t>55145350R</t>
  </si>
  <si>
    <t>Růžice sprchová plochá, 3 funkce d 118 mm 953.00</t>
  </si>
  <si>
    <t>68</t>
  </si>
  <si>
    <t>35</t>
  </si>
  <si>
    <t>55145353R</t>
  </si>
  <si>
    <t>Hadice sprchová 150 cm jednozámková chromovaná</t>
  </si>
  <si>
    <t>70</t>
  </si>
  <si>
    <t>55145352R1</t>
  </si>
  <si>
    <t>Sprchový držák nastavitelná výška Grohe Euphoria, Neutral chrom</t>
  </si>
  <si>
    <t>72</t>
  </si>
  <si>
    <t>37</t>
  </si>
  <si>
    <t>725860109R00</t>
  </si>
  <si>
    <t>Uzávěrka zápachová umyvadlová D 40</t>
  </si>
  <si>
    <t>74</t>
  </si>
  <si>
    <t>725860180RT1</t>
  </si>
  <si>
    <t>Sifon pračkový HL400, D 40/50 mm nerezový, podomítková uzávěrka, krycí deska nerez 160x110 mm</t>
  </si>
  <si>
    <t>76</t>
  </si>
  <si>
    <t>39</t>
  </si>
  <si>
    <t>725860202R00</t>
  </si>
  <si>
    <t>Sifon dřezový HL100G, D 40, 50 mm, 6/4"</t>
  </si>
  <si>
    <t>78</t>
  </si>
  <si>
    <t>725820802R00</t>
  </si>
  <si>
    <t>Demontáž baterie stojánkové do 1otvoru</t>
  </si>
  <si>
    <t>80</t>
  </si>
  <si>
    <t>725840850R00</t>
  </si>
  <si>
    <t>Demontáž baterie vanových a sprchových</t>
  </si>
  <si>
    <t>82</t>
  </si>
  <si>
    <t>725220841R00</t>
  </si>
  <si>
    <t>Demontáž ocelové vany</t>
  </si>
  <si>
    <t>84</t>
  </si>
  <si>
    <t>43</t>
  </si>
  <si>
    <t>725290010RA0</t>
  </si>
  <si>
    <t>Demontáž klozetu včetně splachovací nádrže</t>
  </si>
  <si>
    <t>86</t>
  </si>
  <si>
    <t>725860811R00</t>
  </si>
  <si>
    <t>Demontáž uzávěrek zápachových jednoduchých</t>
  </si>
  <si>
    <t>88</t>
  </si>
  <si>
    <t>45</t>
  </si>
  <si>
    <t>725823114R00</t>
  </si>
  <si>
    <t>Baterie dřezová stojánková ruční, bez otvír.odpadu</t>
  </si>
  <si>
    <t>90</t>
  </si>
  <si>
    <t>725823111RT1</t>
  </si>
  <si>
    <t>Baterie umyvadlová stoján. ruční, bez otvír.odpadu</t>
  </si>
  <si>
    <t>92</t>
  </si>
  <si>
    <t>47</t>
  </si>
  <si>
    <t>725210821R00</t>
  </si>
  <si>
    <t>Demontáž umyvadel bez výtokových armatur</t>
  </si>
  <si>
    <t>94</t>
  </si>
  <si>
    <t>998725202R00</t>
  </si>
  <si>
    <t>Přesun hmot pro zařizovací předměty, výšky do 12 m</t>
  </si>
  <si>
    <t>96</t>
  </si>
  <si>
    <t>726</t>
  </si>
  <si>
    <t>Instalační prefabrikáty</t>
  </si>
  <si>
    <t>49</t>
  </si>
  <si>
    <t>726211321R00</t>
  </si>
  <si>
    <t>Montážní prvek pro závěsné wc, se splachovací, nádržkou pod omítku vč. samonosného rámu</t>
  </si>
  <si>
    <t>98</t>
  </si>
  <si>
    <t>998726222R00</t>
  </si>
  <si>
    <t>Přesun hmot pro předstěnové systémy, výšky do 12 m</t>
  </si>
  <si>
    <t>100</t>
  </si>
  <si>
    <t>51</t>
  </si>
  <si>
    <t>102</t>
  </si>
  <si>
    <t>104</t>
  </si>
  <si>
    <t>53</t>
  </si>
  <si>
    <t>106</t>
  </si>
  <si>
    <t>108</t>
  </si>
  <si>
    <t>55</t>
  </si>
  <si>
    <t>110</t>
  </si>
  <si>
    <t>112</t>
  </si>
  <si>
    <t>57</t>
  </si>
  <si>
    <t>979990111R00</t>
  </si>
  <si>
    <t>Poplatek za uložení suti - stavební keramika, skupina odpadu 170103</t>
  </si>
  <si>
    <t>114</t>
  </si>
  <si>
    <t>979990191R00</t>
  </si>
  <si>
    <t>Poplatek za uložení suti - plastové výrobky, skupina odpadu 170203</t>
  </si>
  <si>
    <t>116</t>
  </si>
  <si>
    <t>59</t>
  </si>
  <si>
    <t>118</t>
  </si>
  <si>
    <t>120</t>
  </si>
  <si>
    <t>61</t>
  </si>
  <si>
    <t>122</t>
  </si>
  <si>
    <t>124</t>
  </si>
  <si>
    <t>766660745</t>
  </si>
  <si>
    <t>dveře jednokřídlé dřevěné bez povrchové úpravy plné 700x1970mm</t>
  </si>
  <si>
    <t>Kování - klika s WC zámkem</t>
  </si>
  <si>
    <t>Odstranění ocelového vstupního prahu, dveře jednokřídlé včetně zapravení</t>
  </si>
  <si>
    <t>977342121</t>
  </si>
  <si>
    <t>Montážní dvířka vč. polic - MDF deska do vlhka, bílý lesk (š 670 x h 2620 mm, hl 240 mm), D+M</t>
  </si>
  <si>
    <t>Koupelnové madlo - nerez, D+M</t>
  </si>
  <si>
    <t>Polička pod zrcadlo kombinace bílá/nerez, dl. 40 cm, hl. 15 cm, D+M</t>
  </si>
  <si>
    <t>Věšák - trojháček - nerez, D+M</t>
  </si>
  <si>
    <t>Držák na toaletní papír - nerez, D+M</t>
  </si>
  <si>
    <t>Tyč pro sprchový závěs - nerez, dl. 1200 mm, D+M</t>
  </si>
  <si>
    <t>Koupelnový nástěnný infrazářič, D+M</t>
  </si>
  <si>
    <t>soub.</t>
  </si>
  <si>
    <t>Dvojítá záclonová kolejnice stropní - hliník, bílá, D+M</t>
  </si>
  <si>
    <t>Padací prahová lišta, zafrézování do dveřního křídla - protipožární, D+M</t>
  </si>
  <si>
    <t>Zárubeň jednokřídlá smrková rámová tl stěny 75mm rozměru 700/1970mm</t>
  </si>
  <si>
    <t>Frézování drážek pro vodiče ve stěnách z betonu včetně omítky do 50x50</t>
  </si>
  <si>
    <t>Zrcadlová skřínka 60/80, bílá, dvoukřídlá s LED osvětlením chrom,  D+M</t>
  </si>
  <si>
    <t>Demontáž a montáž čidla kombinovaného</t>
  </si>
  <si>
    <t>Dodávka a montáž kompletní kuchyňské linky vč. dodávky dřezu, sifonu, baterie, sporáku a odsavač par, průtok = 350 m3/hod.</t>
  </si>
  <si>
    <t>Obklad velkoformátový keramický reliéfní  přes 4 do 6ks/m2</t>
  </si>
  <si>
    <t>Pozn. Provedené úpravy oproti projektové dokumentaci:</t>
  </si>
  <si>
    <t xml:space="preserve">  Vícepráce, viz pozn. Provedené úpravy proti PD</t>
  </si>
  <si>
    <t>Vstupní dveře budou opatřeny padací prahovou protipožární lištou.</t>
  </si>
  <si>
    <t>Do koupelny budou provedeny dveře otvíravé šířky 700mm. </t>
  </si>
  <si>
    <t>Za záchodovou mísou bude proveden keramický obklad reliéfní.</t>
  </si>
  <si>
    <t>Místo zrcadla bude umístěna v koupelně zrcadlová skřínka s osvětlením.</t>
  </si>
  <si>
    <t>Dále je doplněn koupelnový program a nerezová madla.</t>
  </si>
  <si>
    <t>U balkónu bude umístěna stropní dvojitá záclonová kolejnice.</t>
  </si>
  <si>
    <t>Domácí dveřní telefón s bzučákem, D+M; demontáž původního zažízení</t>
  </si>
  <si>
    <t>Stavební úpravy BJ 0+1, objekt č.p.320 ul. Česká Kopřivnice</t>
  </si>
  <si>
    <t>Stavební úpravy BJ 0+1 objekt č.p.320 ul. Česká Kopřivnice</t>
  </si>
  <si>
    <t>Okenní žaluzie manuální, D+M; demontáž a likvidace původních vybavení, 1x balkónové dveře 900/2400</t>
  </si>
  <si>
    <t>Okenní žaluzie manuální, D+M; demontáž a likvidace původních vybavení, 1 x okno jednokřídlé 1200/1600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</si>
</sst>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i/>
      <strike/>
      <sz val="9"/>
      <color rgb="FF0000FF"/>
      <name val="Arial CE"/>
    </font>
    <font>
      <strike/>
      <sz val="7"/>
      <name val="Arial CE"/>
    </font>
    <font>
      <strike/>
      <sz val="9"/>
      <name val="Arial CE"/>
    </font>
    <font>
      <i/>
      <strike/>
      <sz val="9"/>
      <color theme="3" tint="-0.249977111117893"/>
      <name val="Arial CE"/>
    </font>
    <font>
      <strike/>
      <sz val="8"/>
      <name val="Arial CE"/>
    </font>
    <font>
      <strike/>
      <sz val="7"/>
      <color rgb="FF969696"/>
      <name val="Arial CE"/>
    </font>
    <font>
      <b/>
      <sz val="10"/>
      <name val="Arial CE"/>
      <charset val="238"/>
    </font>
    <font>
      <sz val="9"/>
      <name val="Arial CE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49" fontId="0" fillId="3" borderId="22" xfId="0" applyNumberFormat="1" applyFill="1" applyBorder="1" applyAlignment="1" applyProtection="1">
      <alignment horizontal="left" vertical="center" wrapText="1"/>
      <protection locked="0"/>
    </xf>
    <xf numFmtId="0" fontId="0" fillId="3" borderId="22" xfId="0" applyFill="1" applyBorder="1" applyAlignment="1" applyProtection="1">
      <alignment horizontal="left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167" fontId="0" fillId="3" borderId="22" xfId="0" applyNumberFormat="1" applyFill="1" applyBorder="1" applyAlignment="1" applyProtection="1">
      <alignment vertical="center"/>
      <protection locked="0"/>
    </xf>
    <xf numFmtId="4" fontId="0" fillId="3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21" fillId="3" borderId="22" xfId="0" applyFont="1" applyFill="1" applyBorder="1" applyAlignment="1" applyProtection="1">
      <alignment horizontal="left" vertical="center"/>
      <protection locked="0"/>
    </xf>
    <xf numFmtId="0" fontId="21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0" xfId="0" applyFont="1" applyAlignment="1">
      <alignment horizontal="left" vertical="center" wrapText="1"/>
    </xf>
    <xf numFmtId="0" fontId="40" fillId="0" borderId="22" xfId="0" applyFont="1" applyBorder="1" applyAlignment="1" applyProtection="1">
      <alignment horizontal="center" vertical="center"/>
      <protection locked="0"/>
    </xf>
    <xf numFmtId="49" fontId="40" fillId="0" borderId="22" xfId="0" applyNumberFormat="1" applyFont="1" applyBorder="1" applyAlignment="1" applyProtection="1">
      <alignment horizontal="left" vertical="center" wrapText="1"/>
      <protection locked="0"/>
    </xf>
    <xf numFmtId="4" fontId="40" fillId="3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locked="0"/>
    </xf>
    <xf numFmtId="167" fontId="40" fillId="0" borderId="22" xfId="0" applyNumberFormat="1" applyFont="1" applyBorder="1" applyAlignment="1" applyProtection="1">
      <alignment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49" fontId="41" fillId="0" borderId="22" xfId="0" applyNumberFormat="1" applyFont="1" applyBorder="1" applyAlignment="1" applyProtection="1">
      <alignment horizontal="left" vertical="center" wrapText="1"/>
      <protection locked="0"/>
    </xf>
    <xf numFmtId="0" fontId="41" fillId="0" borderId="22" xfId="0" applyFont="1" applyBorder="1" applyAlignment="1" applyProtection="1">
      <alignment horizontal="left" vertical="center" wrapText="1"/>
      <protection locked="0"/>
    </xf>
    <xf numFmtId="0" fontId="41" fillId="0" borderId="22" xfId="0" applyFont="1" applyBorder="1" applyAlignment="1" applyProtection="1">
      <alignment horizontal="center" vertical="center" wrapText="1"/>
      <protection locked="0"/>
    </xf>
    <xf numFmtId="167" fontId="41" fillId="0" borderId="22" xfId="0" applyNumberFormat="1" applyFont="1" applyBorder="1" applyAlignment="1" applyProtection="1">
      <alignment vertical="center"/>
      <protection locked="0"/>
    </xf>
    <xf numFmtId="4" fontId="41" fillId="3" borderId="22" xfId="0" applyNumberFormat="1" applyFont="1" applyFill="1" applyBorder="1" applyAlignment="1" applyProtection="1">
      <alignment vertical="center"/>
      <protection locked="0"/>
    </xf>
    <xf numFmtId="4" fontId="41" fillId="0" borderId="22" xfId="0" applyNumberFormat="1" applyFont="1" applyBorder="1" applyAlignment="1" applyProtection="1">
      <alignment vertical="center"/>
      <protection locked="0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42" fillId="0" borderId="0" xfId="0" applyFont="1" applyAlignment="1" applyProtection="1">
      <alignment vertical="center"/>
      <protection locked="0"/>
    </xf>
    <xf numFmtId="0" fontId="44" fillId="0" borderId="0" xfId="0" applyFont="1"/>
    <xf numFmtId="0" fontId="45" fillId="3" borderId="22" xfId="0" applyFont="1" applyFill="1" applyBorder="1" applyAlignment="1" applyProtection="1">
      <alignment horizontal="left" vertical="center" wrapText="1"/>
      <protection locked="0"/>
    </xf>
    <xf numFmtId="49" fontId="45" fillId="0" borderId="0" xfId="0" applyNumberFormat="1" applyFont="1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427355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421640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94615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94615</xdr:colOff>
      <xdr:row>80</xdr:row>
      <xdr:rowOff>0</xdr:rowOff>
    </xdr:from>
    <xdr:to>
      <xdr:col>9</xdr:col>
      <xdr:colOff>1214120</xdr:colOff>
      <xdr:row>84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94615</xdr:colOff>
      <xdr:row>121</xdr:row>
      <xdr:rowOff>0</xdr:rowOff>
    </xdr:from>
    <xdr:to>
      <xdr:col>9</xdr:col>
      <xdr:colOff>1214120</xdr:colOff>
      <xdr:row>125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94615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94615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94615</xdr:colOff>
      <xdr:row>107</xdr:row>
      <xdr:rowOff>0</xdr:rowOff>
    </xdr:from>
    <xdr:to>
      <xdr:col>9</xdr:col>
      <xdr:colOff>1214120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94615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94615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94615</xdr:colOff>
      <xdr:row>111</xdr:row>
      <xdr:rowOff>0</xdr:rowOff>
    </xdr:from>
    <xdr:to>
      <xdr:col>9</xdr:col>
      <xdr:colOff>1214120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>
      <selection activeCell="W30" sqref="W30:AE30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 x14ac:dyDescent="0.2">
      <c r="AR2" s="229" t="s">
        <v>5</v>
      </c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S2" s="16" t="s">
        <v>6</v>
      </c>
      <c r="BT2" s="16" t="s">
        <v>7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 x14ac:dyDescent="0.2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 x14ac:dyDescent="0.2">
      <c r="B5" s="19"/>
      <c r="D5" s="23" t="s">
        <v>13</v>
      </c>
      <c r="K5" s="255" t="s">
        <v>14</v>
      </c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R5" s="19"/>
      <c r="BE5" s="252" t="s">
        <v>15</v>
      </c>
      <c r="BS5" s="16" t="s">
        <v>6</v>
      </c>
    </row>
    <row r="6" spans="1:74" ht="36.950000000000003" customHeight="1" x14ac:dyDescent="0.2">
      <c r="B6" s="19"/>
      <c r="D6" s="25" t="s">
        <v>16</v>
      </c>
      <c r="K6" s="256" t="s">
        <v>1018</v>
      </c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R6" s="19"/>
      <c r="BE6" s="253"/>
      <c r="BS6" s="16" t="s">
        <v>6</v>
      </c>
    </row>
    <row r="7" spans="1:74" ht="12" customHeight="1" x14ac:dyDescent="0.2">
      <c r="B7" s="19"/>
      <c r="D7" s="26" t="s">
        <v>18</v>
      </c>
      <c r="K7" s="24" t="s">
        <v>19</v>
      </c>
      <c r="AK7" s="26" t="s">
        <v>20</v>
      </c>
      <c r="AN7" s="24" t="s">
        <v>21</v>
      </c>
      <c r="AR7" s="19"/>
      <c r="BE7" s="253"/>
      <c r="BS7" s="16" t="s">
        <v>6</v>
      </c>
    </row>
    <row r="8" spans="1:74" ht="12" customHeight="1" x14ac:dyDescent="0.2">
      <c r="B8" s="19"/>
      <c r="D8" s="26" t="s">
        <v>22</v>
      </c>
      <c r="K8" s="24" t="s">
        <v>23</v>
      </c>
      <c r="AK8" s="26" t="s">
        <v>24</v>
      </c>
      <c r="AN8" s="27" t="s">
        <v>25</v>
      </c>
      <c r="AR8" s="19"/>
      <c r="BE8" s="253"/>
      <c r="BS8" s="16" t="s">
        <v>6</v>
      </c>
    </row>
    <row r="9" spans="1:74" ht="29.25" customHeight="1" x14ac:dyDescent="0.2">
      <c r="B9" s="19"/>
      <c r="D9" s="23" t="s">
        <v>26</v>
      </c>
      <c r="K9" s="28" t="s">
        <v>27</v>
      </c>
      <c r="AK9" s="23" t="s">
        <v>28</v>
      </c>
      <c r="AN9" s="28" t="s">
        <v>29</v>
      </c>
      <c r="AR9" s="19"/>
      <c r="BE9" s="253"/>
      <c r="BS9" s="16" t="s">
        <v>6</v>
      </c>
    </row>
    <row r="10" spans="1:74" ht="12" customHeight="1" x14ac:dyDescent="0.2">
      <c r="B10" s="19"/>
      <c r="D10" s="26" t="s">
        <v>30</v>
      </c>
      <c r="AK10" s="26" t="s">
        <v>31</v>
      </c>
      <c r="AN10" s="24" t="s">
        <v>1</v>
      </c>
      <c r="AR10" s="19"/>
      <c r="BE10" s="253"/>
      <c r="BS10" s="16" t="s">
        <v>6</v>
      </c>
    </row>
    <row r="11" spans="1:74" ht="18.399999999999999" customHeight="1" x14ac:dyDescent="0.2">
      <c r="B11" s="19"/>
      <c r="E11" s="24" t="s">
        <v>32</v>
      </c>
      <c r="AK11" s="26" t="s">
        <v>33</v>
      </c>
      <c r="AN11" s="24" t="s">
        <v>1</v>
      </c>
      <c r="AR11" s="19"/>
      <c r="BE11" s="253"/>
      <c r="BS11" s="16" t="s">
        <v>6</v>
      </c>
    </row>
    <row r="12" spans="1:74" ht="6.95" customHeight="1" x14ac:dyDescent="0.2">
      <c r="B12" s="19"/>
      <c r="AR12" s="19"/>
      <c r="BE12" s="253"/>
      <c r="BS12" s="16" t="s">
        <v>6</v>
      </c>
    </row>
    <row r="13" spans="1:74" ht="12" customHeight="1" x14ac:dyDescent="0.2">
      <c r="B13" s="19"/>
      <c r="D13" s="26" t="s">
        <v>34</v>
      </c>
      <c r="AK13" s="26" t="s">
        <v>31</v>
      </c>
      <c r="AN13" s="29" t="s">
        <v>35</v>
      </c>
      <c r="AR13" s="19"/>
      <c r="BE13" s="253"/>
      <c r="BS13" s="16" t="s">
        <v>6</v>
      </c>
    </row>
    <row r="14" spans="1:74" ht="12.75" x14ac:dyDescent="0.2">
      <c r="B14" s="19"/>
      <c r="E14" s="257" t="s">
        <v>35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6" t="s">
        <v>33</v>
      </c>
      <c r="AN14" s="29" t="s">
        <v>35</v>
      </c>
      <c r="AR14" s="19"/>
      <c r="BE14" s="253"/>
      <c r="BS14" s="16" t="s">
        <v>6</v>
      </c>
    </row>
    <row r="15" spans="1:74" ht="6.95" customHeight="1" x14ac:dyDescent="0.2">
      <c r="B15" s="19"/>
      <c r="AR15" s="19"/>
      <c r="BE15" s="253"/>
      <c r="BS15" s="16" t="s">
        <v>3</v>
      </c>
    </row>
    <row r="16" spans="1:74" ht="12" customHeight="1" x14ac:dyDescent="0.2">
      <c r="B16" s="19"/>
      <c r="D16" s="26" t="s">
        <v>36</v>
      </c>
      <c r="AK16" s="26" t="s">
        <v>31</v>
      </c>
      <c r="AN16" s="24" t="s">
        <v>1</v>
      </c>
      <c r="AR16" s="19"/>
      <c r="BE16" s="253"/>
      <c r="BS16" s="16" t="s">
        <v>3</v>
      </c>
    </row>
    <row r="17" spans="2:71" ht="18.399999999999999" customHeight="1" x14ac:dyDescent="0.2">
      <c r="B17" s="19"/>
      <c r="E17" s="24" t="s">
        <v>32</v>
      </c>
      <c r="AK17" s="26" t="s">
        <v>33</v>
      </c>
      <c r="AN17" s="24" t="s">
        <v>1</v>
      </c>
      <c r="AR17" s="19"/>
      <c r="BE17" s="253"/>
      <c r="BS17" s="16" t="s">
        <v>37</v>
      </c>
    </row>
    <row r="18" spans="2:71" ht="6.95" customHeight="1" x14ac:dyDescent="0.2">
      <c r="B18" s="19"/>
      <c r="AR18" s="19"/>
      <c r="BE18" s="253"/>
      <c r="BS18" s="16" t="s">
        <v>6</v>
      </c>
    </row>
    <row r="19" spans="2:71" ht="12" customHeight="1" x14ac:dyDescent="0.2">
      <c r="B19" s="19"/>
      <c r="D19" s="26" t="s">
        <v>38</v>
      </c>
      <c r="AK19" s="26" t="s">
        <v>31</v>
      </c>
      <c r="AN19" s="24" t="s">
        <v>39</v>
      </c>
      <c r="AR19" s="19"/>
      <c r="BE19" s="253"/>
      <c r="BS19" s="16" t="s">
        <v>6</v>
      </c>
    </row>
    <row r="20" spans="2:71" ht="18.399999999999999" customHeight="1" x14ac:dyDescent="0.2">
      <c r="B20" s="19"/>
      <c r="E20" s="24" t="s">
        <v>40</v>
      </c>
      <c r="AK20" s="26" t="s">
        <v>33</v>
      </c>
      <c r="AN20" s="24" t="s">
        <v>1</v>
      </c>
      <c r="AR20" s="19"/>
      <c r="BE20" s="253"/>
      <c r="BS20" s="16" t="s">
        <v>37</v>
      </c>
    </row>
    <row r="21" spans="2:71" ht="6.95" customHeight="1" x14ac:dyDescent="0.2">
      <c r="B21" s="19"/>
      <c r="AR21" s="19"/>
      <c r="BE21" s="253"/>
    </row>
    <row r="22" spans="2:71" ht="12" customHeight="1" x14ac:dyDescent="0.2">
      <c r="B22" s="19"/>
      <c r="D22" s="26" t="s">
        <v>41</v>
      </c>
      <c r="AR22" s="19"/>
      <c r="BE22" s="253"/>
    </row>
    <row r="23" spans="2:71" ht="16.5" customHeight="1" x14ac:dyDescent="0.2">
      <c r="B23" s="19"/>
      <c r="E23" s="259" t="s">
        <v>1</v>
      </c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R23" s="19"/>
      <c r="BE23" s="253"/>
    </row>
    <row r="24" spans="2:71" ht="6.95" customHeight="1" x14ac:dyDescent="0.2">
      <c r="B24" s="19"/>
      <c r="AR24" s="19"/>
      <c r="BE24" s="253"/>
    </row>
    <row r="25" spans="2:71" ht="6.95" customHeight="1" x14ac:dyDescent="0.2">
      <c r="B25" s="19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19"/>
      <c r="BE25" s="253"/>
    </row>
    <row r="26" spans="2:71" s="1" customFormat="1" ht="25.9" customHeight="1" x14ac:dyDescent="0.2">
      <c r="B26" s="32"/>
      <c r="D26" s="33" t="s">
        <v>42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60">
        <f>ROUND(AG94,2)</f>
        <v>65000</v>
      </c>
      <c r="AL26" s="261"/>
      <c r="AM26" s="261"/>
      <c r="AN26" s="261"/>
      <c r="AO26" s="261"/>
      <c r="AR26" s="32"/>
      <c r="BE26" s="253"/>
    </row>
    <row r="27" spans="2:71" s="1" customFormat="1" ht="6.95" customHeight="1" x14ac:dyDescent="0.2">
      <c r="B27" s="32"/>
      <c r="AR27" s="32"/>
      <c r="BE27" s="253"/>
    </row>
    <row r="28" spans="2:71" s="1" customFormat="1" ht="12.75" x14ac:dyDescent="0.2">
      <c r="B28" s="32"/>
      <c r="L28" s="262" t="s">
        <v>43</v>
      </c>
      <c r="M28" s="262"/>
      <c r="N28" s="262"/>
      <c r="O28" s="262"/>
      <c r="P28" s="262"/>
      <c r="W28" s="262" t="s">
        <v>44</v>
      </c>
      <c r="X28" s="262"/>
      <c r="Y28" s="262"/>
      <c r="Z28" s="262"/>
      <c r="AA28" s="262"/>
      <c r="AB28" s="262"/>
      <c r="AC28" s="262"/>
      <c r="AD28" s="262"/>
      <c r="AE28" s="262"/>
      <c r="AK28" s="262" t="s">
        <v>45</v>
      </c>
      <c r="AL28" s="262"/>
      <c r="AM28" s="262"/>
      <c r="AN28" s="262"/>
      <c r="AO28" s="262"/>
      <c r="AR28" s="32"/>
      <c r="BE28" s="253"/>
    </row>
    <row r="29" spans="2:71" s="2" customFormat="1" ht="14.45" customHeight="1" x14ac:dyDescent="0.2">
      <c r="B29" s="36"/>
      <c r="D29" s="26" t="s">
        <v>46</v>
      </c>
      <c r="F29" s="26" t="s">
        <v>47</v>
      </c>
      <c r="L29" s="242">
        <v>0.21</v>
      </c>
      <c r="M29" s="241"/>
      <c r="N29" s="241"/>
      <c r="O29" s="241"/>
      <c r="P29" s="241"/>
      <c r="W29" s="240">
        <f>ROUND(AZ94, 2)</f>
        <v>0</v>
      </c>
      <c r="X29" s="241"/>
      <c r="Y29" s="241"/>
      <c r="Z29" s="241"/>
      <c r="AA29" s="241"/>
      <c r="AB29" s="241"/>
      <c r="AC29" s="241"/>
      <c r="AD29" s="241"/>
      <c r="AE29" s="241"/>
      <c r="AK29" s="240">
        <f>ROUND(AV94, 2)</f>
        <v>0</v>
      </c>
      <c r="AL29" s="241"/>
      <c r="AM29" s="241"/>
      <c r="AN29" s="241"/>
      <c r="AO29" s="241"/>
      <c r="AR29" s="36"/>
      <c r="BE29" s="254"/>
    </row>
    <row r="30" spans="2:71" s="2" customFormat="1" ht="14.45" customHeight="1" x14ac:dyDescent="0.2">
      <c r="B30" s="36"/>
      <c r="F30" s="26" t="s">
        <v>48</v>
      </c>
      <c r="L30" s="242">
        <v>0.12</v>
      </c>
      <c r="M30" s="241"/>
      <c r="N30" s="241"/>
      <c r="O30" s="241"/>
      <c r="P30" s="241"/>
      <c r="W30" s="240">
        <f>ROUND(BA94, 2)</f>
        <v>65000</v>
      </c>
      <c r="X30" s="241"/>
      <c r="Y30" s="241"/>
      <c r="Z30" s="241"/>
      <c r="AA30" s="241"/>
      <c r="AB30" s="241"/>
      <c r="AC30" s="241"/>
      <c r="AD30" s="241"/>
      <c r="AE30" s="241"/>
      <c r="AK30" s="240">
        <f>ROUND(AW94, 2)</f>
        <v>7800</v>
      </c>
      <c r="AL30" s="241"/>
      <c r="AM30" s="241"/>
      <c r="AN30" s="241"/>
      <c r="AO30" s="241"/>
      <c r="AR30" s="36"/>
      <c r="BE30" s="254"/>
    </row>
    <row r="31" spans="2:71" s="2" customFormat="1" ht="14.45" hidden="1" customHeight="1" x14ac:dyDescent="0.2">
      <c r="B31" s="36"/>
      <c r="F31" s="26" t="s">
        <v>49</v>
      </c>
      <c r="L31" s="242">
        <v>0.21</v>
      </c>
      <c r="M31" s="241"/>
      <c r="N31" s="241"/>
      <c r="O31" s="241"/>
      <c r="P31" s="241"/>
      <c r="W31" s="240">
        <f>ROUND(BB94, 2)</f>
        <v>0</v>
      </c>
      <c r="X31" s="241"/>
      <c r="Y31" s="241"/>
      <c r="Z31" s="241"/>
      <c r="AA31" s="241"/>
      <c r="AB31" s="241"/>
      <c r="AC31" s="241"/>
      <c r="AD31" s="241"/>
      <c r="AE31" s="241"/>
      <c r="AK31" s="240">
        <v>0</v>
      </c>
      <c r="AL31" s="241"/>
      <c r="AM31" s="241"/>
      <c r="AN31" s="241"/>
      <c r="AO31" s="241"/>
      <c r="AR31" s="36"/>
      <c r="BE31" s="254"/>
    </row>
    <row r="32" spans="2:71" s="2" customFormat="1" ht="14.45" hidden="1" customHeight="1" x14ac:dyDescent="0.2">
      <c r="B32" s="36"/>
      <c r="F32" s="26" t="s">
        <v>50</v>
      </c>
      <c r="L32" s="242">
        <v>0.15</v>
      </c>
      <c r="M32" s="241"/>
      <c r="N32" s="241"/>
      <c r="O32" s="241"/>
      <c r="P32" s="241"/>
      <c r="W32" s="240">
        <f>ROUND(BC94, 2)</f>
        <v>0</v>
      </c>
      <c r="X32" s="241"/>
      <c r="Y32" s="241"/>
      <c r="Z32" s="241"/>
      <c r="AA32" s="241"/>
      <c r="AB32" s="241"/>
      <c r="AC32" s="241"/>
      <c r="AD32" s="241"/>
      <c r="AE32" s="241"/>
      <c r="AK32" s="240">
        <v>0</v>
      </c>
      <c r="AL32" s="241"/>
      <c r="AM32" s="241"/>
      <c r="AN32" s="241"/>
      <c r="AO32" s="241"/>
      <c r="AR32" s="36"/>
      <c r="BE32" s="254"/>
    </row>
    <row r="33" spans="2:57" s="2" customFormat="1" ht="14.45" hidden="1" customHeight="1" x14ac:dyDescent="0.2">
      <c r="B33" s="36"/>
      <c r="F33" s="26" t="s">
        <v>51</v>
      </c>
      <c r="L33" s="242">
        <v>0</v>
      </c>
      <c r="M33" s="241"/>
      <c r="N33" s="241"/>
      <c r="O33" s="241"/>
      <c r="P33" s="241"/>
      <c r="W33" s="240">
        <f>ROUND(BD94, 2)</f>
        <v>0</v>
      </c>
      <c r="X33" s="241"/>
      <c r="Y33" s="241"/>
      <c r="Z33" s="241"/>
      <c r="AA33" s="241"/>
      <c r="AB33" s="241"/>
      <c r="AC33" s="241"/>
      <c r="AD33" s="241"/>
      <c r="AE33" s="241"/>
      <c r="AK33" s="240">
        <v>0</v>
      </c>
      <c r="AL33" s="241"/>
      <c r="AM33" s="241"/>
      <c r="AN33" s="241"/>
      <c r="AO33" s="241"/>
      <c r="AR33" s="36"/>
      <c r="BE33" s="254"/>
    </row>
    <row r="34" spans="2:57" s="1" customFormat="1" ht="6.95" customHeight="1" x14ac:dyDescent="0.2">
      <c r="B34" s="32"/>
      <c r="AR34" s="32"/>
      <c r="BE34" s="253"/>
    </row>
    <row r="35" spans="2:57" s="1" customFormat="1" ht="25.9" customHeight="1" x14ac:dyDescent="0.2">
      <c r="B35" s="32"/>
      <c r="C35" s="37"/>
      <c r="D35" s="38" t="s">
        <v>52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53</v>
      </c>
      <c r="U35" s="39"/>
      <c r="V35" s="39"/>
      <c r="W35" s="39"/>
      <c r="X35" s="243" t="s">
        <v>54</v>
      </c>
      <c r="Y35" s="244"/>
      <c r="Z35" s="244"/>
      <c r="AA35" s="244"/>
      <c r="AB35" s="244"/>
      <c r="AC35" s="39"/>
      <c r="AD35" s="39"/>
      <c r="AE35" s="39"/>
      <c r="AF35" s="39"/>
      <c r="AG35" s="39"/>
      <c r="AH35" s="39"/>
      <c r="AI35" s="39"/>
      <c r="AJ35" s="39"/>
      <c r="AK35" s="245">
        <f>SUM(AK26:AK33)</f>
        <v>72800</v>
      </c>
      <c r="AL35" s="244"/>
      <c r="AM35" s="244"/>
      <c r="AN35" s="244"/>
      <c r="AO35" s="246"/>
      <c r="AP35" s="37"/>
      <c r="AQ35" s="37"/>
      <c r="AR35" s="32"/>
    </row>
    <row r="36" spans="2:57" s="1" customFormat="1" ht="6.95" customHeight="1" x14ac:dyDescent="0.2">
      <c r="B36" s="32"/>
      <c r="AR36" s="32"/>
    </row>
    <row r="37" spans="2:57" s="1" customFormat="1" ht="14.45" customHeight="1" x14ac:dyDescent="0.2">
      <c r="B37" s="32"/>
      <c r="AR37" s="32"/>
    </row>
    <row r="38" spans="2:57" ht="14.45" customHeight="1" x14ac:dyDescent="0.2">
      <c r="B38" s="19"/>
      <c r="AR38" s="19"/>
    </row>
    <row r="39" spans="2:57" ht="14.45" customHeight="1" x14ac:dyDescent="0.2">
      <c r="B39" s="19"/>
      <c r="AR39" s="19"/>
    </row>
    <row r="40" spans="2:57" ht="14.45" customHeight="1" x14ac:dyDescent="0.2">
      <c r="B40" s="19"/>
      <c r="AR40" s="19"/>
    </row>
    <row r="41" spans="2:57" ht="14.45" customHeight="1" x14ac:dyDescent="0.2">
      <c r="B41" s="19"/>
      <c r="AR41" s="19"/>
    </row>
    <row r="42" spans="2:57" ht="14.45" customHeight="1" x14ac:dyDescent="0.2">
      <c r="B42" s="19"/>
      <c r="AR42" s="19"/>
    </row>
    <row r="43" spans="2:57" ht="14.45" customHeight="1" x14ac:dyDescent="0.2">
      <c r="B43" s="19"/>
      <c r="AR43" s="19"/>
    </row>
    <row r="44" spans="2:57" ht="14.45" customHeight="1" x14ac:dyDescent="0.2">
      <c r="B44" s="19"/>
      <c r="AR44" s="19"/>
    </row>
    <row r="45" spans="2:57" ht="14.45" customHeight="1" x14ac:dyDescent="0.2">
      <c r="B45" s="19"/>
      <c r="AR45" s="19"/>
    </row>
    <row r="46" spans="2:57" ht="14.45" customHeight="1" x14ac:dyDescent="0.2">
      <c r="B46" s="19"/>
      <c r="AR46" s="19"/>
    </row>
    <row r="47" spans="2:57" ht="14.45" customHeight="1" x14ac:dyDescent="0.2">
      <c r="B47" s="19"/>
      <c r="AR47" s="19"/>
    </row>
    <row r="48" spans="2:57" ht="14.45" customHeight="1" x14ac:dyDescent="0.2">
      <c r="B48" s="19"/>
      <c r="AR48" s="19"/>
    </row>
    <row r="49" spans="2:44" s="1" customFormat="1" ht="14.45" customHeight="1" x14ac:dyDescent="0.2">
      <c r="B49" s="32"/>
      <c r="D49" s="41" t="s">
        <v>55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56</v>
      </c>
      <c r="AI49" s="42"/>
      <c r="AJ49" s="42"/>
      <c r="AK49" s="42"/>
      <c r="AL49" s="42"/>
      <c r="AM49" s="42"/>
      <c r="AN49" s="42"/>
      <c r="AO49" s="42"/>
      <c r="AR49" s="32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2.75" x14ac:dyDescent="0.2">
      <c r="B60" s="32"/>
      <c r="D60" s="43" t="s">
        <v>57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58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57</v>
      </c>
      <c r="AI60" s="34"/>
      <c r="AJ60" s="34"/>
      <c r="AK60" s="34"/>
      <c r="AL60" s="34"/>
      <c r="AM60" s="43" t="s">
        <v>58</v>
      </c>
      <c r="AN60" s="34"/>
      <c r="AO60" s="34"/>
      <c r="AR60" s="32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2.75" x14ac:dyDescent="0.2">
      <c r="B64" s="32"/>
      <c r="D64" s="41" t="s">
        <v>59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60</v>
      </c>
      <c r="AI64" s="42"/>
      <c r="AJ64" s="42"/>
      <c r="AK64" s="42"/>
      <c r="AL64" s="42"/>
      <c r="AM64" s="42"/>
      <c r="AN64" s="42"/>
      <c r="AO64" s="42"/>
      <c r="AR64" s="32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2.75" x14ac:dyDescent="0.2">
      <c r="B75" s="32"/>
      <c r="D75" s="43" t="s">
        <v>57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58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57</v>
      </c>
      <c r="AI75" s="34"/>
      <c r="AJ75" s="34"/>
      <c r="AK75" s="34"/>
      <c r="AL75" s="34"/>
      <c r="AM75" s="43" t="s">
        <v>58</v>
      </c>
      <c r="AN75" s="34"/>
      <c r="AO75" s="34"/>
      <c r="AR75" s="32"/>
    </row>
    <row r="76" spans="2:44" s="1" customFormat="1" x14ac:dyDescent="0.2">
      <c r="B76" s="32"/>
      <c r="AR76" s="32"/>
    </row>
    <row r="77" spans="2:44" s="1" customFormat="1" ht="6.9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 x14ac:dyDescent="0.2">
      <c r="B82" s="32"/>
      <c r="C82" s="20" t="s">
        <v>61</v>
      </c>
      <c r="AR82" s="32"/>
    </row>
    <row r="83" spans="1:91" s="1" customFormat="1" ht="6.95" customHeight="1" x14ac:dyDescent="0.2">
      <c r="B83" s="32"/>
      <c r="AR83" s="32"/>
    </row>
    <row r="84" spans="1:91" s="3" customFormat="1" ht="12" customHeight="1" x14ac:dyDescent="0.2">
      <c r="B84" s="48"/>
      <c r="C84" s="26" t="s">
        <v>13</v>
      </c>
      <c r="L84" s="3" t="str">
        <f>K5</f>
        <v>30092023HANKE</v>
      </c>
      <c r="AR84" s="48"/>
    </row>
    <row r="85" spans="1:91" s="4" customFormat="1" ht="36.950000000000003" customHeight="1" x14ac:dyDescent="0.2">
      <c r="B85" s="49"/>
      <c r="C85" s="50" t="s">
        <v>16</v>
      </c>
      <c r="L85" s="231" t="str">
        <f>K6</f>
        <v>Stavební úpravy BJ 0+1, objekt č.p.320 ul. Česká Kopřivnice</v>
      </c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R85" s="49"/>
    </row>
    <row r="86" spans="1:91" s="1" customFormat="1" ht="6.95" customHeight="1" x14ac:dyDescent="0.2">
      <c r="B86" s="32"/>
      <c r="AR86" s="32"/>
    </row>
    <row r="87" spans="1:91" s="1" customFormat="1" ht="12" customHeight="1" x14ac:dyDescent="0.2">
      <c r="B87" s="32"/>
      <c r="C87" s="26" t="s">
        <v>22</v>
      </c>
      <c r="L87" s="51" t="str">
        <f>IF(K8="","",K8)</f>
        <v>Kopřivnice</v>
      </c>
      <c r="AI87" s="26" t="s">
        <v>24</v>
      </c>
      <c r="AM87" s="233" t="str">
        <f>IF(AN8= "","",AN8)</f>
        <v>29. 9. 2023</v>
      </c>
      <c r="AN87" s="233"/>
      <c r="AR87" s="32"/>
    </row>
    <row r="88" spans="1:91" s="1" customFormat="1" ht="6.95" customHeight="1" x14ac:dyDescent="0.2">
      <c r="B88" s="32"/>
      <c r="AR88" s="32"/>
    </row>
    <row r="89" spans="1:91" s="1" customFormat="1" ht="15.2" customHeight="1" x14ac:dyDescent="0.2">
      <c r="B89" s="32"/>
      <c r="C89" s="26" t="s">
        <v>30</v>
      </c>
      <c r="L89" s="3" t="str">
        <f>IF(E11= "","",E11)</f>
        <v>Ing.arch. Marika Hanke</v>
      </c>
      <c r="AI89" s="26" t="s">
        <v>36</v>
      </c>
      <c r="AM89" s="234" t="str">
        <f>IF(E17="","",E17)</f>
        <v>Ing.arch. Marika Hanke</v>
      </c>
      <c r="AN89" s="235"/>
      <c r="AO89" s="235"/>
      <c r="AP89" s="235"/>
      <c r="AR89" s="32"/>
      <c r="AS89" s="236" t="s">
        <v>62</v>
      </c>
      <c r="AT89" s="237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 x14ac:dyDescent="0.2">
      <c r="B90" s="32"/>
      <c r="C90" s="26" t="s">
        <v>34</v>
      </c>
      <c r="L90" s="3" t="str">
        <f>IF(E14= "Vyplň údaj","",E14)</f>
        <v/>
      </c>
      <c r="AI90" s="26" t="s">
        <v>38</v>
      </c>
      <c r="AM90" s="234" t="str">
        <f>IF(E20="","",E20)</f>
        <v>Ing. Alan Řeháček</v>
      </c>
      <c r="AN90" s="235"/>
      <c r="AO90" s="235"/>
      <c r="AP90" s="235"/>
      <c r="AR90" s="32"/>
      <c r="AS90" s="238"/>
      <c r="AT90" s="239"/>
      <c r="BD90" s="56"/>
    </row>
    <row r="91" spans="1:91" s="1" customFormat="1" ht="10.9" customHeight="1" x14ac:dyDescent="0.2">
      <c r="B91" s="32"/>
      <c r="AR91" s="32"/>
      <c r="AS91" s="238"/>
      <c r="AT91" s="239"/>
      <c r="BD91" s="56"/>
    </row>
    <row r="92" spans="1:91" s="1" customFormat="1" ht="29.25" customHeight="1" x14ac:dyDescent="0.2">
      <c r="B92" s="32"/>
      <c r="C92" s="248" t="s">
        <v>63</v>
      </c>
      <c r="D92" s="227"/>
      <c r="E92" s="227"/>
      <c r="F92" s="227"/>
      <c r="G92" s="227"/>
      <c r="H92" s="57"/>
      <c r="I92" s="226" t="s">
        <v>64</v>
      </c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49" t="s">
        <v>65</v>
      </c>
      <c r="AH92" s="227"/>
      <c r="AI92" s="227"/>
      <c r="AJ92" s="227"/>
      <c r="AK92" s="227"/>
      <c r="AL92" s="227"/>
      <c r="AM92" s="227"/>
      <c r="AN92" s="226" t="s">
        <v>66</v>
      </c>
      <c r="AO92" s="227"/>
      <c r="AP92" s="228"/>
      <c r="AQ92" s="58" t="s">
        <v>67</v>
      </c>
      <c r="AR92" s="32"/>
      <c r="AS92" s="59" t="s">
        <v>68</v>
      </c>
      <c r="AT92" s="60" t="s">
        <v>69</v>
      </c>
      <c r="AU92" s="60" t="s">
        <v>70</v>
      </c>
      <c r="AV92" s="60" t="s">
        <v>71</v>
      </c>
      <c r="AW92" s="60" t="s">
        <v>72</v>
      </c>
      <c r="AX92" s="60" t="s">
        <v>73</v>
      </c>
      <c r="AY92" s="60" t="s">
        <v>74</v>
      </c>
      <c r="AZ92" s="60" t="s">
        <v>75</v>
      </c>
      <c r="BA92" s="60" t="s">
        <v>76</v>
      </c>
      <c r="BB92" s="60" t="s">
        <v>77</v>
      </c>
      <c r="BC92" s="60" t="s">
        <v>78</v>
      </c>
      <c r="BD92" s="61" t="s">
        <v>79</v>
      </c>
    </row>
    <row r="93" spans="1:91" s="1" customFormat="1" ht="10.9" customHeight="1" x14ac:dyDescent="0.2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 x14ac:dyDescent="0.2">
      <c r="B94" s="63"/>
      <c r="C94" s="64" t="s">
        <v>80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50">
        <f>ROUND(SUM(AG95:AG97),2)</f>
        <v>65000</v>
      </c>
      <c r="AH94" s="250"/>
      <c r="AI94" s="250"/>
      <c r="AJ94" s="250"/>
      <c r="AK94" s="250"/>
      <c r="AL94" s="250"/>
      <c r="AM94" s="250"/>
      <c r="AN94" s="251">
        <f>SUM(AG94,AT94)</f>
        <v>72800</v>
      </c>
      <c r="AO94" s="251"/>
      <c r="AP94" s="251"/>
      <c r="AQ94" s="67" t="s">
        <v>1</v>
      </c>
      <c r="AR94" s="63"/>
      <c r="AS94" s="68">
        <f>ROUND(SUM(AS95:AS97),2)</f>
        <v>0</v>
      </c>
      <c r="AT94" s="69">
        <f>ROUND(SUM(AV94:AW94),2)</f>
        <v>7800</v>
      </c>
      <c r="AU94" s="70">
        <f>ROUND(SUM(AU95:AU97),5)</f>
        <v>0</v>
      </c>
      <c r="AV94" s="69">
        <f>ROUND(AZ94*L29,2)</f>
        <v>0</v>
      </c>
      <c r="AW94" s="69">
        <f>ROUND(BA94*L30,2)</f>
        <v>7800</v>
      </c>
      <c r="AX94" s="69">
        <f>ROUND(BB94*L29,2)</f>
        <v>0</v>
      </c>
      <c r="AY94" s="69">
        <f>ROUND(BC94*L30,2)</f>
        <v>0</v>
      </c>
      <c r="AZ94" s="69">
        <f>ROUND(SUM(AZ95:AZ97),2)</f>
        <v>0</v>
      </c>
      <c r="BA94" s="69">
        <f>ROUND(SUM(BA95:BA97),2)</f>
        <v>65000</v>
      </c>
      <c r="BB94" s="69">
        <f>ROUND(SUM(BB95:BB97),2)</f>
        <v>0</v>
      </c>
      <c r="BC94" s="69">
        <f>ROUND(SUM(BC95:BC97),2)</f>
        <v>0</v>
      </c>
      <c r="BD94" s="71">
        <f>ROUND(SUM(BD95:BD97),2)</f>
        <v>0</v>
      </c>
      <c r="BS94" s="72" t="s">
        <v>81</v>
      </c>
      <c r="BT94" s="72" t="s">
        <v>82</v>
      </c>
      <c r="BV94" s="72" t="s">
        <v>83</v>
      </c>
      <c r="BW94" s="72" t="s">
        <v>4</v>
      </c>
      <c r="BX94" s="72" t="s">
        <v>84</v>
      </c>
      <c r="CL94" s="72" t="s">
        <v>19</v>
      </c>
    </row>
    <row r="95" spans="1:91" s="6" customFormat="1" ht="24.75" customHeight="1" x14ac:dyDescent="0.2">
      <c r="A95" s="73" t="s">
        <v>85</v>
      </c>
      <c r="B95" s="74"/>
      <c r="C95" s="75"/>
      <c r="D95" s="247" t="s">
        <v>14</v>
      </c>
      <c r="E95" s="247"/>
      <c r="F95" s="247"/>
      <c r="G95" s="247"/>
      <c r="H95" s="247"/>
      <c r="I95" s="76"/>
      <c r="J95" s="247" t="s">
        <v>17</v>
      </c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24">
        <f>'Stavební část'!J28</f>
        <v>65000</v>
      </c>
      <c r="AH95" s="225"/>
      <c r="AI95" s="225"/>
      <c r="AJ95" s="225"/>
      <c r="AK95" s="225"/>
      <c r="AL95" s="225"/>
      <c r="AM95" s="225"/>
      <c r="AN95" s="224">
        <f>SUM(AG95,AT95)</f>
        <v>72800</v>
      </c>
      <c r="AO95" s="225"/>
      <c r="AP95" s="225"/>
      <c r="AQ95" s="77" t="s">
        <v>86</v>
      </c>
      <c r="AR95" s="74"/>
      <c r="AS95" s="78">
        <v>0</v>
      </c>
      <c r="AT95" s="79">
        <f>ROUND(SUM(AV95:AW95),2)</f>
        <v>7800</v>
      </c>
      <c r="AU95" s="80">
        <f>'Stavební část'!P133</f>
        <v>0</v>
      </c>
      <c r="AV95" s="79">
        <f>'Stavební část'!J31</f>
        <v>0</v>
      </c>
      <c r="AW95" s="79">
        <f>'Stavební část'!J32</f>
        <v>7800</v>
      </c>
      <c r="AX95" s="79">
        <f>'Stavební část'!J33</f>
        <v>0</v>
      </c>
      <c r="AY95" s="79">
        <f>'Stavební část'!J34</f>
        <v>0</v>
      </c>
      <c r="AZ95" s="79">
        <f>'Stavební část'!F31</f>
        <v>0</v>
      </c>
      <c r="BA95" s="79">
        <f>'Stavební část'!F32</f>
        <v>65000</v>
      </c>
      <c r="BB95" s="79">
        <f>'Stavební část'!F33</f>
        <v>0</v>
      </c>
      <c r="BC95" s="79">
        <f>'Stavební část'!F34</f>
        <v>0</v>
      </c>
      <c r="BD95" s="81">
        <f>'Stavební část'!F35</f>
        <v>0</v>
      </c>
      <c r="BT95" s="82" t="s">
        <v>87</v>
      </c>
      <c r="BU95" s="82" t="s">
        <v>88</v>
      </c>
      <c r="BV95" s="82" t="s">
        <v>83</v>
      </c>
      <c r="BW95" s="82" t="s">
        <v>4</v>
      </c>
      <c r="BX95" s="82" t="s">
        <v>84</v>
      </c>
      <c r="CL95" s="82" t="s">
        <v>19</v>
      </c>
    </row>
    <row r="96" spans="1:91" s="6" customFormat="1" ht="16.5" customHeight="1" x14ac:dyDescent="0.2">
      <c r="A96" s="73" t="s">
        <v>85</v>
      </c>
      <c r="B96" s="74"/>
      <c r="C96" s="75"/>
      <c r="D96" s="247" t="s">
        <v>87</v>
      </c>
      <c r="E96" s="247"/>
      <c r="F96" s="247"/>
      <c r="G96" s="247"/>
      <c r="H96" s="247"/>
      <c r="I96" s="76"/>
      <c r="J96" s="247" t="s">
        <v>89</v>
      </c>
      <c r="K96" s="247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24">
        <f>'1 - VZT'!J30</f>
        <v>0</v>
      </c>
      <c r="AH96" s="225"/>
      <c r="AI96" s="225"/>
      <c r="AJ96" s="225"/>
      <c r="AK96" s="225"/>
      <c r="AL96" s="225"/>
      <c r="AM96" s="225"/>
      <c r="AN96" s="224">
        <f>SUM(AG96,AT96)</f>
        <v>0</v>
      </c>
      <c r="AO96" s="225"/>
      <c r="AP96" s="225"/>
      <c r="AQ96" s="77" t="s">
        <v>86</v>
      </c>
      <c r="AR96" s="74"/>
      <c r="AS96" s="78">
        <v>0</v>
      </c>
      <c r="AT96" s="79">
        <f>ROUND(SUM(AV96:AW96),2)</f>
        <v>0</v>
      </c>
      <c r="AU96" s="80">
        <f>'1 - VZT'!P121</f>
        <v>0</v>
      </c>
      <c r="AV96" s="79">
        <f>'1 - VZT'!J33</f>
        <v>0</v>
      </c>
      <c r="AW96" s="79">
        <f>'1 - VZT'!J34</f>
        <v>0</v>
      </c>
      <c r="AX96" s="79">
        <f>'1 - VZT'!J35</f>
        <v>0</v>
      </c>
      <c r="AY96" s="79">
        <f>'1 - VZT'!J36</f>
        <v>0</v>
      </c>
      <c r="AZ96" s="79">
        <f>'1 - VZT'!F33</f>
        <v>0</v>
      </c>
      <c r="BA96" s="79">
        <f>'1 - VZT'!F34</f>
        <v>0</v>
      </c>
      <c r="BB96" s="79">
        <f>'1 - VZT'!F35</f>
        <v>0</v>
      </c>
      <c r="BC96" s="79">
        <f>'1 - VZT'!F36</f>
        <v>0</v>
      </c>
      <c r="BD96" s="81">
        <f>'1 - VZT'!F37</f>
        <v>0</v>
      </c>
      <c r="BT96" s="82" t="s">
        <v>87</v>
      </c>
      <c r="BV96" s="82" t="s">
        <v>83</v>
      </c>
      <c r="BW96" s="82" t="s">
        <v>90</v>
      </c>
      <c r="BX96" s="82" t="s">
        <v>4</v>
      </c>
      <c r="CL96" s="82" t="s">
        <v>1</v>
      </c>
      <c r="CM96" s="82" t="s">
        <v>87</v>
      </c>
    </row>
    <row r="97" spans="1:91" s="6" customFormat="1" ht="16.5" customHeight="1" x14ac:dyDescent="0.2">
      <c r="A97" s="73" t="s">
        <v>85</v>
      </c>
      <c r="B97" s="74"/>
      <c r="C97" s="75"/>
      <c r="D97" s="247" t="s">
        <v>91</v>
      </c>
      <c r="E97" s="247"/>
      <c r="F97" s="247"/>
      <c r="G97" s="247"/>
      <c r="H97" s="247"/>
      <c r="I97" s="76"/>
      <c r="J97" s="247" t="s">
        <v>92</v>
      </c>
      <c r="K97" s="247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24">
        <f>'2 - ZTI'!J30</f>
        <v>0</v>
      </c>
      <c r="AH97" s="225"/>
      <c r="AI97" s="225"/>
      <c r="AJ97" s="225"/>
      <c r="AK97" s="225"/>
      <c r="AL97" s="225"/>
      <c r="AM97" s="225"/>
      <c r="AN97" s="224">
        <f>SUM(AG97,AT97)</f>
        <v>0</v>
      </c>
      <c r="AO97" s="225"/>
      <c r="AP97" s="225"/>
      <c r="AQ97" s="77" t="s">
        <v>86</v>
      </c>
      <c r="AR97" s="74"/>
      <c r="AS97" s="83">
        <v>0</v>
      </c>
      <c r="AT97" s="84">
        <f>ROUND(SUM(AV97:AW97),2)</f>
        <v>0</v>
      </c>
      <c r="AU97" s="85">
        <f>'2 - ZTI'!P125</f>
        <v>0</v>
      </c>
      <c r="AV97" s="84">
        <f>'2 - ZTI'!J33</f>
        <v>0</v>
      </c>
      <c r="AW97" s="84">
        <f>'2 - ZTI'!J34</f>
        <v>0</v>
      </c>
      <c r="AX97" s="84">
        <f>'2 - ZTI'!J35</f>
        <v>0</v>
      </c>
      <c r="AY97" s="84">
        <f>'2 - ZTI'!J36</f>
        <v>0</v>
      </c>
      <c r="AZ97" s="84">
        <f>'2 - ZTI'!F33</f>
        <v>0</v>
      </c>
      <c r="BA97" s="84">
        <f>'2 - ZTI'!F34</f>
        <v>0</v>
      </c>
      <c r="BB97" s="84">
        <f>'2 - ZTI'!F35</f>
        <v>0</v>
      </c>
      <c r="BC97" s="84">
        <f>'2 - ZTI'!F36</f>
        <v>0</v>
      </c>
      <c r="BD97" s="86">
        <f>'2 - ZTI'!F37</f>
        <v>0</v>
      </c>
      <c r="BT97" s="82" t="s">
        <v>87</v>
      </c>
      <c r="BV97" s="82" t="s">
        <v>83</v>
      </c>
      <c r="BW97" s="82" t="s">
        <v>93</v>
      </c>
      <c r="BX97" s="82" t="s">
        <v>4</v>
      </c>
      <c r="CL97" s="82" t="s">
        <v>1</v>
      </c>
      <c r="CM97" s="82" t="s">
        <v>87</v>
      </c>
    </row>
    <row r="98" spans="1:91" s="1" customFormat="1" ht="30" customHeight="1" x14ac:dyDescent="0.2">
      <c r="B98" s="32"/>
      <c r="AR98" s="32"/>
    </row>
    <row r="99" spans="1:91" s="1" customFormat="1" ht="6.95" customHeight="1" x14ac:dyDescent="0.2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32"/>
    </row>
  </sheetData>
  <mergeCells count="50">
    <mergeCell ref="AN95:AP95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1:P31"/>
    <mergeCell ref="W32:AE32"/>
    <mergeCell ref="AK32:AO32"/>
    <mergeCell ref="L32:P32"/>
    <mergeCell ref="AK31:AO31"/>
    <mergeCell ref="L30:P30"/>
    <mergeCell ref="W31:AE31"/>
    <mergeCell ref="D97:H97"/>
    <mergeCell ref="J97:AF97"/>
    <mergeCell ref="C92:G92"/>
    <mergeCell ref="I92:AF92"/>
    <mergeCell ref="AG92:AM92"/>
    <mergeCell ref="AG95:AM95"/>
    <mergeCell ref="D95:H95"/>
    <mergeCell ref="J95:AF95"/>
    <mergeCell ref="AG94:AM94"/>
    <mergeCell ref="D96:H96"/>
    <mergeCell ref="J96:AF96"/>
    <mergeCell ref="AN97:AP97"/>
    <mergeCell ref="AG97:AM97"/>
    <mergeCell ref="AN92:AP92"/>
    <mergeCell ref="AR2:BE2"/>
    <mergeCell ref="AN96:AP96"/>
    <mergeCell ref="AG96:AM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</mergeCells>
  <hyperlinks>
    <hyperlink ref="A95" location="'30092023HANKE - Stavební ...'!C2" display="/" xr:uid="{00000000-0004-0000-0000-000000000000}"/>
    <hyperlink ref="A96" location="'1 - VZT'!C2" display="/" xr:uid="{00000000-0004-0000-0000-000001000000}"/>
    <hyperlink ref="A97" location="'2 - ZTI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82"/>
  <sheetViews>
    <sheetView showGridLines="0" tabSelected="1" workbookViewId="0">
      <selection activeCell="W552" sqref="W55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0.6640625" customWidth="1"/>
    <col min="13" max="13" width="10.83203125" hidden="1" customWidth="1"/>
    <col min="14" max="14" width="0.1640625" hidden="1" customWidth="1"/>
    <col min="15" max="15" width="18.83203125" hidden="1" customWidth="1"/>
    <col min="16" max="17" width="0.1640625" hidden="1" customWidth="1"/>
    <col min="18" max="18" width="16" hidden="1" customWidth="1"/>
    <col min="19" max="19" width="17.83203125" hidden="1" customWidth="1"/>
    <col min="20" max="20" width="0.1640625" customWidth="1"/>
    <col min="21" max="21" width="4.66406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3" max="43" width="6.6640625" customWidth="1"/>
    <col min="44" max="53" width="9.33203125" hidden="1"/>
    <col min="54" max="54" width="5.1640625" customWidth="1"/>
    <col min="55" max="55" width="4.6640625" customWidth="1"/>
    <col min="56" max="56" width="2.6640625" customWidth="1"/>
    <col min="57" max="57" width="4.5" customWidth="1"/>
    <col min="58" max="58" width="13.83203125" customWidth="1"/>
    <col min="59" max="59" width="10.83203125" customWidth="1"/>
    <col min="60" max="60" width="10" customWidth="1"/>
    <col min="61" max="61" width="10.83203125" customWidth="1"/>
    <col min="62" max="62" width="8.83203125" customWidth="1"/>
    <col min="63" max="63" width="9.83203125" customWidth="1"/>
    <col min="64" max="64" width="5.5" customWidth="1"/>
    <col min="65" max="65" width="5.1640625" customWidth="1"/>
  </cols>
  <sheetData>
    <row r="2" spans="2:46" ht="36.950000000000003" customHeight="1" x14ac:dyDescent="0.2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6" t="s">
        <v>4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87</v>
      </c>
    </row>
    <row r="4" spans="2:46" ht="24.95" customHeight="1" x14ac:dyDescent="0.2">
      <c r="B4" s="19"/>
      <c r="D4" s="20" t="s">
        <v>94</v>
      </c>
      <c r="L4" s="19"/>
      <c r="M4" s="87" t="s">
        <v>10</v>
      </c>
      <c r="AT4" s="16" t="s">
        <v>3</v>
      </c>
    </row>
    <row r="5" spans="2:46" ht="6.95" customHeight="1" x14ac:dyDescent="0.2">
      <c r="B5" s="19"/>
      <c r="L5" s="19"/>
    </row>
    <row r="6" spans="2:46" s="1" customFormat="1" ht="12" customHeight="1" x14ac:dyDescent="0.2">
      <c r="B6" s="32"/>
      <c r="D6" s="26" t="s">
        <v>16</v>
      </c>
      <c r="L6" s="32"/>
    </row>
    <row r="7" spans="2:46" s="1" customFormat="1" ht="16.5" customHeight="1" x14ac:dyDescent="0.2">
      <c r="B7" s="32"/>
      <c r="E7" s="231" t="s">
        <v>1019</v>
      </c>
      <c r="F7" s="263"/>
      <c r="G7" s="263"/>
      <c r="H7" s="263"/>
      <c r="L7" s="32"/>
    </row>
    <row r="8" spans="2:46" s="1" customFormat="1" x14ac:dyDescent="0.2">
      <c r="B8" s="32"/>
      <c r="L8" s="32"/>
    </row>
    <row r="9" spans="2:46" s="1" customFormat="1" ht="12" customHeight="1" x14ac:dyDescent="0.2">
      <c r="B9" s="32"/>
      <c r="D9" s="26" t="s">
        <v>18</v>
      </c>
      <c r="F9" s="24" t="s">
        <v>19</v>
      </c>
      <c r="I9" s="26" t="s">
        <v>20</v>
      </c>
      <c r="J9" s="24" t="s">
        <v>21</v>
      </c>
      <c r="L9" s="32"/>
    </row>
    <row r="10" spans="2:46" s="1" customFormat="1" ht="12" customHeight="1" x14ac:dyDescent="0.2">
      <c r="B10" s="32"/>
      <c r="D10" s="26" t="s">
        <v>22</v>
      </c>
      <c r="F10" s="24" t="s">
        <v>23</v>
      </c>
      <c r="I10" s="26" t="s">
        <v>24</v>
      </c>
      <c r="J10" s="52" t="str">
        <f>'Rekapitulace stavby'!AN8</f>
        <v>29. 9. 2023</v>
      </c>
      <c r="L10" s="32"/>
    </row>
    <row r="11" spans="2:46" s="1" customFormat="1" ht="21.75" customHeight="1" x14ac:dyDescent="0.2">
      <c r="B11" s="32"/>
      <c r="D11" s="23" t="s">
        <v>26</v>
      </c>
      <c r="F11" s="28" t="s">
        <v>27</v>
      </c>
      <c r="I11" s="23" t="s">
        <v>28</v>
      </c>
      <c r="J11" s="28" t="s">
        <v>29</v>
      </c>
      <c r="L11" s="32"/>
    </row>
    <row r="12" spans="2:46" s="1" customFormat="1" ht="12" customHeight="1" x14ac:dyDescent="0.2">
      <c r="B12" s="32"/>
      <c r="D12" s="26" t="s">
        <v>30</v>
      </c>
      <c r="I12" s="26" t="s">
        <v>31</v>
      </c>
      <c r="J12" s="24" t="s">
        <v>1</v>
      </c>
      <c r="L12" s="32"/>
    </row>
    <row r="13" spans="2:46" s="1" customFormat="1" ht="18" customHeight="1" x14ac:dyDescent="0.2">
      <c r="B13" s="32"/>
      <c r="E13" s="24" t="s">
        <v>32</v>
      </c>
      <c r="I13" s="26" t="s">
        <v>33</v>
      </c>
      <c r="J13" s="24" t="s">
        <v>1</v>
      </c>
      <c r="L13" s="32"/>
    </row>
    <row r="14" spans="2:46" s="1" customFormat="1" ht="6.95" customHeight="1" x14ac:dyDescent="0.2">
      <c r="B14" s="32"/>
      <c r="L14" s="32"/>
    </row>
    <row r="15" spans="2:46" s="1" customFormat="1" ht="12" customHeight="1" x14ac:dyDescent="0.2">
      <c r="B15" s="32"/>
      <c r="D15" s="26" t="s">
        <v>34</v>
      </c>
      <c r="I15" s="26" t="s">
        <v>31</v>
      </c>
      <c r="J15" s="27" t="str">
        <f>'Rekapitulace stavby'!AN13</f>
        <v>Vyplň údaj</v>
      </c>
      <c r="L15" s="32"/>
    </row>
    <row r="16" spans="2:46" s="1" customFormat="1" ht="18" customHeight="1" x14ac:dyDescent="0.2">
      <c r="B16" s="32"/>
      <c r="E16" s="264" t="str">
        <f>'Rekapitulace stavby'!E14</f>
        <v>Vyplň údaj</v>
      </c>
      <c r="F16" s="255"/>
      <c r="G16" s="255"/>
      <c r="H16" s="255"/>
      <c r="I16" s="26" t="s">
        <v>33</v>
      </c>
      <c r="J16" s="27" t="str">
        <f>'Rekapitulace stavby'!AN14</f>
        <v>Vyplň údaj</v>
      </c>
      <c r="L16" s="32"/>
    </row>
    <row r="17" spans="2:12" s="1" customFormat="1" ht="6.95" customHeight="1" x14ac:dyDescent="0.2">
      <c r="B17" s="32"/>
      <c r="L17" s="32"/>
    </row>
    <row r="18" spans="2:12" s="1" customFormat="1" ht="12" customHeight="1" x14ac:dyDescent="0.2">
      <c r="B18" s="32"/>
      <c r="D18" s="26" t="s">
        <v>36</v>
      </c>
      <c r="I18" s="26" t="s">
        <v>31</v>
      </c>
      <c r="J18" s="24" t="s">
        <v>1</v>
      </c>
      <c r="L18" s="32"/>
    </row>
    <row r="19" spans="2:12" s="1" customFormat="1" ht="18" customHeight="1" x14ac:dyDescent="0.2">
      <c r="B19" s="32"/>
      <c r="E19" s="24" t="s">
        <v>32</v>
      </c>
      <c r="I19" s="26" t="s">
        <v>33</v>
      </c>
      <c r="J19" s="24" t="s">
        <v>1</v>
      </c>
      <c r="L19" s="32"/>
    </row>
    <row r="20" spans="2:12" s="1" customFormat="1" ht="6.95" customHeight="1" x14ac:dyDescent="0.2">
      <c r="B20" s="32"/>
      <c r="L20" s="32"/>
    </row>
    <row r="21" spans="2:12" s="1" customFormat="1" ht="12" customHeight="1" x14ac:dyDescent="0.2">
      <c r="B21" s="32"/>
      <c r="D21" s="26" t="s">
        <v>38</v>
      </c>
      <c r="I21" s="26" t="s">
        <v>31</v>
      </c>
      <c r="J21" s="24" t="s">
        <v>39</v>
      </c>
      <c r="L21" s="32"/>
    </row>
    <row r="22" spans="2:12" s="1" customFormat="1" ht="18" customHeight="1" x14ac:dyDescent="0.2">
      <c r="B22" s="32"/>
      <c r="E22" s="24" t="s">
        <v>40</v>
      </c>
      <c r="I22" s="26" t="s">
        <v>33</v>
      </c>
      <c r="J22" s="24" t="s">
        <v>1</v>
      </c>
      <c r="L22" s="32"/>
    </row>
    <row r="23" spans="2:12" s="1" customFormat="1" ht="6.95" customHeight="1" x14ac:dyDescent="0.2">
      <c r="B23" s="32"/>
      <c r="L23" s="32"/>
    </row>
    <row r="24" spans="2:12" s="1" customFormat="1" ht="12" customHeight="1" x14ac:dyDescent="0.2">
      <c r="B24" s="32"/>
      <c r="D24" s="26" t="s">
        <v>41</v>
      </c>
      <c r="L24" s="32"/>
    </row>
    <row r="25" spans="2:12" s="7" customFormat="1" ht="16.5" customHeight="1" x14ac:dyDescent="0.2">
      <c r="B25" s="88"/>
      <c r="E25" s="259" t="s">
        <v>1</v>
      </c>
      <c r="F25" s="259"/>
      <c r="G25" s="259"/>
      <c r="H25" s="259"/>
      <c r="L25" s="88"/>
    </row>
    <row r="26" spans="2:12" s="1" customFormat="1" ht="6.95" customHeight="1" x14ac:dyDescent="0.2">
      <c r="B26" s="32"/>
      <c r="L26" s="32"/>
    </row>
    <row r="27" spans="2:12" s="1" customFormat="1" ht="6.95" customHeight="1" x14ac:dyDescent="0.2">
      <c r="B27" s="32"/>
      <c r="D27" s="53"/>
      <c r="E27" s="53"/>
      <c r="F27" s="53"/>
      <c r="G27" s="53"/>
      <c r="H27" s="53"/>
      <c r="I27" s="53"/>
      <c r="J27" s="53"/>
      <c r="K27" s="53"/>
      <c r="L27" s="32"/>
    </row>
    <row r="28" spans="2:12" s="1" customFormat="1" ht="25.35" customHeight="1" x14ac:dyDescent="0.2">
      <c r="B28" s="32"/>
      <c r="D28" s="89" t="s">
        <v>42</v>
      </c>
      <c r="J28" s="66">
        <f>ROUND(J133, 2)</f>
        <v>65000</v>
      </c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14.45" customHeight="1" x14ac:dyDescent="0.2">
      <c r="B30" s="32"/>
      <c r="F30" s="35" t="s">
        <v>44</v>
      </c>
      <c r="I30" s="35" t="s">
        <v>43</v>
      </c>
      <c r="J30" s="35" t="s">
        <v>45</v>
      </c>
      <c r="L30" s="32"/>
    </row>
    <row r="31" spans="2:12" s="1" customFormat="1" ht="14.45" customHeight="1" x14ac:dyDescent="0.2">
      <c r="B31" s="32"/>
      <c r="D31" s="55" t="s">
        <v>46</v>
      </c>
      <c r="E31" s="26" t="s">
        <v>47</v>
      </c>
      <c r="F31" s="90">
        <f>ROUND((ROUND((SUM(BE133:BE555)),  2) + SUM(BE557:BE577)), 2)</f>
        <v>0</v>
      </c>
      <c r="I31" s="91">
        <v>0.21</v>
      </c>
      <c r="J31" s="90">
        <f>ROUND((ROUND(((SUM(BE133:BE555))*I31),  2) + (SUM(BE557:BE577)*I31)), 2)</f>
        <v>0</v>
      </c>
      <c r="L31" s="32"/>
    </row>
    <row r="32" spans="2:12" s="1" customFormat="1" ht="14.45" customHeight="1" x14ac:dyDescent="0.2">
      <c r="B32" s="32"/>
      <c r="E32" s="26" t="s">
        <v>48</v>
      </c>
      <c r="F32" s="90">
        <f>ROUND((ROUND((SUM(BF133:BF555)),  2) + SUM(BF557:BF577)), 2)</f>
        <v>65000</v>
      </c>
      <c r="I32" s="91">
        <v>0.12</v>
      </c>
      <c r="J32" s="90">
        <f>ROUND((ROUND(((SUM(BF133:BF555))*I32),  2) + (SUM(BF557:BF577)*I32)), 2)</f>
        <v>7800</v>
      </c>
      <c r="L32" s="32"/>
    </row>
    <row r="33" spans="2:12" s="1" customFormat="1" ht="14.45" hidden="1" customHeight="1" x14ac:dyDescent="0.2">
      <c r="B33" s="32"/>
      <c r="E33" s="26" t="s">
        <v>49</v>
      </c>
      <c r="F33" s="90">
        <f>ROUND((ROUND((SUM(BG133:BG555)),  2) + SUM(BG557:BG577)), 2)</f>
        <v>0</v>
      </c>
      <c r="I33" s="91">
        <v>0.21</v>
      </c>
      <c r="J33" s="90">
        <f>0</f>
        <v>0</v>
      </c>
      <c r="L33" s="32"/>
    </row>
    <row r="34" spans="2:12" s="1" customFormat="1" ht="14.45" hidden="1" customHeight="1" x14ac:dyDescent="0.2">
      <c r="B34" s="32"/>
      <c r="E34" s="26" t="s">
        <v>50</v>
      </c>
      <c r="F34" s="90">
        <f>ROUND((ROUND((SUM(BH133:BH555)),  2) + SUM(BH557:BH577)), 2)</f>
        <v>0</v>
      </c>
      <c r="I34" s="91">
        <v>0.15</v>
      </c>
      <c r="J34" s="90">
        <f>0</f>
        <v>0</v>
      </c>
      <c r="L34" s="32"/>
    </row>
    <row r="35" spans="2:12" s="1" customFormat="1" ht="14.45" hidden="1" customHeight="1" x14ac:dyDescent="0.2">
      <c r="B35" s="32"/>
      <c r="E35" s="26" t="s">
        <v>51</v>
      </c>
      <c r="F35" s="90">
        <f>ROUND((ROUND((SUM(BI133:BI555)),  2) + SUM(BI557:BI577)), 2)</f>
        <v>0</v>
      </c>
      <c r="I35" s="91">
        <v>0</v>
      </c>
      <c r="J35" s="90">
        <f>0</f>
        <v>0</v>
      </c>
      <c r="L35" s="32"/>
    </row>
    <row r="36" spans="2:12" s="1" customFormat="1" ht="6.95" customHeight="1" x14ac:dyDescent="0.2">
      <c r="B36" s="32"/>
      <c r="L36" s="32"/>
    </row>
    <row r="37" spans="2:12" s="1" customFormat="1" ht="25.35" customHeight="1" x14ac:dyDescent="0.2">
      <c r="B37" s="32"/>
      <c r="C37" s="92"/>
      <c r="D37" s="93" t="s">
        <v>52</v>
      </c>
      <c r="E37" s="57"/>
      <c r="F37" s="57"/>
      <c r="G37" s="94" t="s">
        <v>53</v>
      </c>
      <c r="H37" s="95" t="s">
        <v>54</v>
      </c>
      <c r="I37" s="57"/>
      <c r="J37" s="96">
        <f>SUM(J28:J35)</f>
        <v>72800</v>
      </c>
      <c r="K37" s="97"/>
      <c r="L37" s="32"/>
    </row>
    <row r="38" spans="2:12" s="1" customFormat="1" ht="14.45" customHeight="1" x14ac:dyDescent="0.2">
      <c r="B38" s="32"/>
      <c r="L38" s="32"/>
    </row>
    <row r="39" spans="2:12" ht="14.45" customHeight="1" x14ac:dyDescent="0.2">
      <c r="B39" s="19"/>
      <c r="L39" s="19"/>
    </row>
    <row r="40" spans="2:12" ht="14.45" customHeight="1" x14ac:dyDescent="0.2">
      <c r="B40" s="19"/>
      <c r="L40" s="19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s="1" customFormat="1" ht="14.45" customHeight="1" x14ac:dyDescent="0.2">
      <c r="B49" s="32"/>
      <c r="D49" s="41" t="s">
        <v>55</v>
      </c>
      <c r="E49" s="42"/>
      <c r="F49" s="42"/>
      <c r="G49" s="41" t="s">
        <v>56</v>
      </c>
      <c r="H49" s="42"/>
      <c r="I49" s="42"/>
      <c r="J49" s="42"/>
      <c r="K49" s="42"/>
      <c r="L49" s="32"/>
    </row>
    <row r="50" spans="2:12" x14ac:dyDescent="0.2">
      <c r="B50" s="19"/>
      <c r="L50" s="19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s="1" customFormat="1" ht="12.75" x14ac:dyDescent="0.2">
      <c r="B60" s="32"/>
      <c r="D60" s="43" t="s">
        <v>57</v>
      </c>
      <c r="E60" s="34"/>
      <c r="F60" s="98" t="s">
        <v>58</v>
      </c>
      <c r="G60" s="43" t="s">
        <v>57</v>
      </c>
      <c r="H60" s="34"/>
      <c r="I60" s="34"/>
      <c r="J60" s="99" t="s">
        <v>58</v>
      </c>
      <c r="K60" s="34"/>
      <c r="L60" s="32"/>
    </row>
    <row r="61" spans="2:12" x14ac:dyDescent="0.2">
      <c r="B61" s="19"/>
      <c r="L61" s="19"/>
    </row>
    <row r="62" spans="2:12" x14ac:dyDescent="0.2">
      <c r="B62" s="19"/>
      <c r="L62" s="19"/>
    </row>
    <row r="63" spans="2:12" x14ac:dyDescent="0.2">
      <c r="B63" s="19"/>
      <c r="L63" s="19"/>
    </row>
    <row r="64" spans="2:12" s="1" customFormat="1" ht="12.75" x14ac:dyDescent="0.2">
      <c r="B64" s="32"/>
      <c r="D64" s="41" t="s">
        <v>59</v>
      </c>
      <c r="E64" s="42"/>
      <c r="F64" s="42"/>
      <c r="G64" s="41" t="s">
        <v>60</v>
      </c>
      <c r="H64" s="42"/>
      <c r="I64" s="42"/>
      <c r="J64" s="42"/>
      <c r="K64" s="42"/>
      <c r="L64" s="32"/>
    </row>
    <row r="65" spans="2:12" x14ac:dyDescent="0.2">
      <c r="B65" s="19"/>
      <c r="L65" s="19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s="1" customFormat="1" ht="12.75" x14ac:dyDescent="0.2">
      <c r="B75" s="32"/>
      <c r="D75" s="43" t="s">
        <v>57</v>
      </c>
      <c r="E75" s="34"/>
      <c r="F75" s="98" t="s">
        <v>58</v>
      </c>
      <c r="G75" s="43" t="s">
        <v>57</v>
      </c>
      <c r="H75" s="34"/>
      <c r="I75" s="34"/>
      <c r="J75" s="99" t="s">
        <v>58</v>
      </c>
      <c r="K75" s="34"/>
      <c r="L75" s="32"/>
    </row>
    <row r="76" spans="2:12" s="1" customFormat="1" ht="14.45" customHeight="1" x14ac:dyDescent="0.2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32"/>
    </row>
    <row r="80" spans="2:12" s="1" customFormat="1" ht="6.95" customHeight="1" x14ac:dyDescent="0.2">
      <c r="B80" s="46"/>
      <c r="C80" s="47"/>
      <c r="D80" s="47"/>
      <c r="E80" s="47"/>
      <c r="F80" s="47"/>
      <c r="G80" s="47"/>
      <c r="H80" s="47"/>
      <c r="I80" s="47"/>
      <c r="J80" s="47"/>
      <c r="K80" s="47"/>
      <c r="L80" s="32"/>
    </row>
    <row r="81" spans="2:47" s="1" customFormat="1" ht="24.95" customHeight="1" x14ac:dyDescent="0.2">
      <c r="B81" s="32"/>
      <c r="C81" s="20" t="s">
        <v>95</v>
      </c>
      <c r="L81" s="32"/>
    </row>
    <row r="82" spans="2:47" s="1" customFormat="1" ht="6.95" customHeight="1" x14ac:dyDescent="0.2">
      <c r="B82" s="32"/>
      <c r="L82" s="32"/>
    </row>
    <row r="83" spans="2:47" s="1" customFormat="1" ht="12" customHeight="1" x14ac:dyDescent="0.2">
      <c r="B83" s="32"/>
      <c r="C83" s="26" t="s">
        <v>16</v>
      </c>
      <c r="L83" s="32"/>
    </row>
    <row r="84" spans="2:47" s="1" customFormat="1" ht="16.5" customHeight="1" x14ac:dyDescent="0.2">
      <c r="B84" s="32"/>
      <c r="E84" s="231" t="str">
        <f>E7</f>
        <v>Stavební úpravy BJ 0+1 objekt č.p.320 ul. Česká Kopřivnice</v>
      </c>
      <c r="F84" s="263"/>
      <c r="G84" s="263"/>
      <c r="H84" s="263"/>
      <c r="L84" s="32"/>
    </row>
    <row r="85" spans="2:47" s="1" customFormat="1" ht="6.95" customHeight="1" x14ac:dyDescent="0.2">
      <c r="B85" s="32"/>
      <c r="L85" s="32"/>
    </row>
    <row r="86" spans="2:47" s="1" customFormat="1" ht="12" customHeight="1" x14ac:dyDescent="0.2">
      <c r="B86" s="32"/>
      <c r="C86" s="26" t="s">
        <v>22</v>
      </c>
      <c r="F86" s="24" t="str">
        <f>F10</f>
        <v>Kopřivnice</v>
      </c>
      <c r="I86" s="26" t="s">
        <v>24</v>
      </c>
      <c r="J86" s="52" t="str">
        <f>IF(J10="","",J10)</f>
        <v>29. 9. 2023</v>
      </c>
      <c r="L86" s="32"/>
    </row>
    <row r="87" spans="2:47" s="1" customFormat="1" ht="6.95" customHeight="1" x14ac:dyDescent="0.2">
      <c r="B87" s="32"/>
      <c r="L87" s="32"/>
    </row>
    <row r="88" spans="2:47" s="1" customFormat="1" ht="25.7" customHeight="1" x14ac:dyDescent="0.2">
      <c r="B88" s="32"/>
      <c r="C88" s="26" t="s">
        <v>30</v>
      </c>
      <c r="F88" s="24" t="str">
        <f>E13</f>
        <v>Ing.arch. Marika Hanke</v>
      </c>
      <c r="I88" s="26" t="s">
        <v>36</v>
      </c>
      <c r="J88" s="30" t="str">
        <f>E19</f>
        <v>Ing.arch. Marika Hanke</v>
      </c>
      <c r="L88" s="32"/>
    </row>
    <row r="89" spans="2:47" s="1" customFormat="1" ht="15.2" customHeight="1" x14ac:dyDescent="0.2">
      <c r="B89" s="32"/>
      <c r="C89" s="26" t="s">
        <v>34</v>
      </c>
      <c r="F89" s="24" t="str">
        <f>IF(E16="","",E16)</f>
        <v>Vyplň údaj</v>
      </c>
      <c r="I89" s="26" t="s">
        <v>38</v>
      </c>
      <c r="J89" s="30" t="str">
        <f>E22</f>
        <v>Ing. Alan Řeháček</v>
      </c>
      <c r="L89" s="32"/>
    </row>
    <row r="90" spans="2:47" s="1" customFormat="1" ht="10.35" customHeight="1" x14ac:dyDescent="0.2">
      <c r="B90" s="32"/>
      <c r="L90" s="32"/>
    </row>
    <row r="91" spans="2:47" s="1" customFormat="1" ht="29.25" customHeight="1" x14ac:dyDescent="0.2">
      <c r="B91" s="32"/>
      <c r="C91" s="100" t="s">
        <v>96</v>
      </c>
      <c r="D91" s="92"/>
      <c r="E91" s="92"/>
      <c r="F91" s="92"/>
      <c r="G91" s="92"/>
      <c r="H91" s="92"/>
      <c r="I91" s="92"/>
      <c r="J91" s="101" t="s">
        <v>97</v>
      </c>
      <c r="K91" s="92"/>
      <c r="L91" s="32"/>
    </row>
    <row r="92" spans="2:47" s="1" customFormat="1" ht="10.35" customHeight="1" x14ac:dyDescent="0.2">
      <c r="B92" s="32"/>
      <c r="L92" s="32"/>
    </row>
    <row r="93" spans="2:47" s="1" customFormat="1" ht="22.9" customHeight="1" x14ac:dyDescent="0.2">
      <c r="B93" s="32"/>
      <c r="C93" s="102" t="s">
        <v>98</v>
      </c>
      <c r="J93" s="66">
        <f>J133</f>
        <v>65000</v>
      </c>
      <c r="L93" s="32"/>
      <c r="AU93" s="16" t="s">
        <v>99</v>
      </c>
    </row>
    <row r="94" spans="2:47" s="8" customFormat="1" ht="24.95" customHeight="1" x14ac:dyDescent="0.2">
      <c r="B94" s="103"/>
      <c r="D94" s="104" t="s">
        <v>100</v>
      </c>
      <c r="E94" s="105"/>
      <c r="F94" s="105"/>
      <c r="G94" s="105"/>
      <c r="H94" s="105"/>
      <c r="I94" s="105"/>
      <c r="J94" s="106">
        <f>J134</f>
        <v>0</v>
      </c>
      <c r="L94" s="103"/>
    </row>
    <row r="95" spans="2:47" s="9" customFormat="1" ht="19.899999999999999" customHeight="1" x14ac:dyDescent="0.2">
      <c r="B95" s="107"/>
      <c r="D95" s="108" t="s">
        <v>101</v>
      </c>
      <c r="E95" s="109"/>
      <c r="F95" s="109"/>
      <c r="G95" s="109"/>
      <c r="H95" s="109"/>
      <c r="I95" s="109"/>
      <c r="J95" s="110">
        <f>J135</f>
        <v>0</v>
      </c>
      <c r="L95" s="107"/>
    </row>
    <row r="96" spans="2:47" s="9" customFormat="1" ht="19.899999999999999" customHeight="1" x14ac:dyDescent="0.2">
      <c r="B96" s="107"/>
      <c r="D96" s="108" t="s">
        <v>102</v>
      </c>
      <c r="E96" s="109"/>
      <c r="F96" s="109"/>
      <c r="G96" s="109"/>
      <c r="H96" s="109"/>
      <c r="I96" s="109"/>
      <c r="J96" s="110">
        <f>J158</f>
        <v>0</v>
      </c>
      <c r="L96" s="107"/>
    </row>
    <row r="97" spans="2:12" s="9" customFormat="1" ht="19.899999999999999" customHeight="1" x14ac:dyDescent="0.2">
      <c r="B97" s="107"/>
      <c r="D97" s="108" t="s">
        <v>103</v>
      </c>
      <c r="E97" s="109"/>
      <c r="F97" s="109"/>
      <c r="G97" s="109"/>
      <c r="H97" s="109"/>
      <c r="I97" s="109"/>
      <c r="J97" s="110">
        <f>J171</f>
        <v>0</v>
      </c>
      <c r="L97" s="107"/>
    </row>
    <row r="98" spans="2:12" s="9" customFormat="1" ht="19.899999999999999" customHeight="1" x14ac:dyDescent="0.2">
      <c r="B98" s="107"/>
      <c r="D98" s="108" t="s">
        <v>104</v>
      </c>
      <c r="E98" s="109"/>
      <c r="F98" s="109"/>
      <c r="G98" s="109"/>
      <c r="H98" s="109"/>
      <c r="I98" s="109"/>
      <c r="J98" s="110">
        <f>J183</f>
        <v>0</v>
      </c>
      <c r="L98" s="107"/>
    </row>
    <row r="99" spans="2:12" s="9" customFormat="1" ht="19.899999999999999" customHeight="1" x14ac:dyDescent="0.2">
      <c r="B99" s="107"/>
      <c r="D99" s="108" t="s">
        <v>105</v>
      </c>
      <c r="E99" s="109"/>
      <c r="F99" s="109"/>
      <c r="G99" s="109"/>
      <c r="H99" s="109"/>
      <c r="I99" s="109"/>
      <c r="J99" s="110">
        <f>J190</f>
        <v>0</v>
      </c>
      <c r="L99" s="107"/>
    </row>
    <row r="100" spans="2:12" s="8" customFormat="1" ht="24.95" customHeight="1" x14ac:dyDescent="0.2">
      <c r="B100" s="103"/>
      <c r="D100" s="104" t="s">
        <v>106</v>
      </c>
      <c r="E100" s="105"/>
      <c r="F100" s="105"/>
      <c r="G100" s="105"/>
      <c r="H100" s="105"/>
      <c r="I100" s="105"/>
      <c r="J100" s="106">
        <f>J193</f>
        <v>0</v>
      </c>
      <c r="L100" s="103"/>
    </row>
    <row r="101" spans="2:12" s="9" customFormat="1" ht="19.899999999999999" customHeight="1" x14ac:dyDescent="0.2">
      <c r="B101" s="107"/>
      <c r="D101" s="108" t="s">
        <v>107</v>
      </c>
      <c r="E101" s="109"/>
      <c r="F101" s="109"/>
      <c r="G101" s="109"/>
      <c r="H101" s="109"/>
      <c r="I101" s="109"/>
      <c r="J101" s="110">
        <f>J194</f>
        <v>0</v>
      </c>
      <c r="L101" s="107"/>
    </row>
    <row r="102" spans="2:12" s="9" customFormat="1" ht="19.899999999999999" customHeight="1" x14ac:dyDescent="0.2">
      <c r="B102" s="107"/>
      <c r="D102" s="108" t="s">
        <v>108</v>
      </c>
      <c r="E102" s="109"/>
      <c r="F102" s="109"/>
      <c r="G102" s="109"/>
      <c r="H102" s="109"/>
      <c r="I102" s="109"/>
      <c r="J102" s="110">
        <f>J197</f>
        <v>0</v>
      </c>
      <c r="L102" s="107"/>
    </row>
    <row r="103" spans="2:12" s="9" customFormat="1" ht="19.899999999999999" customHeight="1" x14ac:dyDescent="0.2">
      <c r="B103" s="107"/>
      <c r="D103" s="108" t="s">
        <v>109</v>
      </c>
      <c r="E103" s="109"/>
      <c r="F103" s="109"/>
      <c r="G103" s="109"/>
      <c r="H103" s="109"/>
      <c r="I103" s="109"/>
      <c r="J103" s="110">
        <f>J202</f>
        <v>0</v>
      </c>
      <c r="L103" s="107"/>
    </row>
    <row r="104" spans="2:12" s="9" customFormat="1" ht="19.899999999999999" customHeight="1" x14ac:dyDescent="0.2">
      <c r="B104" s="107"/>
      <c r="D104" s="108" t="s">
        <v>110</v>
      </c>
      <c r="E104" s="109"/>
      <c r="F104" s="109"/>
      <c r="G104" s="109"/>
      <c r="H104" s="109"/>
      <c r="I104" s="109"/>
      <c r="J104" s="110">
        <f>J311</f>
        <v>0</v>
      </c>
      <c r="L104" s="107"/>
    </row>
    <row r="105" spans="2:12" s="9" customFormat="1" ht="19.899999999999999" customHeight="1" x14ac:dyDescent="0.2">
      <c r="B105" s="107"/>
      <c r="D105" s="108" t="s">
        <v>111</v>
      </c>
      <c r="E105" s="109"/>
      <c r="F105" s="109"/>
      <c r="G105" s="109"/>
      <c r="H105" s="109"/>
      <c r="I105" s="109"/>
      <c r="J105" s="110">
        <f>J314</f>
        <v>0</v>
      </c>
      <c r="L105" s="107"/>
    </row>
    <row r="106" spans="2:12" s="9" customFormat="1" ht="19.899999999999999" customHeight="1" x14ac:dyDescent="0.2">
      <c r="B106" s="107"/>
      <c r="D106" s="108" t="s">
        <v>112</v>
      </c>
      <c r="E106" s="109"/>
      <c r="F106" s="109"/>
      <c r="G106" s="109"/>
      <c r="H106" s="109"/>
      <c r="I106" s="109"/>
      <c r="J106" s="110">
        <f>J335</f>
        <v>0</v>
      </c>
      <c r="L106" s="107"/>
    </row>
    <row r="107" spans="2:12" s="9" customFormat="1" ht="19.899999999999999" customHeight="1" x14ac:dyDescent="0.2">
      <c r="B107" s="107"/>
      <c r="D107" s="108" t="s">
        <v>113</v>
      </c>
      <c r="E107" s="109"/>
      <c r="F107" s="109"/>
      <c r="G107" s="109"/>
      <c r="H107" s="109"/>
      <c r="I107" s="109"/>
      <c r="J107" s="110">
        <f>J374</f>
        <v>0</v>
      </c>
      <c r="L107" s="107"/>
    </row>
    <row r="108" spans="2:12" s="9" customFormat="1" ht="19.899999999999999" customHeight="1" x14ac:dyDescent="0.2">
      <c r="B108" s="107"/>
      <c r="D108" s="108" t="s">
        <v>114</v>
      </c>
      <c r="E108" s="109"/>
      <c r="F108" s="109"/>
      <c r="G108" s="109"/>
      <c r="H108" s="109"/>
      <c r="I108" s="109"/>
      <c r="J108" s="110">
        <f>J397</f>
        <v>0</v>
      </c>
      <c r="L108" s="107"/>
    </row>
    <row r="109" spans="2:12" s="9" customFormat="1" ht="19.899999999999999" customHeight="1" x14ac:dyDescent="0.2">
      <c r="B109" s="107"/>
      <c r="D109" s="108" t="s">
        <v>115</v>
      </c>
      <c r="E109" s="109"/>
      <c r="F109" s="109"/>
      <c r="G109" s="109"/>
      <c r="H109" s="109"/>
      <c r="I109" s="109"/>
      <c r="J109" s="110">
        <f>J430</f>
        <v>0</v>
      </c>
      <c r="L109" s="107"/>
    </row>
    <row r="110" spans="2:12" s="9" customFormat="1" ht="19.899999999999999" customHeight="1" x14ac:dyDescent="0.2">
      <c r="B110" s="107"/>
      <c r="D110" s="108" t="s">
        <v>116</v>
      </c>
      <c r="E110" s="109"/>
      <c r="F110" s="109"/>
      <c r="G110" s="109"/>
      <c r="H110" s="109"/>
      <c r="I110" s="109"/>
      <c r="J110" s="110">
        <f>J486</f>
        <v>0</v>
      </c>
      <c r="L110" s="107"/>
    </row>
    <row r="111" spans="2:12" s="8" customFormat="1" ht="24.95" customHeight="1" x14ac:dyDescent="0.2">
      <c r="B111" s="103"/>
      <c r="D111" s="104" t="s">
        <v>117</v>
      </c>
      <c r="E111" s="105"/>
      <c r="F111" s="105"/>
      <c r="G111" s="105"/>
      <c r="H111" s="105"/>
      <c r="I111" s="105"/>
      <c r="J111" s="106">
        <f>J531</f>
        <v>0</v>
      </c>
      <c r="L111" s="103"/>
    </row>
    <row r="112" spans="2:12" s="8" customFormat="1" ht="24.95" customHeight="1" x14ac:dyDescent="0.2">
      <c r="B112" s="103"/>
      <c r="D112" s="104" t="s">
        <v>118</v>
      </c>
      <c r="E112" s="105"/>
      <c r="F112" s="105"/>
      <c r="G112" s="105"/>
      <c r="H112" s="105"/>
      <c r="I112" s="105"/>
      <c r="J112" s="106">
        <f>J543</f>
        <v>0</v>
      </c>
      <c r="L112" s="103"/>
    </row>
    <row r="113" spans="2:12" s="9" customFormat="1" ht="19.899999999999999" customHeight="1" x14ac:dyDescent="0.2">
      <c r="B113" s="107"/>
      <c r="D113" s="108" t="s">
        <v>119</v>
      </c>
      <c r="E113" s="109"/>
      <c r="F113" s="109"/>
      <c r="G113" s="109"/>
      <c r="H113" s="109"/>
      <c r="I113" s="109"/>
      <c r="J113" s="110">
        <f>J544</f>
        <v>0</v>
      </c>
      <c r="L113" s="107"/>
    </row>
    <row r="114" spans="2:12" s="9" customFormat="1" ht="19.899999999999999" customHeight="1" x14ac:dyDescent="0.2">
      <c r="B114" s="107"/>
      <c r="D114" s="108" t="s">
        <v>120</v>
      </c>
      <c r="E114" s="109"/>
      <c r="F114" s="109"/>
      <c r="G114" s="109"/>
      <c r="H114" s="109"/>
      <c r="I114" s="109"/>
      <c r="J114" s="110">
        <f>J549</f>
        <v>0</v>
      </c>
      <c r="L114" s="107"/>
    </row>
    <row r="115" spans="2:12" s="8" customFormat="1" ht="21.75" customHeight="1" x14ac:dyDescent="0.2">
      <c r="B115" s="103"/>
      <c r="D115" s="111" t="s">
        <v>121</v>
      </c>
      <c r="J115" s="112">
        <f>J556</f>
        <v>65000</v>
      </c>
      <c r="L115" s="103"/>
    </row>
    <row r="116" spans="2:12" s="1" customFormat="1" ht="21.75" customHeight="1" x14ac:dyDescent="0.2">
      <c r="B116" s="32"/>
      <c r="L116" s="32"/>
    </row>
    <row r="117" spans="2:12" s="1" customFormat="1" ht="6.95" customHeight="1" x14ac:dyDescent="0.2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32"/>
    </row>
    <row r="121" spans="2:12" s="1" customFormat="1" ht="6.95" customHeight="1" x14ac:dyDescent="0.2"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32"/>
    </row>
    <row r="122" spans="2:12" s="1" customFormat="1" ht="24.95" customHeight="1" x14ac:dyDescent="0.2">
      <c r="B122" s="32"/>
      <c r="C122" s="20" t="s">
        <v>122</v>
      </c>
      <c r="L122" s="32"/>
    </row>
    <row r="123" spans="2:12" s="1" customFormat="1" ht="6.95" customHeight="1" x14ac:dyDescent="0.2">
      <c r="B123" s="32"/>
      <c r="L123" s="32"/>
    </row>
    <row r="124" spans="2:12" s="1" customFormat="1" ht="12" customHeight="1" x14ac:dyDescent="0.2">
      <c r="B124" s="32"/>
      <c r="C124" s="26" t="s">
        <v>16</v>
      </c>
      <c r="L124" s="32"/>
    </row>
    <row r="125" spans="2:12" s="1" customFormat="1" ht="16.5" customHeight="1" x14ac:dyDescent="0.2">
      <c r="B125" s="32"/>
      <c r="E125" s="231" t="str">
        <f>E7</f>
        <v>Stavební úpravy BJ 0+1 objekt č.p.320 ul. Česká Kopřivnice</v>
      </c>
      <c r="F125" s="263"/>
      <c r="G125" s="263"/>
      <c r="H125" s="263"/>
      <c r="L125" s="32"/>
    </row>
    <row r="126" spans="2:12" s="1" customFormat="1" ht="6.95" customHeight="1" x14ac:dyDescent="0.2">
      <c r="B126" s="32"/>
      <c r="L126" s="32"/>
    </row>
    <row r="127" spans="2:12" s="1" customFormat="1" ht="12" customHeight="1" x14ac:dyDescent="0.2">
      <c r="B127" s="32"/>
      <c r="C127" s="26" t="s">
        <v>22</v>
      </c>
      <c r="F127" s="24" t="str">
        <f>F10</f>
        <v>Kopřivnice</v>
      </c>
      <c r="I127" s="26" t="s">
        <v>24</v>
      </c>
      <c r="J127" s="52" t="str">
        <f>IF(J10="","",J10)</f>
        <v>29. 9. 2023</v>
      </c>
      <c r="L127" s="32"/>
    </row>
    <row r="128" spans="2:12" s="1" customFormat="1" ht="6.95" customHeight="1" x14ac:dyDescent="0.2">
      <c r="B128" s="32"/>
      <c r="L128" s="32"/>
    </row>
    <row r="129" spans="2:65" s="1" customFormat="1" ht="25.7" customHeight="1" x14ac:dyDescent="0.2">
      <c r="B129" s="32"/>
      <c r="C129" s="26" t="s">
        <v>30</v>
      </c>
      <c r="F129" s="24" t="str">
        <f>E13</f>
        <v>Ing.arch. Marika Hanke</v>
      </c>
      <c r="I129" s="26" t="s">
        <v>36</v>
      </c>
      <c r="J129" s="30" t="str">
        <f>E19</f>
        <v>Ing.arch. Marika Hanke</v>
      </c>
      <c r="L129" s="32"/>
    </row>
    <row r="130" spans="2:65" s="1" customFormat="1" ht="15.2" customHeight="1" x14ac:dyDescent="0.2">
      <c r="B130" s="32"/>
      <c r="C130" s="26" t="s">
        <v>34</v>
      </c>
      <c r="F130" s="24" t="str">
        <f>IF(E16="","",E16)</f>
        <v>Vyplň údaj</v>
      </c>
      <c r="I130" s="26" t="s">
        <v>38</v>
      </c>
      <c r="J130" s="30" t="str">
        <f>E22</f>
        <v>Ing. Alan Řeháček</v>
      </c>
      <c r="L130" s="32"/>
    </row>
    <row r="131" spans="2:65" s="1" customFormat="1" ht="10.35" customHeight="1" x14ac:dyDescent="0.2">
      <c r="B131" s="32"/>
      <c r="L131" s="32"/>
    </row>
    <row r="132" spans="2:65" s="10" customFormat="1" ht="29.25" customHeight="1" x14ac:dyDescent="0.2">
      <c r="B132" s="113"/>
      <c r="C132" s="114" t="s">
        <v>123</v>
      </c>
      <c r="D132" s="115" t="s">
        <v>67</v>
      </c>
      <c r="E132" s="115" t="s">
        <v>63</v>
      </c>
      <c r="F132" s="115" t="s">
        <v>64</v>
      </c>
      <c r="G132" s="115" t="s">
        <v>124</v>
      </c>
      <c r="H132" s="115" t="s">
        <v>125</v>
      </c>
      <c r="I132" s="115" t="s">
        <v>126</v>
      </c>
      <c r="J132" s="116" t="s">
        <v>97</v>
      </c>
      <c r="K132" s="117" t="s">
        <v>127</v>
      </c>
      <c r="L132" s="113"/>
      <c r="M132" s="59" t="s">
        <v>1</v>
      </c>
      <c r="N132" s="60" t="s">
        <v>46</v>
      </c>
      <c r="O132" s="60" t="s">
        <v>128</v>
      </c>
      <c r="P132" s="60" t="s">
        <v>129</v>
      </c>
      <c r="Q132" s="60" t="s">
        <v>130</v>
      </c>
      <c r="R132" s="60" t="s">
        <v>131</v>
      </c>
      <c r="S132" s="60" t="s">
        <v>132</v>
      </c>
      <c r="T132" s="61" t="s">
        <v>133</v>
      </c>
    </row>
    <row r="133" spans="2:65" s="1" customFormat="1" ht="22.9" customHeight="1" x14ac:dyDescent="0.25">
      <c r="B133" s="32"/>
      <c r="C133" s="64" t="s">
        <v>134</v>
      </c>
      <c r="J133" s="118">
        <f>BK133</f>
        <v>65000</v>
      </c>
      <c r="L133" s="32"/>
      <c r="M133" s="62"/>
      <c r="N133" s="53"/>
      <c r="O133" s="53"/>
      <c r="P133" s="119">
        <f>P134+P193+P531+P543+P556</f>
        <v>0</v>
      </c>
      <c r="Q133" s="53"/>
      <c r="R133" s="119">
        <f>R134+R193+R531+R543+R556</f>
        <v>3.156558776557</v>
      </c>
      <c r="S133" s="53"/>
      <c r="T133" s="120">
        <f>T134+T193+T531+T543+T556</f>
        <v>2.1988485500000001</v>
      </c>
      <c r="AT133" s="16" t="s">
        <v>81</v>
      </c>
      <c r="AU133" s="16" t="s">
        <v>99</v>
      </c>
      <c r="BK133" s="121">
        <f>BK134+BK193+BK531+BK543+BK556</f>
        <v>65000</v>
      </c>
    </row>
    <row r="134" spans="2:65" s="11" customFormat="1" ht="25.9" customHeight="1" x14ac:dyDescent="0.2">
      <c r="B134" s="122"/>
      <c r="D134" s="123" t="s">
        <v>81</v>
      </c>
      <c r="E134" s="124" t="s">
        <v>135</v>
      </c>
      <c r="F134" s="124" t="s">
        <v>136</v>
      </c>
      <c r="I134" s="125"/>
      <c r="J134" s="112">
        <f>BK134</f>
        <v>0</v>
      </c>
      <c r="L134" s="122"/>
      <c r="M134" s="126"/>
      <c r="P134" s="127">
        <f>P135+P158+P171+P183+P190</f>
        <v>0</v>
      </c>
      <c r="R134" s="127">
        <f>R135+R158+R171+R183+R190</f>
        <v>1.57386587881</v>
      </c>
      <c r="T134" s="128">
        <f>T135+T158+T171+T183+T190</f>
        <v>1.8117000000000001</v>
      </c>
      <c r="AR134" s="123" t="s">
        <v>87</v>
      </c>
      <c r="AT134" s="129" t="s">
        <v>81</v>
      </c>
      <c r="AU134" s="129" t="s">
        <v>82</v>
      </c>
      <c r="AY134" s="123" t="s">
        <v>137</v>
      </c>
      <c r="BK134" s="130">
        <f>BK135+BK158+BK171+BK183+BK190</f>
        <v>0</v>
      </c>
    </row>
    <row r="135" spans="2:65" s="11" customFormat="1" ht="22.9" customHeight="1" x14ac:dyDescent="0.2">
      <c r="B135" s="122"/>
      <c r="D135" s="123" t="s">
        <v>81</v>
      </c>
      <c r="E135" s="131" t="s">
        <v>138</v>
      </c>
      <c r="F135" s="131" t="s">
        <v>139</v>
      </c>
      <c r="I135" s="125"/>
      <c r="J135" s="132">
        <f>BK135</f>
        <v>0</v>
      </c>
      <c r="L135" s="122"/>
      <c r="M135" s="126"/>
      <c r="P135" s="127">
        <f>SUM(P136:P157)</f>
        <v>0</v>
      </c>
      <c r="R135" s="127">
        <f>SUM(R136:R157)</f>
        <v>1.1504854840900001</v>
      </c>
      <c r="T135" s="128">
        <f>SUM(T136:T157)</f>
        <v>0</v>
      </c>
      <c r="AR135" s="123" t="s">
        <v>87</v>
      </c>
      <c r="AT135" s="129" t="s">
        <v>81</v>
      </c>
      <c r="AU135" s="129" t="s">
        <v>87</v>
      </c>
      <c r="AY135" s="123" t="s">
        <v>137</v>
      </c>
      <c r="BK135" s="130">
        <f>SUM(BK136:BK157)</f>
        <v>0</v>
      </c>
    </row>
    <row r="136" spans="2:65" s="1" customFormat="1" ht="24.2" customHeight="1" x14ac:dyDescent="0.2">
      <c r="B136" s="133"/>
      <c r="C136" s="134" t="s">
        <v>82</v>
      </c>
      <c r="D136" s="134" t="s">
        <v>140</v>
      </c>
      <c r="E136" s="135" t="s">
        <v>141</v>
      </c>
      <c r="F136" s="136" t="s">
        <v>142</v>
      </c>
      <c r="G136" s="137" t="s">
        <v>143</v>
      </c>
      <c r="H136" s="138">
        <v>1</v>
      </c>
      <c r="I136" s="139"/>
      <c r="J136" s="140">
        <f>ROUND(I136*H136,2)</f>
        <v>0</v>
      </c>
      <c r="K136" s="141"/>
      <c r="L136" s="32"/>
      <c r="M136" s="142" t="s">
        <v>1</v>
      </c>
      <c r="N136" s="143" t="s">
        <v>48</v>
      </c>
      <c r="P136" s="144">
        <f>O136*H136</f>
        <v>0</v>
      </c>
      <c r="Q136" s="144">
        <v>2.0209950000000001E-2</v>
      </c>
      <c r="R136" s="144">
        <f>Q136*H136</f>
        <v>2.0209950000000001E-2</v>
      </c>
      <c r="S136" s="144">
        <v>0</v>
      </c>
      <c r="T136" s="145">
        <f>S136*H136</f>
        <v>0</v>
      </c>
      <c r="AR136" s="146" t="s">
        <v>144</v>
      </c>
      <c r="AT136" s="146" t="s">
        <v>140</v>
      </c>
      <c r="AU136" s="146" t="s">
        <v>91</v>
      </c>
      <c r="AY136" s="16" t="s">
        <v>137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6" t="s">
        <v>91</v>
      </c>
      <c r="BK136" s="147">
        <f>ROUND(I136*H136,2)</f>
        <v>0</v>
      </c>
      <c r="BL136" s="16" t="s">
        <v>144</v>
      </c>
      <c r="BM136" s="146" t="s">
        <v>145</v>
      </c>
    </row>
    <row r="137" spans="2:65" s="1" customFormat="1" x14ac:dyDescent="0.2">
      <c r="B137" s="32"/>
      <c r="D137" s="148" t="s">
        <v>146</v>
      </c>
      <c r="F137" s="149" t="s">
        <v>142</v>
      </c>
      <c r="I137" s="150"/>
      <c r="L137" s="32"/>
      <c r="M137" s="151"/>
      <c r="T137" s="56"/>
      <c r="AT137" s="16" t="s">
        <v>146</v>
      </c>
      <c r="AU137" s="16" t="s">
        <v>91</v>
      </c>
    </row>
    <row r="138" spans="2:65" s="1" customFormat="1" ht="24.2" customHeight="1" x14ac:dyDescent="0.2">
      <c r="B138" s="133"/>
      <c r="C138" s="134" t="s">
        <v>82</v>
      </c>
      <c r="D138" s="134" t="s">
        <v>140</v>
      </c>
      <c r="E138" s="135" t="s">
        <v>147</v>
      </c>
      <c r="F138" s="136" t="s">
        <v>148</v>
      </c>
      <c r="G138" s="137" t="s">
        <v>149</v>
      </c>
      <c r="H138" s="138">
        <v>15.753</v>
      </c>
      <c r="I138" s="139"/>
      <c r="J138" s="140">
        <f>ROUND(I138*H138,2)</f>
        <v>0</v>
      </c>
      <c r="K138" s="141"/>
      <c r="L138" s="32"/>
      <c r="M138" s="142" t="s">
        <v>1</v>
      </c>
      <c r="N138" s="143" t="s">
        <v>48</v>
      </c>
      <c r="P138" s="144">
        <f>O138*H138</f>
        <v>0</v>
      </c>
      <c r="Q138" s="144">
        <v>5.2471610000000002E-2</v>
      </c>
      <c r="R138" s="144">
        <f>Q138*H138</f>
        <v>0.82658527233000001</v>
      </c>
      <c r="S138" s="144">
        <v>0</v>
      </c>
      <c r="T138" s="145">
        <f>S138*H138</f>
        <v>0</v>
      </c>
      <c r="AR138" s="146" t="s">
        <v>144</v>
      </c>
      <c r="AT138" s="146" t="s">
        <v>140</v>
      </c>
      <c r="AU138" s="146" t="s">
        <v>91</v>
      </c>
      <c r="AY138" s="16" t="s">
        <v>137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6" t="s">
        <v>91</v>
      </c>
      <c r="BK138" s="147">
        <f>ROUND(I138*H138,2)</f>
        <v>0</v>
      </c>
      <c r="BL138" s="16" t="s">
        <v>144</v>
      </c>
      <c r="BM138" s="146" t="s">
        <v>150</v>
      </c>
    </row>
    <row r="139" spans="2:65" s="1" customFormat="1" x14ac:dyDescent="0.2">
      <c r="B139" s="32"/>
      <c r="D139" s="148" t="s">
        <v>146</v>
      </c>
      <c r="F139" s="149" t="s">
        <v>148</v>
      </c>
      <c r="I139" s="150"/>
      <c r="L139" s="32"/>
      <c r="M139" s="151"/>
      <c r="T139" s="56"/>
      <c r="AT139" s="16" t="s">
        <v>146</v>
      </c>
      <c r="AU139" s="16" t="s">
        <v>91</v>
      </c>
    </row>
    <row r="140" spans="2:65" s="12" customFormat="1" x14ac:dyDescent="0.2">
      <c r="B140" s="152"/>
      <c r="D140" s="148" t="s">
        <v>151</v>
      </c>
      <c r="E140" s="153" t="s">
        <v>1</v>
      </c>
      <c r="F140" s="154" t="s">
        <v>152</v>
      </c>
      <c r="H140" s="155">
        <v>17.132000000000001</v>
      </c>
      <c r="I140" s="156"/>
      <c r="L140" s="152"/>
      <c r="M140" s="157"/>
      <c r="T140" s="158"/>
      <c r="AT140" s="153" t="s">
        <v>151</v>
      </c>
      <c r="AU140" s="153" t="s">
        <v>91</v>
      </c>
      <c r="AV140" s="12" t="s">
        <v>91</v>
      </c>
      <c r="AW140" s="12" t="s">
        <v>37</v>
      </c>
      <c r="AX140" s="12" t="s">
        <v>82</v>
      </c>
      <c r="AY140" s="153" t="s">
        <v>137</v>
      </c>
    </row>
    <row r="141" spans="2:65" s="13" customFormat="1" x14ac:dyDescent="0.2">
      <c r="B141" s="159"/>
      <c r="D141" s="148" t="s">
        <v>151</v>
      </c>
      <c r="E141" s="160" t="s">
        <v>1</v>
      </c>
      <c r="F141" s="161" t="s">
        <v>153</v>
      </c>
      <c r="H141" s="160" t="s">
        <v>1</v>
      </c>
      <c r="I141" s="162"/>
      <c r="L141" s="159"/>
      <c r="M141" s="163"/>
      <c r="T141" s="164"/>
      <c r="AT141" s="160" t="s">
        <v>151</v>
      </c>
      <c r="AU141" s="160" t="s">
        <v>91</v>
      </c>
      <c r="AV141" s="13" t="s">
        <v>87</v>
      </c>
      <c r="AW141" s="13" t="s">
        <v>37</v>
      </c>
      <c r="AX141" s="13" t="s">
        <v>82</v>
      </c>
      <c r="AY141" s="160" t="s">
        <v>137</v>
      </c>
    </row>
    <row r="142" spans="2:65" s="12" customFormat="1" x14ac:dyDescent="0.2">
      <c r="B142" s="152"/>
      <c r="D142" s="148" t="s">
        <v>151</v>
      </c>
      <c r="E142" s="153" t="s">
        <v>1</v>
      </c>
      <c r="F142" s="154" t="s">
        <v>154</v>
      </c>
      <c r="H142" s="155">
        <v>-1.379</v>
      </c>
      <c r="I142" s="156"/>
      <c r="L142" s="152"/>
      <c r="M142" s="157"/>
      <c r="T142" s="158"/>
      <c r="AT142" s="153" t="s">
        <v>151</v>
      </c>
      <c r="AU142" s="153" t="s">
        <v>91</v>
      </c>
      <c r="AV142" s="12" t="s">
        <v>91</v>
      </c>
      <c r="AW142" s="12" t="s">
        <v>37</v>
      </c>
      <c r="AX142" s="12" t="s">
        <v>82</v>
      </c>
      <c r="AY142" s="153" t="s">
        <v>137</v>
      </c>
    </row>
    <row r="143" spans="2:65" s="14" customFormat="1" x14ac:dyDescent="0.2">
      <c r="B143" s="165"/>
      <c r="D143" s="148" t="s">
        <v>151</v>
      </c>
      <c r="E143" s="166" t="s">
        <v>1</v>
      </c>
      <c r="F143" s="167" t="s">
        <v>155</v>
      </c>
      <c r="H143" s="168">
        <v>15.753</v>
      </c>
      <c r="I143" s="169"/>
      <c r="L143" s="165"/>
      <c r="M143" s="170"/>
      <c r="T143" s="171"/>
      <c r="AT143" s="166" t="s">
        <v>151</v>
      </c>
      <c r="AU143" s="166" t="s">
        <v>91</v>
      </c>
      <c r="AV143" s="14" t="s">
        <v>144</v>
      </c>
      <c r="AW143" s="14" t="s">
        <v>37</v>
      </c>
      <c r="AX143" s="14" t="s">
        <v>87</v>
      </c>
      <c r="AY143" s="166" t="s">
        <v>137</v>
      </c>
    </row>
    <row r="144" spans="2:65" s="1" customFormat="1" ht="24.2" customHeight="1" x14ac:dyDescent="0.2">
      <c r="B144" s="133"/>
      <c r="C144" s="134" t="s">
        <v>82</v>
      </c>
      <c r="D144" s="134" t="s">
        <v>140</v>
      </c>
      <c r="E144" s="135" t="s">
        <v>156</v>
      </c>
      <c r="F144" s="136" t="s">
        <v>157</v>
      </c>
      <c r="G144" s="137" t="s">
        <v>149</v>
      </c>
      <c r="H144" s="138">
        <v>4.9039999999999999</v>
      </c>
      <c r="I144" s="139"/>
      <c r="J144" s="140">
        <f>ROUND(I144*H144,2)</f>
        <v>0</v>
      </c>
      <c r="K144" s="141"/>
      <c r="L144" s="32"/>
      <c r="M144" s="142" t="s">
        <v>1</v>
      </c>
      <c r="N144" s="143" t="s">
        <v>48</v>
      </c>
      <c r="P144" s="144">
        <f>O144*H144</f>
        <v>0</v>
      </c>
      <c r="Q144" s="144">
        <v>6.166394E-2</v>
      </c>
      <c r="R144" s="144">
        <f>Q144*H144</f>
        <v>0.30239996176</v>
      </c>
      <c r="S144" s="144">
        <v>0</v>
      </c>
      <c r="T144" s="145">
        <f>S144*H144</f>
        <v>0</v>
      </c>
      <c r="AR144" s="146" t="s">
        <v>144</v>
      </c>
      <c r="AT144" s="146" t="s">
        <v>140</v>
      </c>
      <c r="AU144" s="146" t="s">
        <v>91</v>
      </c>
      <c r="AY144" s="16" t="s">
        <v>137</v>
      </c>
      <c r="BE144" s="147">
        <f>IF(N144="základní",J144,0)</f>
        <v>0</v>
      </c>
      <c r="BF144" s="147">
        <f>IF(N144="snížená",J144,0)</f>
        <v>0</v>
      </c>
      <c r="BG144" s="147">
        <f>IF(N144="zákl. přenesená",J144,0)</f>
        <v>0</v>
      </c>
      <c r="BH144" s="147">
        <f>IF(N144="sníž. přenesená",J144,0)</f>
        <v>0</v>
      </c>
      <c r="BI144" s="147">
        <f>IF(N144="nulová",J144,0)</f>
        <v>0</v>
      </c>
      <c r="BJ144" s="16" t="s">
        <v>91</v>
      </c>
      <c r="BK144" s="147">
        <f>ROUND(I144*H144,2)</f>
        <v>0</v>
      </c>
      <c r="BL144" s="16" t="s">
        <v>144</v>
      </c>
      <c r="BM144" s="146" t="s">
        <v>158</v>
      </c>
    </row>
    <row r="145" spans="2:65" s="1" customFormat="1" x14ac:dyDescent="0.2">
      <c r="B145" s="32"/>
      <c r="D145" s="148" t="s">
        <v>146</v>
      </c>
      <c r="F145" s="149" t="s">
        <v>157</v>
      </c>
      <c r="I145" s="150"/>
      <c r="L145" s="32"/>
      <c r="M145" s="151"/>
      <c r="T145" s="56"/>
      <c r="AT145" s="16" t="s">
        <v>146</v>
      </c>
      <c r="AU145" s="16" t="s">
        <v>91</v>
      </c>
    </row>
    <row r="146" spans="2:65" s="12" customFormat="1" x14ac:dyDescent="0.2">
      <c r="B146" s="152"/>
      <c r="D146" s="148" t="s">
        <v>151</v>
      </c>
      <c r="E146" s="153" t="s">
        <v>1</v>
      </c>
      <c r="F146" s="154" t="s">
        <v>159</v>
      </c>
      <c r="H146" s="155">
        <v>4.7249999999999996</v>
      </c>
      <c r="I146" s="156"/>
      <c r="L146" s="152"/>
      <c r="M146" s="157"/>
      <c r="T146" s="158"/>
      <c r="AT146" s="153" t="s">
        <v>151</v>
      </c>
      <c r="AU146" s="153" t="s">
        <v>91</v>
      </c>
      <c r="AV146" s="12" t="s">
        <v>91</v>
      </c>
      <c r="AW146" s="12" t="s">
        <v>37</v>
      </c>
      <c r="AX146" s="12" t="s">
        <v>82</v>
      </c>
      <c r="AY146" s="153" t="s">
        <v>137</v>
      </c>
    </row>
    <row r="147" spans="2:65" s="13" customFormat="1" x14ac:dyDescent="0.2">
      <c r="B147" s="159"/>
      <c r="D147" s="148" t="s">
        <v>151</v>
      </c>
      <c r="E147" s="160" t="s">
        <v>1</v>
      </c>
      <c r="F147" s="161" t="s">
        <v>160</v>
      </c>
      <c r="H147" s="160" t="s">
        <v>1</v>
      </c>
      <c r="I147" s="162"/>
      <c r="L147" s="159"/>
      <c r="M147" s="163"/>
      <c r="T147" s="164"/>
      <c r="AT147" s="160" t="s">
        <v>151</v>
      </c>
      <c r="AU147" s="160" t="s">
        <v>91</v>
      </c>
      <c r="AV147" s="13" t="s">
        <v>87</v>
      </c>
      <c r="AW147" s="13" t="s">
        <v>37</v>
      </c>
      <c r="AX147" s="13" t="s">
        <v>82</v>
      </c>
      <c r="AY147" s="160" t="s">
        <v>137</v>
      </c>
    </row>
    <row r="148" spans="2:65" s="12" customFormat="1" x14ac:dyDescent="0.2">
      <c r="B148" s="152"/>
      <c r="D148" s="148" t="s">
        <v>151</v>
      </c>
      <c r="E148" s="153" t="s">
        <v>1</v>
      </c>
      <c r="F148" s="154" t="s">
        <v>161</v>
      </c>
      <c r="H148" s="155">
        <v>0.17899999999999999</v>
      </c>
      <c r="I148" s="156"/>
      <c r="L148" s="152"/>
      <c r="M148" s="157"/>
      <c r="T148" s="158"/>
      <c r="AT148" s="153" t="s">
        <v>151</v>
      </c>
      <c r="AU148" s="153" t="s">
        <v>91</v>
      </c>
      <c r="AV148" s="12" t="s">
        <v>91</v>
      </c>
      <c r="AW148" s="12" t="s">
        <v>37</v>
      </c>
      <c r="AX148" s="12" t="s">
        <v>82</v>
      </c>
      <c r="AY148" s="153" t="s">
        <v>137</v>
      </c>
    </row>
    <row r="149" spans="2:65" s="14" customFormat="1" x14ac:dyDescent="0.2">
      <c r="B149" s="165"/>
      <c r="D149" s="148" t="s">
        <v>151</v>
      </c>
      <c r="E149" s="166" t="s">
        <v>1</v>
      </c>
      <c r="F149" s="167" t="s">
        <v>155</v>
      </c>
      <c r="H149" s="168">
        <v>4.9039999999999999</v>
      </c>
      <c r="I149" s="169"/>
      <c r="L149" s="165"/>
      <c r="M149" s="170"/>
      <c r="T149" s="171"/>
      <c r="AT149" s="166" t="s">
        <v>151</v>
      </c>
      <c r="AU149" s="166" t="s">
        <v>91</v>
      </c>
      <c r="AV149" s="14" t="s">
        <v>144</v>
      </c>
      <c r="AW149" s="14" t="s">
        <v>37</v>
      </c>
      <c r="AX149" s="14" t="s">
        <v>87</v>
      </c>
      <c r="AY149" s="166" t="s">
        <v>137</v>
      </c>
    </row>
    <row r="150" spans="2:65" s="1" customFormat="1" ht="24.2" customHeight="1" x14ac:dyDescent="0.2">
      <c r="B150" s="133"/>
      <c r="C150" s="134" t="s">
        <v>82</v>
      </c>
      <c r="D150" s="134" t="s">
        <v>140</v>
      </c>
      <c r="E150" s="135" t="s">
        <v>162</v>
      </c>
      <c r="F150" s="136" t="s">
        <v>163</v>
      </c>
      <c r="G150" s="137" t="s">
        <v>149</v>
      </c>
      <c r="H150" s="138">
        <v>0.65100000000000002</v>
      </c>
      <c r="I150" s="139"/>
      <c r="J150" s="140">
        <f>ROUND(I150*H150,2)</f>
        <v>0</v>
      </c>
      <c r="K150" s="141"/>
      <c r="L150" s="32"/>
      <c r="M150" s="142" t="s">
        <v>1</v>
      </c>
      <c r="N150" s="143" t="s">
        <v>48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144</v>
      </c>
      <c r="AT150" s="146" t="s">
        <v>140</v>
      </c>
      <c r="AU150" s="146" t="s">
        <v>91</v>
      </c>
      <c r="AY150" s="16" t="s">
        <v>137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6" t="s">
        <v>91</v>
      </c>
      <c r="BK150" s="147">
        <f>ROUND(I150*H150,2)</f>
        <v>0</v>
      </c>
      <c r="BL150" s="16" t="s">
        <v>144</v>
      </c>
      <c r="BM150" s="146" t="s">
        <v>164</v>
      </c>
    </row>
    <row r="151" spans="2:65" s="1" customFormat="1" ht="19.5" x14ac:dyDescent="0.2">
      <c r="B151" s="32"/>
      <c r="D151" s="148" t="s">
        <v>146</v>
      </c>
      <c r="F151" s="149" t="s">
        <v>165</v>
      </c>
      <c r="I151" s="150"/>
      <c r="L151" s="32"/>
      <c r="M151" s="151"/>
      <c r="T151" s="56"/>
      <c r="AT151" s="16" t="s">
        <v>146</v>
      </c>
      <c r="AU151" s="16" t="s">
        <v>91</v>
      </c>
    </row>
    <row r="152" spans="2:65" s="12" customFormat="1" x14ac:dyDescent="0.2">
      <c r="B152" s="152"/>
      <c r="D152" s="148" t="s">
        <v>151</v>
      </c>
      <c r="E152" s="153" t="s">
        <v>1</v>
      </c>
      <c r="F152" s="154" t="s">
        <v>166</v>
      </c>
      <c r="H152" s="155">
        <v>0.17499999999999999</v>
      </c>
      <c r="I152" s="156"/>
      <c r="L152" s="152"/>
      <c r="M152" s="157"/>
      <c r="T152" s="158"/>
      <c r="AT152" s="153" t="s">
        <v>151</v>
      </c>
      <c r="AU152" s="153" t="s">
        <v>91</v>
      </c>
      <c r="AV152" s="12" t="s">
        <v>91</v>
      </c>
      <c r="AW152" s="12" t="s">
        <v>37</v>
      </c>
      <c r="AX152" s="12" t="s">
        <v>82</v>
      </c>
      <c r="AY152" s="153" t="s">
        <v>137</v>
      </c>
    </row>
    <row r="153" spans="2:65" s="12" customFormat="1" x14ac:dyDescent="0.2">
      <c r="B153" s="152"/>
      <c r="D153" s="148" t="s">
        <v>151</v>
      </c>
      <c r="E153" s="153" t="s">
        <v>1</v>
      </c>
      <c r="F153" s="154" t="s">
        <v>167</v>
      </c>
      <c r="H153" s="155">
        <v>0.47599999999999998</v>
      </c>
      <c r="I153" s="156"/>
      <c r="L153" s="152"/>
      <c r="M153" s="157"/>
      <c r="T153" s="158"/>
      <c r="AT153" s="153" t="s">
        <v>151</v>
      </c>
      <c r="AU153" s="153" t="s">
        <v>91</v>
      </c>
      <c r="AV153" s="12" t="s">
        <v>91</v>
      </c>
      <c r="AW153" s="12" t="s">
        <v>37</v>
      </c>
      <c r="AX153" s="12" t="s">
        <v>82</v>
      </c>
      <c r="AY153" s="153" t="s">
        <v>137</v>
      </c>
    </row>
    <row r="154" spans="2:65" s="14" customFormat="1" x14ac:dyDescent="0.2">
      <c r="B154" s="165"/>
      <c r="D154" s="148" t="s">
        <v>151</v>
      </c>
      <c r="E154" s="166" t="s">
        <v>1</v>
      </c>
      <c r="F154" s="167" t="s">
        <v>155</v>
      </c>
      <c r="H154" s="168">
        <v>0.65100000000000002</v>
      </c>
      <c r="I154" s="169"/>
      <c r="L154" s="165"/>
      <c r="M154" s="170"/>
      <c r="T154" s="171"/>
      <c r="AT154" s="166" t="s">
        <v>151</v>
      </c>
      <c r="AU154" s="166" t="s">
        <v>91</v>
      </c>
      <c r="AV154" s="14" t="s">
        <v>144</v>
      </c>
      <c r="AW154" s="14" t="s">
        <v>37</v>
      </c>
      <c r="AX154" s="14" t="s">
        <v>87</v>
      </c>
      <c r="AY154" s="166" t="s">
        <v>137</v>
      </c>
    </row>
    <row r="155" spans="2:65" s="1" customFormat="1" ht="16.5" customHeight="1" x14ac:dyDescent="0.2">
      <c r="B155" s="133"/>
      <c r="C155" s="172" t="s">
        <v>82</v>
      </c>
      <c r="D155" s="172" t="s">
        <v>168</v>
      </c>
      <c r="E155" s="173" t="s">
        <v>169</v>
      </c>
      <c r="F155" s="174" t="s">
        <v>170</v>
      </c>
      <c r="G155" s="175" t="s">
        <v>149</v>
      </c>
      <c r="H155" s="176">
        <v>0.75900000000000001</v>
      </c>
      <c r="I155" s="177"/>
      <c r="J155" s="178">
        <f>ROUND(I155*H155,2)</f>
        <v>0</v>
      </c>
      <c r="K155" s="179"/>
      <c r="L155" s="180"/>
      <c r="M155" s="181" t="s">
        <v>1</v>
      </c>
      <c r="N155" s="182" t="s">
        <v>48</v>
      </c>
      <c r="P155" s="144">
        <f>O155*H155</f>
        <v>0</v>
      </c>
      <c r="Q155" s="144">
        <v>1.6999999999999999E-3</v>
      </c>
      <c r="R155" s="144">
        <f>Q155*H155</f>
        <v>1.2902999999999999E-3</v>
      </c>
      <c r="S155" s="144">
        <v>0</v>
      </c>
      <c r="T155" s="145">
        <f>S155*H155</f>
        <v>0</v>
      </c>
      <c r="AR155" s="146" t="s">
        <v>171</v>
      </c>
      <c r="AT155" s="146" t="s">
        <v>168</v>
      </c>
      <c r="AU155" s="146" t="s">
        <v>91</v>
      </c>
      <c r="AY155" s="16" t="s">
        <v>137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6" t="s">
        <v>91</v>
      </c>
      <c r="BK155" s="147">
        <f>ROUND(I155*H155,2)</f>
        <v>0</v>
      </c>
      <c r="BL155" s="16" t="s">
        <v>144</v>
      </c>
      <c r="BM155" s="146" t="s">
        <v>172</v>
      </c>
    </row>
    <row r="156" spans="2:65" s="1" customFormat="1" x14ac:dyDescent="0.2">
      <c r="B156" s="32"/>
      <c r="D156" s="148" t="s">
        <v>146</v>
      </c>
      <c r="F156" s="149" t="s">
        <v>170</v>
      </c>
      <c r="I156" s="150"/>
      <c r="L156" s="32"/>
      <c r="M156" s="151"/>
      <c r="T156" s="56"/>
      <c r="AT156" s="16" t="s">
        <v>146</v>
      </c>
      <c r="AU156" s="16" t="s">
        <v>91</v>
      </c>
    </row>
    <row r="157" spans="2:65" s="12" customFormat="1" x14ac:dyDescent="0.2">
      <c r="B157" s="152"/>
      <c r="D157" s="148" t="s">
        <v>151</v>
      </c>
      <c r="F157" s="154" t="s">
        <v>173</v>
      </c>
      <c r="H157" s="155">
        <v>0.75900000000000001</v>
      </c>
      <c r="I157" s="156"/>
      <c r="L157" s="152"/>
      <c r="M157" s="157"/>
      <c r="T157" s="158"/>
      <c r="AT157" s="153" t="s">
        <v>151</v>
      </c>
      <c r="AU157" s="153" t="s">
        <v>91</v>
      </c>
      <c r="AV157" s="12" t="s">
        <v>91</v>
      </c>
      <c r="AW157" s="12" t="s">
        <v>3</v>
      </c>
      <c r="AX157" s="12" t="s">
        <v>87</v>
      </c>
      <c r="AY157" s="153" t="s">
        <v>137</v>
      </c>
    </row>
    <row r="158" spans="2:65" s="11" customFormat="1" ht="22.9" customHeight="1" x14ac:dyDescent="0.2">
      <c r="B158" s="122"/>
      <c r="D158" s="123" t="s">
        <v>81</v>
      </c>
      <c r="E158" s="131" t="s">
        <v>174</v>
      </c>
      <c r="F158" s="131" t="s">
        <v>175</v>
      </c>
      <c r="I158" s="125"/>
      <c r="J158" s="132">
        <f>BK158</f>
        <v>0</v>
      </c>
      <c r="L158" s="122"/>
      <c r="M158" s="126"/>
      <c r="P158" s="127">
        <f>SUM(P159:P170)</f>
        <v>0</v>
      </c>
      <c r="R158" s="127">
        <f>SUM(R159:R170)</f>
        <v>0.42328835199999998</v>
      </c>
      <c r="T158" s="128">
        <f>SUM(T159:T170)</f>
        <v>0</v>
      </c>
      <c r="AR158" s="123" t="s">
        <v>87</v>
      </c>
      <c r="AT158" s="129" t="s">
        <v>81</v>
      </c>
      <c r="AU158" s="129" t="s">
        <v>87</v>
      </c>
      <c r="AY158" s="123" t="s">
        <v>137</v>
      </c>
      <c r="BK158" s="130">
        <f>SUM(BK159:BK170)</f>
        <v>0</v>
      </c>
    </row>
    <row r="159" spans="2:65" s="1" customFormat="1" ht="24.2" customHeight="1" x14ac:dyDescent="0.2">
      <c r="B159" s="133"/>
      <c r="C159" s="134" t="s">
        <v>82</v>
      </c>
      <c r="D159" s="134" t="s">
        <v>140</v>
      </c>
      <c r="E159" s="135" t="s">
        <v>176</v>
      </c>
      <c r="F159" s="136" t="s">
        <v>177</v>
      </c>
      <c r="G159" s="137" t="s">
        <v>149</v>
      </c>
      <c r="H159" s="138">
        <v>96.552999999999997</v>
      </c>
      <c r="I159" s="139"/>
      <c r="J159" s="140">
        <f>ROUND(I159*H159,2)</f>
        <v>0</v>
      </c>
      <c r="K159" s="141"/>
      <c r="L159" s="32"/>
      <c r="M159" s="142" t="s">
        <v>1</v>
      </c>
      <c r="N159" s="143" t="s">
        <v>48</v>
      </c>
      <c r="P159" s="144">
        <f>O159*H159</f>
        <v>0</v>
      </c>
      <c r="Q159" s="144">
        <v>4.3839999999999999E-3</v>
      </c>
      <c r="R159" s="144">
        <f>Q159*H159</f>
        <v>0.42328835199999998</v>
      </c>
      <c r="S159" s="144">
        <v>0</v>
      </c>
      <c r="T159" s="145">
        <f>S159*H159</f>
        <v>0</v>
      </c>
      <c r="AR159" s="146" t="s">
        <v>144</v>
      </c>
      <c r="AT159" s="146" t="s">
        <v>140</v>
      </c>
      <c r="AU159" s="146" t="s">
        <v>91</v>
      </c>
      <c r="AY159" s="16" t="s">
        <v>137</v>
      </c>
      <c r="BE159" s="147">
        <f>IF(N159="základní",J159,0)</f>
        <v>0</v>
      </c>
      <c r="BF159" s="147">
        <f>IF(N159="snížená",J159,0)</f>
        <v>0</v>
      </c>
      <c r="BG159" s="147">
        <f>IF(N159="zákl. přenesená",J159,0)</f>
        <v>0</v>
      </c>
      <c r="BH159" s="147">
        <f>IF(N159="sníž. přenesená",J159,0)</f>
        <v>0</v>
      </c>
      <c r="BI159" s="147">
        <f>IF(N159="nulová",J159,0)</f>
        <v>0</v>
      </c>
      <c r="BJ159" s="16" t="s">
        <v>91</v>
      </c>
      <c r="BK159" s="147">
        <f>ROUND(I159*H159,2)</f>
        <v>0</v>
      </c>
      <c r="BL159" s="16" t="s">
        <v>144</v>
      </c>
      <c r="BM159" s="146" t="s">
        <v>178</v>
      </c>
    </row>
    <row r="160" spans="2:65" s="1" customFormat="1" ht="19.5" x14ac:dyDescent="0.2">
      <c r="B160" s="32"/>
      <c r="D160" s="148" t="s">
        <v>146</v>
      </c>
      <c r="F160" s="149" t="s">
        <v>179</v>
      </c>
      <c r="I160" s="150"/>
      <c r="L160" s="32"/>
      <c r="M160" s="151"/>
      <c r="T160" s="56"/>
      <c r="AT160" s="16" t="s">
        <v>146</v>
      </c>
      <c r="AU160" s="16" t="s">
        <v>91</v>
      </c>
    </row>
    <row r="161" spans="2:65" s="13" customFormat="1" ht="22.5" x14ac:dyDescent="0.2">
      <c r="B161" s="159"/>
      <c r="D161" s="148" t="s">
        <v>151</v>
      </c>
      <c r="E161" s="160" t="s">
        <v>1</v>
      </c>
      <c r="F161" s="161" t="s">
        <v>180</v>
      </c>
      <c r="H161" s="160" t="s">
        <v>1</v>
      </c>
      <c r="I161" s="162"/>
      <c r="L161" s="159"/>
      <c r="M161" s="163"/>
      <c r="T161" s="164"/>
      <c r="AT161" s="160" t="s">
        <v>151</v>
      </c>
      <c r="AU161" s="160" t="s">
        <v>91</v>
      </c>
      <c r="AV161" s="13" t="s">
        <v>87</v>
      </c>
      <c r="AW161" s="13" t="s">
        <v>37</v>
      </c>
      <c r="AX161" s="13" t="s">
        <v>82</v>
      </c>
      <c r="AY161" s="160" t="s">
        <v>137</v>
      </c>
    </row>
    <row r="162" spans="2:65" s="12" customFormat="1" x14ac:dyDescent="0.2">
      <c r="B162" s="152"/>
      <c r="D162" s="148" t="s">
        <v>151</v>
      </c>
      <c r="E162" s="153" t="s">
        <v>1</v>
      </c>
      <c r="F162" s="154" t="s">
        <v>181</v>
      </c>
      <c r="H162" s="155">
        <v>49.936999999999998</v>
      </c>
      <c r="I162" s="156"/>
      <c r="L162" s="152"/>
      <c r="M162" s="157"/>
      <c r="T162" s="158"/>
      <c r="AT162" s="153" t="s">
        <v>151</v>
      </c>
      <c r="AU162" s="153" t="s">
        <v>91</v>
      </c>
      <c r="AV162" s="12" t="s">
        <v>91</v>
      </c>
      <c r="AW162" s="12" t="s">
        <v>37</v>
      </c>
      <c r="AX162" s="12" t="s">
        <v>82</v>
      </c>
      <c r="AY162" s="153" t="s">
        <v>137</v>
      </c>
    </row>
    <row r="163" spans="2:65" s="13" customFormat="1" x14ac:dyDescent="0.2">
      <c r="B163" s="159"/>
      <c r="D163" s="148" t="s">
        <v>151</v>
      </c>
      <c r="E163" s="160" t="s">
        <v>1</v>
      </c>
      <c r="F163" s="161" t="s">
        <v>182</v>
      </c>
      <c r="H163" s="160" t="s">
        <v>1</v>
      </c>
      <c r="I163" s="162"/>
      <c r="L163" s="159"/>
      <c r="M163" s="163"/>
      <c r="T163" s="164"/>
      <c r="AT163" s="160" t="s">
        <v>151</v>
      </c>
      <c r="AU163" s="160" t="s">
        <v>91</v>
      </c>
      <c r="AV163" s="13" t="s">
        <v>87</v>
      </c>
      <c r="AW163" s="13" t="s">
        <v>37</v>
      </c>
      <c r="AX163" s="13" t="s">
        <v>82</v>
      </c>
      <c r="AY163" s="160" t="s">
        <v>137</v>
      </c>
    </row>
    <row r="164" spans="2:65" s="12" customFormat="1" x14ac:dyDescent="0.2">
      <c r="B164" s="152"/>
      <c r="D164" s="148" t="s">
        <v>151</v>
      </c>
      <c r="E164" s="153" t="s">
        <v>1</v>
      </c>
      <c r="F164" s="154" t="s">
        <v>183</v>
      </c>
      <c r="H164" s="155">
        <v>43.847999999999999</v>
      </c>
      <c r="I164" s="156"/>
      <c r="L164" s="152"/>
      <c r="M164" s="157"/>
      <c r="T164" s="158"/>
      <c r="AT164" s="153" t="s">
        <v>151</v>
      </c>
      <c r="AU164" s="153" t="s">
        <v>91</v>
      </c>
      <c r="AV164" s="12" t="s">
        <v>91</v>
      </c>
      <c r="AW164" s="12" t="s">
        <v>37</v>
      </c>
      <c r="AX164" s="12" t="s">
        <v>82</v>
      </c>
      <c r="AY164" s="153" t="s">
        <v>137</v>
      </c>
    </row>
    <row r="165" spans="2:65" s="13" customFormat="1" x14ac:dyDescent="0.2">
      <c r="B165" s="159"/>
      <c r="D165" s="148" t="s">
        <v>151</v>
      </c>
      <c r="E165" s="160" t="s">
        <v>1</v>
      </c>
      <c r="F165" s="161" t="s">
        <v>184</v>
      </c>
      <c r="H165" s="160" t="s">
        <v>1</v>
      </c>
      <c r="I165" s="162"/>
      <c r="L165" s="159"/>
      <c r="M165" s="163"/>
      <c r="T165" s="164"/>
      <c r="AT165" s="160" t="s">
        <v>151</v>
      </c>
      <c r="AU165" s="160" t="s">
        <v>91</v>
      </c>
      <c r="AV165" s="13" t="s">
        <v>87</v>
      </c>
      <c r="AW165" s="13" t="s">
        <v>37</v>
      </c>
      <c r="AX165" s="13" t="s">
        <v>82</v>
      </c>
      <c r="AY165" s="160" t="s">
        <v>137</v>
      </c>
    </row>
    <row r="166" spans="2:65" s="12" customFormat="1" x14ac:dyDescent="0.2">
      <c r="B166" s="152"/>
      <c r="D166" s="148" t="s">
        <v>151</v>
      </c>
      <c r="E166" s="153" t="s">
        <v>1</v>
      </c>
      <c r="F166" s="154" t="s">
        <v>185</v>
      </c>
      <c r="H166" s="155">
        <v>-2.16</v>
      </c>
      <c r="I166" s="156"/>
      <c r="L166" s="152"/>
      <c r="M166" s="157"/>
      <c r="T166" s="158"/>
      <c r="AT166" s="153" t="s">
        <v>151</v>
      </c>
      <c r="AU166" s="153" t="s">
        <v>91</v>
      </c>
      <c r="AV166" s="12" t="s">
        <v>91</v>
      </c>
      <c r="AW166" s="12" t="s">
        <v>37</v>
      </c>
      <c r="AX166" s="12" t="s">
        <v>82</v>
      </c>
      <c r="AY166" s="153" t="s">
        <v>137</v>
      </c>
    </row>
    <row r="167" spans="2:65" s="12" customFormat="1" x14ac:dyDescent="0.2">
      <c r="B167" s="152"/>
      <c r="D167" s="148" t="s">
        <v>151</v>
      </c>
      <c r="E167" s="153" t="s">
        <v>1</v>
      </c>
      <c r="F167" s="154" t="s">
        <v>186</v>
      </c>
      <c r="H167" s="155">
        <v>-1.92</v>
      </c>
      <c r="I167" s="156"/>
      <c r="L167" s="152"/>
      <c r="M167" s="157"/>
      <c r="T167" s="158"/>
      <c r="AT167" s="153" t="s">
        <v>151</v>
      </c>
      <c r="AU167" s="153" t="s">
        <v>91</v>
      </c>
      <c r="AV167" s="12" t="s">
        <v>91</v>
      </c>
      <c r="AW167" s="12" t="s">
        <v>37</v>
      </c>
      <c r="AX167" s="12" t="s">
        <v>82</v>
      </c>
      <c r="AY167" s="153" t="s">
        <v>137</v>
      </c>
    </row>
    <row r="168" spans="2:65" s="12" customFormat="1" x14ac:dyDescent="0.2">
      <c r="B168" s="152"/>
      <c r="D168" s="148" t="s">
        <v>151</v>
      </c>
      <c r="E168" s="153" t="s">
        <v>1</v>
      </c>
      <c r="F168" s="154" t="s">
        <v>187</v>
      </c>
      <c r="H168" s="155">
        <v>-3.1520000000000001</v>
      </c>
      <c r="I168" s="156"/>
      <c r="L168" s="152"/>
      <c r="M168" s="157"/>
      <c r="T168" s="158"/>
      <c r="AT168" s="153" t="s">
        <v>151</v>
      </c>
      <c r="AU168" s="153" t="s">
        <v>91</v>
      </c>
      <c r="AV168" s="12" t="s">
        <v>91</v>
      </c>
      <c r="AW168" s="12" t="s">
        <v>37</v>
      </c>
      <c r="AX168" s="12" t="s">
        <v>82</v>
      </c>
      <c r="AY168" s="153" t="s">
        <v>137</v>
      </c>
    </row>
    <row r="169" spans="2:65" s="12" customFormat="1" x14ac:dyDescent="0.2">
      <c r="B169" s="152"/>
      <c r="D169" s="148" t="s">
        <v>151</v>
      </c>
      <c r="E169" s="153" t="s">
        <v>1</v>
      </c>
      <c r="F169" s="154" t="s">
        <v>188</v>
      </c>
      <c r="H169" s="155">
        <v>10</v>
      </c>
      <c r="I169" s="156"/>
      <c r="L169" s="152"/>
      <c r="M169" s="157"/>
      <c r="T169" s="158"/>
      <c r="AT169" s="153" t="s">
        <v>151</v>
      </c>
      <c r="AU169" s="153" t="s">
        <v>91</v>
      </c>
      <c r="AV169" s="12" t="s">
        <v>91</v>
      </c>
      <c r="AW169" s="12" t="s">
        <v>37</v>
      </c>
      <c r="AX169" s="12" t="s">
        <v>82</v>
      </c>
      <c r="AY169" s="153" t="s">
        <v>137</v>
      </c>
    </row>
    <row r="170" spans="2:65" s="14" customFormat="1" x14ac:dyDescent="0.2">
      <c r="B170" s="165"/>
      <c r="D170" s="148" t="s">
        <v>151</v>
      </c>
      <c r="E170" s="166" t="s">
        <v>1</v>
      </c>
      <c r="F170" s="167" t="s">
        <v>155</v>
      </c>
      <c r="H170" s="168">
        <v>96.552999999999997</v>
      </c>
      <c r="I170" s="169"/>
      <c r="L170" s="165"/>
      <c r="M170" s="170"/>
      <c r="T170" s="171"/>
      <c r="AT170" s="166" t="s">
        <v>151</v>
      </c>
      <c r="AU170" s="166" t="s">
        <v>91</v>
      </c>
      <c r="AV170" s="14" t="s">
        <v>144</v>
      </c>
      <c r="AW170" s="14" t="s">
        <v>37</v>
      </c>
      <c r="AX170" s="14" t="s">
        <v>87</v>
      </c>
      <c r="AY170" s="166" t="s">
        <v>137</v>
      </c>
    </row>
    <row r="171" spans="2:65" s="11" customFormat="1" ht="22.9" customHeight="1" x14ac:dyDescent="0.2">
      <c r="B171" s="122"/>
      <c r="D171" s="123" t="s">
        <v>81</v>
      </c>
      <c r="E171" s="131" t="s">
        <v>189</v>
      </c>
      <c r="F171" s="131" t="s">
        <v>190</v>
      </c>
      <c r="I171" s="125"/>
      <c r="J171" s="132">
        <f>BK171</f>
        <v>0</v>
      </c>
      <c r="L171" s="122"/>
      <c r="M171" s="126"/>
      <c r="P171" s="127">
        <f>SUM(P172:P182)</f>
        <v>0</v>
      </c>
      <c r="R171" s="127">
        <f>SUM(R172:R182)</f>
        <v>9.2042720000000007E-5</v>
      </c>
      <c r="T171" s="128">
        <f>SUM(T172:T182)</f>
        <v>1.8117000000000001</v>
      </c>
      <c r="AR171" s="123" t="s">
        <v>87</v>
      </c>
      <c r="AT171" s="129" t="s">
        <v>81</v>
      </c>
      <c r="AU171" s="129" t="s">
        <v>87</v>
      </c>
      <c r="AY171" s="123" t="s">
        <v>137</v>
      </c>
      <c r="BK171" s="130">
        <f>SUM(BK172:BK182)</f>
        <v>0</v>
      </c>
    </row>
    <row r="172" spans="2:65" s="1" customFormat="1" ht="24.2" customHeight="1" x14ac:dyDescent="0.2">
      <c r="B172" s="133"/>
      <c r="C172" s="134" t="s">
        <v>82</v>
      </c>
      <c r="D172" s="134" t="s">
        <v>140</v>
      </c>
      <c r="E172" s="135" t="s">
        <v>191</v>
      </c>
      <c r="F172" s="136" t="s">
        <v>192</v>
      </c>
      <c r="G172" s="137" t="s">
        <v>149</v>
      </c>
      <c r="H172" s="138">
        <v>18.117000000000001</v>
      </c>
      <c r="I172" s="139"/>
      <c r="J172" s="140">
        <f>ROUND(I172*H172,2)</f>
        <v>0</v>
      </c>
      <c r="K172" s="141"/>
      <c r="L172" s="32"/>
      <c r="M172" s="142" t="s">
        <v>1</v>
      </c>
      <c r="N172" s="143" t="s">
        <v>48</v>
      </c>
      <c r="P172" s="144">
        <f>O172*H172</f>
        <v>0</v>
      </c>
      <c r="Q172" s="144">
        <v>0</v>
      </c>
      <c r="R172" s="144">
        <f>Q172*H172</f>
        <v>0</v>
      </c>
      <c r="S172" s="144">
        <v>0.1</v>
      </c>
      <c r="T172" s="145">
        <f>S172*H172</f>
        <v>1.8117000000000001</v>
      </c>
      <c r="AR172" s="146" t="s">
        <v>144</v>
      </c>
      <c r="AT172" s="146" t="s">
        <v>140</v>
      </c>
      <c r="AU172" s="146" t="s">
        <v>91</v>
      </c>
      <c r="AY172" s="16" t="s">
        <v>137</v>
      </c>
      <c r="BE172" s="147">
        <f>IF(N172="základní",J172,0)</f>
        <v>0</v>
      </c>
      <c r="BF172" s="147">
        <f>IF(N172="snížená",J172,0)</f>
        <v>0</v>
      </c>
      <c r="BG172" s="147">
        <f>IF(N172="zákl. přenesená",J172,0)</f>
        <v>0</v>
      </c>
      <c r="BH172" s="147">
        <f>IF(N172="sníž. přenesená",J172,0)</f>
        <v>0</v>
      </c>
      <c r="BI172" s="147">
        <f>IF(N172="nulová",J172,0)</f>
        <v>0</v>
      </c>
      <c r="BJ172" s="16" t="s">
        <v>91</v>
      </c>
      <c r="BK172" s="147">
        <f>ROUND(I172*H172,2)</f>
        <v>0</v>
      </c>
      <c r="BL172" s="16" t="s">
        <v>144</v>
      </c>
      <c r="BM172" s="146" t="s">
        <v>193</v>
      </c>
    </row>
    <row r="173" spans="2:65" s="1" customFormat="1" ht="39" x14ac:dyDescent="0.2">
      <c r="B173" s="32"/>
      <c r="D173" s="148" t="s">
        <v>146</v>
      </c>
      <c r="F173" s="149" t="s">
        <v>194</v>
      </c>
      <c r="I173" s="150"/>
      <c r="L173" s="32"/>
      <c r="M173" s="151"/>
      <c r="T173" s="56"/>
      <c r="AT173" s="16" t="s">
        <v>146</v>
      </c>
      <c r="AU173" s="16" t="s">
        <v>91</v>
      </c>
    </row>
    <row r="174" spans="2:65" s="13" customFormat="1" x14ac:dyDescent="0.2">
      <c r="B174" s="159"/>
      <c r="D174" s="148" t="s">
        <v>151</v>
      </c>
      <c r="E174" s="160" t="s">
        <v>1</v>
      </c>
      <c r="F174" s="161" t="s">
        <v>195</v>
      </c>
      <c r="H174" s="160" t="s">
        <v>1</v>
      </c>
      <c r="I174" s="162"/>
      <c r="L174" s="159"/>
      <c r="M174" s="163"/>
      <c r="T174" s="164"/>
      <c r="AT174" s="160" t="s">
        <v>151</v>
      </c>
      <c r="AU174" s="160" t="s">
        <v>91</v>
      </c>
      <c r="AV174" s="13" t="s">
        <v>87</v>
      </c>
      <c r="AW174" s="13" t="s">
        <v>37</v>
      </c>
      <c r="AX174" s="13" t="s">
        <v>82</v>
      </c>
      <c r="AY174" s="160" t="s">
        <v>137</v>
      </c>
    </row>
    <row r="175" spans="2:65" s="12" customFormat="1" x14ac:dyDescent="0.2">
      <c r="B175" s="152"/>
      <c r="D175" s="148" t="s">
        <v>151</v>
      </c>
      <c r="E175" s="153" t="s">
        <v>1</v>
      </c>
      <c r="F175" s="154" t="s">
        <v>196</v>
      </c>
      <c r="H175" s="155">
        <v>1.62</v>
      </c>
      <c r="I175" s="156"/>
      <c r="L175" s="152"/>
      <c r="M175" s="157"/>
      <c r="T175" s="158"/>
      <c r="AT175" s="153" t="s">
        <v>151</v>
      </c>
      <c r="AU175" s="153" t="s">
        <v>91</v>
      </c>
      <c r="AV175" s="12" t="s">
        <v>91</v>
      </c>
      <c r="AW175" s="12" t="s">
        <v>37</v>
      </c>
      <c r="AX175" s="12" t="s">
        <v>82</v>
      </c>
      <c r="AY175" s="153" t="s">
        <v>137</v>
      </c>
    </row>
    <row r="176" spans="2:65" s="13" customFormat="1" x14ac:dyDescent="0.2">
      <c r="B176" s="159"/>
      <c r="D176" s="148" t="s">
        <v>151</v>
      </c>
      <c r="E176" s="160" t="s">
        <v>1</v>
      </c>
      <c r="F176" s="161" t="s">
        <v>197</v>
      </c>
      <c r="H176" s="160" t="s">
        <v>1</v>
      </c>
      <c r="I176" s="162"/>
      <c r="L176" s="159"/>
      <c r="M176" s="163"/>
      <c r="T176" s="164"/>
      <c r="AT176" s="160" t="s">
        <v>151</v>
      </c>
      <c r="AU176" s="160" t="s">
        <v>91</v>
      </c>
      <c r="AV176" s="13" t="s">
        <v>87</v>
      </c>
      <c r="AW176" s="13" t="s">
        <v>37</v>
      </c>
      <c r="AX176" s="13" t="s">
        <v>82</v>
      </c>
      <c r="AY176" s="160" t="s">
        <v>137</v>
      </c>
    </row>
    <row r="177" spans="2:65" s="12" customFormat="1" x14ac:dyDescent="0.2">
      <c r="B177" s="152"/>
      <c r="D177" s="148" t="s">
        <v>151</v>
      </c>
      <c r="E177" s="153" t="s">
        <v>1</v>
      </c>
      <c r="F177" s="154" t="s">
        <v>198</v>
      </c>
      <c r="H177" s="155">
        <v>16.497</v>
      </c>
      <c r="I177" s="156"/>
      <c r="L177" s="152"/>
      <c r="M177" s="157"/>
      <c r="T177" s="158"/>
      <c r="AT177" s="153" t="s">
        <v>151</v>
      </c>
      <c r="AU177" s="153" t="s">
        <v>91</v>
      </c>
      <c r="AV177" s="12" t="s">
        <v>91</v>
      </c>
      <c r="AW177" s="12" t="s">
        <v>37</v>
      </c>
      <c r="AX177" s="12" t="s">
        <v>82</v>
      </c>
      <c r="AY177" s="153" t="s">
        <v>137</v>
      </c>
    </row>
    <row r="178" spans="2:65" s="14" customFormat="1" x14ac:dyDescent="0.2">
      <c r="B178" s="165"/>
      <c r="D178" s="148" t="s">
        <v>151</v>
      </c>
      <c r="E178" s="166" t="s">
        <v>1</v>
      </c>
      <c r="F178" s="167" t="s">
        <v>155</v>
      </c>
      <c r="H178" s="168">
        <v>18.117000000000001</v>
      </c>
      <c r="I178" s="169"/>
      <c r="L178" s="165"/>
      <c r="M178" s="170"/>
      <c r="T178" s="171"/>
      <c r="AT178" s="166" t="s">
        <v>151</v>
      </c>
      <c r="AU178" s="166" t="s">
        <v>91</v>
      </c>
      <c r="AV178" s="14" t="s">
        <v>144</v>
      </c>
      <c r="AW178" s="14" t="s">
        <v>37</v>
      </c>
      <c r="AX178" s="14" t="s">
        <v>87</v>
      </c>
      <c r="AY178" s="166" t="s">
        <v>137</v>
      </c>
    </row>
    <row r="179" spans="2:65" s="1" customFormat="1" ht="21.75" customHeight="1" x14ac:dyDescent="0.2">
      <c r="B179" s="133"/>
      <c r="C179" s="134" t="s">
        <v>82</v>
      </c>
      <c r="D179" s="134" t="s">
        <v>140</v>
      </c>
      <c r="E179" s="135" t="s">
        <v>199</v>
      </c>
      <c r="F179" s="136" t="s">
        <v>200</v>
      </c>
      <c r="G179" s="137" t="s">
        <v>149</v>
      </c>
      <c r="H179" s="138">
        <v>26.51</v>
      </c>
      <c r="I179" s="139"/>
      <c r="J179" s="140">
        <f>ROUND(I179*H179,2)</f>
        <v>0</v>
      </c>
      <c r="K179" s="141"/>
      <c r="L179" s="32"/>
      <c r="M179" s="142" t="s">
        <v>1</v>
      </c>
      <c r="N179" s="143" t="s">
        <v>48</v>
      </c>
      <c r="P179" s="144">
        <f>O179*H179</f>
        <v>0</v>
      </c>
      <c r="Q179" s="144">
        <v>3.472E-6</v>
      </c>
      <c r="R179" s="144">
        <f>Q179*H179</f>
        <v>9.2042720000000007E-5</v>
      </c>
      <c r="S179" s="144">
        <v>0</v>
      </c>
      <c r="T179" s="145">
        <f>S179*H179</f>
        <v>0</v>
      </c>
      <c r="AR179" s="146" t="s">
        <v>144</v>
      </c>
      <c r="AT179" s="146" t="s">
        <v>140</v>
      </c>
      <c r="AU179" s="146" t="s">
        <v>91</v>
      </c>
      <c r="AY179" s="16" t="s">
        <v>137</v>
      </c>
      <c r="BE179" s="147">
        <f>IF(N179="základní",J179,0)</f>
        <v>0</v>
      </c>
      <c r="BF179" s="147">
        <f>IF(N179="snížená",J179,0)</f>
        <v>0</v>
      </c>
      <c r="BG179" s="147">
        <f>IF(N179="zákl. přenesená",J179,0)</f>
        <v>0</v>
      </c>
      <c r="BH179" s="147">
        <f>IF(N179="sníž. přenesená",J179,0)</f>
        <v>0</v>
      </c>
      <c r="BI179" s="147">
        <f>IF(N179="nulová",J179,0)</f>
        <v>0</v>
      </c>
      <c r="BJ179" s="16" t="s">
        <v>91</v>
      </c>
      <c r="BK179" s="147">
        <f>ROUND(I179*H179,2)</f>
        <v>0</v>
      </c>
      <c r="BL179" s="16" t="s">
        <v>144</v>
      </c>
      <c r="BM179" s="146" t="s">
        <v>201</v>
      </c>
    </row>
    <row r="180" spans="2:65" s="1" customFormat="1" x14ac:dyDescent="0.2">
      <c r="B180" s="32"/>
      <c r="D180" s="148" t="s">
        <v>146</v>
      </c>
      <c r="F180" s="149" t="s">
        <v>200</v>
      </c>
      <c r="I180" s="150"/>
      <c r="L180" s="32"/>
      <c r="M180" s="151"/>
      <c r="T180" s="56"/>
      <c r="AT180" s="16" t="s">
        <v>146</v>
      </c>
      <c r="AU180" s="16" t="s">
        <v>91</v>
      </c>
    </row>
    <row r="181" spans="2:65" s="12" customFormat="1" x14ac:dyDescent="0.2">
      <c r="B181" s="152"/>
      <c r="D181" s="148" t="s">
        <v>151</v>
      </c>
      <c r="E181" s="153" t="s">
        <v>1</v>
      </c>
      <c r="F181" s="154" t="s">
        <v>202</v>
      </c>
      <c r="H181" s="155">
        <v>26.51</v>
      </c>
      <c r="I181" s="156"/>
      <c r="L181" s="152"/>
      <c r="M181" s="157"/>
      <c r="T181" s="158"/>
      <c r="AT181" s="153" t="s">
        <v>151</v>
      </c>
      <c r="AU181" s="153" t="s">
        <v>91</v>
      </c>
      <c r="AV181" s="12" t="s">
        <v>91</v>
      </c>
      <c r="AW181" s="12" t="s">
        <v>37</v>
      </c>
      <c r="AX181" s="12" t="s">
        <v>82</v>
      </c>
      <c r="AY181" s="153" t="s">
        <v>137</v>
      </c>
    </row>
    <row r="182" spans="2:65" s="14" customFormat="1" x14ac:dyDescent="0.2">
      <c r="B182" s="165"/>
      <c r="D182" s="148" t="s">
        <v>151</v>
      </c>
      <c r="E182" s="166" t="s">
        <v>1</v>
      </c>
      <c r="F182" s="167" t="s">
        <v>155</v>
      </c>
      <c r="H182" s="168">
        <v>26.51</v>
      </c>
      <c r="I182" s="169"/>
      <c r="L182" s="165"/>
      <c r="M182" s="170"/>
      <c r="T182" s="171"/>
      <c r="AT182" s="166" t="s">
        <v>151</v>
      </c>
      <c r="AU182" s="166" t="s">
        <v>91</v>
      </c>
      <c r="AV182" s="14" t="s">
        <v>144</v>
      </c>
      <c r="AW182" s="14" t="s">
        <v>37</v>
      </c>
      <c r="AX182" s="14" t="s">
        <v>87</v>
      </c>
      <c r="AY182" s="166" t="s">
        <v>137</v>
      </c>
    </row>
    <row r="183" spans="2:65" s="11" customFormat="1" ht="22.9" customHeight="1" x14ac:dyDescent="0.2">
      <c r="B183" s="122"/>
      <c r="D183" s="123" t="s">
        <v>81</v>
      </c>
      <c r="E183" s="131" t="s">
        <v>203</v>
      </c>
      <c r="F183" s="131" t="s">
        <v>204</v>
      </c>
      <c r="I183" s="125"/>
      <c r="J183" s="132">
        <f>BK183</f>
        <v>0</v>
      </c>
      <c r="L183" s="122"/>
      <c r="M183" s="126"/>
      <c r="P183" s="127">
        <f>SUM(P184:P189)</f>
        <v>0</v>
      </c>
      <c r="R183" s="127">
        <f>SUM(R184:R189)</f>
        <v>0</v>
      </c>
      <c r="T183" s="128">
        <f>SUM(T184:T189)</f>
        <v>0</v>
      </c>
      <c r="AR183" s="123" t="s">
        <v>87</v>
      </c>
      <c r="AT183" s="129" t="s">
        <v>81</v>
      </c>
      <c r="AU183" s="129" t="s">
        <v>87</v>
      </c>
      <c r="AY183" s="123" t="s">
        <v>137</v>
      </c>
      <c r="BK183" s="130">
        <f>SUM(BK184:BK189)</f>
        <v>0</v>
      </c>
    </row>
    <row r="184" spans="2:65" s="1" customFormat="1" ht="24.2" customHeight="1" x14ac:dyDescent="0.2">
      <c r="B184" s="133"/>
      <c r="C184" s="134" t="s">
        <v>82</v>
      </c>
      <c r="D184" s="134" t="s">
        <v>140</v>
      </c>
      <c r="E184" s="135" t="s">
        <v>205</v>
      </c>
      <c r="F184" s="136" t="s">
        <v>206</v>
      </c>
      <c r="G184" s="137" t="s">
        <v>207</v>
      </c>
      <c r="H184" s="138">
        <v>2.1509999999999998</v>
      </c>
      <c r="I184" s="139"/>
      <c r="J184" s="140">
        <f>ROUND(I184*H184,2)</f>
        <v>0</v>
      </c>
      <c r="K184" s="141"/>
      <c r="L184" s="32"/>
      <c r="M184" s="142" t="s">
        <v>1</v>
      </c>
      <c r="N184" s="143" t="s">
        <v>48</v>
      </c>
      <c r="P184" s="144">
        <f>O184*H184</f>
        <v>0</v>
      </c>
      <c r="Q184" s="144">
        <v>0</v>
      </c>
      <c r="R184" s="144">
        <f>Q184*H184</f>
        <v>0</v>
      </c>
      <c r="S184" s="144">
        <v>0</v>
      </c>
      <c r="T184" s="145">
        <f>S184*H184</f>
        <v>0</v>
      </c>
      <c r="AR184" s="146" t="s">
        <v>144</v>
      </c>
      <c r="AT184" s="146" t="s">
        <v>140</v>
      </c>
      <c r="AU184" s="146" t="s">
        <v>91</v>
      </c>
      <c r="AY184" s="16" t="s">
        <v>137</v>
      </c>
      <c r="BE184" s="147">
        <f>IF(N184="základní",J184,0)</f>
        <v>0</v>
      </c>
      <c r="BF184" s="147">
        <f>IF(N184="snížená",J184,0)</f>
        <v>0</v>
      </c>
      <c r="BG184" s="147">
        <f>IF(N184="zákl. přenesená",J184,0)</f>
        <v>0</v>
      </c>
      <c r="BH184" s="147">
        <f>IF(N184="sníž. přenesená",J184,0)</f>
        <v>0</v>
      </c>
      <c r="BI184" s="147">
        <f>IF(N184="nulová",J184,0)</f>
        <v>0</v>
      </c>
      <c r="BJ184" s="16" t="s">
        <v>91</v>
      </c>
      <c r="BK184" s="147">
        <f>ROUND(I184*H184,2)</f>
        <v>0</v>
      </c>
      <c r="BL184" s="16" t="s">
        <v>144</v>
      </c>
      <c r="BM184" s="146" t="s">
        <v>208</v>
      </c>
    </row>
    <row r="185" spans="2:65" s="1" customFormat="1" ht="19.5" x14ac:dyDescent="0.2">
      <c r="B185" s="32"/>
      <c r="D185" s="148" t="s">
        <v>146</v>
      </c>
      <c r="F185" s="149" t="s">
        <v>209</v>
      </c>
      <c r="I185" s="150"/>
      <c r="L185" s="32"/>
      <c r="M185" s="151"/>
      <c r="T185" s="56"/>
      <c r="AT185" s="16" t="s">
        <v>146</v>
      </c>
      <c r="AU185" s="16" t="s">
        <v>91</v>
      </c>
    </row>
    <row r="186" spans="2:65" s="1" customFormat="1" ht="33" customHeight="1" x14ac:dyDescent="0.2">
      <c r="B186" s="133"/>
      <c r="C186" s="134" t="s">
        <v>82</v>
      </c>
      <c r="D186" s="134" t="s">
        <v>140</v>
      </c>
      <c r="E186" s="135" t="s">
        <v>210</v>
      </c>
      <c r="F186" s="136" t="s">
        <v>211</v>
      </c>
      <c r="G186" s="137" t="s">
        <v>207</v>
      </c>
      <c r="H186" s="138">
        <v>2.1509999999999998</v>
      </c>
      <c r="I186" s="139"/>
      <c r="J186" s="140">
        <f>ROUND(I186*H186,2)</f>
        <v>0</v>
      </c>
      <c r="K186" s="141"/>
      <c r="L186" s="32"/>
      <c r="M186" s="142" t="s">
        <v>1</v>
      </c>
      <c r="N186" s="143" t="s">
        <v>48</v>
      </c>
      <c r="P186" s="144">
        <f>O186*H186</f>
        <v>0</v>
      </c>
      <c r="Q186" s="144">
        <v>0</v>
      </c>
      <c r="R186" s="144">
        <f>Q186*H186</f>
        <v>0</v>
      </c>
      <c r="S186" s="144">
        <v>0</v>
      </c>
      <c r="T186" s="145">
        <f>S186*H186</f>
        <v>0</v>
      </c>
      <c r="AR186" s="146" t="s">
        <v>144</v>
      </c>
      <c r="AT186" s="146" t="s">
        <v>140</v>
      </c>
      <c r="AU186" s="146" t="s">
        <v>91</v>
      </c>
      <c r="AY186" s="16" t="s">
        <v>137</v>
      </c>
      <c r="BE186" s="147">
        <f>IF(N186="základní",J186,0)</f>
        <v>0</v>
      </c>
      <c r="BF186" s="147">
        <f>IF(N186="snížená",J186,0)</f>
        <v>0</v>
      </c>
      <c r="BG186" s="147">
        <f>IF(N186="zákl. přenesená",J186,0)</f>
        <v>0</v>
      </c>
      <c r="BH186" s="147">
        <f>IF(N186="sníž. přenesená",J186,0)</f>
        <v>0</v>
      </c>
      <c r="BI186" s="147">
        <f>IF(N186="nulová",J186,0)</f>
        <v>0</v>
      </c>
      <c r="BJ186" s="16" t="s">
        <v>91</v>
      </c>
      <c r="BK186" s="147">
        <f>ROUND(I186*H186,2)</f>
        <v>0</v>
      </c>
      <c r="BL186" s="16" t="s">
        <v>144</v>
      </c>
      <c r="BM186" s="146" t="s">
        <v>212</v>
      </c>
    </row>
    <row r="187" spans="2:65" s="1" customFormat="1" ht="19.5" x14ac:dyDescent="0.2">
      <c r="B187" s="32"/>
      <c r="D187" s="148" t="s">
        <v>146</v>
      </c>
      <c r="F187" s="149" t="s">
        <v>213</v>
      </c>
      <c r="I187" s="150"/>
      <c r="L187" s="32"/>
      <c r="M187" s="151"/>
      <c r="T187" s="56"/>
      <c r="AT187" s="16" t="s">
        <v>146</v>
      </c>
      <c r="AU187" s="16" t="s">
        <v>91</v>
      </c>
    </row>
    <row r="188" spans="2:65" s="1" customFormat="1" ht="33" customHeight="1" x14ac:dyDescent="0.2">
      <c r="B188" s="133"/>
      <c r="C188" s="134" t="s">
        <v>82</v>
      </c>
      <c r="D188" s="134" t="s">
        <v>140</v>
      </c>
      <c r="E188" s="135" t="s">
        <v>214</v>
      </c>
      <c r="F188" s="136" t="s">
        <v>215</v>
      </c>
      <c r="G188" s="137" t="s">
        <v>207</v>
      </c>
      <c r="H188" s="138">
        <v>2.1389999999999998</v>
      </c>
      <c r="I188" s="139"/>
      <c r="J188" s="140">
        <f>ROUND(I188*H188,2)</f>
        <v>0</v>
      </c>
      <c r="K188" s="141"/>
      <c r="L188" s="32"/>
      <c r="M188" s="142" t="s">
        <v>1</v>
      </c>
      <c r="N188" s="143" t="s">
        <v>48</v>
      </c>
      <c r="P188" s="144">
        <f>O188*H188</f>
        <v>0</v>
      </c>
      <c r="Q188" s="144">
        <v>0</v>
      </c>
      <c r="R188" s="144">
        <f>Q188*H188</f>
        <v>0</v>
      </c>
      <c r="S188" s="144">
        <v>0</v>
      </c>
      <c r="T188" s="145">
        <f>S188*H188</f>
        <v>0</v>
      </c>
      <c r="AR188" s="146" t="s">
        <v>144</v>
      </c>
      <c r="AT188" s="146" t="s">
        <v>140</v>
      </c>
      <c r="AU188" s="146" t="s">
        <v>91</v>
      </c>
      <c r="AY188" s="16" t="s">
        <v>137</v>
      </c>
      <c r="BE188" s="147">
        <f>IF(N188="základní",J188,0)</f>
        <v>0</v>
      </c>
      <c r="BF188" s="147">
        <f>IF(N188="snížená",J188,0)</f>
        <v>0</v>
      </c>
      <c r="BG188" s="147">
        <f>IF(N188="zákl. přenesená",J188,0)</f>
        <v>0</v>
      </c>
      <c r="BH188" s="147">
        <f>IF(N188="sníž. přenesená",J188,0)</f>
        <v>0</v>
      </c>
      <c r="BI188" s="147">
        <f>IF(N188="nulová",J188,0)</f>
        <v>0</v>
      </c>
      <c r="BJ188" s="16" t="s">
        <v>91</v>
      </c>
      <c r="BK188" s="147">
        <f>ROUND(I188*H188,2)</f>
        <v>0</v>
      </c>
      <c r="BL188" s="16" t="s">
        <v>144</v>
      </c>
      <c r="BM188" s="146" t="s">
        <v>216</v>
      </c>
    </row>
    <row r="189" spans="2:65" s="1" customFormat="1" ht="29.25" x14ac:dyDescent="0.2">
      <c r="B189" s="32"/>
      <c r="D189" s="148" t="s">
        <v>146</v>
      </c>
      <c r="F189" s="149" t="s">
        <v>217</v>
      </c>
      <c r="I189" s="150"/>
      <c r="L189" s="32"/>
      <c r="M189" s="151"/>
      <c r="T189" s="56"/>
      <c r="AT189" s="16" t="s">
        <v>146</v>
      </c>
      <c r="AU189" s="16" t="s">
        <v>91</v>
      </c>
    </row>
    <row r="190" spans="2:65" s="11" customFormat="1" ht="22.9" customHeight="1" x14ac:dyDescent="0.2">
      <c r="B190" s="122"/>
      <c r="D190" s="123" t="s">
        <v>81</v>
      </c>
      <c r="E190" s="131" t="s">
        <v>218</v>
      </c>
      <c r="F190" s="131" t="s">
        <v>219</v>
      </c>
      <c r="I190" s="125"/>
      <c r="J190" s="132">
        <f>BK190</f>
        <v>0</v>
      </c>
      <c r="L190" s="122"/>
      <c r="M190" s="126"/>
      <c r="P190" s="127">
        <f>SUM(P191:P192)</f>
        <v>0</v>
      </c>
      <c r="R190" s="127">
        <f>SUM(R191:R192)</f>
        <v>0</v>
      </c>
      <c r="T190" s="128">
        <f>SUM(T191:T192)</f>
        <v>0</v>
      </c>
      <c r="AR190" s="123" t="s">
        <v>87</v>
      </c>
      <c r="AT190" s="129" t="s">
        <v>81</v>
      </c>
      <c r="AU190" s="129" t="s">
        <v>87</v>
      </c>
      <c r="AY190" s="123" t="s">
        <v>137</v>
      </c>
      <c r="BK190" s="130">
        <f>SUM(BK191:BK192)</f>
        <v>0</v>
      </c>
    </row>
    <row r="191" spans="2:65" s="1" customFormat="1" ht="21.75" customHeight="1" x14ac:dyDescent="0.2">
      <c r="B191" s="133"/>
      <c r="C191" s="134" t="s">
        <v>82</v>
      </c>
      <c r="D191" s="134" t="s">
        <v>140</v>
      </c>
      <c r="E191" s="135" t="s">
        <v>220</v>
      </c>
      <c r="F191" s="136" t="s">
        <v>221</v>
      </c>
      <c r="G191" s="137" t="s">
        <v>207</v>
      </c>
      <c r="H191" s="138">
        <v>1.5740000000000001</v>
      </c>
      <c r="I191" s="139"/>
      <c r="J191" s="140">
        <f>ROUND(I191*H191,2)</f>
        <v>0</v>
      </c>
      <c r="K191" s="141"/>
      <c r="L191" s="32"/>
      <c r="M191" s="142" t="s">
        <v>1</v>
      </c>
      <c r="N191" s="143" t="s">
        <v>48</v>
      </c>
      <c r="P191" s="144">
        <f>O191*H191</f>
        <v>0</v>
      </c>
      <c r="Q191" s="144">
        <v>0</v>
      </c>
      <c r="R191" s="144">
        <f>Q191*H191</f>
        <v>0</v>
      </c>
      <c r="S191" s="144">
        <v>0</v>
      </c>
      <c r="T191" s="145">
        <f>S191*H191</f>
        <v>0</v>
      </c>
      <c r="AR191" s="146" t="s">
        <v>144</v>
      </c>
      <c r="AT191" s="146" t="s">
        <v>140</v>
      </c>
      <c r="AU191" s="146" t="s">
        <v>91</v>
      </c>
      <c r="AY191" s="16" t="s">
        <v>137</v>
      </c>
      <c r="BE191" s="147">
        <f>IF(N191="základní",J191,0)</f>
        <v>0</v>
      </c>
      <c r="BF191" s="147">
        <f>IF(N191="snížená",J191,0)</f>
        <v>0</v>
      </c>
      <c r="BG191" s="147">
        <f>IF(N191="zákl. přenesená",J191,0)</f>
        <v>0</v>
      </c>
      <c r="BH191" s="147">
        <f>IF(N191="sníž. přenesená",J191,0)</f>
        <v>0</v>
      </c>
      <c r="BI191" s="147">
        <f>IF(N191="nulová",J191,0)</f>
        <v>0</v>
      </c>
      <c r="BJ191" s="16" t="s">
        <v>91</v>
      </c>
      <c r="BK191" s="147">
        <f>ROUND(I191*H191,2)</f>
        <v>0</v>
      </c>
      <c r="BL191" s="16" t="s">
        <v>144</v>
      </c>
      <c r="BM191" s="146" t="s">
        <v>222</v>
      </c>
    </row>
    <row r="192" spans="2:65" s="1" customFormat="1" ht="39" x14ac:dyDescent="0.2">
      <c r="B192" s="32"/>
      <c r="D192" s="148" t="s">
        <v>146</v>
      </c>
      <c r="F192" s="149" t="s">
        <v>223</v>
      </c>
      <c r="I192" s="150"/>
      <c r="L192" s="32"/>
      <c r="M192" s="151"/>
      <c r="T192" s="56"/>
      <c r="AT192" s="16" t="s">
        <v>146</v>
      </c>
      <c r="AU192" s="16" t="s">
        <v>91</v>
      </c>
    </row>
    <row r="193" spans="2:65" s="11" customFormat="1" ht="25.9" customHeight="1" x14ac:dyDescent="0.2">
      <c r="B193" s="122"/>
      <c r="D193" s="123" t="s">
        <v>81</v>
      </c>
      <c r="E193" s="124" t="s">
        <v>224</v>
      </c>
      <c r="F193" s="124" t="s">
        <v>225</v>
      </c>
      <c r="I193" s="125"/>
      <c r="J193" s="112">
        <f>BK193</f>
        <v>0</v>
      </c>
      <c r="L193" s="122"/>
      <c r="M193" s="126"/>
      <c r="P193" s="127">
        <f>P194+P197+P202+P311+P314+P335+P374+P397+P430+P486</f>
        <v>0</v>
      </c>
      <c r="R193" s="127">
        <f>R194+R197+R202+R311+R314+R335+R374+R397+R430+R486</f>
        <v>1.5826928977470001</v>
      </c>
      <c r="T193" s="128">
        <f>T194+T197+T202+T311+T314+T335+T374+T397+T430+T486</f>
        <v>0.38714854999999998</v>
      </c>
      <c r="AR193" s="123" t="s">
        <v>91</v>
      </c>
      <c r="AT193" s="129" t="s">
        <v>81</v>
      </c>
      <c r="AU193" s="129" t="s">
        <v>82</v>
      </c>
      <c r="AY193" s="123" t="s">
        <v>137</v>
      </c>
      <c r="BK193" s="130">
        <f>BK194+BK197+BK202+BK311+BK314+BK335+BK374+BK397+BK430+BK486</f>
        <v>0</v>
      </c>
    </row>
    <row r="194" spans="2:65" s="11" customFormat="1" ht="22.9" customHeight="1" x14ac:dyDescent="0.2">
      <c r="B194" s="122"/>
      <c r="D194" s="123" t="s">
        <v>81</v>
      </c>
      <c r="E194" s="131" t="s">
        <v>226</v>
      </c>
      <c r="F194" s="131" t="s">
        <v>227</v>
      </c>
      <c r="I194" s="125"/>
      <c r="J194" s="132">
        <f>BK194</f>
        <v>0</v>
      </c>
      <c r="L194" s="122"/>
      <c r="M194" s="126"/>
      <c r="P194" s="127">
        <f>SUM(P195:P196)</f>
        <v>0</v>
      </c>
      <c r="R194" s="127">
        <f>SUM(R195:R196)</f>
        <v>0</v>
      </c>
      <c r="T194" s="128">
        <f>SUM(T195:T196)</f>
        <v>0</v>
      </c>
      <c r="AR194" s="123" t="s">
        <v>91</v>
      </c>
      <c r="AT194" s="129" t="s">
        <v>81</v>
      </c>
      <c r="AU194" s="129" t="s">
        <v>87</v>
      </c>
      <c r="AY194" s="123" t="s">
        <v>137</v>
      </c>
      <c r="BK194" s="130">
        <f>SUM(BK195:BK196)</f>
        <v>0</v>
      </c>
    </row>
    <row r="195" spans="2:65" s="1" customFormat="1" ht="16.5" customHeight="1" x14ac:dyDescent="0.2">
      <c r="B195" s="133"/>
      <c r="C195" s="134" t="s">
        <v>91</v>
      </c>
      <c r="D195" s="134" t="s">
        <v>140</v>
      </c>
      <c r="E195" s="135" t="s">
        <v>228</v>
      </c>
      <c r="F195" s="136" t="s">
        <v>229</v>
      </c>
      <c r="G195" s="137" t="s">
        <v>230</v>
      </c>
      <c r="H195" s="138">
        <v>1</v>
      </c>
      <c r="I195" s="139"/>
      <c r="J195" s="140">
        <f>ROUND(I195*H195,2)</f>
        <v>0</v>
      </c>
      <c r="K195" s="141"/>
      <c r="L195" s="32"/>
      <c r="M195" s="142" t="s">
        <v>1</v>
      </c>
      <c r="N195" s="143" t="s">
        <v>48</v>
      </c>
      <c r="P195" s="144">
        <f>O195*H195</f>
        <v>0</v>
      </c>
      <c r="Q195" s="144">
        <v>0</v>
      </c>
      <c r="R195" s="144">
        <f>Q195*H195</f>
        <v>0</v>
      </c>
      <c r="S195" s="144">
        <v>0</v>
      </c>
      <c r="T195" s="145">
        <f>S195*H195</f>
        <v>0</v>
      </c>
      <c r="AR195" s="146" t="s">
        <v>231</v>
      </c>
      <c r="AT195" s="146" t="s">
        <v>140</v>
      </c>
      <c r="AU195" s="146" t="s">
        <v>91</v>
      </c>
      <c r="AY195" s="16" t="s">
        <v>137</v>
      </c>
      <c r="BE195" s="147">
        <f>IF(N195="základní",J195,0)</f>
        <v>0</v>
      </c>
      <c r="BF195" s="147">
        <f>IF(N195="snížená",J195,0)</f>
        <v>0</v>
      </c>
      <c r="BG195" s="147">
        <f>IF(N195="zákl. přenesená",J195,0)</f>
        <v>0</v>
      </c>
      <c r="BH195" s="147">
        <f>IF(N195="sníž. přenesená",J195,0)</f>
        <v>0</v>
      </c>
      <c r="BI195" s="147">
        <f>IF(N195="nulová",J195,0)</f>
        <v>0</v>
      </c>
      <c r="BJ195" s="16" t="s">
        <v>91</v>
      </c>
      <c r="BK195" s="147">
        <f>ROUND(I195*H195,2)</f>
        <v>0</v>
      </c>
      <c r="BL195" s="16" t="s">
        <v>231</v>
      </c>
      <c r="BM195" s="146" t="s">
        <v>232</v>
      </c>
    </row>
    <row r="196" spans="2:65" s="1" customFormat="1" x14ac:dyDescent="0.2">
      <c r="B196" s="32"/>
      <c r="D196" s="148" t="s">
        <v>146</v>
      </c>
      <c r="F196" s="149" t="s">
        <v>229</v>
      </c>
      <c r="I196" s="150"/>
      <c r="L196" s="32"/>
      <c r="M196" s="151"/>
      <c r="T196" s="56"/>
      <c r="AT196" s="16" t="s">
        <v>146</v>
      </c>
      <c r="AU196" s="16" t="s">
        <v>91</v>
      </c>
    </row>
    <row r="197" spans="2:65" s="11" customFormat="1" ht="22.9" customHeight="1" x14ac:dyDescent="0.2">
      <c r="B197" s="122"/>
      <c r="D197" s="123" t="s">
        <v>81</v>
      </c>
      <c r="E197" s="131" t="s">
        <v>233</v>
      </c>
      <c r="F197" s="131" t="s">
        <v>234</v>
      </c>
      <c r="I197" s="125"/>
      <c r="J197" s="132">
        <f>BK197</f>
        <v>0</v>
      </c>
      <c r="L197" s="122"/>
      <c r="M197" s="126"/>
      <c r="P197" s="127">
        <f>SUM(P198:P201)</f>
        <v>0</v>
      </c>
      <c r="R197" s="127">
        <f>SUM(R198:R201)</f>
        <v>1.8399999999999998E-3</v>
      </c>
      <c r="T197" s="128">
        <f>SUM(T198:T201)</f>
        <v>0</v>
      </c>
      <c r="AR197" s="123" t="s">
        <v>91</v>
      </c>
      <c r="AT197" s="129" t="s">
        <v>81</v>
      </c>
      <c r="AU197" s="129" t="s">
        <v>87</v>
      </c>
      <c r="AY197" s="123" t="s">
        <v>137</v>
      </c>
      <c r="BK197" s="130">
        <f>SUM(BK198:BK201)</f>
        <v>0</v>
      </c>
    </row>
    <row r="198" spans="2:65" s="1" customFormat="1" ht="33" customHeight="1" x14ac:dyDescent="0.2">
      <c r="B198" s="133"/>
      <c r="C198" s="134" t="s">
        <v>235</v>
      </c>
      <c r="D198" s="134" t="s">
        <v>140</v>
      </c>
      <c r="E198" s="135" t="s">
        <v>236</v>
      </c>
      <c r="F198" s="136" t="s">
        <v>237</v>
      </c>
      <c r="G198" s="137" t="s">
        <v>143</v>
      </c>
      <c r="H198" s="138">
        <v>2</v>
      </c>
      <c r="I198" s="139"/>
      <c r="J198" s="140">
        <f>ROUND(I198*H198,2)</f>
        <v>0</v>
      </c>
      <c r="K198" s="141"/>
      <c r="L198" s="32"/>
      <c r="M198" s="142" t="s">
        <v>1</v>
      </c>
      <c r="N198" s="143" t="s">
        <v>48</v>
      </c>
      <c r="P198" s="144">
        <f>O198*H198</f>
        <v>0</v>
      </c>
      <c r="Q198" s="144">
        <v>8.8999999999999995E-4</v>
      </c>
      <c r="R198" s="144">
        <f>Q198*H198</f>
        <v>1.7799999999999999E-3</v>
      </c>
      <c r="S198" s="144">
        <v>0</v>
      </c>
      <c r="T198" s="145">
        <f>S198*H198</f>
        <v>0</v>
      </c>
      <c r="AR198" s="146" t="s">
        <v>231</v>
      </c>
      <c r="AT198" s="146" t="s">
        <v>140</v>
      </c>
      <c r="AU198" s="146" t="s">
        <v>91</v>
      </c>
      <c r="AY198" s="16" t="s">
        <v>137</v>
      </c>
      <c r="BE198" s="147">
        <f>IF(N198="základní",J198,0)</f>
        <v>0</v>
      </c>
      <c r="BF198" s="147">
        <f>IF(N198="snížená",J198,0)</f>
        <v>0</v>
      </c>
      <c r="BG198" s="147">
        <f>IF(N198="zákl. přenesená",J198,0)</f>
        <v>0</v>
      </c>
      <c r="BH198" s="147">
        <f>IF(N198="sníž. přenesená",J198,0)</f>
        <v>0</v>
      </c>
      <c r="BI198" s="147">
        <f>IF(N198="nulová",J198,0)</f>
        <v>0</v>
      </c>
      <c r="BJ198" s="16" t="s">
        <v>91</v>
      </c>
      <c r="BK198" s="147">
        <f>ROUND(I198*H198,2)</f>
        <v>0</v>
      </c>
      <c r="BL198" s="16" t="s">
        <v>231</v>
      </c>
      <c r="BM198" s="146" t="s">
        <v>238</v>
      </c>
    </row>
    <row r="199" spans="2:65" s="1" customFormat="1" ht="19.5" x14ac:dyDescent="0.2">
      <c r="B199" s="32"/>
      <c r="D199" s="148" t="s">
        <v>146</v>
      </c>
      <c r="F199" s="149" t="s">
        <v>239</v>
      </c>
      <c r="I199" s="150"/>
      <c r="L199" s="32"/>
      <c r="M199" s="151"/>
      <c r="T199" s="56"/>
      <c r="AT199" s="16" t="s">
        <v>146</v>
      </c>
      <c r="AU199" s="16" t="s">
        <v>91</v>
      </c>
    </row>
    <row r="200" spans="2:65" s="1" customFormat="1" ht="33" customHeight="1" x14ac:dyDescent="0.2">
      <c r="B200" s="133"/>
      <c r="C200" s="134" t="s">
        <v>240</v>
      </c>
      <c r="D200" s="134" t="s">
        <v>140</v>
      </c>
      <c r="E200" s="135" t="s">
        <v>241</v>
      </c>
      <c r="F200" s="136" t="s">
        <v>242</v>
      </c>
      <c r="G200" s="137" t="s">
        <v>143</v>
      </c>
      <c r="H200" s="138">
        <v>2</v>
      </c>
      <c r="I200" s="139"/>
      <c r="J200" s="140">
        <f>ROUND(I200*H200,2)</f>
        <v>0</v>
      </c>
      <c r="K200" s="141"/>
      <c r="L200" s="32"/>
      <c r="M200" s="142" t="s">
        <v>1</v>
      </c>
      <c r="N200" s="143" t="s">
        <v>48</v>
      </c>
      <c r="P200" s="144">
        <f>O200*H200</f>
        <v>0</v>
      </c>
      <c r="Q200" s="144">
        <v>3.0000000000000001E-5</v>
      </c>
      <c r="R200" s="144">
        <f>Q200*H200</f>
        <v>6.0000000000000002E-5</v>
      </c>
      <c r="S200" s="144">
        <v>0</v>
      </c>
      <c r="T200" s="145">
        <f>S200*H200</f>
        <v>0</v>
      </c>
      <c r="AR200" s="146" t="s">
        <v>231</v>
      </c>
      <c r="AT200" s="146" t="s">
        <v>140</v>
      </c>
      <c r="AU200" s="146" t="s">
        <v>91</v>
      </c>
      <c r="AY200" s="16" t="s">
        <v>137</v>
      </c>
      <c r="BE200" s="147">
        <f>IF(N200="základní",J200,0)</f>
        <v>0</v>
      </c>
      <c r="BF200" s="147">
        <f>IF(N200="snížená",J200,0)</f>
        <v>0</v>
      </c>
      <c r="BG200" s="147">
        <f>IF(N200="zákl. přenesená",J200,0)</f>
        <v>0</v>
      </c>
      <c r="BH200" s="147">
        <f>IF(N200="sníž. přenesená",J200,0)</f>
        <v>0</v>
      </c>
      <c r="BI200" s="147">
        <f>IF(N200="nulová",J200,0)</f>
        <v>0</v>
      </c>
      <c r="BJ200" s="16" t="s">
        <v>91</v>
      </c>
      <c r="BK200" s="147">
        <f>ROUND(I200*H200,2)</f>
        <v>0</v>
      </c>
      <c r="BL200" s="16" t="s">
        <v>231</v>
      </c>
      <c r="BM200" s="146" t="s">
        <v>243</v>
      </c>
    </row>
    <row r="201" spans="2:65" s="1" customFormat="1" ht="19.5" x14ac:dyDescent="0.2">
      <c r="B201" s="32"/>
      <c r="D201" s="148" t="s">
        <v>146</v>
      </c>
      <c r="F201" s="149" t="s">
        <v>244</v>
      </c>
      <c r="I201" s="150"/>
      <c r="L201" s="32"/>
      <c r="M201" s="151"/>
      <c r="T201" s="56"/>
      <c r="AT201" s="16" t="s">
        <v>146</v>
      </c>
      <c r="AU201" s="16" t="s">
        <v>91</v>
      </c>
    </row>
    <row r="202" spans="2:65" s="11" customFormat="1" ht="22.9" customHeight="1" x14ac:dyDescent="0.2">
      <c r="B202" s="122"/>
      <c r="D202" s="123" t="s">
        <v>81</v>
      </c>
      <c r="E202" s="131" t="s">
        <v>245</v>
      </c>
      <c r="F202" s="131" t="s">
        <v>246</v>
      </c>
      <c r="I202" s="125"/>
      <c r="J202" s="132">
        <f>BK202</f>
        <v>0</v>
      </c>
      <c r="L202" s="122"/>
      <c r="M202" s="126"/>
      <c r="P202" s="127">
        <f>SUM(P203:P310)</f>
        <v>0</v>
      </c>
      <c r="R202" s="127">
        <f>SUM(R203:R310)</f>
        <v>4.0311E-2</v>
      </c>
      <c r="T202" s="128">
        <f>SUM(T203:T310)</f>
        <v>2.0579999999999998E-2</v>
      </c>
      <c r="AR202" s="123" t="s">
        <v>91</v>
      </c>
      <c r="AT202" s="129" t="s">
        <v>81</v>
      </c>
      <c r="AU202" s="129" t="s">
        <v>87</v>
      </c>
      <c r="AY202" s="123" t="s">
        <v>137</v>
      </c>
      <c r="BK202" s="130">
        <f>SUM(BK203:BK310)</f>
        <v>0</v>
      </c>
    </row>
    <row r="203" spans="2:65" s="1" customFormat="1" ht="24.2" customHeight="1" x14ac:dyDescent="0.2">
      <c r="B203" s="133"/>
      <c r="C203" s="134" t="s">
        <v>247</v>
      </c>
      <c r="D203" s="134" t="s">
        <v>140</v>
      </c>
      <c r="E203" s="135" t="s">
        <v>248</v>
      </c>
      <c r="F203" s="136" t="s">
        <v>249</v>
      </c>
      <c r="G203" s="137" t="s">
        <v>250</v>
      </c>
      <c r="H203" s="138">
        <v>18</v>
      </c>
      <c r="I203" s="139"/>
      <c r="J203" s="140">
        <f>ROUND(I203*H203,2)</f>
        <v>0</v>
      </c>
      <c r="K203" s="141"/>
      <c r="L203" s="32"/>
      <c r="M203" s="142" t="s">
        <v>1</v>
      </c>
      <c r="N203" s="143" t="s">
        <v>48</v>
      </c>
      <c r="P203" s="144">
        <f>O203*H203</f>
        <v>0</v>
      </c>
      <c r="Q203" s="144">
        <v>0</v>
      </c>
      <c r="R203" s="144">
        <f>Q203*H203</f>
        <v>0</v>
      </c>
      <c r="S203" s="144">
        <v>0</v>
      </c>
      <c r="T203" s="145">
        <f>S203*H203</f>
        <v>0</v>
      </c>
      <c r="AR203" s="146" t="s">
        <v>231</v>
      </c>
      <c r="AT203" s="146" t="s">
        <v>140</v>
      </c>
      <c r="AU203" s="146" t="s">
        <v>91</v>
      </c>
      <c r="AY203" s="16" t="s">
        <v>137</v>
      </c>
      <c r="BE203" s="147">
        <f>IF(N203="základní",J203,0)</f>
        <v>0</v>
      </c>
      <c r="BF203" s="147">
        <f>IF(N203="snížená",J203,0)</f>
        <v>0</v>
      </c>
      <c r="BG203" s="147">
        <f>IF(N203="zákl. přenesená",J203,0)</f>
        <v>0</v>
      </c>
      <c r="BH203" s="147">
        <f>IF(N203="sníž. přenesená",J203,0)</f>
        <v>0</v>
      </c>
      <c r="BI203" s="147">
        <f>IF(N203="nulová",J203,0)</f>
        <v>0</v>
      </c>
      <c r="BJ203" s="16" t="s">
        <v>91</v>
      </c>
      <c r="BK203" s="147">
        <f>ROUND(I203*H203,2)</f>
        <v>0</v>
      </c>
      <c r="BL203" s="16" t="s">
        <v>231</v>
      </c>
      <c r="BM203" s="146" t="s">
        <v>251</v>
      </c>
    </row>
    <row r="204" spans="2:65" s="1" customFormat="1" ht="19.5" x14ac:dyDescent="0.2">
      <c r="B204" s="32"/>
      <c r="D204" s="148" t="s">
        <v>146</v>
      </c>
      <c r="F204" s="149" t="s">
        <v>252</v>
      </c>
      <c r="I204" s="150"/>
      <c r="L204" s="32"/>
      <c r="M204" s="151"/>
      <c r="T204" s="56"/>
      <c r="AT204" s="16" t="s">
        <v>146</v>
      </c>
      <c r="AU204" s="16" t="s">
        <v>91</v>
      </c>
    </row>
    <row r="205" spans="2:65" s="1" customFormat="1" ht="24.2" customHeight="1" x14ac:dyDescent="0.2">
      <c r="B205" s="133"/>
      <c r="C205" s="172" t="s">
        <v>174</v>
      </c>
      <c r="D205" s="172" t="s">
        <v>168</v>
      </c>
      <c r="E205" s="173" t="s">
        <v>253</v>
      </c>
      <c r="F205" s="174" t="s">
        <v>254</v>
      </c>
      <c r="G205" s="175" t="s">
        <v>250</v>
      </c>
      <c r="H205" s="176">
        <v>20.7</v>
      </c>
      <c r="I205" s="177"/>
      <c r="J205" s="178">
        <f>ROUND(I205*H205,2)</f>
        <v>0</v>
      </c>
      <c r="K205" s="179"/>
      <c r="L205" s="180"/>
      <c r="M205" s="181" t="s">
        <v>1</v>
      </c>
      <c r="N205" s="182" t="s">
        <v>48</v>
      </c>
      <c r="P205" s="144">
        <f>O205*H205</f>
        <v>0</v>
      </c>
      <c r="Q205" s="144">
        <v>1.2E-4</v>
      </c>
      <c r="R205" s="144">
        <f>Q205*H205</f>
        <v>2.4840000000000001E-3</v>
      </c>
      <c r="S205" s="144">
        <v>0</v>
      </c>
      <c r="T205" s="145">
        <f>S205*H205</f>
        <v>0</v>
      </c>
      <c r="AR205" s="146" t="s">
        <v>255</v>
      </c>
      <c r="AT205" s="146" t="s">
        <v>168</v>
      </c>
      <c r="AU205" s="146" t="s">
        <v>91</v>
      </c>
      <c r="AY205" s="16" t="s">
        <v>137</v>
      </c>
      <c r="BE205" s="147">
        <f>IF(N205="základní",J205,0)</f>
        <v>0</v>
      </c>
      <c r="BF205" s="147">
        <f>IF(N205="snížená",J205,0)</f>
        <v>0</v>
      </c>
      <c r="BG205" s="147">
        <f>IF(N205="zákl. přenesená",J205,0)</f>
        <v>0</v>
      </c>
      <c r="BH205" s="147">
        <f>IF(N205="sníž. přenesená",J205,0)</f>
        <v>0</v>
      </c>
      <c r="BI205" s="147">
        <f>IF(N205="nulová",J205,0)</f>
        <v>0</v>
      </c>
      <c r="BJ205" s="16" t="s">
        <v>91</v>
      </c>
      <c r="BK205" s="147">
        <f>ROUND(I205*H205,2)</f>
        <v>0</v>
      </c>
      <c r="BL205" s="16" t="s">
        <v>231</v>
      </c>
      <c r="BM205" s="146" t="s">
        <v>256</v>
      </c>
    </row>
    <row r="206" spans="2:65" s="1" customFormat="1" ht="19.5" x14ac:dyDescent="0.2">
      <c r="B206" s="32"/>
      <c r="D206" s="148" t="s">
        <v>146</v>
      </c>
      <c r="F206" s="149" t="s">
        <v>254</v>
      </c>
      <c r="I206" s="150"/>
      <c r="L206" s="32"/>
      <c r="M206" s="151"/>
      <c r="T206" s="56"/>
      <c r="AT206" s="16" t="s">
        <v>146</v>
      </c>
      <c r="AU206" s="16" t="s">
        <v>91</v>
      </c>
    </row>
    <row r="207" spans="2:65" s="12" customFormat="1" x14ac:dyDescent="0.2">
      <c r="B207" s="152"/>
      <c r="D207" s="148" t="s">
        <v>151</v>
      </c>
      <c r="F207" s="154" t="s">
        <v>257</v>
      </c>
      <c r="H207" s="155">
        <v>20.7</v>
      </c>
      <c r="I207" s="156"/>
      <c r="L207" s="152"/>
      <c r="M207" s="157"/>
      <c r="T207" s="158"/>
      <c r="AT207" s="153" t="s">
        <v>151</v>
      </c>
      <c r="AU207" s="153" t="s">
        <v>91</v>
      </c>
      <c r="AV207" s="12" t="s">
        <v>91</v>
      </c>
      <c r="AW207" s="12" t="s">
        <v>3</v>
      </c>
      <c r="AX207" s="12" t="s">
        <v>87</v>
      </c>
      <c r="AY207" s="153" t="s">
        <v>137</v>
      </c>
    </row>
    <row r="208" spans="2:65" s="1" customFormat="1" ht="33" customHeight="1" x14ac:dyDescent="0.2">
      <c r="B208" s="133"/>
      <c r="C208" s="134" t="s">
        <v>82</v>
      </c>
      <c r="D208" s="134" t="s">
        <v>140</v>
      </c>
      <c r="E208" s="135" t="s">
        <v>258</v>
      </c>
      <c r="F208" s="136" t="s">
        <v>259</v>
      </c>
      <c r="G208" s="137" t="s">
        <v>250</v>
      </c>
      <c r="H208" s="138">
        <v>50</v>
      </c>
      <c r="I208" s="139"/>
      <c r="J208" s="140">
        <f>ROUND(I208*H208,2)</f>
        <v>0</v>
      </c>
      <c r="K208" s="141"/>
      <c r="L208" s="32"/>
      <c r="M208" s="142" t="s">
        <v>1</v>
      </c>
      <c r="N208" s="143" t="s">
        <v>48</v>
      </c>
      <c r="P208" s="144">
        <f>O208*H208</f>
        <v>0</v>
      </c>
      <c r="Q208" s="144">
        <v>0</v>
      </c>
      <c r="R208" s="144">
        <f>Q208*H208</f>
        <v>0</v>
      </c>
      <c r="S208" s="144">
        <v>0</v>
      </c>
      <c r="T208" s="145">
        <f>S208*H208</f>
        <v>0</v>
      </c>
      <c r="AR208" s="146" t="s">
        <v>231</v>
      </c>
      <c r="AT208" s="146" t="s">
        <v>140</v>
      </c>
      <c r="AU208" s="146" t="s">
        <v>91</v>
      </c>
      <c r="AY208" s="16" t="s">
        <v>137</v>
      </c>
      <c r="BE208" s="147">
        <f>IF(N208="základní",J208,0)</f>
        <v>0</v>
      </c>
      <c r="BF208" s="147">
        <f>IF(N208="snížená",J208,0)</f>
        <v>0</v>
      </c>
      <c r="BG208" s="147">
        <f>IF(N208="zákl. přenesená",J208,0)</f>
        <v>0</v>
      </c>
      <c r="BH208" s="147">
        <f>IF(N208="sníž. přenesená",J208,0)</f>
        <v>0</v>
      </c>
      <c r="BI208" s="147">
        <f>IF(N208="nulová",J208,0)</f>
        <v>0</v>
      </c>
      <c r="BJ208" s="16" t="s">
        <v>91</v>
      </c>
      <c r="BK208" s="147">
        <f>ROUND(I208*H208,2)</f>
        <v>0</v>
      </c>
      <c r="BL208" s="16" t="s">
        <v>231</v>
      </c>
      <c r="BM208" s="146" t="s">
        <v>260</v>
      </c>
    </row>
    <row r="209" spans="2:65" s="1" customFormat="1" ht="19.5" x14ac:dyDescent="0.2">
      <c r="B209" s="32"/>
      <c r="D209" s="148" t="s">
        <v>146</v>
      </c>
      <c r="F209" s="149" t="s">
        <v>261</v>
      </c>
      <c r="I209" s="150"/>
      <c r="L209" s="32"/>
      <c r="M209" s="151"/>
      <c r="T209" s="56"/>
      <c r="AT209" s="16" t="s">
        <v>146</v>
      </c>
      <c r="AU209" s="16" t="s">
        <v>91</v>
      </c>
    </row>
    <row r="210" spans="2:65" s="12" customFormat="1" x14ac:dyDescent="0.2">
      <c r="B210" s="152"/>
      <c r="D210" s="148" t="s">
        <v>151</v>
      </c>
      <c r="E210" s="153" t="s">
        <v>1</v>
      </c>
      <c r="F210" s="154" t="s">
        <v>262</v>
      </c>
      <c r="H210" s="155">
        <v>50</v>
      </c>
      <c r="I210" s="156"/>
      <c r="L210" s="152"/>
      <c r="M210" s="157"/>
      <c r="T210" s="158"/>
      <c r="AT210" s="153" t="s">
        <v>151</v>
      </c>
      <c r="AU210" s="153" t="s">
        <v>91</v>
      </c>
      <c r="AV210" s="12" t="s">
        <v>91</v>
      </c>
      <c r="AW210" s="12" t="s">
        <v>37</v>
      </c>
      <c r="AX210" s="12" t="s">
        <v>82</v>
      </c>
      <c r="AY210" s="153" t="s">
        <v>137</v>
      </c>
    </row>
    <row r="211" spans="2:65" s="14" customFormat="1" x14ac:dyDescent="0.2">
      <c r="B211" s="165"/>
      <c r="D211" s="148" t="s">
        <v>151</v>
      </c>
      <c r="E211" s="166" t="s">
        <v>1</v>
      </c>
      <c r="F211" s="167" t="s">
        <v>155</v>
      </c>
      <c r="H211" s="168">
        <v>50</v>
      </c>
      <c r="I211" s="169"/>
      <c r="L211" s="165"/>
      <c r="M211" s="170"/>
      <c r="T211" s="171"/>
      <c r="AT211" s="166" t="s">
        <v>151</v>
      </c>
      <c r="AU211" s="166" t="s">
        <v>91</v>
      </c>
      <c r="AV211" s="14" t="s">
        <v>144</v>
      </c>
      <c r="AW211" s="14" t="s">
        <v>37</v>
      </c>
      <c r="AX211" s="14" t="s">
        <v>87</v>
      </c>
      <c r="AY211" s="166" t="s">
        <v>137</v>
      </c>
    </row>
    <row r="212" spans="2:65" s="1" customFormat="1" ht="24.2" customHeight="1" x14ac:dyDescent="0.2">
      <c r="B212" s="133"/>
      <c r="C212" s="172" t="s">
        <v>82</v>
      </c>
      <c r="D212" s="172" t="s">
        <v>168</v>
      </c>
      <c r="E212" s="173" t="s">
        <v>263</v>
      </c>
      <c r="F212" s="174" t="s">
        <v>264</v>
      </c>
      <c r="G212" s="175" t="s">
        <v>250</v>
      </c>
      <c r="H212" s="176">
        <v>57.5</v>
      </c>
      <c r="I212" s="177"/>
      <c r="J212" s="178">
        <f>ROUND(I212*H212,2)</f>
        <v>0</v>
      </c>
      <c r="K212" s="179"/>
      <c r="L212" s="180"/>
      <c r="M212" s="181" t="s">
        <v>1</v>
      </c>
      <c r="N212" s="182" t="s">
        <v>48</v>
      </c>
      <c r="P212" s="144">
        <f>O212*H212</f>
        <v>0</v>
      </c>
      <c r="Q212" s="144">
        <v>1.7000000000000001E-4</v>
      </c>
      <c r="R212" s="144">
        <f>Q212*H212</f>
        <v>9.7750000000000007E-3</v>
      </c>
      <c r="S212" s="144">
        <v>0</v>
      </c>
      <c r="T212" s="145">
        <f>S212*H212</f>
        <v>0</v>
      </c>
      <c r="AR212" s="146" t="s">
        <v>255</v>
      </c>
      <c r="AT212" s="146" t="s">
        <v>168</v>
      </c>
      <c r="AU212" s="146" t="s">
        <v>91</v>
      </c>
      <c r="AY212" s="16" t="s">
        <v>137</v>
      </c>
      <c r="BE212" s="147">
        <f>IF(N212="základní",J212,0)</f>
        <v>0</v>
      </c>
      <c r="BF212" s="147">
        <f>IF(N212="snížená",J212,0)</f>
        <v>0</v>
      </c>
      <c r="BG212" s="147">
        <f>IF(N212="zákl. přenesená",J212,0)</f>
        <v>0</v>
      </c>
      <c r="BH212" s="147">
        <f>IF(N212="sníž. přenesená",J212,0)</f>
        <v>0</v>
      </c>
      <c r="BI212" s="147">
        <f>IF(N212="nulová",J212,0)</f>
        <v>0</v>
      </c>
      <c r="BJ212" s="16" t="s">
        <v>91</v>
      </c>
      <c r="BK212" s="147">
        <f>ROUND(I212*H212,2)</f>
        <v>0</v>
      </c>
      <c r="BL212" s="16" t="s">
        <v>231</v>
      </c>
      <c r="BM212" s="146" t="s">
        <v>265</v>
      </c>
    </row>
    <row r="213" spans="2:65" s="1" customFormat="1" ht="19.5" x14ac:dyDescent="0.2">
      <c r="B213" s="32"/>
      <c r="D213" s="148" t="s">
        <v>146</v>
      </c>
      <c r="F213" s="149" t="s">
        <v>264</v>
      </c>
      <c r="I213" s="150"/>
      <c r="L213" s="32"/>
      <c r="M213" s="151"/>
      <c r="T213" s="56"/>
      <c r="AT213" s="16" t="s">
        <v>146</v>
      </c>
      <c r="AU213" s="16" t="s">
        <v>91</v>
      </c>
    </row>
    <row r="214" spans="2:65" s="12" customFormat="1" x14ac:dyDescent="0.2">
      <c r="B214" s="152"/>
      <c r="D214" s="148" t="s">
        <v>151</v>
      </c>
      <c r="F214" s="154" t="s">
        <v>266</v>
      </c>
      <c r="H214" s="155">
        <v>57.5</v>
      </c>
      <c r="I214" s="156"/>
      <c r="L214" s="152"/>
      <c r="M214" s="157"/>
      <c r="T214" s="158"/>
      <c r="AT214" s="153" t="s">
        <v>151</v>
      </c>
      <c r="AU214" s="153" t="s">
        <v>91</v>
      </c>
      <c r="AV214" s="12" t="s">
        <v>91</v>
      </c>
      <c r="AW214" s="12" t="s">
        <v>3</v>
      </c>
      <c r="AX214" s="12" t="s">
        <v>87</v>
      </c>
      <c r="AY214" s="153" t="s">
        <v>137</v>
      </c>
    </row>
    <row r="215" spans="2:65" s="1" customFormat="1" ht="33" customHeight="1" x14ac:dyDescent="0.2">
      <c r="B215" s="133"/>
      <c r="C215" s="134" t="s">
        <v>267</v>
      </c>
      <c r="D215" s="134" t="s">
        <v>140</v>
      </c>
      <c r="E215" s="135" t="s">
        <v>268</v>
      </c>
      <c r="F215" s="136" t="s">
        <v>269</v>
      </c>
      <c r="G215" s="137" t="s">
        <v>250</v>
      </c>
      <c r="H215" s="138">
        <v>12</v>
      </c>
      <c r="I215" s="139"/>
      <c r="J215" s="140">
        <f>ROUND(I215*H215,2)</f>
        <v>0</v>
      </c>
      <c r="K215" s="141"/>
      <c r="L215" s="32"/>
      <c r="M215" s="142" t="s">
        <v>1</v>
      </c>
      <c r="N215" s="143" t="s">
        <v>48</v>
      </c>
      <c r="P215" s="144">
        <f>O215*H215</f>
        <v>0</v>
      </c>
      <c r="Q215" s="144">
        <v>0</v>
      </c>
      <c r="R215" s="144">
        <f>Q215*H215</f>
        <v>0</v>
      </c>
      <c r="S215" s="144">
        <v>0</v>
      </c>
      <c r="T215" s="145">
        <f>S215*H215</f>
        <v>0</v>
      </c>
      <c r="AR215" s="146" t="s">
        <v>231</v>
      </c>
      <c r="AT215" s="146" t="s">
        <v>140</v>
      </c>
      <c r="AU215" s="146" t="s">
        <v>91</v>
      </c>
      <c r="AY215" s="16" t="s">
        <v>137</v>
      </c>
      <c r="BE215" s="147">
        <f>IF(N215="základní",J215,0)</f>
        <v>0</v>
      </c>
      <c r="BF215" s="147">
        <f>IF(N215="snížená",J215,0)</f>
        <v>0</v>
      </c>
      <c r="BG215" s="147">
        <f>IF(N215="zákl. přenesená",J215,0)</f>
        <v>0</v>
      </c>
      <c r="BH215" s="147">
        <f>IF(N215="sníž. přenesená",J215,0)</f>
        <v>0</v>
      </c>
      <c r="BI215" s="147">
        <f>IF(N215="nulová",J215,0)</f>
        <v>0</v>
      </c>
      <c r="BJ215" s="16" t="s">
        <v>91</v>
      </c>
      <c r="BK215" s="147">
        <f>ROUND(I215*H215,2)</f>
        <v>0</v>
      </c>
      <c r="BL215" s="16" t="s">
        <v>231</v>
      </c>
      <c r="BM215" s="146" t="s">
        <v>270</v>
      </c>
    </row>
    <row r="216" spans="2:65" s="1" customFormat="1" ht="19.5" x14ac:dyDescent="0.2">
      <c r="B216" s="32"/>
      <c r="D216" s="148" t="s">
        <v>146</v>
      </c>
      <c r="F216" s="149" t="s">
        <v>271</v>
      </c>
      <c r="I216" s="150"/>
      <c r="L216" s="32"/>
      <c r="M216" s="151"/>
      <c r="T216" s="56"/>
      <c r="AT216" s="16" t="s">
        <v>146</v>
      </c>
      <c r="AU216" s="16" t="s">
        <v>91</v>
      </c>
    </row>
    <row r="217" spans="2:65" s="1" customFormat="1" ht="24.2" customHeight="1" x14ac:dyDescent="0.2">
      <c r="B217" s="133"/>
      <c r="C217" s="172" t="s">
        <v>171</v>
      </c>
      <c r="D217" s="172" t="s">
        <v>168</v>
      </c>
      <c r="E217" s="173" t="s">
        <v>272</v>
      </c>
      <c r="F217" s="174" t="s">
        <v>273</v>
      </c>
      <c r="G217" s="175" t="s">
        <v>250</v>
      </c>
      <c r="H217" s="176">
        <v>13.8</v>
      </c>
      <c r="I217" s="177"/>
      <c r="J217" s="178">
        <f>ROUND(I217*H217,2)</f>
        <v>0</v>
      </c>
      <c r="K217" s="179"/>
      <c r="L217" s="180"/>
      <c r="M217" s="181" t="s">
        <v>1</v>
      </c>
      <c r="N217" s="182" t="s">
        <v>48</v>
      </c>
      <c r="P217" s="144">
        <f>O217*H217</f>
        <v>0</v>
      </c>
      <c r="Q217" s="144">
        <v>2.0000000000000001E-4</v>
      </c>
      <c r="R217" s="144">
        <f>Q217*H217</f>
        <v>2.7600000000000003E-3</v>
      </c>
      <c r="S217" s="144">
        <v>0</v>
      </c>
      <c r="T217" s="145">
        <f>S217*H217</f>
        <v>0</v>
      </c>
      <c r="AR217" s="146" t="s">
        <v>255</v>
      </c>
      <c r="AT217" s="146" t="s">
        <v>168</v>
      </c>
      <c r="AU217" s="146" t="s">
        <v>91</v>
      </c>
      <c r="AY217" s="16" t="s">
        <v>137</v>
      </c>
      <c r="BE217" s="147">
        <f>IF(N217="základní",J217,0)</f>
        <v>0</v>
      </c>
      <c r="BF217" s="147">
        <f>IF(N217="snížená",J217,0)</f>
        <v>0</v>
      </c>
      <c r="BG217" s="147">
        <f>IF(N217="zákl. přenesená",J217,0)</f>
        <v>0</v>
      </c>
      <c r="BH217" s="147">
        <f>IF(N217="sníž. přenesená",J217,0)</f>
        <v>0</v>
      </c>
      <c r="BI217" s="147">
        <f>IF(N217="nulová",J217,0)</f>
        <v>0</v>
      </c>
      <c r="BJ217" s="16" t="s">
        <v>91</v>
      </c>
      <c r="BK217" s="147">
        <f>ROUND(I217*H217,2)</f>
        <v>0</v>
      </c>
      <c r="BL217" s="16" t="s">
        <v>231</v>
      </c>
      <c r="BM217" s="146" t="s">
        <v>274</v>
      </c>
    </row>
    <row r="218" spans="2:65" s="1" customFormat="1" ht="19.5" x14ac:dyDescent="0.2">
      <c r="B218" s="32"/>
      <c r="D218" s="148" t="s">
        <v>146</v>
      </c>
      <c r="F218" s="149" t="s">
        <v>273</v>
      </c>
      <c r="I218" s="150"/>
      <c r="L218" s="32"/>
      <c r="M218" s="151"/>
      <c r="T218" s="56"/>
      <c r="AT218" s="16" t="s">
        <v>146</v>
      </c>
      <c r="AU218" s="16" t="s">
        <v>91</v>
      </c>
    </row>
    <row r="219" spans="2:65" s="12" customFormat="1" x14ac:dyDescent="0.2">
      <c r="B219" s="152"/>
      <c r="D219" s="148" t="s">
        <v>151</v>
      </c>
      <c r="F219" s="154" t="s">
        <v>275</v>
      </c>
      <c r="H219" s="155">
        <v>13.8</v>
      </c>
      <c r="I219" s="156"/>
      <c r="L219" s="152"/>
      <c r="M219" s="157"/>
      <c r="T219" s="158"/>
      <c r="AT219" s="153" t="s">
        <v>151</v>
      </c>
      <c r="AU219" s="153" t="s">
        <v>91</v>
      </c>
      <c r="AV219" s="12" t="s">
        <v>91</v>
      </c>
      <c r="AW219" s="12" t="s">
        <v>3</v>
      </c>
      <c r="AX219" s="12" t="s">
        <v>87</v>
      </c>
      <c r="AY219" s="153" t="s">
        <v>137</v>
      </c>
    </row>
    <row r="220" spans="2:65" s="1" customFormat="1" ht="33" customHeight="1" x14ac:dyDescent="0.2">
      <c r="B220" s="133"/>
      <c r="C220" s="134" t="s">
        <v>138</v>
      </c>
      <c r="D220" s="134" t="s">
        <v>140</v>
      </c>
      <c r="E220" s="135" t="s">
        <v>276</v>
      </c>
      <c r="F220" s="136" t="s">
        <v>277</v>
      </c>
      <c r="G220" s="137" t="s">
        <v>250</v>
      </c>
      <c r="H220" s="138">
        <v>28</v>
      </c>
      <c r="I220" s="139"/>
      <c r="J220" s="140">
        <f>ROUND(I220*H220,2)</f>
        <v>0</v>
      </c>
      <c r="K220" s="141"/>
      <c r="L220" s="32"/>
      <c r="M220" s="142" t="s">
        <v>1</v>
      </c>
      <c r="N220" s="143" t="s">
        <v>48</v>
      </c>
      <c r="P220" s="144">
        <f>O220*H220</f>
        <v>0</v>
      </c>
      <c r="Q220" s="144">
        <v>0</v>
      </c>
      <c r="R220" s="144">
        <f>Q220*H220</f>
        <v>0</v>
      </c>
      <c r="S220" s="144">
        <v>0</v>
      </c>
      <c r="T220" s="145">
        <f>S220*H220</f>
        <v>0</v>
      </c>
      <c r="AR220" s="146" t="s">
        <v>231</v>
      </c>
      <c r="AT220" s="146" t="s">
        <v>140</v>
      </c>
      <c r="AU220" s="146" t="s">
        <v>91</v>
      </c>
      <c r="AY220" s="16" t="s">
        <v>137</v>
      </c>
      <c r="BE220" s="147">
        <f>IF(N220="základní",J220,0)</f>
        <v>0</v>
      </c>
      <c r="BF220" s="147">
        <f>IF(N220="snížená",J220,0)</f>
        <v>0</v>
      </c>
      <c r="BG220" s="147">
        <f>IF(N220="zákl. přenesená",J220,0)</f>
        <v>0</v>
      </c>
      <c r="BH220" s="147">
        <f>IF(N220="sníž. přenesená",J220,0)</f>
        <v>0</v>
      </c>
      <c r="BI220" s="147">
        <f>IF(N220="nulová",J220,0)</f>
        <v>0</v>
      </c>
      <c r="BJ220" s="16" t="s">
        <v>91</v>
      </c>
      <c r="BK220" s="147">
        <f>ROUND(I220*H220,2)</f>
        <v>0</v>
      </c>
      <c r="BL220" s="16" t="s">
        <v>231</v>
      </c>
      <c r="BM220" s="146" t="s">
        <v>278</v>
      </c>
    </row>
    <row r="221" spans="2:65" s="1" customFormat="1" ht="19.5" x14ac:dyDescent="0.2">
      <c r="B221" s="32"/>
      <c r="D221" s="148" t="s">
        <v>146</v>
      </c>
      <c r="F221" s="149" t="s">
        <v>279</v>
      </c>
      <c r="I221" s="150"/>
      <c r="L221" s="32"/>
      <c r="M221" s="151"/>
      <c r="T221" s="56"/>
      <c r="AT221" s="16" t="s">
        <v>146</v>
      </c>
      <c r="AU221" s="16" t="s">
        <v>91</v>
      </c>
    </row>
    <row r="222" spans="2:65" s="12" customFormat="1" x14ac:dyDescent="0.2">
      <c r="B222" s="152"/>
      <c r="D222" s="148" t="s">
        <v>151</v>
      </c>
      <c r="E222" s="153" t="s">
        <v>1</v>
      </c>
      <c r="F222" s="154" t="s">
        <v>280</v>
      </c>
      <c r="H222" s="155">
        <v>28</v>
      </c>
      <c r="I222" s="156"/>
      <c r="L222" s="152"/>
      <c r="M222" s="157"/>
      <c r="T222" s="158"/>
      <c r="AT222" s="153" t="s">
        <v>151</v>
      </c>
      <c r="AU222" s="153" t="s">
        <v>91</v>
      </c>
      <c r="AV222" s="12" t="s">
        <v>91</v>
      </c>
      <c r="AW222" s="12" t="s">
        <v>37</v>
      </c>
      <c r="AX222" s="12" t="s">
        <v>82</v>
      </c>
      <c r="AY222" s="153" t="s">
        <v>137</v>
      </c>
    </row>
    <row r="223" spans="2:65" s="14" customFormat="1" x14ac:dyDescent="0.2">
      <c r="B223" s="165"/>
      <c r="D223" s="148" t="s">
        <v>151</v>
      </c>
      <c r="E223" s="166" t="s">
        <v>1</v>
      </c>
      <c r="F223" s="167" t="s">
        <v>155</v>
      </c>
      <c r="H223" s="168">
        <v>28</v>
      </c>
      <c r="I223" s="169"/>
      <c r="L223" s="165"/>
      <c r="M223" s="170"/>
      <c r="T223" s="171"/>
      <c r="AT223" s="166" t="s">
        <v>151</v>
      </c>
      <c r="AU223" s="166" t="s">
        <v>91</v>
      </c>
      <c r="AV223" s="14" t="s">
        <v>144</v>
      </c>
      <c r="AW223" s="14" t="s">
        <v>37</v>
      </c>
      <c r="AX223" s="14" t="s">
        <v>87</v>
      </c>
      <c r="AY223" s="166" t="s">
        <v>137</v>
      </c>
    </row>
    <row r="224" spans="2:65" s="1" customFormat="1" ht="24.2" customHeight="1" x14ac:dyDescent="0.2">
      <c r="B224" s="133"/>
      <c r="C224" s="172" t="s">
        <v>144</v>
      </c>
      <c r="D224" s="172" t="s">
        <v>168</v>
      </c>
      <c r="E224" s="173" t="s">
        <v>281</v>
      </c>
      <c r="F224" s="174" t="s">
        <v>282</v>
      </c>
      <c r="G224" s="175" t="s">
        <v>250</v>
      </c>
      <c r="H224" s="176">
        <v>32.200000000000003</v>
      </c>
      <c r="I224" s="177"/>
      <c r="J224" s="178">
        <f>ROUND(I224*H224,2)</f>
        <v>0</v>
      </c>
      <c r="K224" s="179"/>
      <c r="L224" s="180"/>
      <c r="M224" s="181" t="s">
        <v>1</v>
      </c>
      <c r="N224" s="182" t="s">
        <v>48</v>
      </c>
      <c r="P224" s="144">
        <f>O224*H224</f>
        <v>0</v>
      </c>
      <c r="Q224" s="144">
        <v>1.6000000000000001E-4</v>
      </c>
      <c r="R224" s="144">
        <f>Q224*H224</f>
        <v>5.1520000000000012E-3</v>
      </c>
      <c r="S224" s="144">
        <v>0</v>
      </c>
      <c r="T224" s="145">
        <f>S224*H224</f>
        <v>0</v>
      </c>
      <c r="AR224" s="146" t="s">
        <v>255</v>
      </c>
      <c r="AT224" s="146" t="s">
        <v>168</v>
      </c>
      <c r="AU224" s="146" t="s">
        <v>91</v>
      </c>
      <c r="AY224" s="16" t="s">
        <v>137</v>
      </c>
      <c r="BE224" s="147">
        <f>IF(N224="základní",J224,0)</f>
        <v>0</v>
      </c>
      <c r="BF224" s="147">
        <f>IF(N224="snížená",J224,0)</f>
        <v>0</v>
      </c>
      <c r="BG224" s="147">
        <f>IF(N224="zákl. přenesená",J224,0)</f>
        <v>0</v>
      </c>
      <c r="BH224" s="147">
        <f>IF(N224="sníž. přenesená",J224,0)</f>
        <v>0</v>
      </c>
      <c r="BI224" s="147">
        <f>IF(N224="nulová",J224,0)</f>
        <v>0</v>
      </c>
      <c r="BJ224" s="16" t="s">
        <v>91</v>
      </c>
      <c r="BK224" s="147">
        <f>ROUND(I224*H224,2)</f>
        <v>0</v>
      </c>
      <c r="BL224" s="16" t="s">
        <v>231</v>
      </c>
      <c r="BM224" s="146" t="s">
        <v>283</v>
      </c>
    </row>
    <row r="225" spans="2:65" s="1" customFormat="1" ht="19.5" x14ac:dyDescent="0.2">
      <c r="B225" s="32"/>
      <c r="D225" s="148" t="s">
        <v>146</v>
      </c>
      <c r="F225" s="149" t="s">
        <v>282</v>
      </c>
      <c r="I225" s="150"/>
      <c r="L225" s="32"/>
      <c r="M225" s="151"/>
      <c r="T225" s="56"/>
      <c r="AT225" s="16" t="s">
        <v>146</v>
      </c>
      <c r="AU225" s="16" t="s">
        <v>91</v>
      </c>
    </row>
    <row r="226" spans="2:65" s="12" customFormat="1" x14ac:dyDescent="0.2">
      <c r="B226" s="152"/>
      <c r="D226" s="148" t="s">
        <v>151</v>
      </c>
      <c r="F226" s="154" t="s">
        <v>284</v>
      </c>
      <c r="H226" s="155">
        <v>32.200000000000003</v>
      </c>
      <c r="I226" s="156"/>
      <c r="L226" s="152"/>
      <c r="M226" s="157"/>
      <c r="T226" s="158"/>
      <c r="AT226" s="153" t="s">
        <v>151</v>
      </c>
      <c r="AU226" s="153" t="s">
        <v>91</v>
      </c>
      <c r="AV226" s="12" t="s">
        <v>91</v>
      </c>
      <c r="AW226" s="12" t="s">
        <v>3</v>
      </c>
      <c r="AX226" s="12" t="s">
        <v>87</v>
      </c>
      <c r="AY226" s="153" t="s">
        <v>137</v>
      </c>
    </row>
    <row r="227" spans="2:65" s="1" customFormat="1" ht="24.2" customHeight="1" x14ac:dyDescent="0.2">
      <c r="B227" s="133"/>
      <c r="C227" s="134" t="s">
        <v>82</v>
      </c>
      <c r="D227" s="134" t="s">
        <v>140</v>
      </c>
      <c r="E227" s="135" t="s">
        <v>285</v>
      </c>
      <c r="F227" s="136" t="s">
        <v>286</v>
      </c>
      <c r="G227" s="137" t="s">
        <v>143</v>
      </c>
      <c r="H227" s="138">
        <v>1</v>
      </c>
      <c r="I227" s="139"/>
      <c r="J227" s="140">
        <f>ROUND(I227*H227,2)</f>
        <v>0</v>
      </c>
      <c r="K227" s="141"/>
      <c r="L227" s="32"/>
      <c r="M227" s="142" t="s">
        <v>1</v>
      </c>
      <c r="N227" s="143" t="s">
        <v>48</v>
      </c>
      <c r="P227" s="144">
        <f>O227*H227</f>
        <v>0</v>
      </c>
      <c r="Q227" s="144">
        <v>0</v>
      </c>
      <c r="R227" s="144">
        <f>Q227*H227</f>
        <v>0</v>
      </c>
      <c r="S227" s="144">
        <v>0</v>
      </c>
      <c r="T227" s="145">
        <f>S227*H227</f>
        <v>0</v>
      </c>
      <c r="AR227" s="146" t="s">
        <v>231</v>
      </c>
      <c r="AT227" s="146" t="s">
        <v>140</v>
      </c>
      <c r="AU227" s="146" t="s">
        <v>91</v>
      </c>
      <c r="AY227" s="16" t="s">
        <v>137</v>
      </c>
      <c r="BE227" s="147">
        <f>IF(N227="základní",J227,0)</f>
        <v>0</v>
      </c>
      <c r="BF227" s="147">
        <f>IF(N227="snížená",J227,0)</f>
        <v>0</v>
      </c>
      <c r="BG227" s="147">
        <f>IF(N227="zákl. přenesená",J227,0)</f>
        <v>0</v>
      </c>
      <c r="BH227" s="147">
        <f>IF(N227="sníž. přenesená",J227,0)</f>
        <v>0</v>
      </c>
      <c r="BI227" s="147">
        <f>IF(N227="nulová",J227,0)</f>
        <v>0</v>
      </c>
      <c r="BJ227" s="16" t="s">
        <v>91</v>
      </c>
      <c r="BK227" s="147">
        <f>ROUND(I227*H227,2)</f>
        <v>0</v>
      </c>
      <c r="BL227" s="16" t="s">
        <v>231</v>
      </c>
      <c r="BM227" s="146" t="s">
        <v>287</v>
      </c>
    </row>
    <row r="228" spans="2:65" s="1" customFormat="1" ht="19.5" x14ac:dyDescent="0.2">
      <c r="B228" s="32"/>
      <c r="D228" s="148" t="s">
        <v>146</v>
      </c>
      <c r="F228" s="149" t="s">
        <v>288</v>
      </c>
      <c r="I228" s="150"/>
      <c r="L228" s="32"/>
      <c r="M228" s="151"/>
      <c r="T228" s="56"/>
      <c r="AT228" s="16" t="s">
        <v>146</v>
      </c>
      <c r="AU228" s="16" t="s">
        <v>91</v>
      </c>
    </row>
    <row r="229" spans="2:65" s="1" customFormat="1" ht="24.2" customHeight="1" x14ac:dyDescent="0.2">
      <c r="B229" s="133"/>
      <c r="C229" s="172" t="s">
        <v>82</v>
      </c>
      <c r="D229" s="172" t="s">
        <v>168</v>
      </c>
      <c r="E229" s="173" t="s">
        <v>289</v>
      </c>
      <c r="F229" s="174" t="s">
        <v>290</v>
      </c>
      <c r="G229" s="175" t="s">
        <v>143</v>
      </c>
      <c r="H229" s="176">
        <v>1</v>
      </c>
      <c r="I229" s="177"/>
      <c r="J229" s="178">
        <f>ROUND(I229*H229,2)</f>
        <v>0</v>
      </c>
      <c r="K229" s="179"/>
      <c r="L229" s="180"/>
      <c r="M229" s="181" t="s">
        <v>1</v>
      </c>
      <c r="N229" s="182" t="s">
        <v>48</v>
      </c>
      <c r="P229" s="144">
        <f>O229*H229</f>
        <v>0</v>
      </c>
      <c r="Q229" s="144">
        <v>1.9E-3</v>
      </c>
      <c r="R229" s="144">
        <f>Q229*H229</f>
        <v>1.9E-3</v>
      </c>
      <c r="S229" s="144">
        <v>0</v>
      </c>
      <c r="T229" s="145">
        <f>S229*H229</f>
        <v>0</v>
      </c>
      <c r="AR229" s="146" t="s">
        <v>255</v>
      </c>
      <c r="AT229" s="146" t="s">
        <v>168</v>
      </c>
      <c r="AU229" s="146" t="s">
        <v>91</v>
      </c>
      <c r="AY229" s="16" t="s">
        <v>137</v>
      </c>
      <c r="BE229" s="147">
        <f>IF(N229="základní",J229,0)</f>
        <v>0</v>
      </c>
      <c r="BF229" s="147">
        <f>IF(N229="snížená",J229,0)</f>
        <v>0</v>
      </c>
      <c r="BG229" s="147">
        <f>IF(N229="zákl. přenesená",J229,0)</f>
        <v>0</v>
      </c>
      <c r="BH229" s="147">
        <f>IF(N229="sníž. přenesená",J229,0)</f>
        <v>0</v>
      </c>
      <c r="BI229" s="147">
        <f>IF(N229="nulová",J229,0)</f>
        <v>0</v>
      </c>
      <c r="BJ229" s="16" t="s">
        <v>91</v>
      </c>
      <c r="BK229" s="147">
        <f>ROUND(I229*H229,2)</f>
        <v>0</v>
      </c>
      <c r="BL229" s="16" t="s">
        <v>231</v>
      </c>
      <c r="BM229" s="146" t="s">
        <v>291</v>
      </c>
    </row>
    <row r="230" spans="2:65" s="1" customFormat="1" ht="19.5" x14ac:dyDescent="0.2">
      <c r="B230" s="32"/>
      <c r="D230" s="148" t="s">
        <v>146</v>
      </c>
      <c r="F230" s="149" t="s">
        <v>290</v>
      </c>
      <c r="I230" s="150"/>
      <c r="L230" s="32"/>
      <c r="M230" s="151"/>
      <c r="T230" s="56"/>
      <c r="AT230" s="16" t="s">
        <v>146</v>
      </c>
      <c r="AU230" s="16" t="s">
        <v>91</v>
      </c>
    </row>
    <row r="231" spans="2:65" s="1" customFormat="1" ht="24.2" customHeight="1" x14ac:dyDescent="0.2">
      <c r="B231" s="133"/>
      <c r="C231" s="134" t="s">
        <v>82</v>
      </c>
      <c r="D231" s="134" t="s">
        <v>140</v>
      </c>
      <c r="E231" s="135" t="s">
        <v>292</v>
      </c>
      <c r="F231" s="136" t="s">
        <v>293</v>
      </c>
      <c r="G231" s="137" t="s">
        <v>143</v>
      </c>
      <c r="H231" s="138">
        <v>1</v>
      </c>
      <c r="I231" s="139"/>
      <c r="J231" s="140">
        <f>ROUND(I231*H231,2)</f>
        <v>0</v>
      </c>
      <c r="K231" s="141"/>
      <c r="L231" s="32"/>
      <c r="M231" s="142" t="s">
        <v>1</v>
      </c>
      <c r="N231" s="143" t="s">
        <v>48</v>
      </c>
      <c r="P231" s="144">
        <f>O231*H231</f>
        <v>0</v>
      </c>
      <c r="Q231" s="144">
        <v>0</v>
      </c>
      <c r="R231" s="144">
        <f>Q231*H231</f>
        <v>0</v>
      </c>
      <c r="S231" s="144">
        <v>1.4999999999999999E-2</v>
      </c>
      <c r="T231" s="145">
        <f>S231*H231</f>
        <v>1.4999999999999999E-2</v>
      </c>
      <c r="AR231" s="146" t="s">
        <v>231</v>
      </c>
      <c r="AT231" s="146" t="s">
        <v>140</v>
      </c>
      <c r="AU231" s="146" t="s">
        <v>91</v>
      </c>
      <c r="AY231" s="16" t="s">
        <v>137</v>
      </c>
      <c r="BE231" s="147">
        <f>IF(N231="základní",J231,0)</f>
        <v>0</v>
      </c>
      <c r="BF231" s="147">
        <f>IF(N231="snížená",J231,0)</f>
        <v>0</v>
      </c>
      <c r="BG231" s="147">
        <f>IF(N231="zákl. přenesená",J231,0)</f>
        <v>0</v>
      </c>
      <c r="BH231" s="147">
        <f>IF(N231="sníž. přenesená",J231,0)</f>
        <v>0</v>
      </c>
      <c r="BI231" s="147">
        <f>IF(N231="nulová",J231,0)</f>
        <v>0</v>
      </c>
      <c r="BJ231" s="16" t="s">
        <v>91</v>
      </c>
      <c r="BK231" s="147">
        <f>ROUND(I231*H231,2)</f>
        <v>0</v>
      </c>
      <c r="BL231" s="16" t="s">
        <v>231</v>
      </c>
      <c r="BM231" s="146" t="s">
        <v>294</v>
      </c>
    </row>
    <row r="232" spans="2:65" s="1" customFormat="1" ht="19.5" x14ac:dyDescent="0.2">
      <c r="B232" s="32"/>
      <c r="D232" s="148" t="s">
        <v>146</v>
      </c>
      <c r="F232" s="149" t="s">
        <v>295</v>
      </c>
      <c r="I232" s="150"/>
      <c r="L232" s="32"/>
      <c r="M232" s="151"/>
      <c r="T232" s="56"/>
      <c r="AT232" s="16" t="s">
        <v>146</v>
      </c>
      <c r="AU232" s="16" t="s">
        <v>91</v>
      </c>
    </row>
    <row r="233" spans="2:65" s="1" customFormat="1" ht="24.2" customHeight="1" x14ac:dyDescent="0.2">
      <c r="B233" s="133"/>
      <c r="C233" s="134" t="s">
        <v>82</v>
      </c>
      <c r="D233" s="134" t="s">
        <v>140</v>
      </c>
      <c r="E233" s="135" t="s">
        <v>296</v>
      </c>
      <c r="F233" s="136" t="s">
        <v>297</v>
      </c>
      <c r="G233" s="137" t="s">
        <v>143</v>
      </c>
      <c r="H233" s="138">
        <v>1</v>
      </c>
      <c r="I233" s="139"/>
      <c r="J233" s="140">
        <f>ROUND(I233*H233,2)</f>
        <v>0</v>
      </c>
      <c r="K233" s="141"/>
      <c r="L233" s="32"/>
      <c r="M233" s="142" t="s">
        <v>1</v>
      </c>
      <c r="N233" s="143" t="s">
        <v>48</v>
      </c>
      <c r="P233" s="144">
        <f>O233*H233</f>
        <v>0</v>
      </c>
      <c r="Q233" s="144">
        <v>0</v>
      </c>
      <c r="R233" s="144">
        <f>Q233*H233</f>
        <v>0</v>
      </c>
      <c r="S233" s="144">
        <v>6.3000000000000003E-4</v>
      </c>
      <c r="T233" s="145">
        <f>S233*H233</f>
        <v>6.3000000000000003E-4</v>
      </c>
      <c r="AR233" s="146" t="s">
        <v>231</v>
      </c>
      <c r="AT233" s="146" t="s">
        <v>140</v>
      </c>
      <c r="AU233" s="146" t="s">
        <v>91</v>
      </c>
      <c r="AY233" s="16" t="s">
        <v>137</v>
      </c>
      <c r="BE233" s="147">
        <f>IF(N233="základní",J233,0)</f>
        <v>0</v>
      </c>
      <c r="BF233" s="147">
        <f>IF(N233="snížená",J233,0)</f>
        <v>0</v>
      </c>
      <c r="BG233" s="147">
        <f>IF(N233="zákl. přenesená",J233,0)</f>
        <v>0</v>
      </c>
      <c r="BH233" s="147">
        <f>IF(N233="sníž. přenesená",J233,0)</f>
        <v>0</v>
      </c>
      <c r="BI233" s="147">
        <f>IF(N233="nulová",J233,0)</f>
        <v>0</v>
      </c>
      <c r="BJ233" s="16" t="s">
        <v>91</v>
      </c>
      <c r="BK233" s="147">
        <f>ROUND(I233*H233,2)</f>
        <v>0</v>
      </c>
      <c r="BL233" s="16" t="s">
        <v>231</v>
      </c>
      <c r="BM233" s="146" t="s">
        <v>298</v>
      </c>
    </row>
    <row r="234" spans="2:65" s="1" customFormat="1" ht="19.5" x14ac:dyDescent="0.2">
      <c r="B234" s="32"/>
      <c r="D234" s="148" t="s">
        <v>146</v>
      </c>
      <c r="F234" s="149" t="s">
        <v>299</v>
      </c>
      <c r="I234" s="150"/>
      <c r="L234" s="32"/>
      <c r="M234" s="151"/>
      <c r="T234" s="56"/>
      <c r="AT234" s="16" t="s">
        <v>146</v>
      </c>
      <c r="AU234" s="16" t="s">
        <v>91</v>
      </c>
    </row>
    <row r="235" spans="2:65" s="1" customFormat="1" ht="24.2" customHeight="1" x14ac:dyDescent="0.2">
      <c r="B235" s="133"/>
      <c r="C235" s="134" t="s">
        <v>82</v>
      </c>
      <c r="D235" s="134" t="s">
        <v>140</v>
      </c>
      <c r="E235" s="135" t="s">
        <v>300</v>
      </c>
      <c r="F235" s="136" t="s">
        <v>301</v>
      </c>
      <c r="G235" s="137" t="s">
        <v>143</v>
      </c>
      <c r="H235" s="138">
        <v>1</v>
      </c>
      <c r="I235" s="139"/>
      <c r="J235" s="140">
        <f>ROUND(I235*H235,2)</f>
        <v>0</v>
      </c>
      <c r="K235" s="141"/>
      <c r="L235" s="32"/>
      <c r="M235" s="142" t="s">
        <v>1</v>
      </c>
      <c r="N235" s="143" t="s">
        <v>48</v>
      </c>
      <c r="P235" s="144">
        <f>O235*H235</f>
        <v>0</v>
      </c>
      <c r="Q235" s="144">
        <v>0</v>
      </c>
      <c r="R235" s="144">
        <f>Q235*H235</f>
        <v>0</v>
      </c>
      <c r="S235" s="144">
        <v>0</v>
      </c>
      <c r="T235" s="145">
        <f>S235*H235</f>
        <v>0</v>
      </c>
      <c r="AR235" s="146" t="s">
        <v>231</v>
      </c>
      <c r="AT235" s="146" t="s">
        <v>140</v>
      </c>
      <c r="AU235" s="146" t="s">
        <v>91</v>
      </c>
      <c r="AY235" s="16" t="s">
        <v>137</v>
      </c>
      <c r="BE235" s="147">
        <f>IF(N235="základní",J235,0)</f>
        <v>0</v>
      </c>
      <c r="BF235" s="147">
        <f>IF(N235="snížená",J235,0)</f>
        <v>0</v>
      </c>
      <c r="BG235" s="147">
        <f>IF(N235="zákl. přenesená",J235,0)</f>
        <v>0</v>
      </c>
      <c r="BH235" s="147">
        <f>IF(N235="sníž. přenesená",J235,0)</f>
        <v>0</v>
      </c>
      <c r="BI235" s="147">
        <f>IF(N235="nulová",J235,0)</f>
        <v>0</v>
      </c>
      <c r="BJ235" s="16" t="s">
        <v>91</v>
      </c>
      <c r="BK235" s="147">
        <f>ROUND(I235*H235,2)</f>
        <v>0</v>
      </c>
      <c r="BL235" s="16" t="s">
        <v>231</v>
      </c>
      <c r="BM235" s="146" t="s">
        <v>302</v>
      </c>
    </row>
    <row r="236" spans="2:65" s="1" customFormat="1" ht="19.5" x14ac:dyDescent="0.2">
      <c r="B236" s="32"/>
      <c r="D236" s="148" t="s">
        <v>146</v>
      </c>
      <c r="F236" s="149" t="s">
        <v>303</v>
      </c>
      <c r="I236" s="150"/>
      <c r="L236" s="32"/>
      <c r="M236" s="151"/>
      <c r="T236" s="56"/>
      <c r="AT236" s="16" t="s">
        <v>146</v>
      </c>
      <c r="AU236" s="16" t="s">
        <v>91</v>
      </c>
    </row>
    <row r="237" spans="2:65" s="1" customFormat="1" ht="24.2" customHeight="1" x14ac:dyDescent="0.2">
      <c r="B237" s="133"/>
      <c r="C237" s="172" t="s">
        <v>82</v>
      </c>
      <c r="D237" s="172" t="s">
        <v>168</v>
      </c>
      <c r="E237" s="173" t="s">
        <v>304</v>
      </c>
      <c r="F237" s="174" t="s">
        <v>305</v>
      </c>
      <c r="G237" s="175" t="s">
        <v>143</v>
      </c>
      <c r="H237" s="176">
        <v>1</v>
      </c>
      <c r="I237" s="177"/>
      <c r="J237" s="178">
        <f>ROUND(I237*H237,2)</f>
        <v>0</v>
      </c>
      <c r="K237" s="179"/>
      <c r="L237" s="180"/>
      <c r="M237" s="181" t="s">
        <v>1</v>
      </c>
      <c r="N237" s="182" t="s">
        <v>48</v>
      </c>
      <c r="P237" s="144">
        <f>O237*H237</f>
        <v>0</v>
      </c>
      <c r="Q237" s="144">
        <v>9.0000000000000006E-5</v>
      </c>
      <c r="R237" s="144">
        <f>Q237*H237</f>
        <v>9.0000000000000006E-5</v>
      </c>
      <c r="S237" s="144">
        <v>0</v>
      </c>
      <c r="T237" s="145">
        <f>S237*H237</f>
        <v>0</v>
      </c>
      <c r="AR237" s="146" t="s">
        <v>255</v>
      </c>
      <c r="AT237" s="146" t="s">
        <v>168</v>
      </c>
      <c r="AU237" s="146" t="s">
        <v>91</v>
      </c>
      <c r="AY237" s="16" t="s">
        <v>137</v>
      </c>
      <c r="BE237" s="147">
        <f>IF(N237="základní",J237,0)</f>
        <v>0</v>
      </c>
      <c r="BF237" s="147">
        <f>IF(N237="snížená",J237,0)</f>
        <v>0</v>
      </c>
      <c r="BG237" s="147">
        <f>IF(N237="zákl. přenesená",J237,0)</f>
        <v>0</v>
      </c>
      <c r="BH237" s="147">
        <f>IF(N237="sníž. přenesená",J237,0)</f>
        <v>0</v>
      </c>
      <c r="BI237" s="147">
        <f>IF(N237="nulová",J237,0)</f>
        <v>0</v>
      </c>
      <c r="BJ237" s="16" t="s">
        <v>91</v>
      </c>
      <c r="BK237" s="147">
        <f>ROUND(I237*H237,2)</f>
        <v>0</v>
      </c>
      <c r="BL237" s="16" t="s">
        <v>231</v>
      </c>
      <c r="BM237" s="146" t="s">
        <v>306</v>
      </c>
    </row>
    <row r="238" spans="2:65" s="1" customFormat="1" x14ac:dyDescent="0.2">
      <c r="B238" s="32"/>
      <c r="D238" s="148" t="s">
        <v>146</v>
      </c>
      <c r="F238" s="149" t="s">
        <v>305</v>
      </c>
      <c r="I238" s="150"/>
      <c r="L238" s="32"/>
      <c r="M238" s="151"/>
      <c r="T238" s="56"/>
      <c r="AT238" s="16" t="s">
        <v>146</v>
      </c>
      <c r="AU238" s="16" t="s">
        <v>91</v>
      </c>
    </row>
    <row r="239" spans="2:65" s="1" customFormat="1" ht="24.2" customHeight="1" x14ac:dyDescent="0.2">
      <c r="B239" s="133"/>
      <c r="C239" s="134" t="s">
        <v>82</v>
      </c>
      <c r="D239" s="134" t="s">
        <v>140</v>
      </c>
      <c r="E239" s="135" t="s">
        <v>307</v>
      </c>
      <c r="F239" s="136" t="s">
        <v>308</v>
      </c>
      <c r="G239" s="137" t="s">
        <v>143</v>
      </c>
      <c r="H239" s="138">
        <v>4</v>
      </c>
      <c r="I239" s="139"/>
      <c r="J239" s="140">
        <f>ROUND(I239*H239,2)</f>
        <v>0</v>
      </c>
      <c r="K239" s="141"/>
      <c r="L239" s="32"/>
      <c r="M239" s="142" t="s">
        <v>1</v>
      </c>
      <c r="N239" s="143" t="s">
        <v>48</v>
      </c>
      <c r="P239" s="144">
        <f>O239*H239</f>
        <v>0</v>
      </c>
      <c r="Q239" s="144">
        <v>0</v>
      </c>
      <c r="R239" s="144">
        <f>Q239*H239</f>
        <v>0</v>
      </c>
      <c r="S239" s="144">
        <v>0</v>
      </c>
      <c r="T239" s="145">
        <f>S239*H239</f>
        <v>0</v>
      </c>
      <c r="AR239" s="146" t="s">
        <v>231</v>
      </c>
      <c r="AT239" s="146" t="s">
        <v>140</v>
      </c>
      <c r="AU239" s="146" t="s">
        <v>91</v>
      </c>
      <c r="AY239" s="16" t="s">
        <v>137</v>
      </c>
      <c r="BE239" s="147">
        <f>IF(N239="základní",J239,0)</f>
        <v>0</v>
      </c>
      <c r="BF239" s="147">
        <f>IF(N239="snížená",J239,0)</f>
        <v>0</v>
      </c>
      <c r="BG239" s="147">
        <f>IF(N239="zákl. přenesená",J239,0)</f>
        <v>0</v>
      </c>
      <c r="BH239" s="147">
        <f>IF(N239="sníž. přenesená",J239,0)</f>
        <v>0</v>
      </c>
      <c r="BI239" s="147">
        <f>IF(N239="nulová",J239,0)</f>
        <v>0</v>
      </c>
      <c r="BJ239" s="16" t="s">
        <v>91</v>
      </c>
      <c r="BK239" s="147">
        <f>ROUND(I239*H239,2)</f>
        <v>0</v>
      </c>
      <c r="BL239" s="16" t="s">
        <v>231</v>
      </c>
      <c r="BM239" s="146" t="s">
        <v>309</v>
      </c>
    </row>
    <row r="240" spans="2:65" s="1" customFormat="1" ht="19.5" x14ac:dyDescent="0.2">
      <c r="B240" s="32"/>
      <c r="D240" s="148" t="s">
        <v>146</v>
      </c>
      <c r="F240" s="149" t="s">
        <v>310</v>
      </c>
      <c r="I240" s="150"/>
      <c r="L240" s="32"/>
      <c r="M240" s="151"/>
      <c r="T240" s="56"/>
      <c r="AT240" s="16" t="s">
        <v>146</v>
      </c>
      <c r="AU240" s="16" t="s">
        <v>91</v>
      </c>
    </row>
    <row r="241" spans="2:65" s="12" customFormat="1" x14ac:dyDescent="0.2">
      <c r="B241" s="152"/>
      <c r="D241" s="148" t="s">
        <v>151</v>
      </c>
      <c r="E241" s="153" t="s">
        <v>1</v>
      </c>
      <c r="F241" s="154" t="s">
        <v>311</v>
      </c>
      <c r="H241" s="155">
        <v>4</v>
      </c>
      <c r="I241" s="156"/>
      <c r="L241" s="152"/>
      <c r="M241" s="157"/>
      <c r="T241" s="158"/>
      <c r="AT241" s="153" t="s">
        <v>151</v>
      </c>
      <c r="AU241" s="153" t="s">
        <v>91</v>
      </c>
      <c r="AV241" s="12" t="s">
        <v>91</v>
      </c>
      <c r="AW241" s="12" t="s">
        <v>37</v>
      </c>
      <c r="AX241" s="12" t="s">
        <v>82</v>
      </c>
      <c r="AY241" s="153" t="s">
        <v>137</v>
      </c>
    </row>
    <row r="242" spans="2:65" s="14" customFormat="1" x14ac:dyDescent="0.2">
      <c r="B242" s="165"/>
      <c r="D242" s="148" t="s">
        <v>151</v>
      </c>
      <c r="E242" s="166" t="s">
        <v>1</v>
      </c>
      <c r="F242" s="167" t="s">
        <v>155</v>
      </c>
      <c r="H242" s="168">
        <v>4</v>
      </c>
      <c r="I242" s="169"/>
      <c r="L242" s="165"/>
      <c r="M242" s="170"/>
      <c r="T242" s="171"/>
      <c r="AT242" s="166" t="s">
        <v>151</v>
      </c>
      <c r="AU242" s="166" t="s">
        <v>91</v>
      </c>
      <c r="AV242" s="14" t="s">
        <v>144</v>
      </c>
      <c r="AW242" s="14" t="s">
        <v>37</v>
      </c>
      <c r="AX242" s="14" t="s">
        <v>87</v>
      </c>
      <c r="AY242" s="166" t="s">
        <v>137</v>
      </c>
    </row>
    <row r="243" spans="2:65" s="1" customFormat="1" ht="24.2" customHeight="1" x14ac:dyDescent="0.2">
      <c r="B243" s="133"/>
      <c r="C243" s="172" t="s">
        <v>82</v>
      </c>
      <c r="D243" s="172" t="s">
        <v>168</v>
      </c>
      <c r="E243" s="173" t="s">
        <v>312</v>
      </c>
      <c r="F243" s="174" t="s">
        <v>313</v>
      </c>
      <c r="G243" s="175" t="s">
        <v>143</v>
      </c>
      <c r="H243" s="176">
        <v>4</v>
      </c>
      <c r="I243" s="177"/>
      <c r="J243" s="178">
        <f>ROUND(I243*H243,2)</f>
        <v>0</v>
      </c>
      <c r="K243" s="179"/>
      <c r="L243" s="180"/>
      <c r="M243" s="181" t="s">
        <v>1</v>
      </c>
      <c r="N243" s="182" t="s">
        <v>48</v>
      </c>
      <c r="P243" s="144">
        <f>O243*H243</f>
        <v>0</v>
      </c>
      <c r="Q243" s="144">
        <v>9.0000000000000006E-5</v>
      </c>
      <c r="R243" s="144">
        <f>Q243*H243</f>
        <v>3.6000000000000002E-4</v>
      </c>
      <c r="S243" s="144">
        <v>0</v>
      </c>
      <c r="T243" s="145">
        <f>S243*H243</f>
        <v>0</v>
      </c>
      <c r="AR243" s="146" t="s">
        <v>255</v>
      </c>
      <c r="AT243" s="146" t="s">
        <v>168</v>
      </c>
      <c r="AU243" s="146" t="s">
        <v>91</v>
      </c>
      <c r="AY243" s="16" t="s">
        <v>137</v>
      </c>
      <c r="BE243" s="147">
        <f>IF(N243="základní",J243,0)</f>
        <v>0</v>
      </c>
      <c r="BF243" s="147">
        <f>IF(N243="snížená",J243,0)</f>
        <v>0</v>
      </c>
      <c r="BG243" s="147">
        <f>IF(N243="zákl. přenesená",J243,0)</f>
        <v>0</v>
      </c>
      <c r="BH243" s="147">
        <f>IF(N243="sníž. přenesená",J243,0)</f>
        <v>0</v>
      </c>
      <c r="BI243" s="147">
        <f>IF(N243="nulová",J243,0)</f>
        <v>0</v>
      </c>
      <c r="BJ243" s="16" t="s">
        <v>91</v>
      </c>
      <c r="BK243" s="147">
        <f>ROUND(I243*H243,2)</f>
        <v>0</v>
      </c>
      <c r="BL243" s="16" t="s">
        <v>231</v>
      </c>
      <c r="BM243" s="146" t="s">
        <v>314</v>
      </c>
    </row>
    <row r="244" spans="2:65" s="1" customFormat="1" ht="19.5" x14ac:dyDescent="0.2">
      <c r="B244" s="32"/>
      <c r="D244" s="148" t="s">
        <v>146</v>
      </c>
      <c r="F244" s="149" t="s">
        <v>313</v>
      </c>
      <c r="I244" s="150"/>
      <c r="L244" s="32"/>
      <c r="M244" s="151"/>
      <c r="T244" s="56"/>
      <c r="AT244" s="16" t="s">
        <v>146</v>
      </c>
      <c r="AU244" s="16" t="s">
        <v>91</v>
      </c>
    </row>
    <row r="245" spans="2:65" s="1" customFormat="1" ht="24.2" customHeight="1" x14ac:dyDescent="0.2">
      <c r="B245" s="133"/>
      <c r="C245" s="134" t="s">
        <v>82</v>
      </c>
      <c r="D245" s="134" t="s">
        <v>140</v>
      </c>
      <c r="E245" s="135" t="s">
        <v>315</v>
      </c>
      <c r="F245" s="136" t="s">
        <v>316</v>
      </c>
      <c r="G245" s="137" t="s">
        <v>143</v>
      </c>
      <c r="H245" s="138">
        <v>1</v>
      </c>
      <c r="I245" s="139"/>
      <c r="J245" s="140">
        <f>ROUND(I245*H245,2)</f>
        <v>0</v>
      </c>
      <c r="K245" s="141"/>
      <c r="L245" s="32"/>
      <c r="M245" s="142" t="s">
        <v>1</v>
      </c>
      <c r="N245" s="143" t="s">
        <v>48</v>
      </c>
      <c r="P245" s="144">
        <f>O245*H245</f>
        <v>0</v>
      </c>
      <c r="Q245" s="144">
        <v>0</v>
      </c>
      <c r="R245" s="144">
        <f>Q245*H245</f>
        <v>0</v>
      </c>
      <c r="S245" s="144">
        <v>0</v>
      </c>
      <c r="T245" s="145">
        <f>S245*H245</f>
        <v>0</v>
      </c>
      <c r="AR245" s="146" t="s">
        <v>231</v>
      </c>
      <c r="AT245" s="146" t="s">
        <v>140</v>
      </c>
      <c r="AU245" s="146" t="s">
        <v>91</v>
      </c>
      <c r="AY245" s="16" t="s">
        <v>137</v>
      </c>
      <c r="BE245" s="147">
        <f>IF(N245="základní",J245,0)</f>
        <v>0</v>
      </c>
      <c r="BF245" s="147">
        <f>IF(N245="snížená",J245,0)</f>
        <v>0</v>
      </c>
      <c r="BG245" s="147">
        <f>IF(N245="zákl. přenesená",J245,0)</f>
        <v>0</v>
      </c>
      <c r="BH245" s="147">
        <f>IF(N245="sníž. přenesená",J245,0)</f>
        <v>0</v>
      </c>
      <c r="BI245" s="147">
        <f>IF(N245="nulová",J245,0)</f>
        <v>0</v>
      </c>
      <c r="BJ245" s="16" t="s">
        <v>91</v>
      </c>
      <c r="BK245" s="147">
        <f>ROUND(I245*H245,2)</f>
        <v>0</v>
      </c>
      <c r="BL245" s="16" t="s">
        <v>231</v>
      </c>
      <c r="BM245" s="146" t="s">
        <v>317</v>
      </c>
    </row>
    <row r="246" spans="2:65" s="1" customFormat="1" ht="19.5" x14ac:dyDescent="0.2">
      <c r="B246" s="32"/>
      <c r="D246" s="148" t="s">
        <v>146</v>
      </c>
      <c r="F246" s="149" t="s">
        <v>318</v>
      </c>
      <c r="I246" s="150"/>
      <c r="L246" s="32"/>
      <c r="M246" s="151"/>
      <c r="T246" s="56"/>
      <c r="AT246" s="16" t="s">
        <v>146</v>
      </c>
      <c r="AU246" s="16" t="s">
        <v>91</v>
      </c>
    </row>
    <row r="247" spans="2:65" s="1" customFormat="1" ht="24.2" customHeight="1" x14ac:dyDescent="0.2">
      <c r="B247" s="133"/>
      <c r="C247" s="172" t="s">
        <v>82</v>
      </c>
      <c r="D247" s="172" t="s">
        <v>168</v>
      </c>
      <c r="E247" s="173" t="s">
        <v>319</v>
      </c>
      <c r="F247" s="174" t="s">
        <v>320</v>
      </c>
      <c r="G247" s="175" t="s">
        <v>143</v>
      </c>
      <c r="H247" s="176">
        <v>1</v>
      </c>
      <c r="I247" s="177"/>
      <c r="J247" s="178">
        <f>ROUND(I247*H247,2)</f>
        <v>0</v>
      </c>
      <c r="K247" s="179"/>
      <c r="L247" s="180"/>
      <c r="M247" s="181" t="s">
        <v>1</v>
      </c>
      <c r="N247" s="182" t="s">
        <v>48</v>
      </c>
      <c r="P247" s="144">
        <f>O247*H247</f>
        <v>0</v>
      </c>
      <c r="Q247" s="144">
        <v>3.8999999999999999E-4</v>
      </c>
      <c r="R247" s="144">
        <f>Q247*H247</f>
        <v>3.8999999999999999E-4</v>
      </c>
      <c r="S247" s="144">
        <v>0</v>
      </c>
      <c r="T247" s="145">
        <f>S247*H247</f>
        <v>0</v>
      </c>
      <c r="AR247" s="146" t="s">
        <v>255</v>
      </c>
      <c r="AT247" s="146" t="s">
        <v>168</v>
      </c>
      <c r="AU247" s="146" t="s">
        <v>91</v>
      </c>
      <c r="AY247" s="16" t="s">
        <v>137</v>
      </c>
      <c r="BE247" s="147">
        <f>IF(N247="základní",J247,0)</f>
        <v>0</v>
      </c>
      <c r="BF247" s="147">
        <f>IF(N247="snížená",J247,0)</f>
        <v>0</v>
      </c>
      <c r="BG247" s="147">
        <f>IF(N247="zákl. přenesená",J247,0)</f>
        <v>0</v>
      </c>
      <c r="BH247" s="147">
        <f>IF(N247="sníž. přenesená",J247,0)</f>
        <v>0</v>
      </c>
      <c r="BI247" s="147">
        <f>IF(N247="nulová",J247,0)</f>
        <v>0</v>
      </c>
      <c r="BJ247" s="16" t="s">
        <v>91</v>
      </c>
      <c r="BK247" s="147">
        <f>ROUND(I247*H247,2)</f>
        <v>0</v>
      </c>
      <c r="BL247" s="16" t="s">
        <v>231</v>
      </c>
      <c r="BM247" s="146" t="s">
        <v>321</v>
      </c>
    </row>
    <row r="248" spans="2:65" s="1" customFormat="1" x14ac:dyDescent="0.2">
      <c r="B248" s="32"/>
      <c r="D248" s="148" t="s">
        <v>146</v>
      </c>
      <c r="F248" s="149" t="s">
        <v>320</v>
      </c>
      <c r="I248" s="150"/>
      <c r="L248" s="32"/>
      <c r="M248" s="151"/>
      <c r="T248" s="56"/>
      <c r="AT248" s="16" t="s">
        <v>146</v>
      </c>
      <c r="AU248" s="16" t="s">
        <v>91</v>
      </c>
    </row>
    <row r="249" spans="2:65" s="1" customFormat="1" ht="33" customHeight="1" x14ac:dyDescent="0.2">
      <c r="B249" s="133"/>
      <c r="C249" s="134" t="s">
        <v>82</v>
      </c>
      <c r="D249" s="134" t="s">
        <v>140</v>
      </c>
      <c r="E249" s="135" t="s">
        <v>322</v>
      </c>
      <c r="F249" s="136" t="s">
        <v>323</v>
      </c>
      <c r="G249" s="137" t="s">
        <v>143</v>
      </c>
      <c r="H249" s="138">
        <v>19</v>
      </c>
      <c r="I249" s="139"/>
      <c r="J249" s="140">
        <f>ROUND(I249*H249,2)</f>
        <v>0</v>
      </c>
      <c r="K249" s="141"/>
      <c r="L249" s="32"/>
      <c r="M249" s="142" t="s">
        <v>1</v>
      </c>
      <c r="N249" s="143" t="s">
        <v>48</v>
      </c>
      <c r="P249" s="144">
        <f>O249*H249</f>
        <v>0</v>
      </c>
      <c r="Q249" s="144">
        <v>0</v>
      </c>
      <c r="R249" s="144">
        <f>Q249*H249</f>
        <v>0</v>
      </c>
      <c r="S249" s="144">
        <v>5.0000000000000002E-5</v>
      </c>
      <c r="T249" s="145">
        <f>S249*H249</f>
        <v>9.5E-4</v>
      </c>
      <c r="AR249" s="146" t="s">
        <v>231</v>
      </c>
      <c r="AT249" s="146" t="s">
        <v>140</v>
      </c>
      <c r="AU249" s="146" t="s">
        <v>91</v>
      </c>
      <c r="AY249" s="16" t="s">
        <v>137</v>
      </c>
      <c r="BE249" s="147">
        <f>IF(N249="základní",J249,0)</f>
        <v>0</v>
      </c>
      <c r="BF249" s="147">
        <f>IF(N249="snížená",J249,0)</f>
        <v>0</v>
      </c>
      <c r="BG249" s="147">
        <f>IF(N249="zákl. přenesená",J249,0)</f>
        <v>0</v>
      </c>
      <c r="BH249" s="147">
        <f>IF(N249="sníž. přenesená",J249,0)</f>
        <v>0</v>
      </c>
      <c r="BI249" s="147">
        <f>IF(N249="nulová",J249,0)</f>
        <v>0</v>
      </c>
      <c r="BJ249" s="16" t="s">
        <v>91</v>
      </c>
      <c r="BK249" s="147">
        <f>ROUND(I249*H249,2)</f>
        <v>0</v>
      </c>
      <c r="BL249" s="16" t="s">
        <v>231</v>
      </c>
      <c r="BM249" s="146" t="s">
        <v>324</v>
      </c>
    </row>
    <row r="250" spans="2:65" s="1" customFormat="1" ht="19.5" x14ac:dyDescent="0.2">
      <c r="B250" s="32"/>
      <c r="D250" s="148" t="s">
        <v>146</v>
      </c>
      <c r="F250" s="149" t="s">
        <v>325</v>
      </c>
      <c r="I250" s="150"/>
      <c r="L250" s="32"/>
      <c r="M250" s="151"/>
      <c r="T250" s="56"/>
      <c r="AT250" s="16" t="s">
        <v>146</v>
      </c>
      <c r="AU250" s="16" t="s">
        <v>91</v>
      </c>
    </row>
    <row r="251" spans="2:65" s="13" customFormat="1" x14ac:dyDescent="0.2">
      <c r="B251" s="159"/>
      <c r="D251" s="148" t="s">
        <v>151</v>
      </c>
      <c r="E251" s="160" t="s">
        <v>1</v>
      </c>
      <c r="F251" s="161" t="s">
        <v>326</v>
      </c>
      <c r="H251" s="160" t="s">
        <v>1</v>
      </c>
      <c r="I251" s="162"/>
      <c r="L251" s="159"/>
      <c r="M251" s="163"/>
      <c r="T251" s="164"/>
      <c r="AT251" s="160" t="s">
        <v>151</v>
      </c>
      <c r="AU251" s="160" t="s">
        <v>91</v>
      </c>
      <c r="AV251" s="13" t="s">
        <v>87</v>
      </c>
      <c r="AW251" s="13" t="s">
        <v>37</v>
      </c>
      <c r="AX251" s="13" t="s">
        <v>82</v>
      </c>
      <c r="AY251" s="160" t="s">
        <v>137</v>
      </c>
    </row>
    <row r="252" spans="2:65" s="12" customFormat="1" x14ac:dyDescent="0.2">
      <c r="B252" s="152"/>
      <c r="D252" s="148" t="s">
        <v>151</v>
      </c>
      <c r="E252" s="153" t="s">
        <v>1</v>
      </c>
      <c r="F252" s="154" t="s">
        <v>91</v>
      </c>
      <c r="H252" s="155">
        <v>2</v>
      </c>
      <c r="I252" s="156"/>
      <c r="L252" s="152"/>
      <c r="M252" s="157"/>
      <c r="T252" s="158"/>
      <c r="AT252" s="153" t="s">
        <v>151</v>
      </c>
      <c r="AU252" s="153" t="s">
        <v>91</v>
      </c>
      <c r="AV252" s="12" t="s">
        <v>91</v>
      </c>
      <c r="AW252" s="12" t="s">
        <v>37</v>
      </c>
      <c r="AX252" s="12" t="s">
        <v>82</v>
      </c>
      <c r="AY252" s="153" t="s">
        <v>137</v>
      </c>
    </row>
    <row r="253" spans="2:65" s="13" customFormat="1" x14ac:dyDescent="0.2">
      <c r="B253" s="159"/>
      <c r="D253" s="148" t="s">
        <v>151</v>
      </c>
      <c r="E253" s="160" t="s">
        <v>1</v>
      </c>
      <c r="F253" s="161" t="s">
        <v>327</v>
      </c>
      <c r="H253" s="160" t="s">
        <v>1</v>
      </c>
      <c r="I253" s="162"/>
      <c r="L253" s="159"/>
      <c r="M253" s="163"/>
      <c r="T253" s="164"/>
      <c r="AT253" s="160" t="s">
        <v>151</v>
      </c>
      <c r="AU253" s="160" t="s">
        <v>91</v>
      </c>
      <c r="AV253" s="13" t="s">
        <v>87</v>
      </c>
      <c r="AW253" s="13" t="s">
        <v>37</v>
      </c>
      <c r="AX253" s="13" t="s">
        <v>82</v>
      </c>
      <c r="AY253" s="160" t="s">
        <v>137</v>
      </c>
    </row>
    <row r="254" spans="2:65" s="12" customFormat="1" x14ac:dyDescent="0.2">
      <c r="B254" s="152"/>
      <c r="D254" s="148" t="s">
        <v>151</v>
      </c>
      <c r="E254" s="153" t="s">
        <v>1</v>
      </c>
      <c r="F254" s="154" t="s">
        <v>87</v>
      </c>
      <c r="H254" s="155">
        <v>1</v>
      </c>
      <c r="I254" s="156"/>
      <c r="L254" s="152"/>
      <c r="M254" s="157"/>
      <c r="T254" s="158"/>
      <c r="AT254" s="153" t="s">
        <v>151</v>
      </c>
      <c r="AU254" s="153" t="s">
        <v>91</v>
      </c>
      <c r="AV254" s="12" t="s">
        <v>91</v>
      </c>
      <c r="AW254" s="12" t="s">
        <v>37</v>
      </c>
      <c r="AX254" s="12" t="s">
        <v>82</v>
      </c>
      <c r="AY254" s="153" t="s">
        <v>137</v>
      </c>
    </row>
    <row r="255" spans="2:65" s="13" customFormat="1" x14ac:dyDescent="0.2">
      <c r="B255" s="159"/>
      <c r="D255" s="148" t="s">
        <v>151</v>
      </c>
      <c r="E255" s="160" t="s">
        <v>1</v>
      </c>
      <c r="F255" s="161" t="s">
        <v>328</v>
      </c>
      <c r="H255" s="160" t="s">
        <v>1</v>
      </c>
      <c r="I255" s="162"/>
      <c r="L255" s="159"/>
      <c r="M255" s="163"/>
      <c r="T255" s="164"/>
      <c r="AT255" s="160" t="s">
        <v>151</v>
      </c>
      <c r="AU255" s="160" t="s">
        <v>91</v>
      </c>
      <c r="AV255" s="13" t="s">
        <v>87</v>
      </c>
      <c r="AW255" s="13" t="s">
        <v>37</v>
      </c>
      <c r="AX255" s="13" t="s">
        <v>82</v>
      </c>
      <c r="AY255" s="160" t="s">
        <v>137</v>
      </c>
    </row>
    <row r="256" spans="2:65" s="12" customFormat="1" x14ac:dyDescent="0.2">
      <c r="B256" s="152"/>
      <c r="D256" s="148" t="s">
        <v>151</v>
      </c>
      <c r="E256" s="153" t="s">
        <v>1</v>
      </c>
      <c r="F256" s="154" t="s">
        <v>87</v>
      </c>
      <c r="H256" s="155">
        <v>1</v>
      </c>
      <c r="I256" s="156"/>
      <c r="L256" s="152"/>
      <c r="M256" s="157"/>
      <c r="T256" s="158"/>
      <c r="AT256" s="153" t="s">
        <v>151</v>
      </c>
      <c r="AU256" s="153" t="s">
        <v>91</v>
      </c>
      <c r="AV256" s="12" t="s">
        <v>91</v>
      </c>
      <c r="AW256" s="12" t="s">
        <v>37</v>
      </c>
      <c r="AX256" s="12" t="s">
        <v>82</v>
      </c>
      <c r="AY256" s="153" t="s">
        <v>137</v>
      </c>
    </row>
    <row r="257" spans="2:65" s="13" customFormat="1" x14ac:dyDescent="0.2">
      <c r="B257" s="159"/>
      <c r="D257" s="148" t="s">
        <v>151</v>
      </c>
      <c r="E257" s="160" t="s">
        <v>1</v>
      </c>
      <c r="F257" s="161" t="s">
        <v>329</v>
      </c>
      <c r="H257" s="160" t="s">
        <v>1</v>
      </c>
      <c r="I257" s="162"/>
      <c r="L257" s="159"/>
      <c r="M257" s="163"/>
      <c r="T257" s="164"/>
      <c r="AT257" s="160" t="s">
        <v>151</v>
      </c>
      <c r="AU257" s="160" t="s">
        <v>91</v>
      </c>
      <c r="AV257" s="13" t="s">
        <v>87</v>
      </c>
      <c r="AW257" s="13" t="s">
        <v>37</v>
      </c>
      <c r="AX257" s="13" t="s">
        <v>82</v>
      </c>
      <c r="AY257" s="160" t="s">
        <v>137</v>
      </c>
    </row>
    <row r="258" spans="2:65" s="12" customFormat="1" x14ac:dyDescent="0.2">
      <c r="B258" s="152"/>
      <c r="D258" s="148" t="s">
        <v>151</v>
      </c>
      <c r="E258" s="153" t="s">
        <v>1</v>
      </c>
      <c r="F258" s="154" t="s">
        <v>247</v>
      </c>
      <c r="H258" s="155">
        <v>5</v>
      </c>
      <c r="I258" s="156"/>
      <c r="L258" s="152"/>
      <c r="M258" s="157"/>
      <c r="T258" s="158"/>
      <c r="AT258" s="153" t="s">
        <v>151</v>
      </c>
      <c r="AU258" s="153" t="s">
        <v>91</v>
      </c>
      <c r="AV258" s="12" t="s">
        <v>91</v>
      </c>
      <c r="AW258" s="12" t="s">
        <v>37</v>
      </c>
      <c r="AX258" s="12" t="s">
        <v>82</v>
      </c>
      <c r="AY258" s="153" t="s">
        <v>137</v>
      </c>
    </row>
    <row r="259" spans="2:65" s="13" customFormat="1" x14ac:dyDescent="0.2">
      <c r="B259" s="159"/>
      <c r="D259" s="148" t="s">
        <v>151</v>
      </c>
      <c r="E259" s="160" t="s">
        <v>1</v>
      </c>
      <c r="F259" s="161" t="s">
        <v>330</v>
      </c>
      <c r="H259" s="160" t="s">
        <v>1</v>
      </c>
      <c r="I259" s="162"/>
      <c r="L259" s="159"/>
      <c r="M259" s="163"/>
      <c r="T259" s="164"/>
      <c r="AT259" s="160" t="s">
        <v>151</v>
      </c>
      <c r="AU259" s="160" t="s">
        <v>91</v>
      </c>
      <c r="AV259" s="13" t="s">
        <v>87</v>
      </c>
      <c r="AW259" s="13" t="s">
        <v>37</v>
      </c>
      <c r="AX259" s="13" t="s">
        <v>82</v>
      </c>
      <c r="AY259" s="160" t="s">
        <v>137</v>
      </c>
    </row>
    <row r="260" spans="2:65" s="12" customFormat="1" x14ac:dyDescent="0.2">
      <c r="B260" s="152"/>
      <c r="D260" s="148" t="s">
        <v>151</v>
      </c>
      <c r="E260" s="153" t="s">
        <v>1</v>
      </c>
      <c r="F260" s="154" t="s">
        <v>247</v>
      </c>
      <c r="H260" s="155">
        <v>5</v>
      </c>
      <c r="I260" s="156"/>
      <c r="L260" s="152"/>
      <c r="M260" s="157"/>
      <c r="T260" s="158"/>
      <c r="AT260" s="153" t="s">
        <v>151</v>
      </c>
      <c r="AU260" s="153" t="s">
        <v>91</v>
      </c>
      <c r="AV260" s="12" t="s">
        <v>91</v>
      </c>
      <c r="AW260" s="12" t="s">
        <v>37</v>
      </c>
      <c r="AX260" s="12" t="s">
        <v>82</v>
      </c>
      <c r="AY260" s="153" t="s">
        <v>137</v>
      </c>
    </row>
    <row r="261" spans="2:65" s="13" customFormat="1" x14ac:dyDescent="0.2">
      <c r="B261" s="159"/>
      <c r="D261" s="148" t="s">
        <v>151</v>
      </c>
      <c r="E261" s="160" t="s">
        <v>1</v>
      </c>
      <c r="F261" s="161" t="s">
        <v>331</v>
      </c>
      <c r="H261" s="160" t="s">
        <v>1</v>
      </c>
      <c r="I261" s="162"/>
      <c r="L261" s="159"/>
      <c r="M261" s="163"/>
      <c r="T261" s="164"/>
      <c r="AT261" s="160" t="s">
        <v>151</v>
      </c>
      <c r="AU261" s="160" t="s">
        <v>91</v>
      </c>
      <c r="AV261" s="13" t="s">
        <v>87</v>
      </c>
      <c r="AW261" s="13" t="s">
        <v>37</v>
      </c>
      <c r="AX261" s="13" t="s">
        <v>82</v>
      </c>
      <c r="AY261" s="160" t="s">
        <v>137</v>
      </c>
    </row>
    <row r="262" spans="2:65" s="12" customFormat="1" x14ac:dyDescent="0.2">
      <c r="B262" s="152"/>
      <c r="D262" s="148" t="s">
        <v>151</v>
      </c>
      <c r="E262" s="153" t="s">
        <v>1</v>
      </c>
      <c r="F262" s="154" t="s">
        <v>138</v>
      </c>
      <c r="H262" s="155">
        <v>3</v>
      </c>
      <c r="I262" s="156"/>
      <c r="L262" s="152"/>
      <c r="M262" s="157"/>
      <c r="T262" s="158"/>
      <c r="AT262" s="153" t="s">
        <v>151</v>
      </c>
      <c r="AU262" s="153" t="s">
        <v>91</v>
      </c>
      <c r="AV262" s="12" t="s">
        <v>91</v>
      </c>
      <c r="AW262" s="12" t="s">
        <v>37</v>
      </c>
      <c r="AX262" s="12" t="s">
        <v>82</v>
      </c>
      <c r="AY262" s="153" t="s">
        <v>137</v>
      </c>
    </row>
    <row r="263" spans="2:65" s="13" customFormat="1" x14ac:dyDescent="0.2">
      <c r="B263" s="159"/>
      <c r="D263" s="148" t="s">
        <v>151</v>
      </c>
      <c r="E263" s="160" t="s">
        <v>1</v>
      </c>
      <c r="F263" s="161" t="s">
        <v>332</v>
      </c>
      <c r="H263" s="160" t="s">
        <v>1</v>
      </c>
      <c r="I263" s="162"/>
      <c r="L263" s="159"/>
      <c r="M263" s="163"/>
      <c r="T263" s="164"/>
      <c r="AT263" s="160" t="s">
        <v>151</v>
      </c>
      <c r="AU263" s="160" t="s">
        <v>91</v>
      </c>
      <c r="AV263" s="13" t="s">
        <v>87</v>
      </c>
      <c r="AW263" s="13" t="s">
        <v>37</v>
      </c>
      <c r="AX263" s="13" t="s">
        <v>82</v>
      </c>
      <c r="AY263" s="160" t="s">
        <v>137</v>
      </c>
    </row>
    <row r="264" spans="2:65" s="12" customFormat="1" x14ac:dyDescent="0.2">
      <c r="B264" s="152"/>
      <c r="D264" s="148" t="s">
        <v>151</v>
      </c>
      <c r="E264" s="153" t="s">
        <v>1</v>
      </c>
      <c r="F264" s="154" t="s">
        <v>87</v>
      </c>
      <c r="H264" s="155">
        <v>1</v>
      </c>
      <c r="I264" s="156"/>
      <c r="L264" s="152"/>
      <c r="M264" s="157"/>
      <c r="T264" s="158"/>
      <c r="AT264" s="153" t="s">
        <v>151</v>
      </c>
      <c r="AU264" s="153" t="s">
        <v>91</v>
      </c>
      <c r="AV264" s="12" t="s">
        <v>91</v>
      </c>
      <c r="AW264" s="12" t="s">
        <v>37</v>
      </c>
      <c r="AX264" s="12" t="s">
        <v>82</v>
      </c>
      <c r="AY264" s="153" t="s">
        <v>137</v>
      </c>
    </row>
    <row r="265" spans="2:65" s="13" customFormat="1" x14ac:dyDescent="0.2">
      <c r="B265" s="159"/>
      <c r="D265" s="148" t="s">
        <v>151</v>
      </c>
      <c r="E265" s="160" t="s">
        <v>1</v>
      </c>
      <c r="F265" s="161" t="s">
        <v>333</v>
      </c>
      <c r="H265" s="160" t="s">
        <v>1</v>
      </c>
      <c r="I265" s="162"/>
      <c r="L265" s="159"/>
      <c r="M265" s="163"/>
      <c r="T265" s="164"/>
      <c r="AT265" s="160" t="s">
        <v>151</v>
      </c>
      <c r="AU265" s="160" t="s">
        <v>91</v>
      </c>
      <c r="AV265" s="13" t="s">
        <v>87</v>
      </c>
      <c r="AW265" s="13" t="s">
        <v>37</v>
      </c>
      <c r="AX265" s="13" t="s">
        <v>82</v>
      </c>
      <c r="AY265" s="160" t="s">
        <v>137</v>
      </c>
    </row>
    <row r="266" spans="2:65" s="12" customFormat="1" x14ac:dyDescent="0.2">
      <c r="B266" s="152"/>
      <c r="D266" s="148" t="s">
        <v>151</v>
      </c>
      <c r="E266" s="153" t="s">
        <v>1</v>
      </c>
      <c r="F266" s="154" t="s">
        <v>87</v>
      </c>
      <c r="H266" s="155">
        <v>1</v>
      </c>
      <c r="I266" s="156"/>
      <c r="L266" s="152"/>
      <c r="M266" s="157"/>
      <c r="T266" s="158"/>
      <c r="AT266" s="153" t="s">
        <v>151</v>
      </c>
      <c r="AU266" s="153" t="s">
        <v>91</v>
      </c>
      <c r="AV266" s="12" t="s">
        <v>91</v>
      </c>
      <c r="AW266" s="12" t="s">
        <v>37</v>
      </c>
      <c r="AX266" s="12" t="s">
        <v>82</v>
      </c>
      <c r="AY266" s="153" t="s">
        <v>137</v>
      </c>
    </row>
    <row r="267" spans="2:65" s="14" customFormat="1" x14ac:dyDescent="0.2">
      <c r="B267" s="165"/>
      <c r="D267" s="148" t="s">
        <v>151</v>
      </c>
      <c r="E267" s="166" t="s">
        <v>1</v>
      </c>
      <c r="F267" s="167" t="s">
        <v>155</v>
      </c>
      <c r="H267" s="168">
        <v>19</v>
      </c>
      <c r="I267" s="169"/>
      <c r="L267" s="165"/>
      <c r="M267" s="170"/>
      <c r="T267" s="171"/>
      <c r="AT267" s="166" t="s">
        <v>151</v>
      </c>
      <c r="AU267" s="166" t="s">
        <v>91</v>
      </c>
      <c r="AV267" s="14" t="s">
        <v>144</v>
      </c>
      <c r="AW267" s="14" t="s">
        <v>37</v>
      </c>
      <c r="AX267" s="14" t="s">
        <v>87</v>
      </c>
      <c r="AY267" s="166" t="s">
        <v>137</v>
      </c>
    </row>
    <row r="268" spans="2:65" s="1" customFormat="1" ht="37.9" customHeight="1" x14ac:dyDescent="0.2">
      <c r="B268" s="133"/>
      <c r="C268" s="134" t="s">
        <v>82</v>
      </c>
      <c r="D268" s="134" t="s">
        <v>140</v>
      </c>
      <c r="E268" s="135" t="s">
        <v>334</v>
      </c>
      <c r="F268" s="136" t="s">
        <v>335</v>
      </c>
      <c r="G268" s="137" t="s">
        <v>143</v>
      </c>
      <c r="H268" s="138">
        <v>11</v>
      </c>
      <c r="I268" s="139"/>
      <c r="J268" s="140">
        <f>ROUND(I268*H268,2)</f>
        <v>0</v>
      </c>
      <c r="K268" s="141"/>
      <c r="L268" s="32"/>
      <c r="M268" s="142" t="s">
        <v>1</v>
      </c>
      <c r="N268" s="143" t="s">
        <v>48</v>
      </c>
      <c r="P268" s="144">
        <f>O268*H268</f>
        <v>0</v>
      </c>
      <c r="Q268" s="144">
        <v>0</v>
      </c>
      <c r="R268" s="144">
        <f>Q268*H268</f>
        <v>0</v>
      </c>
      <c r="S268" s="144">
        <v>0</v>
      </c>
      <c r="T268" s="145">
        <f>S268*H268</f>
        <v>0</v>
      </c>
      <c r="AR268" s="146" t="s">
        <v>231</v>
      </c>
      <c r="AT268" s="146" t="s">
        <v>140</v>
      </c>
      <c r="AU268" s="146" t="s">
        <v>91</v>
      </c>
      <c r="AY268" s="16" t="s">
        <v>137</v>
      </c>
      <c r="BE268" s="147">
        <f>IF(N268="základní",J268,0)</f>
        <v>0</v>
      </c>
      <c r="BF268" s="147">
        <f>IF(N268="snížená",J268,0)</f>
        <v>0</v>
      </c>
      <c r="BG268" s="147">
        <f>IF(N268="zákl. přenesená",J268,0)</f>
        <v>0</v>
      </c>
      <c r="BH268" s="147">
        <f>IF(N268="sníž. přenesená",J268,0)</f>
        <v>0</v>
      </c>
      <c r="BI268" s="147">
        <f>IF(N268="nulová",J268,0)</f>
        <v>0</v>
      </c>
      <c r="BJ268" s="16" t="s">
        <v>91</v>
      </c>
      <c r="BK268" s="147">
        <f>ROUND(I268*H268,2)</f>
        <v>0</v>
      </c>
      <c r="BL268" s="16" t="s">
        <v>231</v>
      </c>
      <c r="BM268" s="146" t="s">
        <v>336</v>
      </c>
    </row>
    <row r="269" spans="2:65" s="1" customFormat="1" ht="29.25" x14ac:dyDescent="0.2">
      <c r="B269" s="32"/>
      <c r="D269" s="148" t="s">
        <v>146</v>
      </c>
      <c r="F269" s="149" t="s">
        <v>337</v>
      </c>
      <c r="I269" s="150"/>
      <c r="L269" s="32"/>
      <c r="M269" s="151"/>
      <c r="T269" s="56"/>
      <c r="AT269" s="16" t="s">
        <v>146</v>
      </c>
      <c r="AU269" s="16" t="s">
        <v>91</v>
      </c>
    </row>
    <row r="270" spans="2:65" s="13" customFormat="1" x14ac:dyDescent="0.2">
      <c r="B270" s="159"/>
      <c r="D270" s="148" t="s">
        <v>151</v>
      </c>
      <c r="E270" s="160" t="s">
        <v>1</v>
      </c>
      <c r="F270" s="161" t="s">
        <v>338</v>
      </c>
      <c r="H270" s="160" t="s">
        <v>1</v>
      </c>
      <c r="I270" s="162"/>
      <c r="L270" s="159"/>
      <c r="M270" s="163"/>
      <c r="T270" s="164"/>
      <c r="AT270" s="160" t="s">
        <v>151</v>
      </c>
      <c r="AU270" s="160" t="s">
        <v>91</v>
      </c>
      <c r="AV270" s="13" t="s">
        <v>87</v>
      </c>
      <c r="AW270" s="13" t="s">
        <v>37</v>
      </c>
      <c r="AX270" s="13" t="s">
        <v>82</v>
      </c>
      <c r="AY270" s="160" t="s">
        <v>137</v>
      </c>
    </row>
    <row r="271" spans="2:65" s="12" customFormat="1" x14ac:dyDescent="0.2">
      <c r="B271" s="152"/>
      <c r="D271" s="148" t="s">
        <v>151</v>
      </c>
      <c r="E271" s="153" t="s">
        <v>1</v>
      </c>
      <c r="F271" s="154" t="s">
        <v>339</v>
      </c>
      <c r="H271" s="155">
        <v>11</v>
      </c>
      <c r="I271" s="156"/>
      <c r="L271" s="152"/>
      <c r="M271" s="157"/>
      <c r="T271" s="158"/>
      <c r="AT271" s="153" t="s">
        <v>151</v>
      </c>
      <c r="AU271" s="153" t="s">
        <v>91</v>
      </c>
      <c r="AV271" s="12" t="s">
        <v>91</v>
      </c>
      <c r="AW271" s="12" t="s">
        <v>37</v>
      </c>
      <c r="AX271" s="12" t="s">
        <v>82</v>
      </c>
      <c r="AY271" s="153" t="s">
        <v>137</v>
      </c>
    </row>
    <row r="272" spans="2:65" s="14" customFormat="1" x14ac:dyDescent="0.2">
      <c r="B272" s="165"/>
      <c r="D272" s="148" t="s">
        <v>151</v>
      </c>
      <c r="E272" s="166" t="s">
        <v>1</v>
      </c>
      <c r="F272" s="167" t="s">
        <v>155</v>
      </c>
      <c r="H272" s="168">
        <v>11</v>
      </c>
      <c r="I272" s="169"/>
      <c r="L272" s="165"/>
      <c r="M272" s="170"/>
      <c r="T272" s="171"/>
      <c r="AT272" s="166" t="s">
        <v>151</v>
      </c>
      <c r="AU272" s="166" t="s">
        <v>91</v>
      </c>
      <c r="AV272" s="14" t="s">
        <v>144</v>
      </c>
      <c r="AW272" s="14" t="s">
        <v>37</v>
      </c>
      <c r="AX272" s="14" t="s">
        <v>87</v>
      </c>
      <c r="AY272" s="166" t="s">
        <v>137</v>
      </c>
    </row>
    <row r="273" spans="2:65" s="1" customFormat="1" ht="24.2" customHeight="1" x14ac:dyDescent="0.2">
      <c r="B273" s="133"/>
      <c r="C273" s="172" t="s">
        <v>82</v>
      </c>
      <c r="D273" s="172" t="s">
        <v>168</v>
      </c>
      <c r="E273" s="173" t="s">
        <v>340</v>
      </c>
      <c r="F273" s="174" t="s">
        <v>341</v>
      </c>
      <c r="G273" s="175" t="s">
        <v>143</v>
      </c>
      <c r="H273" s="176">
        <v>11</v>
      </c>
      <c r="I273" s="177"/>
      <c r="J273" s="178">
        <f>ROUND(I273*H273,2)</f>
        <v>0</v>
      </c>
      <c r="K273" s="179"/>
      <c r="L273" s="180"/>
      <c r="M273" s="181" t="s">
        <v>1</v>
      </c>
      <c r="N273" s="182" t="s">
        <v>48</v>
      </c>
      <c r="P273" s="144">
        <f>O273*H273</f>
        <v>0</v>
      </c>
      <c r="Q273" s="144">
        <v>1E-4</v>
      </c>
      <c r="R273" s="144">
        <f>Q273*H273</f>
        <v>1.1000000000000001E-3</v>
      </c>
      <c r="S273" s="144">
        <v>0</v>
      </c>
      <c r="T273" s="145">
        <f>S273*H273</f>
        <v>0</v>
      </c>
      <c r="AR273" s="146" t="s">
        <v>255</v>
      </c>
      <c r="AT273" s="146" t="s">
        <v>168</v>
      </c>
      <c r="AU273" s="146" t="s">
        <v>91</v>
      </c>
      <c r="AY273" s="16" t="s">
        <v>137</v>
      </c>
      <c r="BE273" s="147">
        <f>IF(N273="základní",J273,0)</f>
        <v>0</v>
      </c>
      <c r="BF273" s="147">
        <f>IF(N273="snížená",J273,0)</f>
        <v>0</v>
      </c>
      <c r="BG273" s="147">
        <f>IF(N273="zákl. přenesená",J273,0)</f>
        <v>0</v>
      </c>
      <c r="BH273" s="147">
        <f>IF(N273="sníž. přenesená",J273,0)</f>
        <v>0</v>
      </c>
      <c r="BI273" s="147">
        <f>IF(N273="nulová",J273,0)</f>
        <v>0</v>
      </c>
      <c r="BJ273" s="16" t="s">
        <v>91</v>
      </c>
      <c r="BK273" s="147">
        <f>ROUND(I273*H273,2)</f>
        <v>0</v>
      </c>
      <c r="BL273" s="16" t="s">
        <v>231</v>
      </c>
      <c r="BM273" s="146" t="s">
        <v>342</v>
      </c>
    </row>
    <row r="274" spans="2:65" s="1" customFormat="1" ht="19.5" x14ac:dyDescent="0.2">
      <c r="B274" s="32"/>
      <c r="D274" s="148" t="s">
        <v>146</v>
      </c>
      <c r="F274" s="149" t="s">
        <v>341</v>
      </c>
      <c r="I274" s="150"/>
      <c r="L274" s="32"/>
      <c r="M274" s="151"/>
      <c r="T274" s="56"/>
      <c r="AT274" s="16" t="s">
        <v>146</v>
      </c>
      <c r="AU274" s="16" t="s">
        <v>91</v>
      </c>
    </row>
    <row r="275" spans="2:65" s="1" customFormat="1" ht="24.2" customHeight="1" x14ac:dyDescent="0.2">
      <c r="B275" s="133"/>
      <c r="C275" s="134" t="s">
        <v>82</v>
      </c>
      <c r="D275" s="134" t="s">
        <v>140</v>
      </c>
      <c r="E275" s="135" t="s">
        <v>343</v>
      </c>
      <c r="F275" s="136" t="s">
        <v>344</v>
      </c>
      <c r="G275" s="137" t="s">
        <v>143</v>
      </c>
      <c r="H275" s="138">
        <v>20</v>
      </c>
      <c r="I275" s="139"/>
      <c r="J275" s="140">
        <f>ROUND(I275*H275,2)</f>
        <v>0</v>
      </c>
      <c r="K275" s="141"/>
      <c r="L275" s="32"/>
      <c r="M275" s="142" t="s">
        <v>1</v>
      </c>
      <c r="N275" s="143" t="s">
        <v>48</v>
      </c>
      <c r="P275" s="144">
        <f>O275*H275</f>
        <v>0</v>
      </c>
      <c r="Q275" s="144">
        <v>0</v>
      </c>
      <c r="R275" s="144">
        <f>Q275*H275</f>
        <v>0</v>
      </c>
      <c r="S275" s="144">
        <v>0</v>
      </c>
      <c r="T275" s="145">
        <f>S275*H275</f>
        <v>0</v>
      </c>
      <c r="AR275" s="146" t="s">
        <v>231</v>
      </c>
      <c r="AT275" s="146" t="s">
        <v>140</v>
      </c>
      <c r="AU275" s="146" t="s">
        <v>91</v>
      </c>
      <c r="AY275" s="16" t="s">
        <v>137</v>
      </c>
      <c r="BE275" s="147">
        <f>IF(N275="základní",J275,0)</f>
        <v>0</v>
      </c>
      <c r="BF275" s="147">
        <f>IF(N275="snížená",J275,0)</f>
        <v>0</v>
      </c>
      <c r="BG275" s="147">
        <f>IF(N275="zákl. přenesená",J275,0)</f>
        <v>0</v>
      </c>
      <c r="BH275" s="147">
        <f>IF(N275="sníž. přenesená",J275,0)</f>
        <v>0</v>
      </c>
      <c r="BI275" s="147">
        <f>IF(N275="nulová",J275,0)</f>
        <v>0</v>
      </c>
      <c r="BJ275" s="16" t="s">
        <v>91</v>
      </c>
      <c r="BK275" s="147">
        <f>ROUND(I275*H275,2)</f>
        <v>0</v>
      </c>
      <c r="BL275" s="16" t="s">
        <v>231</v>
      </c>
      <c r="BM275" s="146" t="s">
        <v>345</v>
      </c>
    </row>
    <row r="276" spans="2:65" s="1" customFormat="1" ht="19.5" x14ac:dyDescent="0.2">
      <c r="B276" s="32"/>
      <c r="D276" s="148" t="s">
        <v>146</v>
      </c>
      <c r="F276" s="149" t="s">
        <v>346</v>
      </c>
      <c r="I276" s="150"/>
      <c r="L276" s="32"/>
      <c r="M276" s="151"/>
      <c r="T276" s="56"/>
      <c r="AT276" s="16" t="s">
        <v>146</v>
      </c>
      <c r="AU276" s="16" t="s">
        <v>91</v>
      </c>
    </row>
    <row r="277" spans="2:65" s="1" customFormat="1" ht="24.2" customHeight="1" x14ac:dyDescent="0.2">
      <c r="B277" s="133"/>
      <c r="C277" s="172" t="s">
        <v>82</v>
      </c>
      <c r="D277" s="172" t="s">
        <v>168</v>
      </c>
      <c r="E277" s="173" t="s">
        <v>347</v>
      </c>
      <c r="F277" s="174" t="s">
        <v>348</v>
      </c>
      <c r="G277" s="175" t="s">
        <v>143</v>
      </c>
      <c r="H277" s="176">
        <v>20</v>
      </c>
      <c r="I277" s="177"/>
      <c r="J277" s="178">
        <f>ROUND(I277*H277,2)</f>
        <v>0</v>
      </c>
      <c r="K277" s="179"/>
      <c r="L277" s="180"/>
      <c r="M277" s="181" t="s">
        <v>1</v>
      </c>
      <c r="N277" s="182" t="s">
        <v>48</v>
      </c>
      <c r="P277" s="144">
        <f>O277*H277</f>
        <v>0</v>
      </c>
      <c r="Q277" s="144">
        <v>4.0000000000000002E-4</v>
      </c>
      <c r="R277" s="144">
        <f>Q277*H277</f>
        <v>8.0000000000000002E-3</v>
      </c>
      <c r="S277" s="144">
        <v>0</v>
      </c>
      <c r="T277" s="145">
        <f>S277*H277</f>
        <v>0</v>
      </c>
      <c r="AR277" s="146" t="s">
        <v>255</v>
      </c>
      <c r="AT277" s="146" t="s">
        <v>168</v>
      </c>
      <c r="AU277" s="146" t="s">
        <v>91</v>
      </c>
      <c r="AY277" s="16" t="s">
        <v>137</v>
      </c>
      <c r="BE277" s="147">
        <f>IF(N277="základní",J277,0)</f>
        <v>0</v>
      </c>
      <c r="BF277" s="147">
        <f>IF(N277="snížená",J277,0)</f>
        <v>0</v>
      </c>
      <c r="BG277" s="147">
        <f>IF(N277="zákl. přenesená",J277,0)</f>
        <v>0</v>
      </c>
      <c r="BH277" s="147">
        <f>IF(N277="sníž. přenesená",J277,0)</f>
        <v>0</v>
      </c>
      <c r="BI277" s="147">
        <f>IF(N277="nulová",J277,0)</f>
        <v>0</v>
      </c>
      <c r="BJ277" s="16" t="s">
        <v>91</v>
      </c>
      <c r="BK277" s="147">
        <f>ROUND(I277*H277,2)</f>
        <v>0</v>
      </c>
      <c r="BL277" s="16" t="s">
        <v>231</v>
      </c>
      <c r="BM277" s="146" t="s">
        <v>349</v>
      </c>
    </row>
    <row r="278" spans="2:65" s="1" customFormat="1" ht="19.5" x14ac:dyDescent="0.2">
      <c r="B278" s="32"/>
      <c r="D278" s="148" t="s">
        <v>146</v>
      </c>
      <c r="F278" s="149" t="s">
        <v>348</v>
      </c>
      <c r="I278" s="150"/>
      <c r="L278" s="32"/>
      <c r="M278" s="151"/>
      <c r="T278" s="56"/>
      <c r="AT278" s="16" t="s">
        <v>146</v>
      </c>
      <c r="AU278" s="16" t="s">
        <v>91</v>
      </c>
    </row>
    <row r="279" spans="2:65" s="1" customFormat="1" ht="24.2" customHeight="1" x14ac:dyDescent="0.2">
      <c r="B279" s="133"/>
      <c r="C279" s="134" t="s">
        <v>82</v>
      </c>
      <c r="D279" s="134" t="s">
        <v>140</v>
      </c>
      <c r="E279" s="135" t="s">
        <v>350</v>
      </c>
      <c r="F279" s="136" t="s">
        <v>351</v>
      </c>
      <c r="G279" s="137" t="s">
        <v>143</v>
      </c>
      <c r="H279" s="138">
        <v>3</v>
      </c>
      <c r="I279" s="139"/>
      <c r="J279" s="140">
        <f>ROUND(I279*H279,2)</f>
        <v>0</v>
      </c>
      <c r="K279" s="141"/>
      <c r="L279" s="32"/>
      <c r="M279" s="142" t="s">
        <v>1</v>
      </c>
      <c r="N279" s="143" t="s">
        <v>48</v>
      </c>
      <c r="P279" s="144">
        <f>O279*H279</f>
        <v>0</v>
      </c>
      <c r="Q279" s="144">
        <v>0</v>
      </c>
      <c r="R279" s="144">
        <f>Q279*H279</f>
        <v>0</v>
      </c>
      <c r="S279" s="144">
        <v>0</v>
      </c>
      <c r="T279" s="145">
        <f>S279*H279</f>
        <v>0</v>
      </c>
      <c r="AR279" s="146" t="s">
        <v>231</v>
      </c>
      <c r="AT279" s="146" t="s">
        <v>140</v>
      </c>
      <c r="AU279" s="146" t="s">
        <v>91</v>
      </c>
      <c r="AY279" s="16" t="s">
        <v>137</v>
      </c>
      <c r="BE279" s="147">
        <f>IF(N279="základní",J279,0)</f>
        <v>0</v>
      </c>
      <c r="BF279" s="147">
        <f>IF(N279="snížená",J279,0)</f>
        <v>0</v>
      </c>
      <c r="BG279" s="147">
        <f>IF(N279="zákl. přenesená",J279,0)</f>
        <v>0</v>
      </c>
      <c r="BH279" s="147">
        <f>IF(N279="sníž. přenesená",J279,0)</f>
        <v>0</v>
      </c>
      <c r="BI279" s="147">
        <f>IF(N279="nulová",J279,0)</f>
        <v>0</v>
      </c>
      <c r="BJ279" s="16" t="s">
        <v>91</v>
      </c>
      <c r="BK279" s="147">
        <f>ROUND(I279*H279,2)</f>
        <v>0</v>
      </c>
      <c r="BL279" s="16" t="s">
        <v>231</v>
      </c>
      <c r="BM279" s="146" t="s">
        <v>352</v>
      </c>
    </row>
    <row r="280" spans="2:65" s="1" customFormat="1" ht="19.5" x14ac:dyDescent="0.2">
      <c r="B280" s="32"/>
      <c r="D280" s="148" t="s">
        <v>146</v>
      </c>
      <c r="F280" s="149" t="s">
        <v>353</v>
      </c>
      <c r="I280" s="150"/>
      <c r="L280" s="32"/>
      <c r="M280" s="151"/>
      <c r="T280" s="56"/>
      <c r="AT280" s="16" t="s">
        <v>146</v>
      </c>
      <c r="AU280" s="16" t="s">
        <v>91</v>
      </c>
    </row>
    <row r="281" spans="2:65" s="1" customFormat="1" ht="24.2" customHeight="1" x14ac:dyDescent="0.2">
      <c r="B281" s="133"/>
      <c r="C281" s="172" t="s">
        <v>82</v>
      </c>
      <c r="D281" s="172" t="s">
        <v>168</v>
      </c>
      <c r="E281" s="173" t="s">
        <v>354</v>
      </c>
      <c r="F281" s="174" t="s">
        <v>355</v>
      </c>
      <c r="G281" s="175" t="s">
        <v>143</v>
      </c>
      <c r="H281" s="176">
        <v>3</v>
      </c>
      <c r="I281" s="177"/>
      <c r="J281" s="178">
        <f>ROUND(I281*H281,2)</f>
        <v>0</v>
      </c>
      <c r="K281" s="179"/>
      <c r="L281" s="180"/>
      <c r="M281" s="181" t="s">
        <v>1</v>
      </c>
      <c r="N281" s="182" t="s">
        <v>48</v>
      </c>
      <c r="P281" s="144">
        <f>O281*H281</f>
        <v>0</v>
      </c>
      <c r="Q281" s="144">
        <v>2.5500000000000002E-3</v>
      </c>
      <c r="R281" s="144">
        <f>Q281*H281</f>
        <v>7.6500000000000005E-3</v>
      </c>
      <c r="S281" s="144">
        <v>0</v>
      </c>
      <c r="T281" s="145">
        <f>S281*H281</f>
        <v>0</v>
      </c>
      <c r="AR281" s="146" t="s">
        <v>255</v>
      </c>
      <c r="AT281" s="146" t="s">
        <v>168</v>
      </c>
      <c r="AU281" s="146" t="s">
        <v>91</v>
      </c>
      <c r="AY281" s="16" t="s">
        <v>137</v>
      </c>
      <c r="BE281" s="147">
        <f>IF(N281="základní",J281,0)</f>
        <v>0</v>
      </c>
      <c r="BF281" s="147">
        <f>IF(N281="snížená",J281,0)</f>
        <v>0</v>
      </c>
      <c r="BG281" s="147">
        <f>IF(N281="zákl. přenesená",J281,0)</f>
        <v>0</v>
      </c>
      <c r="BH281" s="147">
        <f>IF(N281="sníž. přenesená",J281,0)</f>
        <v>0</v>
      </c>
      <c r="BI281" s="147">
        <f>IF(N281="nulová",J281,0)</f>
        <v>0</v>
      </c>
      <c r="BJ281" s="16" t="s">
        <v>91</v>
      </c>
      <c r="BK281" s="147">
        <f>ROUND(I281*H281,2)</f>
        <v>0</v>
      </c>
      <c r="BL281" s="16" t="s">
        <v>231</v>
      </c>
      <c r="BM281" s="146" t="s">
        <v>356</v>
      </c>
    </row>
    <row r="282" spans="2:65" s="1" customFormat="1" ht="19.5" x14ac:dyDescent="0.2">
      <c r="B282" s="32"/>
      <c r="D282" s="148" t="s">
        <v>146</v>
      </c>
      <c r="F282" s="149" t="s">
        <v>355</v>
      </c>
      <c r="I282" s="150"/>
      <c r="L282" s="32"/>
      <c r="M282" s="151"/>
      <c r="T282" s="56"/>
      <c r="AT282" s="16" t="s">
        <v>146</v>
      </c>
      <c r="AU282" s="16" t="s">
        <v>91</v>
      </c>
    </row>
    <row r="283" spans="2:65" s="1" customFormat="1" ht="37.9" customHeight="1" x14ac:dyDescent="0.2">
      <c r="B283" s="133"/>
      <c r="C283" s="134" t="s">
        <v>82</v>
      </c>
      <c r="D283" s="134" t="s">
        <v>140</v>
      </c>
      <c r="E283" s="135" t="s">
        <v>357</v>
      </c>
      <c r="F283" s="136" t="s">
        <v>358</v>
      </c>
      <c r="G283" s="137" t="s">
        <v>143</v>
      </c>
      <c r="H283" s="138">
        <v>1</v>
      </c>
      <c r="I283" s="139"/>
      <c r="J283" s="140">
        <f>ROUND(I283*H283,2)</f>
        <v>0</v>
      </c>
      <c r="K283" s="141"/>
      <c r="L283" s="32"/>
      <c r="M283" s="142" t="s">
        <v>1</v>
      </c>
      <c r="N283" s="143" t="s">
        <v>48</v>
      </c>
      <c r="P283" s="144">
        <f>O283*H283</f>
        <v>0</v>
      </c>
      <c r="Q283" s="144">
        <v>0</v>
      </c>
      <c r="R283" s="144">
        <f>Q283*H283</f>
        <v>0</v>
      </c>
      <c r="S283" s="144">
        <v>0</v>
      </c>
      <c r="T283" s="145">
        <f>S283*H283</f>
        <v>0</v>
      </c>
      <c r="AR283" s="146" t="s">
        <v>231</v>
      </c>
      <c r="AT283" s="146" t="s">
        <v>140</v>
      </c>
      <c r="AU283" s="146" t="s">
        <v>91</v>
      </c>
      <c r="AY283" s="16" t="s">
        <v>137</v>
      </c>
      <c r="BE283" s="147">
        <f>IF(N283="základní",J283,0)</f>
        <v>0</v>
      </c>
      <c r="BF283" s="147">
        <f>IF(N283="snížená",J283,0)</f>
        <v>0</v>
      </c>
      <c r="BG283" s="147">
        <f>IF(N283="zákl. přenesená",J283,0)</f>
        <v>0</v>
      </c>
      <c r="BH283" s="147">
        <f>IF(N283="sníž. přenesená",J283,0)</f>
        <v>0</v>
      </c>
      <c r="BI283" s="147">
        <f>IF(N283="nulová",J283,0)</f>
        <v>0</v>
      </c>
      <c r="BJ283" s="16" t="s">
        <v>91</v>
      </c>
      <c r="BK283" s="147">
        <f>ROUND(I283*H283,2)</f>
        <v>0</v>
      </c>
      <c r="BL283" s="16" t="s">
        <v>231</v>
      </c>
      <c r="BM283" s="146" t="s">
        <v>359</v>
      </c>
    </row>
    <row r="284" spans="2:65" s="1" customFormat="1" ht="29.25" x14ac:dyDescent="0.2">
      <c r="B284" s="32"/>
      <c r="D284" s="148" t="s">
        <v>146</v>
      </c>
      <c r="F284" s="149" t="s">
        <v>360</v>
      </c>
      <c r="I284" s="150"/>
      <c r="L284" s="32"/>
      <c r="M284" s="151"/>
      <c r="T284" s="56"/>
      <c r="AT284" s="16" t="s">
        <v>146</v>
      </c>
      <c r="AU284" s="16" t="s">
        <v>91</v>
      </c>
    </row>
    <row r="285" spans="2:65" s="13" customFormat="1" x14ac:dyDescent="0.2">
      <c r="B285" s="159"/>
      <c r="D285" s="148" t="s">
        <v>151</v>
      </c>
      <c r="E285" s="160" t="s">
        <v>1</v>
      </c>
      <c r="F285" s="161" t="s">
        <v>361</v>
      </c>
      <c r="H285" s="160" t="s">
        <v>1</v>
      </c>
      <c r="I285" s="162"/>
      <c r="L285" s="159"/>
      <c r="M285" s="163"/>
      <c r="T285" s="164"/>
      <c r="AT285" s="160" t="s">
        <v>151</v>
      </c>
      <c r="AU285" s="160" t="s">
        <v>91</v>
      </c>
      <c r="AV285" s="13" t="s">
        <v>87</v>
      </c>
      <c r="AW285" s="13" t="s">
        <v>37</v>
      </c>
      <c r="AX285" s="13" t="s">
        <v>82</v>
      </c>
      <c r="AY285" s="160" t="s">
        <v>137</v>
      </c>
    </row>
    <row r="286" spans="2:65" s="12" customFormat="1" x14ac:dyDescent="0.2">
      <c r="B286" s="152"/>
      <c r="D286" s="148" t="s">
        <v>151</v>
      </c>
      <c r="E286" s="153" t="s">
        <v>1</v>
      </c>
      <c r="F286" s="154" t="s">
        <v>87</v>
      </c>
      <c r="H286" s="155">
        <v>1</v>
      </c>
      <c r="I286" s="156"/>
      <c r="L286" s="152"/>
      <c r="M286" s="157"/>
      <c r="T286" s="158"/>
      <c r="AT286" s="153" t="s">
        <v>151</v>
      </c>
      <c r="AU286" s="153" t="s">
        <v>91</v>
      </c>
      <c r="AV286" s="12" t="s">
        <v>91</v>
      </c>
      <c r="AW286" s="12" t="s">
        <v>37</v>
      </c>
      <c r="AX286" s="12" t="s">
        <v>82</v>
      </c>
      <c r="AY286" s="153" t="s">
        <v>137</v>
      </c>
    </row>
    <row r="287" spans="2:65" s="14" customFormat="1" x14ac:dyDescent="0.2">
      <c r="B287" s="165"/>
      <c r="D287" s="148" t="s">
        <v>151</v>
      </c>
      <c r="E287" s="166" t="s">
        <v>1</v>
      </c>
      <c r="F287" s="167" t="s">
        <v>155</v>
      </c>
      <c r="H287" s="168">
        <v>1</v>
      </c>
      <c r="I287" s="169"/>
      <c r="L287" s="165"/>
      <c r="M287" s="170"/>
      <c r="T287" s="171"/>
      <c r="AT287" s="166" t="s">
        <v>151</v>
      </c>
      <c r="AU287" s="166" t="s">
        <v>91</v>
      </c>
      <c r="AV287" s="14" t="s">
        <v>144</v>
      </c>
      <c r="AW287" s="14" t="s">
        <v>37</v>
      </c>
      <c r="AX287" s="14" t="s">
        <v>87</v>
      </c>
      <c r="AY287" s="166" t="s">
        <v>137</v>
      </c>
    </row>
    <row r="288" spans="2:65" s="1" customFormat="1" ht="24.2" customHeight="1" x14ac:dyDescent="0.2">
      <c r="B288" s="133"/>
      <c r="C288" s="172" t="s">
        <v>82</v>
      </c>
      <c r="D288" s="172" t="s">
        <v>168</v>
      </c>
      <c r="E288" s="173" t="s">
        <v>362</v>
      </c>
      <c r="F288" s="174" t="s">
        <v>363</v>
      </c>
      <c r="G288" s="175" t="s">
        <v>143</v>
      </c>
      <c r="H288" s="176">
        <v>1</v>
      </c>
      <c r="I288" s="177"/>
      <c r="J288" s="178">
        <f>ROUND(I288*H288,2)</f>
        <v>0</v>
      </c>
      <c r="K288" s="179"/>
      <c r="L288" s="180"/>
      <c r="M288" s="181" t="s">
        <v>1</v>
      </c>
      <c r="N288" s="182" t="s">
        <v>48</v>
      </c>
      <c r="P288" s="144">
        <f>O288*H288</f>
        <v>0</v>
      </c>
      <c r="Q288" s="144">
        <v>2.5000000000000001E-4</v>
      </c>
      <c r="R288" s="144">
        <f>Q288*H288</f>
        <v>2.5000000000000001E-4</v>
      </c>
      <c r="S288" s="144">
        <v>0</v>
      </c>
      <c r="T288" s="145">
        <f>S288*H288</f>
        <v>0</v>
      </c>
      <c r="AR288" s="146" t="s">
        <v>255</v>
      </c>
      <c r="AT288" s="146" t="s">
        <v>168</v>
      </c>
      <c r="AU288" s="146" t="s">
        <v>91</v>
      </c>
      <c r="AY288" s="16" t="s">
        <v>137</v>
      </c>
      <c r="BE288" s="147">
        <f>IF(N288="základní",J288,0)</f>
        <v>0</v>
      </c>
      <c r="BF288" s="147">
        <f>IF(N288="snížená",J288,0)</f>
        <v>0</v>
      </c>
      <c r="BG288" s="147">
        <f>IF(N288="zákl. přenesená",J288,0)</f>
        <v>0</v>
      </c>
      <c r="BH288" s="147">
        <f>IF(N288="sníž. přenesená",J288,0)</f>
        <v>0</v>
      </c>
      <c r="BI288" s="147">
        <f>IF(N288="nulová",J288,0)</f>
        <v>0</v>
      </c>
      <c r="BJ288" s="16" t="s">
        <v>91</v>
      </c>
      <c r="BK288" s="147">
        <f>ROUND(I288*H288,2)</f>
        <v>0</v>
      </c>
      <c r="BL288" s="16" t="s">
        <v>231</v>
      </c>
      <c r="BM288" s="146" t="s">
        <v>364</v>
      </c>
    </row>
    <row r="289" spans="2:65" s="1" customFormat="1" ht="19.5" x14ac:dyDescent="0.2">
      <c r="B289" s="32"/>
      <c r="D289" s="148" t="s">
        <v>146</v>
      </c>
      <c r="F289" s="149" t="s">
        <v>363</v>
      </c>
      <c r="I289" s="150"/>
      <c r="L289" s="32"/>
      <c r="M289" s="151"/>
      <c r="T289" s="56"/>
      <c r="AT289" s="16" t="s">
        <v>146</v>
      </c>
      <c r="AU289" s="16" t="s">
        <v>91</v>
      </c>
    </row>
    <row r="290" spans="2:65" s="1" customFormat="1" ht="24.2" customHeight="1" x14ac:dyDescent="0.2">
      <c r="B290" s="133"/>
      <c r="C290" s="134" t="s">
        <v>82</v>
      </c>
      <c r="D290" s="134" t="s">
        <v>140</v>
      </c>
      <c r="E290" s="135" t="s">
        <v>365</v>
      </c>
      <c r="F290" s="136" t="s">
        <v>366</v>
      </c>
      <c r="G290" s="137" t="s">
        <v>143</v>
      </c>
      <c r="H290" s="138">
        <v>1</v>
      </c>
      <c r="I290" s="139"/>
      <c r="J290" s="140">
        <f>ROUND(I290*H290,2)</f>
        <v>0</v>
      </c>
      <c r="K290" s="141"/>
      <c r="L290" s="32"/>
      <c r="M290" s="142" t="s">
        <v>1</v>
      </c>
      <c r="N290" s="143" t="s">
        <v>48</v>
      </c>
      <c r="P290" s="144">
        <f>O290*H290</f>
        <v>0</v>
      </c>
      <c r="Q290" s="144">
        <v>0</v>
      </c>
      <c r="R290" s="144">
        <f>Q290*H290</f>
        <v>0</v>
      </c>
      <c r="S290" s="144">
        <v>0</v>
      </c>
      <c r="T290" s="145">
        <f>S290*H290</f>
        <v>0</v>
      </c>
      <c r="AR290" s="146" t="s">
        <v>231</v>
      </c>
      <c r="AT290" s="146" t="s">
        <v>140</v>
      </c>
      <c r="AU290" s="146" t="s">
        <v>91</v>
      </c>
      <c r="AY290" s="16" t="s">
        <v>137</v>
      </c>
      <c r="BE290" s="147">
        <f>IF(N290="základní",J290,0)</f>
        <v>0</v>
      </c>
      <c r="BF290" s="147">
        <f>IF(N290="snížená",J290,0)</f>
        <v>0</v>
      </c>
      <c r="BG290" s="147">
        <f>IF(N290="zákl. přenesená",J290,0)</f>
        <v>0</v>
      </c>
      <c r="BH290" s="147">
        <f>IF(N290="sníž. přenesená",J290,0)</f>
        <v>0</v>
      </c>
      <c r="BI290" s="147">
        <f>IF(N290="nulová",J290,0)</f>
        <v>0</v>
      </c>
      <c r="BJ290" s="16" t="s">
        <v>91</v>
      </c>
      <c r="BK290" s="147">
        <f>ROUND(I290*H290,2)</f>
        <v>0</v>
      </c>
      <c r="BL290" s="16" t="s">
        <v>231</v>
      </c>
      <c r="BM290" s="146" t="s">
        <v>367</v>
      </c>
    </row>
    <row r="291" spans="2:65" s="1" customFormat="1" ht="29.25" x14ac:dyDescent="0.2">
      <c r="B291" s="32"/>
      <c r="D291" s="148" t="s">
        <v>146</v>
      </c>
      <c r="F291" s="149" t="s">
        <v>368</v>
      </c>
      <c r="I291" s="150"/>
      <c r="L291" s="32"/>
      <c r="M291" s="151"/>
      <c r="T291" s="56"/>
      <c r="AT291" s="16" t="s">
        <v>146</v>
      </c>
      <c r="AU291" s="16" t="s">
        <v>91</v>
      </c>
    </row>
    <row r="292" spans="2:65" s="1" customFormat="1" ht="16.5" customHeight="1" x14ac:dyDescent="0.2">
      <c r="B292" s="133"/>
      <c r="C292" s="134" t="s">
        <v>82</v>
      </c>
      <c r="D292" s="134" t="s">
        <v>140</v>
      </c>
      <c r="E292" s="135" t="s">
        <v>369</v>
      </c>
      <c r="F292" s="136" t="s">
        <v>1006</v>
      </c>
      <c r="G292" s="137" t="s">
        <v>143</v>
      </c>
      <c r="H292" s="138">
        <v>2</v>
      </c>
      <c r="I292" s="139"/>
      <c r="J292" s="140">
        <f>ROUND(I292*H292,2)</f>
        <v>0</v>
      </c>
      <c r="K292" s="141"/>
      <c r="L292" s="32"/>
      <c r="M292" s="142" t="s">
        <v>1</v>
      </c>
      <c r="N292" s="143" t="s">
        <v>48</v>
      </c>
      <c r="P292" s="144">
        <f>O292*H292</f>
        <v>0</v>
      </c>
      <c r="Q292" s="144">
        <v>0</v>
      </c>
      <c r="R292" s="144">
        <f>Q292*H292</f>
        <v>0</v>
      </c>
      <c r="S292" s="144">
        <v>0</v>
      </c>
      <c r="T292" s="145">
        <f>S292*H292</f>
        <v>0</v>
      </c>
      <c r="AR292" s="146" t="s">
        <v>231</v>
      </c>
      <c r="AT292" s="146" t="s">
        <v>140</v>
      </c>
      <c r="AU292" s="146" t="s">
        <v>91</v>
      </c>
      <c r="AY292" s="16" t="s">
        <v>137</v>
      </c>
      <c r="BE292" s="147">
        <f>IF(N292="základní",J292,0)</f>
        <v>0</v>
      </c>
      <c r="BF292" s="147">
        <f>IF(N292="snížená",J292,0)</f>
        <v>0</v>
      </c>
      <c r="BG292" s="147">
        <f>IF(N292="zákl. přenesená",J292,0)</f>
        <v>0</v>
      </c>
      <c r="BH292" s="147">
        <f>IF(N292="sníž. přenesená",J292,0)</f>
        <v>0</v>
      </c>
      <c r="BI292" s="147">
        <f>IF(N292="nulová",J292,0)</f>
        <v>0</v>
      </c>
      <c r="BJ292" s="16" t="s">
        <v>91</v>
      </c>
      <c r="BK292" s="147">
        <f>ROUND(I292*H292,2)</f>
        <v>0</v>
      </c>
      <c r="BL292" s="16" t="s">
        <v>231</v>
      </c>
      <c r="BM292" s="146" t="s">
        <v>370</v>
      </c>
    </row>
    <row r="293" spans="2:65" s="1" customFormat="1" ht="19.5" x14ac:dyDescent="0.2">
      <c r="B293" s="32"/>
      <c r="D293" s="148" t="s">
        <v>146</v>
      </c>
      <c r="F293" s="149" t="s">
        <v>371</v>
      </c>
      <c r="I293" s="150"/>
      <c r="L293" s="32"/>
      <c r="M293" s="151"/>
      <c r="T293" s="56"/>
      <c r="AT293" s="16" t="s">
        <v>146</v>
      </c>
      <c r="AU293" s="16" t="s">
        <v>91</v>
      </c>
    </row>
    <row r="294" spans="2:65" s="1" customFormat="1" ht="16.5" customHeight="1" x14ac:dyDescent="0.2">
      <c r="B294" s="133"/>
      <c r="C294" s="196" t="s">
        <v>82</v>
      </c>
      <c r="D294" s="196" t="s">
        <v>168</v>
      </c>
      <c r="E294" s="197" t="s">
        <v>372</v>
      </c>
      <c r="F294" s="198" t="s">
        <v>373</v>
      </c>
      <c r="G294" s="199" t="s">
        <v>143</v>
      </c>
      <c r="H294" s="200">
        <v>2</v>
      </c>
      <c r="I294" s="201"/>
      <c r="J294" s="202">
        <f>ROUND(I294*H294,2)</f>
        <v>0</v>
      </c>
      <c r="K294" s="179"/>
      <c r="L294" s="180"/>
      <c r="M294" s="181" t="s">
        <v>1</v>
      </c>
      <c r="N294" s="182" t="s">
        <v>48</v>
      </c>
      <c r="P294" s="144">
        <f>O294*H294</f>
        <v>0</v>
      </c>
      <c r="Q294" s="144">
        <v>2.0000000000000001E-4</v>
      </c>
      <c r="R294" s="144">
        <f>Q294*H294</f>
        <v>4.0000000000000002E-4</v>
      </c>
      <c r="S294" s="144">
        <v>0</v>
      </c>
      <c r="T294" s="145">
        <f>S294*H294</f>
        <v>0</v>
      </c>
      <c r="AR294" s="146" t="s">
        <v>255</v>
      </c>
      <c r="AT294" s="146" t="s">
        <v>168</v>
      </c>
      <c r="AU294" s="146" t="s">
        <v>91</v>
      </c>
      <c r="AY294" s="16" t="s">
        <v>137</v>
      </c>
      <c r="BE294" s="147">
        <f>IF(N294="základní",J294,0)</f>
        <v>0</v>
      </c>
      <c r="BF294" s="147">
        <f>IF(N294="snížená",J294,0)</f>
        <v>0</v>
      </c>
      <c r="BG294" s="147">
        <f>IF(N294="zákl. přenesená",J294,0)</f>
        <v>0</v>
      </c>
      <c r="BH294" s="147">
        <f>IF(N294="sníž. přenesená",J294,0)</f>
        <v>0</v>
      </c>
      <c r="BI294" s="147">
        <f>IF(N294="nulová",J294,0)</f>
        <v>0</v>
      </c>
      <c r="BJ294" s="16" t="s">
        <v>91</v>
      </c>
      <c r="BK294" s="147">
        <f>ROUND(I294*H294,2)</f>
        <v>0</v>
      </c>
      <c r="BL294" s="16" t="s">
        <v>231</v>
      </c>
      <c r="BM294" s="146" t="s">
        <v>374</v>
      </c>
    </row>
    <row r="295" spans="2:65" s="1" customFormat="1" x14ac:dyDescent="0.2">
      <c r="B295" s="32"/>
      <c r="D295" s="148" t="s">
        <v>146</v>
      </c>
      <c r="F295" s="203" t="s">
        <v>373</v>
      </c>
      <c r="I295" s="150"/>
      <c r="L295" s="32"/>
      <c r="M295" s="151"/>
      <c r="T295" s="56"/>
      <c r="AT295" s="16" t="s">
        <v>146</v>
      </c>
      <c r="AU295" s="16" t="s">
        <v>91</v>
      </c>
    </row>
    <row r="296" spans="2:65" s="1" customFormat="1" ht="21.75" customHeight="1" x14ac:dyDescent="0.2">
      <c r="B296" s="133"/>
      <c r="C296" s="134" t="s">
        <v>82</v>
      </c>
      <c r="D296" s="134" t="s">
        <v>140</v>
      </c>
      <c r="E296" s="135" t="s">
        <v>375</v>
      </c>
      <c r="F296" s="136" t="s">
        <v>376</v>
      </c>
      <c r="G296" s="137" t="s">
        <v>143</v>
      </c>
      <c r="H296" s="138">
        <v>10</v>
      </c>
      <c r="I296" s="139"/>
      <c r="J296" s="140">
        <f>ROUND(I296*H296,2)</f>
        <v>0</v>
      </c>
      <c r="K296" s="141"/>
      <c r="L296" s="32"/>
      <c r="M296" s="142" t="s">
        <v>1</v>
      </c>
      <c r="N296" s="143" t="s">
        <v>48</v>
      </c>
      <c r="P296" s="144">
        <f>O296*H296</f>
        <v>0</v>
      </c>
      <c r="Q296" s="144">
        <v>0</v>
      </c>
      <c r="R296" s="144">
        <f>Q296*H296</f>
        <v>0</v>
      </c>
      <c r="S296" s="144">
        <v>4.0000000000000002E-4</v>
      </c>
      <c r="T296" s="145">
        <f>S296*H296</f>
        <v>4.0000000000000001E-3</v>
      </c>
      <c r="AR296" s="146" t="s">
        <v>231</v>
      </c>
      <c r="AT296" s="146" t="s">
        <v>140</v>
      </c>
      <c r="AU296" s="146" t="s">
        <v>91</v>
      </c>
      <c r="AY296" s="16" t="s">
        <v>137</v>
      </c>
      <c r="BE296" s="147">
        <f>IF(N296="základní",J296,0)</f>
        <v>0</v>
      </c>
      <c r="BF296" s="147">
        <f>IF(N296="snížená",J296,0)</f>
        <v>0</v>
      </c>
      <c r="BG296" s="147">
        <f>IF(N296="zákl. přenesená",J296,0)</f>
        <v>0</v>
      </c>
      <c r="BH296" s="147">
        <f>IF(N296="sníž. přenesená",J296,0)</f>
        <v>0</v>
      </c>
      <c r="BI296" s="147">
        <f>IF(N296="nulová",J296,0)</f>
        <v>0</v>
      </c>
      <c r="BJ296" s="16" t="s">
        <v>91</v>
      </c>
      <c r="BK296" s="147">
        <f>ROUND(I296*H296,2)</f>
        <v>0</v>
      </c>
      <c r="BL296" s="16" t="s">
        <v>231</v>
      </c>
      <c r="BM296" s="146" t="s">
        <v>377</v>
      </c>
    </row>
    <row r="297" spans="2:65" s="1" customFormat="1" ht="19.5" x14ac:dyDescent="0.2">
      <c r="B297" s="32"/>
      <c r="D297" s="148" t="s">
        <v>146</v>
      </c>
      <c r="F297" s="149" t="s">
        <v>378</v>
      </c>
      <c r="I297" s="150"/>
      <c r="L297" s="32"/>
      <c r="M297" s="151"/>
      <c r="T297" s="56"/>
      <c r="AT297" s="16" t="s">
        <v>146</v>
      </c>
      <c r="AU297" s="16" t="s">
        <v>91</v>
      </c>
    </row>
    <row r="298" spans="2:65" s="1" customFormat="1" ht="16.5" customHeight="1" x14ac:dyDescent="0.2">
      <c r="B298" s="133"/>
      <c r="C298" s="134" t="s">
        <v>82</v>
      </c>
      <c r="D298" s="134" t="s">
        <v>140</v>
      </c>
      <c r="E298" s="135" t="s">
        <v>379</v>
      </c>
      <c r="F298" s="136" t="s">
        <v>380</v>
      </c>
      <c r="G298" s="137" t="s">
        <v>381</v>
      </c>
      <c r="H298" s="138">
        <v>24</v>
      </c>
      <c r="I298" s="139"/>
      <c r="J298" s="140">
        <f>ROUND(I298*H298,2)</f>
        <v>0</v>
      </c>
      <c r="K298" s="141"/>
      <c r="L298" s="32"/>
      <c r="M298" s="142" t="s">
        <v>1</v>
      </c>
      <c r="N298" s="143" t="s">
        <v>48</v>
      </c>
      <c r="P298" s="144">
        <f>O298*H298</f>
        <v>0</v>
      </c>
      <c r="Q298" s="144">
        <v>0</v>
      </c>
      <c r="R298" s="144">
        <f>Q298*H298</f>
        <v>0</v>
      </c>
      <c r="S298" s="144">
        <v>0</v>
      </c>
      <c r="T298" s="145">
        <f>S298*H298</f>
        <v>0</v>
      </c>
      <c r="AR298" s="146" t="s">
        <v>382</v>
      </c>
      <c r="AT298" s="146" t="s">
        <v>140</v>
      </c>
      <c r="AU298" s="146" t="s">
        <v>91</v>
      </c>
      <c r="AY298" s="16" t="s">
        <v>137</v>
      </c>
      <c r="BE298" s="147">
        <f>IF(N298="základní",J298,0)</f>
        <v>0</v>
      </c>
      <c r="BF298" s="147">
        <f>IF(N298="snížená",J298,0)</f>
        <v>0</v>
      </c>
      <c r="BG298" s="147">
        <f>IF(N298="zákl. přenesená",J298,0)</f>
        <v>0</v>
      </c>
      <c r="BH298" s="147">
        <f>IF(N298="sníž. přenesená",J298,0)</f>
        <v>0</v>
      </c>
      <c r="BI298" s="147">
        <f>IF(N298="nulová",J298,0)</f>
        <v>0</v>
      </c>
      <c r="BJ298" s="16" t="s">
        <v>91</v>
      </c>
      <c r="BK298" s="147">
        <f>ROUND(I298*H298,2)</f>
        <v>0</v>
      </c>
      <c r="BL298" s="16" t="s">
        <v>382</v>
      </c>
      <c r="BM298" s="146" t="s">
        <v>383</v>
      </c>
    </row>
    <row r="299" spans="2:65" s="1" customFormat="1" ht="19.5" x14ac:dyDescent="0.2">
      <c r="B299" s="32"/>
      <c r="D299" s="148" t="s">
        <v>146</v>
      </c>
      <c r="F299" s="149" t="s">
        <v>384</v>
      </c>
      <c r="I299" s="150"/>
      <c r="L299" s="32"/>
      <c r="M299" s="151"/>
      <c r="T299" s="56"/>
      <c r="AT299" s="16" t="s">
        <v>146</v>
      </c>
      <c r="AU299" s="16" t="s">
        <v>91</v>
      </c>
    </row>
    <row r="300" spans="2:65" s="13" customFormat="1" ht="22.5" x14ac:dyDescent="0.2">
      <c r="B300" s="159"/>
      <c r="D300" s="148" t="s">
        <v>151</v>
      </c>
      <c r="E300" s="160" t="s">
        <v>1</v>
      </c>
      <c r="F300" s="161" t="s">
        <v>385</v>
      </c>
      <c r="H300" s="160" t="s">
        <v>1</v>
      </c>
      <c r="I300" s="162"/>
      <c r="L300" s="159"/>
      <c r="M300" s="163"/>
      <c r="T300" s="164"/>
      <c r="AT300" s="160" t="s">
        <v>151</v>
      </c>
      <c r="AU300" s="160" t="s">
        <v>91</v>
      </c>
      <c r="AV300" s="13" t="s">
        <v>87</v>
      </c>
      <c r="AW300" s="13" t="s">
        <v>37</v>
      </c>
      <c r="AX300" s="13" t="s">
        <v>82</v>
      </c>
      <c r="AY300" s="160" t="s">
        <v>137</v>
      </c>
    </row>
    <row r="301" spans="2:65" s="12" customFormat="1" x14ac:dyDescent="0.2">
      <c r="B301" s="152"/>
      <c r="D301" s="148" t="s">
        <v>151</v>
      </c>
      <c r="E301" s="153" t="s">
        <v>1</v>
      </c>
      <c r="F301" s="154" t="s">
        <v>386</v>
      </c>
      <c r="H301" s="155">
        <v>24</v>
      </c>
      <c r="I301" s="156"/>
      <c r="L301" s="152"/>
      <c r="M301" s="157"/>
      <c r="T301" s="158"/>
      <c r="AT301" s="153" t="s">
        <v>151</v>
      </c>
      <c r="AU301" s="153" t="s">
        <v>91</v>
      </c>
      <c r="AV301" s="12" t="s">
        <v>91</v>
      </c>
      <c r="AW301" s="12" t="s">
        <v>37</v>
      </c>
      <c r="AX301" s="12" t="s">
        <v>82</v>
      </c>
      <c r="AY301" s="153" t="s">
        <v>137</v>
      </c>
    </row>
    <row r="302" spans="2:65" s="14" customFormat="1" x14ac:dyDescent="0.2">
      <c r="B302" s="165"/>
      <c r="D302" s="148" t="s">
        <v>151</v>
      </c>
      <c r="E302" s="166" t="s">
        <v>1</v>
      </c>
      <c r="F302" s="167" t="s">
        <v>155</v>
      </c>
      <c r="H302" s="168">
        <v>24</v>
      </c>
      <c r="I302" s="169"/>
      <c r="L302" s="165"/>
      <c r="M302" s="170"/>
      <c r="T302" s="171"/>
      <c r="AT302" s="166" t="s">
        <v>151</v>
      </c>
      <c r="AU302" s="166" t="s">
        <v>91</v>
      </c>
      <c r="AV302" s="14" t="s">
        <v>144</v>
      </c>
      <c r="AW302" s="14" t="s">
        <v>37</v>
      </c>
      <c r="AX302" s="14" t="s">
        <v>87</v>
      </c>
      <c r="AY302" s="166" t="s">
        <v>137</v>
      </c>
    </row>
    <row r="303" spans="2:65" s="1" customFormat="1" ht="16.5" customHeight="1" x14ac:dyDescent="0.2">
      <c r="B303" s="133"/>
      <c r="C303" s="172" t="s">
        <v>82</v>
      </c>
      <c r="D303" s="172" t="s">
        <v>168</v>
      </c>
      <c r="E303" s="173" t="s">
        <v>228</v>
      </c>
      <c r="F303" s="174" t="s">
        <v>387</v>
      </c>
      <c r="G303" s="175" t="s">
        <v>230</v>
      </c>
      <c r="H303" s="176">
        <v>1</v>
      </c>
      <c r="I303" s="177"/>
      <c r="J303" s="178">
        <f>ROUND(I303*H303,2)</f>
        <v>0</v>
      </c>
      <c r="K303" s="179"/>
      <c r="L303" s="180"/>
      <c r="M303" s="181" t="s">
        <v>1</v>
      </c>
      <c r="N303" s="182" t="s">
        <v>48</v>
      </c>
      <c r="P303" s="144">
        <f>O303*H303</f>
        <v>0</v>
      </c>
      <c r="Q303" s="144">
        <v>0</v>
      </c>
      <c r="R303" s="144">
        <f>Q303*H303</f>
        <v>0</v>
      </c>
      <c r="S303" s="144">
        <v>0</v>
      </c>
      <c r="T303" s="145">
        <f>S303*H303</f>
        <v>0</v>
      </c>
      <c r="AR303" s="146" t="s">
        <v>382</v>
      </c>
      <c r="AT303" s="146" t="s">
        <v>168</v>
      </c>
      <c r="AU303" s="146" t="s">
        <v>91</v>
      </c>
      <c r="AY303" s="16" t="s">
        <v>137</v>
      </c>
      <c r="BE303" s="147">
        <f>IF(N303="základní",J303,0)</f>
        <v>0</v>
      </c>
      <c r="BF303" s="147">
        <f>IF(N303="snížená",J303,0)</f>
        <v>0</v>
      </c>
      <c r="BG303" s="147">
        <f>IF(N303="zákl. přenesená",J303,0)</f>
        <v>0</v>
      </c>
      <c r="BH303" s="147">
        <f>IF(N303="sníž. přenesená",J303,0)</f>
        <v>0</v>
      </c>
      <c r="BI303" s="147">
        <f>IF(N303="nulová",J303,0)</f>
        <v>0</v>
      </c>
      <c r="BJ303" s="16" t="s">
        <v>91</v>
      </c>
      <c r="BK303" s="147">
        <f>ROUND(I303*H303,2)</f>
        <v>0</v>
      </c>
      <c r="BL303" s="16" t="s">
        <v>382</v>
      </c>
      <c r="BM303" s="146" t="s">
        <v>388</v>
      </c>
    </row>
    <row r="304" spans="2:65" s="1" customFormat="1" x14ac:dyDescent="0.2">
      <c r="B304" s="32"/>
      <c r="D304" s="148" t="s">
        <v>146</v>
      </c>
      <c r="F304" s="149" t="s">
        <v>387</v>
      </c>
      <c r="I304" s="150"/>
      <c r="L304" s="32"/>
      <c r="M304" s="151"/>
      <c r="T304" s="56"/>
      <c r="AT304" s="16" t="s">
        <v>146</v>
      </c>
      <c r="AU304" s="16" t="s">
        <v>91</v>
      </c>
    </row>
    <row r="305" spans="2:65" s="1" customFormat="1" ht="16.5" customHeight="1" x14ac:dyDescent="0.2">
      <c r="B305" s="133"/>
      <c r="C305" s="134" t="s">
        <v>189</v>
      </c>
      <c r="D305" s="134" t="s">
        <v>140</v>
      </c>
      <c r="E305" s="135" t="s">
        <v>389</v>
      </c>
      <c r="F305" s="136" t="s">
        <v>390</v>
      </c>
      <c r="G305" s="137" t="s">
        <v>391</v>
      </c>
      <c r="H305" s="138">
        <v>1</v>
      </c>
      <c r="I305" s="139"/>
      <c r="J305" s="140">
        <f>ROUND(I305*H305,2)</f>
        <v>0</v>
      </c>
      <c r="K305" s="141"/>
      <c r="L305" s="32"/>
      <c r="M305" s="142" t="s">
        <v>1</v>
      </c>
      <c r="N305" s="143" t="s">
        <v>48</v>
      </c>
      <c r="P305" s="144">
        <f>O305*H305</f>
        <v>0</v>
      </c>
      <c r="Q305" s="144">
        <v>0</v>
      </c>
      <c r="R305" s="144">
        <f>Q305*H305</f>
        <v>0</v>
      </c>
      <c r="S305" s="144">
        <v>0</v>
      </c>
      <c r="T305" s="145">
        <f>S305*H305</f>
        <v>0</v>
      </c>
      <c r="AR305" s="146" t="s">
        <v>382</v>
      </c>
      <c r="AT305" s="146" t="s">
        <v>140</v>
      </c>
      <c r="AU305" s="146" t="s">
        <v>91</v>
      </c>
      <c r="AY305" s="16" t="s">
        <v>137</v>
      </c>
      <c r="BE305" s="147">
        <f>IF(N305="základní",J305,0)</f>
        <v>0</v>
      </c>
      <c r="BF305" s="147">
        <f>IF(N305="snížená",J305,0)</f>
        <v>0</v>
      </c>
      <c r="BG305" s="147">
        <f>IF(N305="zákl. přenesená",J305,0)</f>
        <v>0</v>
      </c>
      <c r="BH305" s="147">
        <f>IF(N305="sníž. přenesená",J305,0)</f>
        <v>0</v>
      </c>
      <c r="BI305" s="147">
        <f>IF(N305="nulová",J305,0)</f>
        <v>0</v>
      </c>
      <c r="BJ305" s="16" t="s">
        <v>91</v>
      </c>
      <c r="BK305" s="147">
        <f>ROUND(I305*H305,2)</f>
        <v>0</v>
      </c>
      <c r="BL305" s="16" t="s">
        <v>382</v>
      </c>
      <c r="BM305" s="146" t="s">
        <v>392</v>
      </c>
    </row>
    <row r="306" spans="2:65" s="1" customFormat="1" x14ac:dyDescent="0.2">
      <c r="B306" s="32"/>
      <c r="D306" s="148" t="s">
        <v>146</v>
      </c>
      <c r="F306" s="149" t="s">
        <v>390</v>
      </c>
      <c r="I306" s="150"/>
      <c r="L306" s="32"/>
      <c r="M306" s="151"/>
      <c r="T306" s="56"/>
      <c r="AT306" s="16" t="s">
        <v>146</v>
      </c>
      <c r="AU306" s="16" t="s">
        <v>91</v>
      </c>
    </row>
    <row r="307" spans="2:65" s="1" customFormat="1" ht="16.5" customHeight="1" x14ac:dyDescent="0.2">
      <c r="B307" s="133"/>
      <c r="C307" s="134" t="s">
        <v>393</v>
      </c>
      <c r="D307" s="134" t="s">
        <v>140</v>
      </c>
      <c r="E307" s="135" t="s">
        <v>394</v>
      </c>
      <c r="F307" s="136" t="s">
        <v>395</v>
      </c>
      <c r="G307" s="137" t="s">
        <v>391</v>
      </c>
      <c r="H307" s="138">
        <v>1</v>
      </c>
      <c r="I307" s="139"/>
      <c r="J307" s="140">
        <f>ROUND(I307*H307,2)</f>
        <v>0</v>
      </c>
      <c r="K307" s="141"/>
      <c r="L307" s="32"/>
      <c r="M307" s="142" t="s">
        <v>1</v>
      </c>
      <c r="N307" s="143" t="s">
        <v>48</v>
      </c>
      <c r="P307" s="144">
        <f>O307*H307</f>
        <v>0</v>
      </c>
      <c r="Q307" s="144">
        <v>0</v>
      </c>
      <c r="R307" s="144">
        <f>Q307*H307</f>
        <v>0</v>
      </c>
      <c r="S307" s="144">
        <v>0</v>
      </c>
      <c r="T307" s="145">
        <f>S307*H307</f>
        <v>0</v>
      </c>
      <c r="AR307" s="146" t="s">
        <v>382</v>
      </c>
      <c r="AT307" s="146" t="s">
        <v>140</v>
      </c>
      <c r="AU307" s="146" t="s">
        <v>91</v>
      </c>
      <c r="AY307" s="16" t="s">
        <v>137</v>
      </c>
      <c r="BE307" s="147">
        <f>IF(N307="základní",J307,0)</f>
        <v>0</v>
      </c>
      <c r="BF307" s="147">
        <f>IF(N307="snížená",J307,0)</f>
        <v>0</v>
      </c>
      <c r="BG307" s="147">
        <f>IF(N307="zákl. přenesená",J307,0)</f>
        <v>0</v>
      </c>
      <c r="BH307" s="147">
        <f>IF(N307="sníž. přenesená",J307,0)</f>
        <v>0</v>
      </c>
      <c r="BI307" s="147">
        <f>IF(N307="nulová",J307,0)</f>
        <v>0</v>
      </c>
      <c r="BJ307" s="16" t="s">
        <v>91</v>
      </c>
      <c r="BK307" s="147">
        <f>ROUND(I307*H307,2)</f>
        <v>0</v>
      </c>
      <c r="BL307" s="16" t="s">
        <v>382</v>
      </c>
      <c r="BM307" s="146" t="s">
        <v>396</v>
      </c>
    </row>
    <row r="308" spans="2:65" s="1" customFormat="1" x14ac:dyDescent="0.2">
      <c r="B308" s="32"/>
      <c r="D308" s="148" t="s">
        <v>146</v>
      </c>
      <c r="F308" s="149" t="s">
        <v>395</v>
      </c>
      <c r="I308" s="150"/>
      <c r="L308" s="32"/>
      <c r="M308" s="151"/>
      <c r="T308" s="56"/>
      <c r="AT308" s="16" t="s">
        <v>146</v>
      </c>
      <c r="AU308" s="16" t="s">
        <v>91</v>
      </c>
    </row>
    <row r="309" spans="2:65" s="1" customFormat="1" ht="24.2" customHeight="1" x14ac:dyDescent="0.2">
      <c r="B309" s="133"/>
      <c r="C309" s="134" t="s">
        <v>82</v>
      </c>
      <c r="D309" s="134" t="s">
        <v>140</v>
      </c>
      <c r="E309" s="135" t="s">
        <v>397</v>
      </c>
      <c r="F309" s="136" t="s">
        <v>398</v>
      </c>
      <c r="G309" s="137" t="s">
        <v>399</v>
      </c>
      <c r="H309" s="183"/>
      <c r="I309" s="139"/>
      <c r="J309" s="140">
        <f>ROUND(I309*H309,2)</f>
        <v>0</v>
      </c>
      <c r="K309" s="141"/>
      <c r="L309" s="32"/>
      <c r="M309" s="142" t="s">
        <v>1</v>
      </c>
      <c r="N309" s="143" t="s">
        <v>48</v>
      </c>
      <c r="P309" s="144">
        <f>O309*H309</f>
        <v>0</v>
      </c>
      <c r="Q309" s="144">
        <v>0</v>
      </c>
      <c r="R309" s="144">
        <f>Q309*H309</f>
        <v>0</v>
      </c>
      <c r="S309" s="144">
        <v>0</v>
      </c>
      <c r="T309" s="145">
        <f>S309*H309</f>
        <v>0</v>
      </c>
      <c r="AR309" s="146" t="s">
        <v>231</v>
      </c>
      <c r="AT309" s="146" t="s">
        <v>140</v>
      </c>
      <c r="AU309" s="146" t="s">
        <v>91</v>
      </c>
      <c r="AY309" s="16" t="s">
        <v>137</v>
      </c>
      <c r="BE309" s="147">
        <f>IF(N309="základní",J309,0)</f>
        <v>0</v>
      </c>
      <c r="BF309" s="147">
        <f>IF(N309="snížená",J309,0)</f>
        <v>0</v>
      </c>
      <c r="BG309" s="147">
        <f>IF(N309="zákl. přenesená",J309,0)</f>
        <v>0</v>
      </c>
      <c r="BH309" s="147">
        <f>IF(N309="sníž. přenesená",J309,0)</f>
        <v>0</v>
      </c>
      <c r="BI309" s="147">
        <f>IF(N309="nulová",J309,0)</f>
        <v>0</v>
      </c>
      <c r="BJ309" s="16" t="s">
        <v>91</v>
      </c>
      <c r="BK309" s="147">
        <f>ROUND(I309*H309,2)</f>
        <v>0</v>
      </c>
      <c r="BL309" s="16" t="s">
        <v>231</v>
      </c>
      <c r="BM309" s="146" t="s">
        <v>400</v>
      </c>
    </row>
    <row r="310" spans="2:65" s="1" customFormat="1" ht="29.25" x14ac:dyDescent="0.2">
      <c r="B310" s="32"/>
      <c r="D310" s="148" t="s">
        <v>146</v>
      </c>
      <c r="F310" s="149" t="s">
        <v>401</v>
      </c>
      <c r="I310" s="150"/>
      <c r="L310" s="32"/>
      <c r="M310" s="151"/>
      <c r="T310" s="56"/>
      <c r="AT310" s="16" t="s">
        <v>146</v>
      </c>
      <c r="AU310" s="16" t="s">
        <v>91</v>
      </c>
    </row>
    <row r="311" spans="2:65" s="11" customFormat="1" ht="22.9" customHeight="1" x14ac:dyDescent="0.2">
      <c r="B311" s="122"/>
      <c r="D311" s="123" t="s">
        <v>81</v>
      </c>
      <c r="E311" s="131" t="s">
        <v>402</v>
      </c>
      <c r="F311" s="131" t="s">
        <v>403</v>
      </c>
      <c r="I311" s="125"/>
      <c r="J311" s="132">
        <f>BK311</f>
        <v>0</v>
      </c>
      <c r="L311" s="122"/>
      <c r="M311" s="126"/>
      <c r="P311" s="127">
        <f>SUM(P312:P313)</f>
        <v>0</v>
      </c>
      <c r="R311" s="127">
        <f>SUM(R312:R313)</f>
        <v>0</v>
      </c>
      <c r="T311" s="128">
        <f>SUM(T312:T313)</f>
        <v>0</v>
      </c>
      <c r="AR311" s="123" t="s">
        <v>91</v>
      </c>
      <c r="AT311" s="129" t="s">
        <v>81</v>
      </c>
      <c r="AU311" s="129" t="s">
        <v>87</v>
      </c>
      <c r="AY311" s="123" t="s">
        <v>137</v>
      </c>
      <c r="BK311" s="130">
        <f>SUM(BK312:BK313)</f>
        <v>0</v>
      </c>
    </row>
    <row r="312" spans="2:65" s="1" customFormat="1" ht="16.5" customHeight="1" x14ac:dyDescent="0.2">
      <c r="B312" s="133"/>
      <c r="C312" s="134" t="s">
        <v>87</v>
      </c>
      <c r="D312" s="134" t="s">
        <v>140</v>
      </c>
      <c r="E312" s="135" t="s">
        <v>404</v>
      </c>
      <c r="F312" s="136" t="s">
        <v>405</v>
      </c>
      <c r="G312" s="137" t="s">
        <v>230</v>
      </c>
      <c r="H312" s="138">
        <v>1</v>
      </c>
      <c r="I312" s="139"/>
      <c r="J312" s="140">
        <f>ROUND(I312*H312,2)</f>
        <v>0</v>
      </c>
      <c r="K312" s="141"/>
      <c r="L312" s="32"/>
      <c r="M312" s="142" t="s">
        <v>1</v>
      </c>
      <c r="N312" s="143" t="s">
        <v>48</v>
      </c>
      <c r="P312" s="144">
        <f>O312*H312</f>
        <v>0</v>
      </c>
      <c r="Q312" s="144">
        <v>0</v>
      </c>
      <c r="R312" s="144">
        <f>Q312*H312</f>
        <v>0</v>
      </c>
      <c r="S312" s="144">
        <v>0</v>
      </c>
      <c r="T312" s="145">
        <f>S312*H312</f>
        <v>0</v>
      </c>
      <c r="AR312" s="146" t="s">
        <v>231</v>
      </c>
      <c r="AT312" s="146" t="s">
        <v>140</v>
      </c>
      <c r="AU312" s="146" t="s">
        <v>91</v>
      </c>
      <c r="AY312" s="16" t="s">
        <v>137</v>
      </c>
      <c r="BE312" s="147">
        <f>IF(N312="základní",J312,0)</f>
        <v>0</v>
      </c>
      <c r="BF312" s="147">
        <f>IF(N312="snížená",J312,0)</f>
        <v>0</v>
      </c>
      <c r="BG312" s="147">
        <f>IF(N312="zákl. přenesená",J312,0)</f>
        <v>0</v>
      </c>
      <c r="BH312" s="147">
        <f>IF(N312="sníž. přenesená",J312,0)</f>
        <v>0</v>
      </c>
      <c r="BI312" s="147">
        <f>IF(N312="nulová",J312,0)</f>
        <v>0</v>
      </c>
      <c r="BJ312" s="16" t="s">
        <v>91</v>
      </c>
      <c r="BK312" s="147">
        <f>ROUND(I312*H312,2)</f>
        <v>0</v>
      </c>
      <c r="BL312" s="16" t="s">
        <v>231</v>
      </c>
      <c r="BM312" s="146" t="s">
        <v>406</v>
      </c>
    </row>
    <row r="313" spans="2:65" s="1" customFormat="1" x14ac:dyDescent="0.2">
      <c r="B313" s="32"/>
      <c r="D313" s="148" t="s">
        <v>146</v>
      </c>
      <c r="F313" s="149" t="s">
        <v>405</v>
      </c>
      <c r="I313" s="150"/>
      <c r="L313" s="32"/>
      <c r="M313" s="151"/>
      <c r="T313" s="56"/>
      <c r="AT313" s="16" t="s">
        <v>146</v>
      </c>
      <c r="AU313" s="16" t="s">
        <v>91</v>
      </c>
    </row>
    <row r="314" spans="2:65" s="11" customFormat="1" ht="22.9" customHeight="1" x14ac:dyDescent="0.2">
      <c r="B314" s="122"/>
      <c r="D314" s="123" t="s">
        <v>81</v>
      </c>
      <c r="E314" s="131" t="s">
        <v>407</v>
      </c>
      <c r="F314" s="131" t="s">
        <v>408</v>
      </c>
      <c r="I314" s="125"/>
      <c r="J314" s="132">
        <f>BK314</f>
        <v>0</v>
      </c>
      <c r="L314" s="122"/>
      <c r="M314" s="126"/>
      <c r="P314" s="127">
        <f>SUM(P315:P334)</f>
        <v>0</v>
      </c>
      <c r="R314" s="127">
        <f>SUM(R315:R334)</f>
        <v>0.34125494553700003</v>
      </c>
      <c r="T314" s="128">
        <f>SUM(T315:T334)</f>
        <v>0</v>
      </c>
      <c r="AR314" s="123" t="s">
        <v>91</v>
      </c>
      <c r="AT314" s="129" t="s">
        <v>81</v>
      </c>
      <c r="AU314" s="129" t="s">
        <v>87</v>
      </c>
      <c r="AY314" s="123" t="s">
        <v>137</v>
      </c>
      <c r="BK314" s="130">
        <f>SUM(BK315:BK334)</f>
        <v>0</v>
      </c>
    </row>
    <row r="315" spans="2:65" s="1" customFormat="1" ht="24.2" customHeight="1" x14ac:dyDescent="0.2">
      <c r="B315" s="133"/>
      <c r="C315" s="134" t="s">
        <v>82</v>
      </c>
      <c r="D315" s="134" t="s">
        <v>140</v>
      </c>
      <c r="E315" s="135" t="s">
        <v>409</v>
      </c>
      <c r="F315" s="136" t="s">
        <v>410</v>
      </c>
      <c r="G315" s="137" t="s">
        <v>149</v>
      </c>
      <c r="H315" s="138">
        <v>22.93</v>
      </c>
      <c r="I315" s="139"/>
      <c r="J315" s="140">
        <f>ROUND(I315*H315,2)</f>
        <v>0</v>
      </c>
      <c r="K315" s="141"/>
      <c r="L315" s="32"/>
      <c r="M315" s="142" t="s">
        <v>1</v>
      </c>
      <c r="N315" s="143" t="s">
        <v>48</v>
      </c>
      <c r="P315" s="144">
        <f>O315*H315</f>
        <v>0</v>
      </c>
      <c r="Q315" s="144">
        <v>1.22014909E-2</v>
      </c>
      <c r="R315" s="144">
        <f>Q315*H315</f>
        <v>0.27978018633700003</v>
      </c>
      <c r="S315" s="144">
        <v>0</v>
      </c>
      <c r="T315" s="145">
        <f>S315*H315</f>
        <v>0</v>
      </c>
      <c r="AR315" s="146" t="s">
        <v>231</v>
      </c>
      <c r="AT315" s="146" t="s">
        <v>140</v>
      </c>
      <c r="AU315" s="146" t="s">
        <v>91</v>
      </c>
      <c r="AY315" s="16" t="s">
        <v>137</v>
      </c>
      <c r="BE315" s="147">
        <f>IF(N315="základní",J315,0)</f>
        <v>0</v>
      </c>
      <c r="BF315" s="147">
        <f>IF(N315="snížená",J315,0)</f>
        <v>0</v>
      </c>
      <c r="BG315" s="147">
        <f>IF(N315="zákl. přenesená",J315,0)</f>
        <v>0</v>
      </c>
      <c r="BH315" s="147">
        <f>IF(N315="sníž. přenesená",J315,0)</f>
        <v>0</v>
      </c>
      <c r="BI315" s="147">
        <f>IF(N315="nulová",J315,0)</f>
        <v>0</v>
      </c>
      <c r="BJ315" s="16" t="s">
        <v>91</v>
      </c>
      <c r="BK315" s="147">
        <f>ROUND(I315*H315,2)</f>
        <v>0</v>
      </c>
      <c r="BL315" s="16" t="s">
        <v>231</v>
      </c>
      <c r="BM315" s="146" t="s">
        <v>411</v>
      </c>
    </row>
    <row r="316" spans="2:65" s="1" customFormat="1" ht="29.25" x14ac:dyDescent="0.2">
      <c r="B316" s="32"/>
      <c r="D316" s="148" t="s">
        <v>146</v>
      </c>
      <c r="F316" s="149" t="s">
        <v>412</v>
      </c>
      <c r="I316" s="150"/>
      <c r="L316" s="32"/>
      <c r="M316" s="151"/>
      <c r="T316" s="56"/>
      <c r="AT316" s="16" t="s">
        <v>146</v>
      </c>
      <c r="AU316" s="16" t="s">
        <v>91</v>
      </c>
    </row>
    <row r="317" spans="2:65" s="13" customFormat="1" ht="33.75" x14ac:dyDescent="0.2">
      <c r="B317" s="159"/>
      <c r="D317" s="148" t="s">
        <v>151</v>
      </c>
      <c r="E317" s="160" t="s">
        <v>1</v>
      </c>
      <c r="F317" s="161" t="s">
        <v>413</v>
      </c>
      <c r="H317" s="160" t="s">
        <v>1</v>
      </c>
      <c r="I317" s="162"/>
      <c r="L317" s="159"/>
      <c r="M317" s="163"/>
      <c r="T317" s="164"/>
      <c r="AT317" s="160" t="s">
        <v>151</v>
      </c>
      <c r="AU317" s="160" t="s">
        <v>91</v>
      </c>
      <c r="AV317" s="13" t="s">
        <v>87</v>
      </c>
      <c r="AW317" s="13" t="s">
        <v>37</v>
      </c>
      <c r="AX317" s="13" t="s">
        <v>82</v>
      </c>
      <c r="AY317" s="160" t="s">
        <v>137</v>
      </c>
    </row>
    <row r="318" spans="2:65" s="12" customFormat="1" x14ac:dyDescent="0.2">
      <c r="B318" s="152"/>
      <c r="D318" s="148" t="s">
        <v>151</v>
      </c>
      <c r="E318" s="153" t="s">
        <v>1</v>
      </c>
      <c r="F318" s="154" t="s">
        <v>414</v>
      </c>
      <c r="H318" s="155">
        <v>22.93</v>
      </c>
      <c r="I318" s="156"/>
      <c r="L318" s="152"/>
      <c r="M318" s="157"/>
      <c r="T318" s="158"/>
      <c r="AT318" s="153" t="s">
        <v>151</v>
      </c>
      <c r="AU318" s="153" t="s">
        <v>91</v>
      </c>
      <c r="AV318" s="12" t="s">
        <v>91</v>
      </c>
      <c r="AW318" s="12" t="s">
        <v>37</v>
      </c>
      <c r="AX318" s="12" t="s">
        <v>82</v>
      </c>
      <c r="AY318" s="153" t="s">
        <v>137</v>
      </c>
    </row>
    <row r="319" spans="2:65" s="14" customFormat="1" x14ac:dyDescent="0.2">
      <c r="B319" s="165"/>
      <c r="D319" s="148" t="s">
        <v>151</v>
      </c>
      <c r="E319" s="166" t="s">
        <v>1</v>
      </c>
      <c r="F319" s="167" t="s">
        <v>155</v>
      </c>
      <c r="H319" s="168">
        <v>22.93</v>
      </c>
      <c r="I319" s="169"/>
      <c r="L319" s="165"/>
      <c r="M319" s="170"/>
      <c r="T319" s="171"/>
      <c r="AT319" s="166" t="s">
        <v>151</v>
      </c>
      <c r="AU319" s="166" t="s">
        <v>91</v>
      </c>
      <c r="AV319" s="14" t="s">
        <v>144</v>
      </c>
      <c r="AW319" s="14" t="s">
        <v>37</v>
      </c>
      <c r="AX319" s="14" t="s">
        <v>87</v>
      </c>
      <c r="AY319" s="166" t="s">
        <v>137</v>
      </c>
    </row>
    <row r="320" spans="2:65" s="1" customFormat="1" ht="24.2" customHeight="1" x14ac:dyDescent="0.2">
      <c r="B320" s="133"/>
      <c r="C320" s="134" t="s">
        <v>82</v>
      </c>
      <c r="D320" s="134" t="s">
        <v>140</v>
      </c>
      <c r="E320" s="135" t="s">
        <v>415</v>
      </c>
      <c r="F320" s="136" t="s">
        <v>416</v>
      </c>
      <c r="G320" s="137" t="s">
        <v>149</v>
      </c>
      <c r="H320" s="138">
        <v>3.11</v>
      </c>
      <c r="I320" s="139"/>
      <c r="J320" s="140">
        <f>ROUND(I320*H320,2)</f>
        <v>0</v>
      </c>
      <c r="K320" s="141"/>
      <c r="L320" s="32"/>
      <c r="M320" s="142" t="s">
        <v>1</v>
      </c>
      <c r="N320" s="143" t="s">
        <v>48</v>
      </c>
      <c r="P320" s="144">
        <f>O320*H320</f>
        <v>0</v>
      </c>
      <c r="Q320" s="144">
        <v>1.2588719999999999E-2</v>
      </c>
      <c r="R320" s="144">
        <f>Q320*H320</f>
        <v>3.9150919199999995E-2</v>
      </c>
      <c r="S320" s="144">
        <v>0</v>
      </c>
      <c r="T320" s="145">
        <f>S320*H320</f>
        <v>0</v>
      </c>
      <c r="AR320" s="146" t="s">
        <v>231</v>
      </c>
      <c r="AT320" s="146" t="s">
        <v>140</v>
      </c>
      <c r="AU320" s="146" t="s">
        <v>91</v>
      </c>
      <c r="AY320" s="16" t="s">
        <v>137</v>
      </c>
      <c r="BE320" s="147">
        <f>IF(N320="základní",J320,0)</f>
        <v>0</v>
      </c>
      <c r="BF320" s="147">
        <f>IF(N320="snížená",J320,0)</f>
        <v>0</v>
      </c>
      <c r="BG320" s="147">
        <f>IF(N320="zákl. přenesená",J320,0)</f>
        <v>0</v>
      </c>
      <c r="BH320" s="147">
        <f>IF(N320="sníž. přenesená",J320,0)</f>
        <v>0</v>
      </c>
      <c r="BI320" s="147">
        <f>IF(N320="nulová",J320,0)</f>
        <v>0</v>
      </c>
      <c r="BJ320" s="16" t="s">
        <v>91</v>
      </c>
      <c r="BK320" s="147">
        <f>ROUND(I320*H320,2)</f>
        <v>0</v>
      </c>
      <c r="BL320" s="16" t="s">
        <v>231</v>
      </c>
      <c r="BM320" s="146" t="s">
        <v>417</v>
      </c>
    </row>
    <row r="321" spans="2:65" s="1" customFormat="1" ht="29.25" x14ac:dyDescent="0.2">
      <c r="B321" s="32"/>
      <c r="D321" s="148" t="s">
        <v>146</v>
      </c>
      <c r="F321" s="149" t="s">
        <v>418</v>
      </c>
      <c r="I321" s="150"/>
      <c r="L321" s="32"/>
      <c r="M321" s="151"/>
      <c r="T321" s="56"/>
      <c r="AT321" s="16" t="s">
        <v>146</v>
      </c>
      <c r="AU321" s="16" t="s">
        <v>91</v>
      </c>
    </row>
    <row r="322" spans="2:65" s="13" customFormat="1" x14ac:dyDescent="0.2">
      <c r="B322" s="159"/>
      <c r="D322" s="148" t="s">
        <v>151</v>
      </c>
      <c r="E322" s="160" t="s">
        <v>1</v>
      </c>
      <c r="F322" s="161" t="s">
        <v>419</v>
      </c>
      <c r="H322" s="160" t="s">
        <v>1</v>
      </c>
      <c r="I322" s="162"/>
      <c r="L322" s="159"/>
      <c r="M322" s="163"/>
      <c r="T322" s="164"/>
      <c r="AT322" s="160" t="s">
        <v>151</v>
      </c>
      <c r="AU322" s="160" t="s">
        <v>91</v>
      </c>
      <c r="AV322" s="13" t="s">
        <v>87</v>
      </c>
      <c r="AW322" s="13" t="s">
        <v>37</v>
      </c>
      <c r="AX322" s="13" t="s">
        <v>82</v>
      </c>
      <c r="AY322" s="160" t="s">
        <v>137</v>
      </c>
    </row>
    <row r="323" spans="2:65" s="12" customFormat="1" x14ac:dyDescent="0.2">
      <c r="B323" s="152"/>
      <c r="D323" s="148" t="s">
        <v>151</v>
      </c>
      <c r="E323" s="153" t="s">
        <v>1</v>
      </c>
      <c r="F323" s="154" t="s">
        <v>420</v>
      </c>
      <c r="H323" s="155">
        <v>3.11</v>
      </c>
      <c r="I323" s="156"/>
      <c r="L323" s="152"/>
      <c r="M323" s="157"/>
      <c r="T323" s="158"/>
      <c r="AT323" s="153" t="s">
        <v>151</v>
      </c>
      <c r="AU323" s="153" t="s">
        <v>91</v>
      </c>
      <c r="AV323" s="12" t="s">
        <v>91</v>
      </c>
      <c r="AW323" s="12" t="s">
        <v>37</v>
      </c>
      <c r="AX323" s="12" t="s">
        <v>82</v>
      </c>
      <c r="AY323" s="153" t="s">
        <v>137</v>
      </c>
    </row>
    <row r="324" spans="2:65" s="14" customFormat="1" x14ac:dyDescent="0.2">
      <c r="B324" s="165"/>
      <c r="D324" s="148" t="s">
        <v>151</v>
      </c>
      <c r="E324" s="166" t="s">
        <v>1</v>
      </c>
      <c r="F324" s="167" t="s">
        <v>155</v>
      </c>
      <c r="H324" s="168">
        <v>3.11</v>
      </c>
      <c r="I324" s="169"/>
      <c r="L324" s="165"/>
      <c r="M324" s="170"/>
      <c r="T324" s="171"/>
      <c r="AT324" s="166" t="s">
        <v>151</v>
      </c>
      <c r="AU324" s="166" t="s">
        <v>91</v>
      </c>
      <c r="AV324" s="14" t="s">
        <v>144</v>
      </c>
      <c r="AW324" s="14" t="s">
        <v>37</v>
      </c>
      <c r="AX324" s="14" t="s">
        <v>87</v>
      </c>
      <c r="AY324" s="166" t="s">
        <v>137</v>
      </c>
    </row>
    <row r="325" spans="2:65" s="1" customFormat="1" ht="16.5" customHeight="1" x14ac:dyDescent="0.2">
      <c r="B325" s="133"/>
      <c r="C325" s="134" t="s">
        <v>82</v>
      </c>
      <c r="D325" s="134" t="s">
        <v>140</v>
      </c>
      <c r="E325" s="135" t="s">
        <v>421</v>
      </c>
      <c r="F325" s="136" t="s">
        <v>422</v>
      </c>
      <c r="G325" s="137" t="s">
        <v>149</v>
      </c>
      <c r="H325" s="138">
        <v>26.04</v>
      </c>
      <c r="I325" s="139"/>
      <c r="J325" s="140">
        <f>ROUND(I325*H325,2)</f>
        <v>0</v>
      </c>
      <c r="K325" s="141"/>
      <c r="L325" s="32"/>
      <c r="M325" s="142" t="s">
        <v>1</v>
      </c>
      <c r="N325" s="143" t="s">
        <v>48</v>
      </c>
      <c r="P325" s="144">
        <f>O325*H325</f>
        <v>0</v>
      </c>
      <c r="Q325" s="144">
        <v>0</v>
      </c>
      <c r="R325" s="144">
        <f>Q325*H325</f>
        <v>0</v>
      </c>
      <c r="S325" s="144">
        <v>0</v>
      </c>
      <c r="T325" s="145">
        <f>S325*H325</f>
        <v>0</v>
      </c>
      <c r="AR325" s="146" t="s">
        <v>231</v>
      </c>
      <c r="AT325" s="146" t="s">
        <v>140</v>
      </c>
      <c r="AU325" s="146" t="s">
        <v>91</v>
      </c>
      <c r="AY325" s="16" t="s">
        <v>137</v>
      </c>
      <c r="BE325" s="147">
        <f>IF(N325="základní",J325,0)</f>
        <v>0</v>
      </c>
      <c r="BF325" s="147">
        <f>IF(N325="snížená",J325,0)</f>
        <v>0</v>
      </c>
      <c r="BG325" s="147">
        <f>IF(N325="zákl. přenesená",J325,0)</f>
        <v>0</v>
      </c>
      <c r="BH325" s="147">
        <f>IF(N325="sníž. přenesená",J325,0)</f>
        <v>0</v>
      </c>
      <c r="BI325" s="147">
        <f>IF(N325="nulová",J325,0)</f>
        <v>0</v>
      </c>
      <c r="BJ325" s="16" t="s">
        <v>91</v>
      </c>
      <c r="BK325" s="147">
        <f>ROUND(I325*H325,2)</f>
        <v>0</v>
      </c>
      <c r="BL325" s="16" t="s">
        <v>231</v>
      </c>
      <c r="BM325" s="146" t="s">
        <v>423</v>
      </c>
    </row>
    <row r="326" spans="2:65" s="1" customFormat="1" ht="19.5" x14ac:dyDescent="0.2">
      <c r="B326" s="32"/>
      <c r="D326" s="148" t="s">
        <v>146</v>
      </c>
      <c r="F326" s="149" t="s">
        <v>424</v>
      </c>
      <c r="I326" s="150"/>
      <c r="L326" s="32"/>
      <c r="M326" s="151"/>
      <c r="T326" s="56"/>
      <c r="AT326" s="16" t="s">
        <v>146</v>
      </c>
      <c r="AU326" s="16" t="s">
        <v>91</v>
      </c>
    </row>
    <row r="327" spans="2:65" s="12" customFormat="1" x14ac:dyDescent="0.2">
      <c r="B327" s="152"/>
      <c r="D327" s="148" t="s">
        <v>151</v>
      </c>
      <c r="E327" s="153" t="s">
        <v>1</v>
      </c>
      <c r="F327" s="154" t="s">
        <v>425</v>
      </c>
      <c r="H327" s="155">
        <v>26.04</v>
      </c>
      <c r="I327" s="156"/>
      <c r="L327" s="152"/>
      <c r="M327" s="157"/>
      <c r="T327" s="158"/>
      <c r="AT327" s="153" t="s">
        <v>151</v>
      </c>
      <c r="AU327" s="153" t="s">
        <v>91</v>
      </c>
      <c r="AV327" s="12" t="s">
        <v>91</v>
      </c>
      <c r="AW327" s="12" t="s">
        <v>37</v>
      </c>
      <c r="AX327" s="12" t="s">
        <v>87</v>
      </c>
      <c r="AY327" s="153" t="s">
        <v>137</v>
      </c>
    </row>
    <row r="328" spans="2:65" s="1" customFormat="1" ht="24.2" customHeight="1" x14ac:dyDescent="0.2">
      <c r="B328" s="133"/>
      <c r="C328" s="172" t="s">
        <v>82</v>
      </c>
      <c r="D328" s="172" t="s">
        <v>168</v>
      </c>
      <c r="E328" s="173" t="s">
        <v>426</v>
      </c>
      <c r="F328" s="174" t="s">
        <v>427</v>
      </c>
      <c r="G328" s="175" t="s">
        <v>149</v>
      </c>
      <c r="H328" s="176">
        <v>29.256</v>
      </c>
      <c r="I328" s="177"/>
      <c r="J328" s="178">
        <f>ROUND(I328*H328,2)</f>
        <v>0</v>
      </c>
      <c r="K328" s="179"/>
      <c r="L328" s="180"/>
      <c r="M328" s="181" t="s">
        <v>1</v>
      </c>
      <c r="N328" s="182" t="s">
        <v>48</v>
      </c>
      <c r="P328" s="144">
        <f>O328*H328</f>
        <v>0</v>
      </c>
      <c r="Q328" s="144">
        <v>1.3999999999999999E-4</v>
      </c>
      <c r="R328" s="144">
        <f>Q328*H328</f>
        <v>4.0958399999999999E-3</v>
      </c>
      <c r="S328" s="144">
        <v>0</v>
      </c>
      <c r="T328" s="145">
        <f>S328*H328</f>
        <v>0</v>
      </c>
      <c r="AR328" s="146" t="s">
        <v>255</v>
      </c>
      <c r="AT328" s="146" t="s">
        <v>168</v>
      </c>
      <c r="AU328" s="146" t="s">
        <v>91</v>
      </c>
      <c r="AY328" s="16" t="s">
        <v>137</v>
      </c>
      <c r="BE328" s="147">
        <f>IF(N328="základní",J328,0)</f>
        <v>0</v>
      </c>
      <c r="BF328" s="147">
        <f>IF(N328="snížená",J328,0)</f>
        <v>0</v>
      </c>
      <c r="BG328" s="147">
        <f>IF(N328="zákl. přenesená",J328,0)</f>
        <v>0</v>
      </c>
      <c r="BH328" s="147">
        <f>IF(N328="sníž. přenesená",J328,0)</f>
        <v>0</v>
      </c>
      <c r="BI328" s="147">
        <f>IF(N328="nulová",J328,0)</f>
        <v>0</v>
      </c>
      <c r="BJ328" s="16" t="s">
        <v>91</v>
      </c>
      <c r="BK328" s="147">
        <f>ROUND(I328*H328,2)</f>
        <v>0</v>
      </c>
      <c r="BL328" s="16" t="s">
        <v>231</v>
      </c>
      <c r="BM328" s="146" t="s">
        <v>428</v>
      </c>
    </row>
    <row r="329" spans="2:65" s="1" customFormat="1" x14ac:dyDescent="0.2">
      <c r="B329" s="32"/>
      <c r="D329" s="148" t="s">
        <v>146</v>
      </c>
      <c r="F329" s="149" t="s">
        <v>427</v>
      </c>
      <c r="I329" s="150"/>
      <c r="L329" s="32"/>
      <c r="M329" s="151"/>
      <c r="T329" s="56"/>
      <c r="AT329" s="16" t="s">
        <v>146</v>
      </c>
      <c r="AU329" s="16" t="s">
        <v>91</v>
      </c>
    </row>
    <row r="330" spans="2:65" s="12" customFormat="1" x14ac:dyDescent="0.2">
      <c r="B330" s="152"/>
      <c r="D330" s="148" t="s">
        <v>151</v>
      </c>
      <c r="F330" s="154" t="s">
        <v>429</v>
      </c>
      <c r="H330" s="155">
        <v>29.256</v>
      </c>
      <c r="I330" s="156"/>
      <c r="L330" s="152"/>
      <c r="M330" s="157"/>
      <c r="T330" s="158"/>
      <c r="AT330" s="153" t="s">
        <v>151</v>
      </c>
      <c r="AU330" s="153" t="s">
        <v>91</v>
      </c>
      <c r="AV330" s="12" t="s">
        <v>91</v>
      </c>
      <c r="AW330" s="12" t="s">
        <v>3</v>
      </c>
      <c r="AX330" s="12" t="s">
        <v>87</v>
      </c>
      <c r="AY330" s="153" t="s">
        <v>137</v>
      </c>
    </row>
    <row r="331" spans="2:65" s="1" customFormat="1" ht="21.75" customHeight="1" x14ac:dyDescent="0.2">
      <c r="B331" s="133"/>
      <c r="C331" s="134" t="s">
        <v>82</v>
      </c>
      <c r="D331" s="134" t="s">
        <v>140</v>
      </c>
      <c r="E331" s="135" t="s">
        <v>430</v>
      </c>
      <c r="F331" s="136" t="s">
        <v>431</v>
      </c>
      <c r="G331" s="137" t="s">
        <v>149</v>
      </c>
      <c r="H331" s="138">
        <v>26.04</v>
      </c>
      <c r="I331" s="139"/>
      <c r="J331" s="140">
        <f>ROUND(I331*H331,2)</f>
        <v>0</v>
      </c>
      <c r="K331" s="141"/>
      <c r="L331" s="32"/>
      <c r="M331" s="142" t="s">
        <v>1</v>
      </c>
      <c r="N331" s="143" t="s">
        <v>48</v>
      </c>
      <c r="P331" s="144">
        <f>O331*H331</f>
        <v>0</v>
      </c>
      <c r="Q331" s="144">
        <v>6.9999999999999999E-4</v>
      </c>
      <c r="R331" s="144">
        <f>Q331*H331</f>
        <v>1.8227999999999998E-2</v>
      </c>
      <c r="S331" s="144">
        <v>0</v>
      </c>
      <c r="T331" s="145">
        <f>S331*H331</f>
        <v>0</v>
      </c>
      <c r="AR331" s="146" t="s">
        <v>231</v>
      </c>
      <c r="AT331" s="146" t="s">
        <v>140</v>
      </c>
      <c r="AU331" s="146" t="s">
        <v>91</v>
      </c>
      <c r="AY331" s="16" t="s">
        <v>137</v>
      </c>
      <c r="BE331" s="147">
        <f>IF(N331="základní",J331,0)</f>
        <v>0</v>
      </c>
      <c r="BF331" s="147">
        <f>IF(N331="snížená",J331,0)</f>
        <v>0</v>
      </c>
      <c r="BG331" s="147">
        <f>IF(N331="zákl. přenesená",J331,0)</f>
        <v>0</v>
      </c>
      <c r="BH331" s="147">
        <f>IF(N331="sníž. přenesená",J331,0)</f>
        <v>0</v>
      </c>
      <c r="BI331" s="147">
        <f>IF(N331="nulová",J331,0)</f>
        <v>0</v>
      </c>
      <c r="BJ331" s="16" t="s">
        <v>91</v>
      </c>
      <c r="BK331" s="147">
        <f>ROUND(I331*H331,2)</f>
        <v>0</v>
      </c>
      <c r="BL331" s="16" t="s">
        <v>231</v>
      </c>
      <c r="BM331" s="146" t="s">
        <v>432</v>
      </c>
    </row>
    <row r="332" spans="2:65" s="1" customFormat="1" ht="19.5" x14ac:dyDescent="0.2">
      <c r="B332" s="32"/>
      <c r="D332" s="148" t="s">
        <v>146</v>
      </c>
      <c r="F332" s="149" t="s">
        <v>433</v>
      </c>
      <c r="I332" s="150"/>
      <c r="L332" s="32"/>
      <c r="M332" s="151"/>
      <c r="T332" s="56"/>
      <c r="AT332" s="16" t="s">
        <v>146</v>
      </c>
      <c r="AU332" s="16" t="s">
        <v>91</v>
      </c>
    </row>
    <row r="333" spans="2:65" s="1" customFormat="1" ht="24.2" customHeight="1" x14ac:dyDescent="0.2">
      <c r="B333" s="133"/>
      <c r="C333" s="134" t="s">
        <v>82</v>
      </c>
      <c r="D333" s="134" t="s">
        <v>140</v>
      </c>
      <c r="E333" s="135" t="s">
        <v>434</v>
      </c>
      <c r="F333" s="136" t="s">
        <v>435</v>
      </c>
      <c r="G333" s="137" t="s">
        <v>207</v>
      </c>
      <c r="H333" s="138">
        <v>0.34100000000000003</v>
      </c>
      <c r="I333" s="139"/>
      <c r="J333" s="140">
        <f>ROUND(I333*H333,2)</f>
        <v>0</v>
      </c>
      <c r="K333" s="141"/>
      <c r="L333" s="32"/>
      <c r="M333" s="142" t="s">
        <v>1</v>
      </c>
      <c r="N333" s="143" t="s">
        <v>48</v>
      </c>
      <c r="P333" s="144">
        <f>O333*H333</f>
        <v>0</v>
      </c>
      <c r="Q333" s="144">
        <v>0</v>
      </c>
      <c r="R333" s="144">
        <f>Q333*H333</f>
        <v>0</v>
      </c>
      <c r="S333" s="144">
        <v>0</v>
      </c>
      <c r="T333" s="145">
        <f>S333*H333</f>
        <v>0</v>
      </c>
      <c r="AR333" s="146" t="s">
        <v>231</v>
      </c>
      <c r="AT333" s="146" t="s">
        <v>140</v>
      </c>
      <c r="AU333" s="146" t="s">
        <v>91</v>
      </c>
      <c r="AY333" s="16" t="s">
        <v>137</v>
      </c>
      <c r="BE333" s="147">
        <f>IF(N333="základní",J333,0)</f>
        <v>0</v>
      </c>
      <c r="BF333" s="147">
        <f>IF(N333="snížená",J333,0)</f>
        <v>0</v>
      </c>
      <c r="BG333" s="147">
        <f>IF(N333="zákl. přenesená",J333,0)</f>
        <v>0</v>
      </c>
      <c r="BH333" s="147">
        <f>IF(N333="sníž. přenesená",J333,0)</f>
        <v>0</v>
      </c>
      <c r="BI333" s="147">
        <f>IF(N333="nulová",J333,0)</f>
        <v>0</v>
      </c>
      <c r="BJ333" s="16" t="s">
        <v>91</v>
      </c>
      <c r="BK333" s="147">
        <f>ROUND(I333*H333,2)</f>
        <v>0</v>
      </c>
      <c r="BL333" s="16" t="s">
        <v>231</v>
      </c>
      <c r="BM333" s="146" t="s">
        <v>436</v>
      </c>
    </row>
    <row r="334" spans="2:65" s="1" customFormat="1" ht="39" x14ac:dyDescent="0.2">
      <c r="B334" s="32"/>
      <c r="D334" s="148" t="s">
        <v>146</v>
      </c>
      <c r="F334" s="149" t="s">
        <v>437</v>
      </c>
      <c r="I334" s="150"/>
      <c r="L334" s="32"/>
      <c r="M334" s="151"/>
      <c r="T334" s="56"/>
      <c r="AT334" s="16" t="s">
        <v>146</v>
      </c>
      <c r="AU334" s="16" t="s">
        <v>91</v>
      </c>
    </row>
    <row r="335" spans="2:65" s="11" customFormat="1" ht="22.9" customHeight="1" x14ac:dyDescent="0.2">
      <c r="B335" s="122"/>
      <c r="D335" s="123" t="s">
        <v>81</v>
      </c>
      <c r="E335" s="131" t="s">
        <v>438</v>
      </c>
      <c r="F335" s="131" t="s">
        <v>439</v>
      </c>
      <c r="I335" s="125"/>
      <c r="J335" s="132">
        <f>BK335</f>
        <v>0</v>
      </c>
      <c r="L335" s="122"/>
      <c r="M335" s="126"/>
      <c r="P335" s="127">
        <f>SUM(P336:P373)</f>
        <v>0</v>
      </c>
      <c r="R335" s="127">
        <f>SUM(R336:R373)</f>
        <v>8.5498424999999989E-2</v>
      </c>
      <c r="T335" s="128">
        <f>SUM(T336:T373)</f>
        <v>0.27379999999999999</v>
      </c>
      <c r="AR335" s="123" t="s">
        <v>91</v>
      </c>
      <c r="AT335" s="129" t="s">
        <v>81</v>
      </c>
      <c r="AU335" s="129" t="s">
        <v>87</v>
      </c>
      <c r="AY335" s="123" t="s">
        <v>137</v>
      </c>
      <c r="BK335" s="130">
        <f>SUM(BK336:BK373)</f>
        <v>0</v>
      </c>
    </row>
    <row r="336" spans="2:65" s="1" customFormat="1" ht="16.5" customHeight="1" x14ac:dyDescent="0.2">
      <c r="B336" s="133"/>
      <c r="C336" s="134" t="s">
        <v>82</v>
      </c>
      <c r="D336" s="134" t="s">
        <v>140</v>
      </c>
      <c r="E336" s="135" t="s">
        <v>440</v>
      </c>
      <c r="F336" s="136" t="s">
        <v>441</v>
      </c>
      <c r="G336" s="137" t="s">
        <v>143</v>
      </c>
      <c r="H336" s="138">
        <v>2</v>
      </c>
      <c r="I336" s="139"/>
      <c r="J336" s="140">
        <f>ROUND(I336*H336,2)</f>
        <v>0</v>
      </c>
      <c r="K336" s="141"/>
      <c r="L336" s="32"/>
      <c r="M336" s="142" t="s">
        <v>1</v>
      </c>
      <c r="N336" s="143" t="s">
        <v>48</v>
      </c>
      <c r="P336" s="144">
        <f>O336*H336</f>
        <v>0</v>
      </c>
      <c r="Q336" s="144">
        <v>0</v>
      </c>
      <c r="R336" s="144">
        <f>Q336*H336</f>
        <v>0</v>
      </c>
      <c r="S336" s="144">
        <v>1E-3</v>
      </c>
      <c r="T336" s="145">
        <f>S336*H336</f>
        <v>2E-3</v>
      </c>
      <c r="AR336" s="146" t="s">
        <v>231</v>
      </c>
      <c r="AT336" s="146" t="s">
        <v>140</v>
      </c>
      <c r="AU336" s="146" t="s">
        <v>91</v>
      </c>
      <c r="AY336" s="16" t="s">
        <v>137</v>
      </c>
      <c r="BE336" s="147">
        <f>IF(N336="základní",J336,0)</f>
        <v>0</v>
      </c>
      <c r="BF336" s="147">
        <f>IF(N336="snížená",J336,0)</f>
        <v>0</v>
      </c>
      <c r="BG336" s="147">
        <f>IF(N336="zákl. přenesená",J336,0)</f>
        <v>0</v>
      </c>
      <c r="BH336" s="147">
        <f>IF(N336="sníž. přenesená",J336,0)</f>
        <v>0</v>
      </c>
      <c r="BI336" s="147">
        <f>IF(N336="nulová",J336,0)</f>
        <v>0</v>
      </c>
      <c r="BJ336" s="16" t="s">
        <v>91</v>
      </c>
      <c r="BK336" s="147">
        <f>ROUND(I336*H336,2)</f>
        <v>0</v>
      </c>
      <c r="BL336" s="16" t="s">
        <v>231</v>
      </c>
      <c r="BM336" s="146" t="s">
        <v>442</v>
      </c>
    </row>
    <row r="337" spans="2:65" s="1" customFormat="1" ht="19.5" x14ac:dyDescent="0.2">
      <c r="B337" s="32"/>
      <c r="D337" s="148" t="s">
        <v>146</v>
      </c>
      <c r="F337" s="149" t="s">
        <v>443</v>
      </c>
      <c r="I337" s="150"/>
      <c r="L337" s="32"/>
      <c r="M337" s="151"/>
      <c r="T337" s="56"/>
      <c r="AT337" s="16" t="s">
        <v>146</v>
      </c>
      <c r="AU337" s="16" t="s">
        <v>91</v>
      </c>
    </row>
    <row r="338" spans="2:65" s="1" customFormat="1" ht="24.2" customHeight="1" x14ac:dyDescent="0.2">
      <c r="B338" s="133"/>
      <c r="C338" s="134" t="s">
        <v>82</v>
      </c>
      <c r="D338" s="134" t="s">
        <v>140</v>
      </c>
      <c r="E338" s="135" t="s">
        <v>444</v>
      </c>
      <c r="F338" s="136" t="s">
        <v>445</v>
      </c>
      <c r="G338" s="137" t="s">
        <v>143</v>
      </c>
      <c r="H338" s="138">
        <v>1</v>
      </c>
      <c r="I338" s="139"/>
      <c r="J338" s="140">
        <f>ROUND(I338*H338,2)</f>
        <v>0</v>
      </c>
      <c r="K338" s="141"/>
      <c r="L338" s="32"/>
      <c r="M338" s="142" t="s">
        <v>1</v>
      </c>
      <c r="N338" s="143" t="s">
        <v>48</v>
      </c>
      <c r="P338" s="144">
        <f>O338*H338</f>
        <v>0</v>
      </c>
      <c r="Q338" s="144">
        <v>0</v>
      </c>
      <c r="R338" s="144">
        <f>Q338*H338</f>
        <v>0</v>
      </c>
      <c r="S338" s="144">
        <v>0</v>
      </c>
      <c r="T338" s="145">
        <f>S338*H338</f>
        <v>0</v>
      </c>
      <c r="AR338" s="146" t="s">
        <v>231</v>
      </c>
      <c r="AT338" s="146" t="s">
        <v>140</v>
      </c>
      <c r="AU338" s="146" t="s">
        <v>91</v>
      </c>
      <c r="AY338" s="16" t="s">
        <v>137</v>
      </c>
      <c r="BE338" s="147">
        <f>IF(N338="základní",J338,0)</f>
        <v>0</v>
      </c>
      <c r="BF338" s="147">
        <f>IF(N338="snížená",J338,0)</f>
        <v>0</v>
      </c>
      <c r="BG338" s="147">
        <f>IF(N338="zákl. přenesená",J338,0)</f>
        <v>0</v>
      </c>
      <c r="BH338" s="147">
        <f>IF(N338="sníž. přenesená",J338,0)</f>
        <v>0</v>
      </c>
      <c r="BI338" s="147">
        <f>IF(N338="nulová",J338,0)</f>
        <v>0</v>
      </c>
      <c r="BJ338" s="16" t="s">
        <v>91</v>
      </c>
      <c r="BK338" s="147">
        <f>ROUND(I338*H338,2)</f>
        <v>0</v>
      </c>
      <c r="BL338" s="16" t="s">
        <v>231</v>
      </c>
      <c r="BM338" s="146" t="s">
        <v>446</v>
      </c>
    </row>
    <row r="339" spans="2:65" s="1" customFormat="1" ht="19.5" x14ac:dyDescent="0.2">
      <c r="B339" s="32"/>
      <c r="D339" s="148" t="s">
        <v>146</v>
      </c>
      <c r="F339" s="149" t="s">
        <v>447</v>
      </c>
      <c r="I339" s="150"/>
      <c r="L339" s="32"/>
      <c r="M339" s="151"/>
      <c r="T339" s="56"/>
      <c r="AT339" s="16" t="s">
        <v>146</v>
      </c>
      <c r="AU339" s="16" t="s">
        <v>91</v>
      </c>
    </row>
    <row r="340" spans="2:65" s="1" customFormat="1" ht="33" customHeight="1" x14ac:dyDescent="0.2">
      <c r="B340" s="133"/>
      <c r="C340" s="172" t="s">
        <v>82</v>
      </c>
      <c r="D340" s="172" t="s">
        <v>168</v>
      </c>
      <c r="E340" s="173" t="s">
        <v>448</v>
      </c>
      <c r="F340" s="174" t="s">
        <v>449</v>
      </c>
      <c r="G340" s="175" t="s">
        <v>143</v>
      </c>
      <c r="H340" s="176">
        <v>1</v>
      </c>
      <c r="I340" s="177"/>
      <c r="J340" s="178">
        <f>ROUND(I340*H340,2)</f>
        <v>0</v>
      </c>
      <c r="K340" s="179"/>
      <c r="L340" s="180"/>
      <c r="M340" s="181" t="s">
        <v>1</v>
      </c>
      <c r="N340" s="182" t="s">
        <v>48</v>
      </c>
      <c r="P340" s="144">
        <f>O340*H340</f>
        <v>0</v>
      </c>
      <c r="Q340" s="144">
        <v>3.7999999999999999E-2</v>
      </c>
      <c r="R340" s="144">
        <f>Q340*H340</f>
        <v>3.7999999999999999E-2</v>
      </c>
      <c r="S340" s="144">
        <v>0</v>
      </c>
      <c r="T340" s="145">
        <f>S340*H340</f>
        <v>0</v>
      </c>
      <c r="AR340" s="146" t="s">
        <v>255</v>
      </c>
      <c r="AT340" s="146" t="s">
        <v>168</v>
      </c>
      <c r="AU340" s="146" t="s">
        <v>91</v>
      </c>
      <c r="AY340" s="16" t="s">
        <v>137</v>
      </c>
      <c r="BE340" s="147">
        <f>IF(N340="základní",J340,0)</f>
        <v>0</v>
      </c>
      <c r="BF340" s="147">
        <f>IF(N340="snížená",J340,0)</f>
        <v>0</v>
      </c>
      <c r="BG340" s="147">
        <f>IF(N340="zákl. přenesená",J340,0)</f>
        <v>0</v>
      </c>
      <c r="BH340" s="147">
        <f>IF(N340="sníž. přenesená",J340,0)</f>
        <v>0</v>
      </c>
      <c r="BI340" s="147">
        <f>IF(N340="nulová",J340,0)</f>
        <v>0</v>
      </c>
      <c r="BJ340" s="16" t="s">
        <v>91</v>
      </c>
      <c r="BK340" s="147">
        <f>ROUND(I340*H340,2)</f>
        <v>0</v>
      </c>
      <c r="BL340" s="16" t="s">
        <v>231</v>
      </c>
      <c r="BM340" s="146" t="s">
        <v>450</v>
      </c>
    </row>
    <row r="341" spans="2:65" s="1" customFormat="1" ht="19.5" x14ac:dyDescent="0.2">
      <c r="B341" s="32"/>
      <c r="D341" s="148" t="s">
        <v>146</v>
      </c>
      <c r="F341" s="149" t="s">
        <v>449</v>
      </c>
      <c r="I341" s="150"/>
      <c r="L341" s="32"/>
      <c r="M341" s="151"/>
      <c r="T341" s="56"/>
      <c r="AT341" s="16" t="s">
        <v>146</v>
      </c>
      <c r="AU341" s="16" t="s">
        <v>91</v>
      </c>
    </row>
    <row r="342" spans="2:65" s="1" customFormat="1" ht="24.2" customHeight="1" x14ac:dyDescent="0.2">
      <c r="B342" s="133"/>
      <c r="C342" s="134" t="s">
        <v>82</v>
      </c>
      <c r="D342" s="134" t="s">
        <v>140</v>
      </c>
      <c r="E342" s="135" t="s">
        <v>451</v>
      </c>
      <c r="F342" s="136" t="s">
        <v>452</v>
      </c>
      <c r="G342" s="137" t="s">
        <v>143</v>
      </c>
      <c r="H342" s="138">
        <v>2</v>
      </c>
      <c r="I342" s="139"/>
      <c r="J342" s="140">
        <f>ROUND(I342*H342,2)</f>
        <v>0</v>
      </c>
      <c r="K342" s="141"/>
      <c r="L342" s="32"/>
      <c r="M342" s="142" t="s">
        <v>1</v>
      </c>
      <c r="N342" s="143" t="s">
        <v>48</v>
      </c>
      <c r="P342" s="144">
        <f>O342*H342</f>
        <v>0</v>
      </c>
      <c r="Q342" s="144">
        <v>0</v>
      </c>
      <c r="R342" s="144">
        <f>Q342*H342</f>
        <v>0</v>
      </c>
      <c r="S342" s="144">
        <v>0</v>
      </c>
      <c r="T342" s="145">
        <f>S342*H342</f>
        <v>0</v>
      </c>
      <c r="AR342" s="146" t="s">
        <v>231</v>
      </c>
      <c r="AT342" s="146" t="s">
        <v>140</v>
      </c>
      <c r="AU342" s="146" t="s">
        <v>91</v>
      </c>
      <c r="AY342" s="16" t="s">
        <v>137</v>
      </c>
      <c r="BE342" s="147">
        <f>IF(N342="základní",J342,0)</f>
        <v>0</v>
      </c>
      <c r="BF342" s="147">
        <f>IF(N342="snížená",J342,0)</f>
        <v>0</v>
      </c>
      <c r="BG342" s="147">
        <f>IF(N342="zákl. přenesená",J342,0)</f>
        <v>0</v>
      </c>
      <c r="BH342" s="147">
        <f>IF(N342="sníž. přenesená",J342,0)</f>
        <v>0</v>
      </c>
      <c r="BI342" s="147">
        <f>IF(N342="nulová",J342,0)</f>
        <v>0</v>
      </c>
      <c r="BJ342" s="16" t="s">
        <v>91</v>
      </c>
      <c r="BK342" s="147">
        <f>ROUND(I342*H342,2)</f>
        <v>0</v>
      </c>
      <c r="BL342" s="16" t="s">
        <v>231</v>
      </c>
      <c r="BM342" s="146" t="s">
        <v>453</v>
      </c>
    </row>
    <row r="343" spans="2:65" s="1" customFormat="1" ht="29.25" x14ac:dyDescent="0.2">
      <c r="B343" s="32"/>
      <c r="D343" s="148" t="s">
        <v>146</v>
      </c>
      <c r="F343" s="149" t="s">
        <v>454</v>
      </c>
      <c r="I343" s="150"/>
      <c r="L343" s="32"/>
      <c r="M343" s="151"/>
      <c r="T343" s="56"/>
      <c r="AT343" s="16" t="s">
        <v>146</v>
      </c>
      <c r="AU343" s="16" t="s">
        <v>91</v>
      </c>
    </row>
    <row r="344" spans="2:65" s="1" customFormat="1" ht="24.2" customHeight="1" x14ac:dyDescent="0.2">
      <c r="B344" s="133"/>
      <c r="C344" s="172" t="s">
        <v>82</v>
      </c>
      <c r="D344" s="172" t="s">
        <v>168</v>
      </c>
      <c r="E344" s="173" t="s">
        <v>455</v>
      </c>
      <c r="F344" s="174" t="s">
        <v>456</v>
      </c>
      <c r="G344" s="175" t="s">
        <v>143</v>
      </c>
      <c r="H344" s="176">
        <v>1</v>
      </c>
      <c r="I344" s="177"/>
      <c r="J344" s="178">
        <f>ROUND(I344*H344,2)</f>
        <v>0</v>
      </c>
      <c r="K344" s="179"/>
      <c r="L344" s="180"/>
      <c r="M344" s="181" t="s">
        <v>1</v>
      </c>
      <c r="N344" s="182" t="s">
        <v>48</v>
      </c>
      <c r="P344" s="144">
        <f>O344*H344</f>
        <v>0</v>
      </c>
      <c r="Q344" s="144">
        <v>1.6E-2</v>
      </c>
      <c r="R344" s="144">
        <f>Q344*H344</f>
        <v>1.6E-2</v>
      </c>
      <c r="S344" s="144">
        <v>0</v>
      </c>
      <c r="T344" s="145">
        <f>S344*H344</f>
        <v>0</v>
      </c>
      <c r="AR344" s="146" t="s">
        <v>255</v>
      </c>
      <c r="AT344" s="146" t="s">
        <v>168</v>
      </c>
      <c r="AU344" s="146" t="s">
        <v>91</v>
      </c>
      <c r="AY344" s="16" t="s">
        <v>137</v>
      </c>
      <c r="BE344" s="147">
        <f>IF(N344="základní",J344,0)</f>
        <v>0</v>
      </c>
      <c r="BF344" s="147">
        <f>IF(N344="snížená",J344,0)</f>
        <v>0</v>
      </c>
      <c r="BG344" s="147">
        <f>IF(N344="zákl. přenesená",J344,0)</f>
        <v>0</v>
      </c>
      <c r="BH344" s="147">
        <f>IF(N344="sníž. přenesená",J344,0)</f>
        <v>0</v>
      </c>
      <c r="BI344" s="147">
        <f>IF(N344="nulová",J344,0)</f>
        <v>0</v>
      </c>
      <c r="BJ344" s="16" t="s">
        <v>91</v>
      </c>
      <c r="BK344" s="147">
        <f>ROUND(I344*H344,2)</f>
        <v>0</v>
      </c>
      <c r="BL344" s="16" t="s">
        <v>231</v>
      </c>
      <c r="BM344" s="146" t="s">
        <v>457</v>
      </c>
    </row>
    <row r="345" spans="2:65" s="1" customFormat="1" x14ac:dyDescent="0.2">
      <c r="B345" s="32"/>
      <c r="D345" s="148" t="s">
        <v>146</v>
      </c>
      <c r="F345" s="149" t="s">
        <v>456</v>
      </c>
      <c r="I345" s="150"/>
      <c r="L345" s="32"/>
      <c r="M345" s="151"/>
      <c r="T345" s="56"/>
      <c r="AT345" s="16" t="s">
        <v>146</v>
      </c>
      <c r="AU345" s="16" t="s">
        <v>91</v>
      </c>
    </row>
    <row r="346" spans="2:65" s="1" customFormat="1" ht="33" customHeight="1" x14ac:dyDescent="0.2">
      <c r="B346" s="133"/>
      <c r="C346" s="204" t="s">
        <v>82</v>
      </c>
      <c r="D346" s="204" t="s">
        <v>140</v>
      </c>
      <c r="E346" s="205" t="s">
        <v>458</v>
      </c>
      <c r="F346" s="208" t="s">
        <v>459</v>
      </c>
      <c r="G346" s="209" t="s">
        <v>143</v>
      </c>
      <c r="H346" s="210">
        <v>0</v>
      </c>
      <c r="I346" s="206"/>
      <c r="J346" s="207">
        <f>ROUND(I346*H346,2)</f>
        <v>0</v>
      </c>
      <c r="K346" s="141"/>
      <c r="L346" s="32"/>
      <c r="M346" s="142" t="s">
        <v>1</v>
      </c>
      <c r="N346" s="143" t="s">
        <v>48</v>
      </c>
      <c r="P346" s="144">
        <f>O346*H346</f>
        <v>0</v>
      </c>
      <c r="Q346" s="144">
        <v>0</v>
      </c>
      <c r="R346" s="144">
        <f>Q346*H346</f>
        <v>0</v>
      </c>
      <c r="S346" s="144">
        <v>0</v>
      </c>
      <c r="T346" s="145">
        <f>S346*H346</f>
        <v>0</v>
      </c>
      <c r="AR346" s="146" t="s">
        <v>231</v>
      </c>
      <c r="AT346" s="146" t="s">
        <v>140</v>
      </c>
      <c r="AU346" s="146" t="s">
        <v>91</v>
      </c>
      <c r="AY346" s="16" t="s">
        <v>137</v>
      </c>
      <c r="BE346" s="147">
        <f>IF(N346="základní",J346,0)</f>
        <v>0</v>
      </c>
      <c r="BF346" s="147">
        <f>IF(N346="snížená",J346,0)</f>
        <v>0</v>
      </c>
      <c r="BG346" s="147">
        <f>IF(N346="zákl. přenesená",J346,0)</f>
        <v>0</v>
      </c>
      <c r="BH346" s="147">
        <f>IF(N346="sníž. přenesená",J346,0)</f>
        <v>0</v>
      </c>
      <c r="BI346" s="147">
        <f>IF(N346="nulová",J346,0)</f>
        <v>0</v>
      </c>
      <c r="BJ346" s="16" t="s">
        <v>91</v>
      </c>
      <c r="BK346" s="147">
        <f>ROUND(I346*H346,2)</f>
        <v>0</v>
      </c>
      <c r="BL346" s="16" t="s">
        <v>231</v>
      </c>
      <c r="BM346" s="146" t="s">
        <v>460</v>
      </c>
    </row>
    <row r="347" spans="2:65" s="1" customFormat="1" ht="29.25" x14ac:dyDescent="0.2">
      <c r="B347" s="32"/>
      <c r="D347" s="148" t="s">
        <v>146</v>
      </c>
      <c r="F347" s="203" t="s">
        <v>461</v>
      </c>
      <c r="I347" s="150"/>
      <c r="L347" s="32"/>
      <c r="M347" s="151"/>
      <c r="T347" s="56"/>
      <c r="AT347" s="16" t="s">
        <v>146</v>
      </c>
      <c r="AU347" s="16" t="s">
        <v>91</v>
      </c>
    </row>
    <row r="348" spans="2:65" s="1" customFormat="1" ht="24.2" customHeight="1" x14ac:dyDescent="0.2">
      <c r="B348" s="133"/>
      <c r="C348" s="172" t="s">
        <v>82</v>
      </c>
      <c r="D348" s="172" t="s">
        <v>168</v>
      </c>
      <c r="E348" s="173"/>
      <c r="F348" s="174" t="s">
        <v>989</v>
      </c>
      <c r="G348" s="175" t="s">
        <v>143</v>
      </c>
      <c r="H348" s="176">
        <v>1</v>
      </c>
      <c r="I348" s="177"/>
      <c r="J348" s="178">
        <f>ROUND(I348*H348,2)</f>
        <v>0</v>
      </c>
      <c r="K348" s="179"/>
      <c r="L348" s="180"/>
      <c r="M348" s="181" t="s">
        <v>1</v>
      </c>
      <c r="N348" s="182" t="s">
        <v>48</v>
      </c>
      <c r="P348" s="144">
        <f>O348*H348</f>
        <v>0</v>
      </c>
      <c r="Q348" s="144">
        <v>1.6E-2</v>
      </c>
      <c r="R348" s="144">
        <f>Q348*H348</f>
        <v>1.6E-2</v>
      </c>
      <c r="S348" s="144">
        <v>0</v>
      </c>
      <c r="T348" s="145">
        <f>S348*H348</f>
        <v>0</v>
      </c>
      <c r="AR348" s="146" t="s">
        <v>255</v>
      </c>
      <c r="AT348" s="146" t="s">
        <v>168</v>
      </c>
      <c r="AU348" s="146" t="s">
        <v>91</v>
      </c>
      <c r="AY348" s="16" t="s">
        <v>137</v>
      </c>
      <c r="BE348" s="147">
        <f>IF(N348="základní",J348,0)</f>
        <v>0</v>
      </c>
      <c r="BF348" s="147">
        <f>IF(N348="snížená",J348,0)</f>
        <v>0</v>
      </c>
      <c r="BG348" s="147">
        <f>IF(N348="zákl. přenesená",J348,0)</f>
        <v>0</v>
      </c>
      <c r="BH348" s="147">
        <f>IF(N348="sníž. přenesená",J348,0)</f>
        <v>0</v>
      </c>
      <c r="BI348" s="147">
        <f>IF(N348="nulová",J348,0)</f>
        <v>0</v>
      </c>
      <c r="BJ348" s="16" t="s">
        <v>91</v>
      </c>
      <c r="BK348" s="147">
        <f>ROUND(I348*H348,2)</f>
        <v>0</v>
      </c>
      <c r="BL348" s="16" t="s">
        <v>231</v>
      </c>
      <c r="BM348" s="146" t="s">
        <v>462</v>
      </c>
    </row>
    <row r="349" spans="2:65" s="1" customFormat="1" x14ac:dyDescent="0.2">
      <c r="B349" s="32"/>
      <c r="D349" s="148" t="s">
        <v>146</v>
      </c>
      <c r="F349" s="149" t="s">
        <v>456</v>
      </c>
      <c r="I349" s="150"/>
      <c r="L349" s="32"/>
      <c r="M349" s="151"/>
      <c r="T349" s="56"/>
      <c r="AT349" s="16" t="s">
        <v>146</v>
      </c>
      <c r="AU349" s="16" t="s">
        <v>91</v>
      </c>
    </row>
    <row r="350" spans="2:65" s="1" customFormat="1" ht="24.2" customHeight="1" x14ac:dyDescent="0.2">
      <c r="B350" s="133"/>
      <c r="C350" s="134" t="s">
        <v>82</v>
      </c>
      <c r="D350" s="134" t="s">
        <v>140</v>
      </c>
      <c r="E350" s="135" t="s">
        <v>463</v>
      </c>
      <c r="F350" s="136" t="s">
        <v>464</v>
      </c>
      <c r="G350" s="137" t="s">
        <v>143</v>
      </c>
      <c r="H350" s="138">
        <v>2</v>
      </c>
      <c r="I350" s="139"/>
      <c r="J350" s="140">
        <f>ROUND(I350*H350,2)</f>
        <v>0</v>
      </c>
      <c r="K350" s="141"/>
      <c r="L350" s="32"/>
      <c r="M350" s="142" t="s">
        <v>1</v>
      </c>
      <c r="N350" s="143" t="s">
        <v>48</v>
      </c>
      <c r="P350" s="144">
        <f>O350*H350</f>
        <v>0</v>
      </c>
      <c r="Q350" s="144">
        <v>0</v>
      </c>
      <c r="R350" s="144">
        <f>Q350*H350</f>
        <v>0</v>
      </c>
      <c r="S350" s="144">
        <v>0</v>
      </c>
      <c r="T350" s="145">
        <f>S350*H350</f>
        <v>0</v>
      </c>
      <c r="AR350" s="146" t="s">
        <v>231</v>
      </c>
      <c r="AT350" s="146" t="s">
        <v>140</v>
      </c>
      <c r="AU350" s="146" t="s">
        <v>91</v>
      </c>
      <c r="AY350" s="16" t="s">
        <v>137</v>
      </c>
      <c r="BE350" s="147">
        <f>IF(N350="základní",J350,0)</f>
        <v>0</v>
      </c>
      <c r="BF350" s="147">
        <f>IF(N350="snížená",J350,0)</f>
        <v>0</v>
      </c>
      <c r="BG350" s="147">
        <f>IF(N350="zákl. přenesená",J350,0)</f>
        <v>0</v>
      </c>
      <c r="BH350" s="147">
        <f>IF(N350="sníž. přenesená",J350,0)</f>
        <v>0</v>
      </c>
      <c r="BI350" s="147">
        <f>IF(N350="nulová",J350,0)</f>
        <v>0</v>
      </c>
      <c r="BJ350" s="16" t="s">
        <v>91</v>
      </c>
      <c r="BK350" s="147">
        <f>ROUND(I350*H350,2)</f>
        <v>0</v>
      </c>
      <c r="BL350" s="16" t="s">
        <v>231</v>
      </c>
      <c r="BM350" s="146" t="s">
        <v>465</v>
      </c>
    </row>
    <row r="351" spans="2:65" s="1" customFormat="1" ht="19.5" x14ac:dyDescent="0.2">
      <c r="B351" s="32"/>
      <c r="D351" s="148" t="s">
        <v>146</v>
      </c>
      <c r="F351" s="149" t="s">
        <v>466</v>
      </c>
      <c r="I351" s="150"/>
      <c r="L351" s="32"/>
      <c r="M351" s="151"/>
      <c r="T351" s="56"/>
      <c r="AT351" s="16" t="s">
        <v>146</v>
      </c>
      <c r="AU351" s="16" t="s">
        <v>91</v>
      </c>
    </row>
    <row r="352" spans="2:65" s="1" customFormat="1" ht="16.5" customHeight="1" x14ac:dyDescent="0.2">
      <c r="B352" s="133"/>
      <c r="C352" s="211" t="s">
        <v>82</v>
      </c>
      <c r="D352" s="211" t="s">
        <v>168</v>
      </c>
      <c r="E352" s="212" t="s">
        <v>467</v>
      </c>
      <c r="F352" s="213" t="s">
        <v>468</v>
      </c>
      <c r="G352" s="214" t="s">
        <v>143</v>
      </c>
      <c r="H352" s="215">
        <v>0</v>
      </c>
      <c r="I352" s="216"/>
      <c r="J352" s="217">
        <f>ROUND(I352*H352,2)</f>
        <v>0</v>
      </c>
      <c r="K352" s="179"/>
      <c r="L352" s="180"/>
      <c r="M352" s="181" t="s">
        <v>1</v>
      </c>
      <c r="N352" s="182" t="s">
        <v>48</v>
      </c>
      <c r="P352" s="144">
        <f>O352*H352</f>
        <v>0</v>
      </c>
      <c r="Q352" s="144">
        <v>5.0000000000000002E-5</v>
      </c>
      <c r="R352" s="144">
        <f>Q352*H352</f>
        <v>0</v>
      </c>
      <c r="S352" s="144">
        <v>0</v>
      </c>
      <c r="T352" s="145">
        <f>S352*H352</f>
        <v>0</v>
      </c>
      <c r="AR352" s="146" t="s">
        <v>255</v>
      </c>
      <c r="AT352" s="146" t="s">
        <v>168</v>
      </c>
      <c r="AU352" s="146" t="s">
        <v>91</v>
      </c>
      <c r="AY352" s="16" t="s">
        <v>137</v>
      </c>
      <c r="BE352" s="147">
        <f>IF(N352="základní",J352,0)</f>
        <v>0</v>
      </c>
      <c r="BF352" s="147">
        <f>IF(N352="snížená",J352,0)</f>
        <v>0</v>
      </c>
      <c r="BG352" s="147">
        <f>IF(N352="zákl. přenesená",J352,0)</f>
        <v>0</v>
      </c>
      <c r="BH352" s="147">
        <f>IF(N352="sníž. přenesená",J352,0)</f>
        <v>0</v>
      </c>
      <c r="BI352" s="147">
        <f>IF(N352="nulová",J352,0)</f>
        <v>0</v>
      </c>
      <c r="BJ352" s="16" t="s">
        <v>91</v>
      </c>
      <c r="BK352" s="147">
        <f>ROUND(I352*H352,2)</f>
        <v>0</v>
      </c>
      <c r="BL352" s="16" t="s">
        <v>231</v>
      </c>
      <c r="BM352" s="146" t="s">
        <v>469</v>
      </c>
    </row>
    <row r="353" spans="2:65" s="1" customFormat="1" x14ac:dyDescent="0.2">
      <c r="B353" s="32"/>
      <c r="D353" s="148" t="s">
        <v>146</v>
      </c>
      <c r="F353" s="203" t="s">
        <v>468</v>
      </c>
      <c r="I353" s="150"/>
      <c r="L353" s="32"/>
      <c r="M353" s="151"/>
      <c r="T353" s="56"/>
      <c r="AT353" s="16" t="s">
        <v>146</v>
      </c>
      <c r="AU353" s="16" t="s">
        <v>91</v>
      </c>
    </row>
    <row r="354" spans="2:65" s="1" customFormat="1" ht="16.5" customHeight="1" x14ac:dyDescent="0.2">
      <c r="B354" s="133"/>
      <c r="C354" s="172" t="s">
        <v>82</v>
      </c>
      <c r="D354" s="172" t="s">
        <v>168</v>
      </c>
      <c r="E354" s="173" t="s">
        <v>470</v>
      </c>
      <c r="F354" s="174" t="s">
        <v>471</v>
      </c>
      <c r="G354" s="175" t="s">
        <v>143</v>
      </c>
      <c r="H354" s="176">
        <v>1</v>
      </c>
      <c r="I354" s="177"/>
      <c r="J354" s="178">
        <f>ROUND(I354*H354,2)</f>
        <v>0</v>
      </c>
      <c r="K354" s="179"/>
      <c r="L354" s="180"/>
      <c r="M354" s="181" t="s">
        <v>1</v>
      </c>
      <c r="N354" s="182" t="s">
        <v>48</v>
      </c>
      <c r="P354" s="144">
        <f>O354*H354</f>
        <v>0</v>
      </c>
      <c r="Q354" s="144">
        <v>2.2000000000000001E-3</v>
      </c>
      <c r="R354" s="144">
        <f>Q354*H354</f>
        <v>2.2000000000000001E-3</v>
      </c>
      <c r="S354" s="144">
        <v>0</v>
      </c>
      <c r="T354" s="145">
        <f>S354*H354</f>
        <v>0</v>
      </c>
      <c r="AR354" s="146" t="s">
        <v>255</v>
      </c>
      <c r="AT354" s="146" t="s">
        <v>168</v>
      </c>
      <c r="AU354" s="146" t="s">
        <v>91</v>
      </c>
      <c r="AY354" s="16" t="s">
        <v>137</v>
      </c>
      <c r="BE354" s="147">
        <f>IF(N354="základní",J354,0)</f>
        <v>0</v>
      </c>
      <c r="BF354" s="147">
        <f>IF(N354="snížená",J354,0)</f>
        <v>0</v>
      </c>
      <c r="BG354" s="147">
        <f>IF(N354="zákl. přenesená",J354,0)</f>
        <v>0</v>
      </c>
      <c r="BH354" s="147">
        <f>IF(N354="sníž. přenesená",J354,0)</f>
        <v>0</v>
      </c>
      <c r="BI354" s="147">
        <f>IF(N354="nulová",J354,0)</f>
        <v>0</v>
      </c>
      <c r="BJ354" s="16" t="s">
        <v>91</v>
      </c>
      <c r="BK354" s="147">
        <f>ROUND(I354*H354,2)</f>
        <v>0</v>
      </c>
      <c r="BL354" s="16" t="s">
        <v>231</v>
      </c>
      <c r="BM354" s="146" t="s">
        <v>472</v>
      </c>
    </row>
    <row r="355" spans="2:65" s="1" customFormat="1" x14ac:dyDescent="0.2">
      <c r="B355" s="32"/>
      <c r="D355" s="148" t="s">
        <v>146</v>
      </c>
      <c r="F355" s="149" t="s">
        <v>471</v>
      </c>
      <c r="I355" s="150"/>
      <c r="L355" s="32"/>
      <c r="M355" s="151"/>
      <c r="T355" s="56"/>
      <c r="AT355" s="16" t="s">
        <v>146</v>
      </c>
      <c r="AU355" s="16" t="s">
        <v>91</v>
      </c>
    </row>
    <row r="356" spans="2:65" s="1" customFormat="1" ht="16.5" customHeight="1" x14ac:dyDescent="0.2">
      <c r="B356" s="133"/>
      <c r="C356" s="172" t="s">
        <v>82</v>
      </c>
      <c r="D356" s="172" t="s">
        <v>168</v>
      </c>
      <c r="E356" s="173" t="s">
        <v>473</v>
      </c>
      <c r="F356" s="174" t="s">
        <v>474</v>
      </c>
      <c r="G356" s="175" t="s">
        <v>143</v>
      </c>
      <c r="H356" s="176">
        <v>1</v>
      </c>
      <c r="I356" s="177"/>
      <c r="J356" s="178">
        <f>ROUND(I356*H356,2)</f>
        <v>0</v>
      </c>
      <c r="K356" s="179"/>
      <c r="L356" s="180"/>
      <c r="M356" s="181" t="s">
        <v>1</v>
      </c>
      <c r="N356" s="182" t="s">
        <v>48</v>
      </c>
      <c r="P356" s="144">
        <f>O356*H356</f>
        <v>0</v>
      </c>
      <c r="Q356" s="144">
        <v>2.2000000000000001E-3</v>
      </c>
      <c r="R356" s="144">
        <f>Q356*H356</f>
        <v>2.2000000000000001E-3</v>
      </c>
      <c r="S356" s="144">
        <v>0</v>
      </c>
      <c r="T356" s="145">
        <f>S356*H356</f>
        <v>0</v>
      </c>
      <c r="AR356" s="146" t="s">
        <v>255</v>
      </c>
      <c r="AT356" s="146" t="s">
        <v>168</v>
      </c>
      <c r="AU356" s="146" t="s">
        <v>91</v>
      </c>
      <c r="AY356" s="16" t="s">
        <v>137</v>
      </c>
      <c r="BE356" s="147">
        <f>IF(N356="základní",J356,0)</f>
        <v>0</v>
      </c>
      <c r="BF356" s="147">
        <f>IF(N356="snížená",J356,0)</f>
        <v>0</v>
      </c>
      <c r="BG356" s="147">
        <f>IF(N356="zákl. přenesená",J356,0)</f>
        <v>0</v>
      </c>
      <c r="BH356" s="147">
        <f>IF(N356="sníž. přenesená",J356,0)</f>
        <v>0</v>
      </c>
      <c r="BI356" s="147">
        <f>IF(N356="nulová",J356,0)</f>
        <v>0</v>
      </c>
      <c r="BJ356" s="16" t="s">
        <v>91</v>
      </c>
      <c r="BK356" s="147">
        <f>ROUND(I356*H356,2)</f>
        <v>0</v>
      </c>
      <c r="BL356" s="16" t="s">
        <v>231</v>
      </c>
      <c r="BM356" s="146" t="s">
        <v>475</v>
      </c>
    </row>
    <row r="357" spans="2:65" s="1" customFormat="1" x14ac:dyDescent="0.2">
      <c r="B357" s="32"/>
      <c r="D357" s="148" t="s">
        <v>146</v>
      </c>
      <c r="F357" s="149" t="s">
        <v>474</v>
      </c>
      <c r="I357" s="150"/>
      <c r="L357" s="32"/>
      <c r="M357" s="151"/>
      <c r="T357" s="56"/>
      <c r="AT357" s="16" t="s">
        <v>146</v>
      </c>
      <c r="AU357" s="16" t="s">
        <v>91</v>
      </c>
    </row>
    <row r="358" spans="2:65" s="1" customFormat="1" ht="24.2" customHeight="1" x14ac:dyDescent="0.2">
      <c r="B358" s="133"/>
      <c r="C358" s="172" t="s">
        <v>82</v>
      </c>
      <c r="D358" s="172" t="s">
        <v>168</v>
      </c>
      <c r="E358" s="173" t="s">
        <v>476</v>
      </c>
      <c r="F358" s="174" t="s">
        <v>477</v>
      </c>
      <c r="G358" s="175" t="s">
        <v>143</v>
      </c>
      <c r="H358" s="176">
        <v>1</v>
      </c>
      <c r="I358" s="177"/>
      <c r="J358" s="178">
        <f>ROUND(I358*H358,2)</f>
        <v>0</v>
      </c>
      <c r="K358" s="179"/>
      <c r="L358" s="180"/>
      <c r="M358" s="181" t="s">
        <v>1</v>
      </c>
      <c r="N358" s="182" t="s">
        <v>48</v>
      </c>
      <c r="P358" s="144">
        <f>O358*H358</f>
        <v>0</v>
      </c>
      <c r="Q358" s="144">
        <v>1.4999999999999999E-4</v>
      </c>
      <c r="R358" s="144">
        <f>Q358*H358</f>
        <v>1.4999999999999999E-4</v>
      </c>
      <c r="S358" s="144">
        <v>0</v>
      </c>
      <c r="T358" s="145">
        <f>S358*H358</f>
        <v>0</v>
      </c>
      <c r="AR358" s="146" t="s">
        <v>255</v>
      </c>
      <c r="AT358" s="146" t="s">
        <v>168</v>
      </c>
      <c r="AU358" s="146" t="s">
        <v>91</v>
      </c>
      <c r="AY358" s="16" t="s">
        <v>137</v>
      </c>
      <c r="BE358" s="147">
        <f>IF(N358="základní",J358,0)</f>
        <v>0</v>
      </c>
      <c r="BF358" s="147">
        <f>IF(N358="snížená",J358,0)</f>
        <v>0</v>
      </c>
      <c r="BG358" s="147">
        <f>IF(N358="zákl. přenesená",J358,0)</f>
        <v>0</v>
      </c>
      <c r="BH358" s="147">
        <f>IF(N358="sníž. přenesená",J358,0)</f>
        <v>0</v>
      </c>
      <c r="BI358" s="147">
        <f>IF(N358="nulová",J358,0)</f>
        <v>0</v>
      </c>
      <c r="BJ358" s="16" t="s">
        <v>91</v>
      </c>
      <c r="BK358" s="147">
        <f>ROUND(I358*H358,2)</f>
        <v>0</v>
      </c>
      <c r="BL358" s="16" t="s">
        <v>231</v>
      </c>
      <c r="BM358" s="146" t="s">
        <v>478</v>
      </c>
    </row>
    <row r="359" spans="2:65" s="1" customFormat="1" x14ac:dyDescent="0.2">
      <c r="B359" s="32"/>
      <c r="D359" s="148" t="s">
        <v>146</v>
      </c>
      <c r="F359" s="149" t="s">
        <v>477</v>
      </c>
      <c r="I359" s="150"/>
      <c r="L359" s="32"/>
      <c r="M359" s="151"/>
      <c r="T359" s="56"/>
      <c r="AT359" s="16" t="s">
        <v>146</v>
      </c>
      <c r="AU359" s="16" t="s">
        <v>91</v>
      </c>
    </row>
    <row r="360" spans="2:65" s="1" customFormat="1" ht="24.2" customHeight="1" x14ac:dyDescent="0.2">
      <c r="B360" s="133"/>
      <c r="C360" s="134" t="s">
        <v>479</v>
      </c>
      <c r="D360" s="134" t="s">
        <v>140</v>
      </c>
      <c r="E360" s="135" t="s">
        <v>480</v>
      </c>
      <c r="F360" s="136" t="s">
        <v>481</v>
      </c>
      <c r="G360" s="137" t="s">
        <v>143</v>
      </c>
      <c r="H360" s="138">
        <v>1</v>
      </c>
      <c r="I360" s="139"/>
      <c r="J360" s="140">
        <f>ROUND(I360*H360,2)</f>
        <v>0</v>
      </c>
      <c r="K360" s="141"/>
      <c r="L360" s="32"/>
      <c r="M360" s="142" t="s">
        <v>1</v>
      </c>
      <c r="N360" s="143" t="s">
        <v>48</v>
      </c>
      <c r="P360" s="144">
        <f>O360*H360</f>
        <v>0</v>
      </c>
      <c r="Q360" s="144">
        <v>0</v>
      </c>
      <c r="R360" s="144">
        <f>Q360*H360</f>
        <v>0</v>
      </c>
      <c r="S360" s="144">
        <v>1.8E-3</v>
      </c>
      <c r="T360" s="145">
        <f>S360*H360</f>
        <v>1.8E-3</v>
      </c>
      <c r="AR360" s="146" t="s">
        <v>231</v>
      </c>
      <c r="AT360" s="146" t="s">
        <v>140</v>
      </c>
      <c r="AU360" s="146" t="s">
        <v>91</v>
      </c>
      <c r="AY360" s="16" t="s">
        <v>137</v>
      </c>
      <c r="BE360" s="147">
        <f>IF(N360="základní",J360,0)</f>
        <v>0</v>
      </c>
      <c r="BF360" s="147">
        <f>IF(N360="snížená",J360,0)</f>
        <v>0</v>
      </c>
      <c r="BG360" s="147">
        <f>IF(N360="zákl. přenesená",J360,0)</f>
        <v>0</v>
      </c>
      <c r="BH360" s="147">
        <f>IF(N360="sníž. přenesená",J360,0)</f>
        <v>0</v>
      </c>
      <c r="BI360" s="147">
        <f>IF(N360="nulová",J360,0)</f>
        <v>0</v>
      </c>
      <c r="BJ360" s="16" t="s">
        <v>91</v>
      </c>
      <c r="BK360" s="147">
        <f>ROUND(I360*H360,2)</f>
        <v>0</v>
      </c>
      <c r="BL360" s="16" t="s">
        <v>231</v>
      </c>
      <c r="BM360" s="146" t="s">
        <v>482</v>
      </c>
    </row>
    <row r="361" spans="2:65" s="1" customFormat="1" ht="19.5" x14ac:dyDescent="0.2">
      <c r="B361" s="32"/>
      <c r="D361" s="148" t="s">
        <v>146</v>
      </c>
      <c r="F361" s="149" t="s">
        <v>483</v>
      </c>
      <c r="I361" s="150"/>
      <c r="L361" s="32"/>
      <c r="M361" s="151"/>
      <c r="T361" s="56"/>
      <c r="AT361" s="16" t="s">
        <v>146</v>
      </c>
      <c r="AU361" s="16" t="s">
        <v>91</v>
      </c>
    </row>
    <row r="362" spans="2:65" s="1" customFormat="1" ht="24.2" customHeight="1" x14ac:dyDescent="0.2">
      <c r="B362" s="133"/>
      <c r="C362" s="134" t="s">
        <v>82</v>
      </c>
      <c r="D362" s="134" t="s">
        <v>140</v>
      </c>
      <c r="E362" s="135" t="s">
        <v>484</v>
      </c>
      <c r="F362" s="136" t="s">
        <v>485</v>
      </c>
      <c r="G362" s="137" t="s">
        <v>143</v>
      </c>
      <c r="H362" s="138">
        <v>2</v>
      </c>
      <c r="I362" s="139"/>
      <c r="J362" s="140">
        <f>ROUND(I362*H362,2)</f>
        <v>0</v>
      </c>
      <c r="K362" s="141"/>
      <c r="L362" s="32"/>
      <c r="M362" s="142" t="s">
        <v>1</v>
      </c>
      <c r="N362" s="143" t="s">
        <v>48</v>
      </c>
      <c r="P362" s="144">
        <f>O362*H362</f>
        <v>0</v>
      </c>
      <c r="Q362" s="144">
        <v>4.7421250000000001E-4</v>
      </c>
      <c r="R362" s="144">
        <f>Q362*H362</f>
        <v>9.4842500000000003E-4</v>
      </c>
      <c r="S362" s="144">
        <v>0</v>
      </c>
      <c r="T362" s="145">
        <f>S362*H362</f>
        <v>0</v>
      </c>
      <c r="AR362" s="146" t="s">
        <v>231</v>
      </c>
      <c r="AT362" s="146" t="s">
        <v>140</v>
      </c>
      <c r="AU362" s="146" t="s">
        <v>91</v>
      </c>
      <c r="AY362" s="16" t="s">
        <v>137</v>
      </c>
      <c r="BE362" s="147">
        <f>IF(N362="základní",J362,0)</f>
        <v>0</v>
      </c>
      <c r="BF362" s="147">
        <f>IF(N362="snížená",J362,0)</f>
        <v>0</v>
      </c>
      <c r="BG362" s="147">
        <f>IF(N362="zákl. přenesená",J362,0)</f>
        <v>0</v>
      </c>
      <c r="BH362" s="147">
        <f>IF(N362="sníž. přenesená",J362,0)</f>
        <v>0</v>
      </c>
      <c r="BI362" s="147">
        <f>IF(N362="nulová",J362,0)</f>
        <v>0</v>
      </c>
      <c r="BJ362" s="16" t="s">
        <v>91</v>
      </c>
      <c r="BK362" s="147">
        <f>ROUND(I362*H362,2)</f>
        <v>0</v>
      </c>
      <c r="BL362" s="16" t="s">
        <v>231</v>
      </c>
      <c r="BM362" s="146" t="s">
        <v>486</v>
      </c>
    </row>
    <row r="363" spans="2:65" s="1" customFormat="1" ht="19.5" x14ac:dyDescent="0.2">
      <c r="B363" s="32"/>
      <c r="D363" s="148" t="s">
        <v>146</v>
      </c>
      <c r="F363" s="149" t="s">
        <v>487</v>
      </c>
      <c r="I363" s="150"/>
      <c r="L363" s="32"/>
      <c r="M363" s="151"/>
      <c r="T363" s="56"/>
      <c r="AT363" s="16" t="s">
        <v>146</v>
      </c>
      <c r="AU363" s="16" t="s">
        <v>91</v>
      </c>
    </row>
    <row r="364" spans="2:65" s="1" customFormat="1" ht="24.2" customHeight="1" x14ac:dyDescent="0.2">
      <c r="B364" s="133"/>
      <c r="C364" s="172" t="s">
        <v>82</v>
      </c>
      <c r="D364" s="172" t="s">
        <v>168</v>
      </c>
      <c r="E364" s="173" t="s">
        <v>488</v>
      </c>
      <c r="F364" s="174" t="s">
        <v>489</v>
      </c>
      <c r="G364" s="175" t="s">
        <v>143</v>
      </c>
      <c r="H364" s="176">
        <v>1</v>
      </c>
      <c r="I364" s="177"/>
      <c r="J364" s="178">
        <f>ROUND(I364*H364,2)</f>
        <v>0</v>
      </c>
      <c r="K364" s="179"/>
      <c r="L364" s="180"/>
      <c r="M364" s="181" t="s">
        <v>1</v>
      </c>
      <c r="N364" s="182" t="s">
        <v>48</v>
      </c>
      <c r="P364" s="144">
        <f>O364*H364</f>
        <v>0</v>
      </c>
      <c r="Q364" s="144">
        <v>0.01</v>
      </c>
      <c r="R364" s="144">
        <f>Q364*H364</f>
        <v>0.01</v>
      </c>
      <c r="S364" s="144">
        <v>0</v>
      </c>
      <c r="T364" s="145">
        <f>S364*H364</f>
        <v>0</v>
      </c>
      <c r="AR364" s="146" t="s">
        <v>255</v>
      </c>
      <c r="AT364" s="146" t="s">
        <v>168</v>
      </c>
      <c r="AU364" s="146" t="s">
        <v>91</v>
      </c>
      <c r="AY364" s="16" t="s">
        <v>137</v>
      </c>
      <c r="BE364" s="147">
        <f>IF(N364="základní",J364,0)</f>
        <v>0</v>
      </c>
      <c r="BF364" s="147">
        <f>IF(N364="snížená",J364,0)</f>
        <v>0</v>
      </c>
      <c r="BG364" s="147">
        <f>IF(N364="zákl. přenesená",J364,0)</f>
        <v>0</v>
      </c>
      <c r="BH364" s="147">
        <f>IF(N364="sníž. přenesená",J364,0)</f>
        <v>0</v>
      </c>
      <c r="BI364" s="147">
        <f>IF(N364="nulová",J364,0)</f>
        <v>0</v>
      </c>
      <c r="BJ364" s="16" t="s">
        <v>91</v>
      </c>
      <c r="BK364" s="147">
        <f>ROUND(I364*H364,2)</f>
        <v>0</v>
      </c>
      <c r="BL364" s="16" t="s">
        <v>231</v>
      </c>
      <c r="BM364" s="146" t="s">
        <v>490</v>
      </c>
    </row>
    <row r="365" spans="2:65" s="1" customFormat="1" ht="19.5" x14ac:dyDescent="0.2">
      <c r="B365" s="32"/>
      <c r="D365" s="148" t="s">
        <v>146</v>
      </c>
      <c r="F365" s="149" t="s">
        <v>489</v>
      </c>
      <c r="I365" s="150"/>
      <c r="L365" s="32"/>
      <c r="M365" s="151"/>
      <c r="T365" s="56"/>
      <c r="AT365" s="16" t="s">
        <v>146</v>
      </c>
      <c r="AU365" s="16" t="s">
        <v>91</v>
      </c>
    </row>
    <row r="366" spans="2:65" s="1" customFormat="1" ht="24.2" customHeight="1" x14ac:dyDescent="0.2">
      <c r="B366" s="133"/>
      <c r="C366" s="134" t="s">
        <v>82</v>
      </c>
      <c r="D366" s="134" t="s">
        <v>140</v>
      </c>
      <c r="E366" s="135" t="s">
        <v>491</v>
      </c>
      <c r="F366" s="136" t="s">
        <v>492</v>
      </c>
      <c r="G366" s="137" t="s">
        <v>143</v>
      </c>
      <c r="H366" s="138">
        <v>4</v>
      </c>
      <c r="I366" s="139"/>
      <c r="J366" s="140">
        <f>ROUND(I366*H366,2)</f>
        <v>0</v>
      </c>
      <c r="K366" s="141"/>
      <c r="L366" s="32"/>
      <c r="M366" s="142" t="s">
        <v>1</v>
      </c>
      <c r="N366" s="143" t="s">
        <v>48</v>
      </c>
      <c r="P366" s="144">
        <f>O366*H366</f>
        <v>0</v>
      </c>
      <c r="Q366" s="144">
        <v>0</v>
      </c>
      <c r="R366" s="144">
        <f>Q366*H366</f>
        <v>0</v>
      </c>
      <c r="S366" s="144">
        <v>2.4E-2</v>
      </c>
      <c r="T366" s="145">
        <f>S366*H366</f>
        <v>9.6000000000000002E-2</v>
      </c>
      <c r="AR366" s="146" t="s">
        <v>231</v>
      </c>
      <c r="AT366" s="146" t="s">
        <v>140</v>
      </c>
      <c r="AU366" s="146" t="s">
        <v>91</v>
      </c>
      <c r="AY366" s="16" t="s">
        <v>137</v>
      </c>
      <c r="BE366" s="147">
        <f>IF(N366="základní",J366,0)</f>
        <v>0</v>
      </c>
      <c r="BF366" s="147">
        <f>IF(N366="snížená",J366,0)</f>
        <v>0</v>
      </c>
      <c r="BG366" s="147">
        <f>IF(N366="zákl. přenesená",J366,0)</f>
        <v>0</v>
      </c>
      <c r="BH366" s="147">
        <f>IF(N366="sníž. přenesená",J366,0)</f>
        <v>0</v>
      </c>
      <c r="BI366" s="147">
        <f>IF(N366="nulová",J366,0)</f>
        <v>0</v>
      </c>
      <c r="BJ366" s="16" t="s">
        <v>91</v>
      </c>
      <c r="BK366" s="147">
        <f>ROUND(I366*H366,2)</f>
        <v>0</v>
      </c>
      <c r="BL366" s="16" t="s">
        <v>231</v>
      </c>
      <c r="BM366" s="146" t="s">
        <v>493</v>
      </c>
    </row>
    <row r="367" spans="2:65" s="1" customFormat="1" ht="19.5" x14ac:dyDescent="0.2">
      <c r="B367" s="32"/>
      <c r="D367" s="148" t="s">
        <v>146</v>
      </c>
      <c r="F367" s="149" t="s">
        <v>494</v>
      </c>
      <c r="I367" s="150"/>
      <c r="L367" s="32"/>
      <c r="M367" s="151"/>
      <c r="T367" s="56"/>
      <c r="AT367" s="16" t="s">
        <v>146</v>
      </c>
      <c r="AU367" s="16" t="s">
        <v>91</v>
      </c>
    </row>
    <row r="368" spans="2:65" s="1" customFormat="1" ht="24.2" customHeight="1" x14ac:dyDescent="0.2">
      <c r="B368" s="133"/>
      <c r="C368" s="134" t="s">
        <v>495</v>
      </c>
      <c r="D368" s="134" t="s">
        <v>140</v>
      </c>
      <c r="E368" s="135" t="s">
        <v>496</v>
      </c>
      <c r="F368" s="136" t="s">
        <v>497</v>
      </c>
      <c r="G368" s="137" t="s">
        <v>143</v>
      </c>
      <c r="H368" s="138">
        <v>1</v>
      </c>
      <c r="I368" s="139"/>
      <c r="J368" s="140">
        <f>ROUND(I368*H368,2)</f>
        <v>0</v>
      </c>
      <c r="K368" s="141"/>
      <c r="L368" s="32"/>
      <c r="M368" s="142" t="s">
        <v>1</v>
      </c>
      <c r="N368" s="143" t="s">
        <v>48</v>
      </c>
      <c r="P368" s="144">
        <f>O368*H368</f>
        <v>0</v>
      </c>
      <c r="Q368" s="144">
        <v>0</v>
      </c>
      <c r="R368" s="144">
        <f>Q368*H368</f>
        <v>0</v>
      </c>
      <c r="S368" s="144">
        <v>0</v>
      </c>
      <c r="T368" s="145">
        <f>S368*H368</f>
        <v>0</v>
      </c>
      <c r="AR368" s="146" t="s">
        <v>231</v>
      </c>
      <c r="AT368" s="146" t="s">
        <v>140</v>
      </c>
      <c r="AU368" s="146" t="s">
        <v>91</v>
      </c>
      <c r="AY368" s="16" t="s">
        <v>137</v>
      </c>
      <c r="BE368" s="147">
        <f>IF(N368="základní",J368,0)</f>
        <v>0</v>
      </c>
      <c r="BF368" s="147">
        <f>IF(N368="snížená",J368,0)</f>
        <v>0</v>
      </c>
      <c r="BG368" s="147">
        <f>IF(N368="zákl. přenesená",J368,0)</f>
        <v>0</v>
      </c>
      <c r="BH368" s="147">
        <f>IF(N368="sníž. přenesená",J368,0)</f>
        <v>0</v>
      </c>
      <c r="BI368" s="147">
        <f>IF(N368="nulová",J368,0)</f>
        <v>0</v>
      </c>
      <c r="BJ368" s="16" t="s">
        <v>91</v>
      </c>
      <c r="BK368" s="147">
        <f>ROUND(I368*H368,2)</f>
        <v>0</v>
      </c>
      <c r="BL368" s="16" t="s">
        <v>231</v>
      </c>
      <c r="BM368" s="146" t="s">
        <v>498</v>
      </c>
    </row>
    <row r="369" spans="2:65" s="1" customFormat="1" ht="19.5" x14ac:dyDescent="0.2">
      <c r="B369" s="32"/>
      <c r="D369" s="148" t="s">
        <v>146</v>
      </c>
      <c r="F369" s="149" t="s">
        <v>499</v>
      </c>
      <c r="I369" s="150"/>
      <c r="L369" s="32"/>
      <c r="M369" s="151"/>
      <c r="T369" s="56"/>
      <c r="AT369" s="16" t="s">
        <v>146</v>
      </c>
      <c r="AU369" s="16" t="s">
        <v>91</v>
      </c>
    </row>
    <row r="370" spans="2:65" s="1" customFormat="1" ht="24.2" customHeight="1" x14ac:dyDescent="0.2">
      <c r="B370" s="133"/>
      <c r="C370" s="134" t="s">
        <v>82</v>
      </c>
      <c r="D370" s="134" t="s">
        <v>140</v>
      </c>
      <c r="E370" s="135" t="s">
        <v>500</v>
      </c>
      <c r="F370" s="136" t="s">
        <v>501</v>
      </c>
      <c r="G370" s="137" t="s">
        <v>143</v>
      </c>
      <c r="H370" s="138">
        <v>1</v>
      </c>
      <c r="I370" s="139"/>
      <c r="J370" s="140">
        <f>ROUND(I370*H370,2)</f>
        <v>0</v>
      </c>
      <c r="K370" s="141"/>
      <c r="L370" s="32"/>
      <c r="M370" s="142" t="s">
        <v>1</v>
      </c>
      <c r="N370" s="143" t="s">
        <v>48</v>
      </c>
      <c r="P370" s="144">
        <f>O370*H370</f>
        <v>0</v>
      </c>
      <c r="Q370" s="144">
        <v>0</v>
      </c>
      <c r="R370" s="144">
        <f>Q370*H370</f>
        <v>0</v>
      </c>
      <c r="S370" s="144">
        <v>0.17399999999999999</v>
      </c>
      <c r="T370" s="145">
        <f>S370*H370</f>
        <v>0.17399999999999999</v>
      </c>
      <c r="AR370" s="146" t="s">
        <v>231</v>
      </c>
      <c r="AT370" s="146" t="s">
        <v>140</v>
      </c>
      <c r="AU370" s="146" t="s">
        <v>91</v>
      </c>
      <c r="AY370" s="16" t="s">
        <v>137</v>
      </c>
      <c r="BE370" s="147">
        <f>IF(N370="základní",J370,0)</f>
        <v>0</v>
      </c>
      <c r="BF370" s="147">
        <f>IF(N370="snížená",J370,0)</f>
        <v>0</v>
      </c>
      <c r="BG370" s="147">
        <f>IF(N370="zákl. přenesená",J370,0)</f>
        <v>0</v>
      </c>
      <c r="BH370" s="147">
        <f>IF(N370="sníž. přenesená",J370,0)</f>
        <v>0</v>
      </c>
      <c r="BI370" s="147">
        <f>IF(N370="nulová",J370,0)</f>
        <v>0</v>
      </c>
      <c r="BJ370" s="16" t="s">
        <v>91</v>
      </c>
      <c r="BK370" s="147">
        <f>ROUND(I370*H370,2)</f>
        <v>0</v>
      </c>
      <c r="BL370" s="16" t="s">
        <v>231</v>
      </c>
      <c r="BM370" s="146" t="s">
        <v>502</v>
      </c>
    </row>
    <row r="371" spans="2:65" s="1" customFormat="1" ht="19.5" x14ac:dyDescent="0.2">
      <c r="B371" s="32"/>
      <c r="D371" s="148" t="s">
        <v>146</v>
      </c>
      <c r="F371" s="149" t="s">
        <v>503</v>
      </c>
      <c r="I371" s="150"/>
      <c r="L371" s="32"/>
      <c r="M371" s="151"/>
      <c r="T371" s="56"/>
      <c r="AT371" s="16" t="s">
        <v>146</v>
      </c>
      <c r="AU371" s="16" t="s">
        <v>91</v>
      </c>
    </row>
    <row r="372" spans="2:65" s="1" customFormat="1" ht="24.2" customHeight="1" x14ac:dyDescent="0.2">
      <c r="B372" s="133"/>
      <c r="C372" s="134" t="s">
        <v>82</v>
      </c>
      <c r="D372" s="134" t="s">
        <v>140</v>
      </c>
      <c r="E372" s="135" t="s">
        <v>504</v>
      </c>
      <c r="F372" s="136" t="s">
        <v>505</v>
      </c>
      <c r="G372" s="137" t="s">
        <v>207</v>
      </c>
      <c r="H372" s="138">
        <v>8.5000000000000006E-2</v>
      </c>
      <c r="I372" s="139"/>
      <c r="J372" s="140">
        <f>ROUND(I372*H372,2)</f>
        <v>0</v>
      </c>
      <c r="K372" s="141"/>
      <c r="L372" s="32"/>
      <c r="M372" s="142" t="s">
        <v>1</v>
      </c>
      <c r="N372" s="143" t="s">
        <v>48</v>
      </c>
      <c r="P372" s="144">
        <f>O372*H372</f>
        <v>0</v>
      </c>
      <c r="Q372" s="144">
        <v>0</v>
      </c>
      <c r="R372" s="144">
        <f>Q372*H372</f>
        <v>0</v>
      </c>
      <c r="S372" s="144">
        <v>0</v>
      </c>
      <c r="T372" s="145">
        <f>S372*H372</f>
        <v>0</v>
      </c>
      <c r="AR372" s="146" t="s">
        <v>231</v>
      </c>
      <c r="AT372" s="146" t="s">
        <v>140</v>
      </c>
      <c r="AU372" s="146" t="s">
        <v>91</v>
      </c>
      <c r="AY372" s="16" t="s">
        <v>137</v>
      </c>
      <c r="BE372" s="147">
        <f>IF(N372="základní",J372,0)</f>
        <v>0</v>
      </c>
      <c r="BF372" s="147">
        <f>IF(N372="snížená",J372,0)</f>
        <v>0</v>
      </c>
      <c r="BG372" s="147">
        <f>IF(N372="zákl. přenesená",J372,0)</f>
        <v>0</v>
      </c>
      <c r="BH372" s="147">
        <f>IF(N372="sníž. přenesená",J372,0)</f>
        <v>0</v>
      </c>
      <c r="BI372" s="147">
        <f>IF(N372="nulová",J372,0)</f>
        <v>0</v>
      </c>
      <c r="BJ372" s="16" t="s">
        <v>91</v>
      </c>
      <c r="BK372" s="147">
        <f>ROUND(I372*H372,2)</f>
        <v>0</v>
      </c>
      <c r="BL372" s="16" t="s">
        <v>231</v>
      </c>
      <c r="BM372" s="146" t="s">
        <v>506</v>
      </c>
    </row>
    <row r="373" spans="2:65" s="1" customFormat="1" ht="29.25" x14ac:dyDescent="0.2">
      <c r="B373" s="32"/>
      <c r="D373" s="148" t="s">
        <v>146</v>
      </c>
      <c r="F373" s="149" t="s">
        <v>507</v>
      </c>
      <c r="I373" s="150"/>
      <c r="L373" s="32"/>
      <c r="M373" s="151"/>
      <c r="T373" s="56"/>
      <c r="AT373" s="16" t="s">
        <v>146</v>
      </c>
      <c r="AU373" s="16" t="s">
        <v>91</v>
      </c>
    </row>
    <row r="374" spans="2:65" s="11" customFormat="1" ht="22.9" customHeight="1" x14ac:dyDescent="0.2">
      <c r="B374" s="122"/>
      <c r="D374" s="123" t="s">
        <v>81</v>
      </c>
      <c r="E374" s="131" t="s">
        <v>508</v>
      </c>
      <c r="F374" s="131" t="s">
        <v>509</v>
      </c>
      <c r="I374" s="125"/>
      <c r="J374" s="132">
        <f>BK374</f>
        <v>0</v>
      </c>
      <c r="L374" s="122"/>
      <c r="M374" s="126"/>
      <c r="P374" s="127">
        <f>SUM(P375:P396)</f>
        <v>0</v>
      </c>
      <c r="R374" s="127">
        <f>SUM(R375:R396)</f>
        <v>0.11200938000000001</v>
      </c>
      <c r="T374" s="128">
        <f>SUM(T375:T396)</f>
        <v>0</v>
      </c>
      <c r="AR374" s="123" t="s">
        <v>91</v>
      </c>
      <c r="AT374" s="129" t="s">
        <v>81</v>
      </c>
      <c r="AU374" s="129" t="s">
        <v>87</v>
      </c>
      <c r="AY374" s="123" t="s">
        <v>137</v>
      </c>
      <c r="BK374" s="130">
        <f>SUM(BK375:BK396)</f>
        <v>0</v>
      </c>
    </row>
    <row r="375" spans="2:65" s="1" customFormat="1" ht="16.5" customHeight="1" x14ac:dyDescent="0.2">
      <c r="B375" s="133"/>
      <c r="C375" s="134" t="s">
        <v>82</v>
      </c>
      <c r="D375" s="134" t="s">
        <v>140</v>
      </c>
      <c r="E375" s="135" t="s">
        <v>510</v>
      </c>
      <c r="F375" s="136" t="s">
        <v>511</v>
      </c>
      <c r="G375" s="137" t="s">
        <v>149</v>
      </c>
      <c r="H375" s="138">
        <v>3.11</v>
      </c>
      <c r="I375" s="139"/>
      <c r="J375" s="140">
        <f>ROUND(I375*H375,2)</f>
        <v>0</v>
      </c>
      <c r="K375" s="141"/>
      <c r="L375" s="32"/>
      <c r="M375" s="142" t="s">
        <v>1</v>
      </c>
      <c r="N375" s="143" t="s">
        <v>48</v>
      </c>
      <c r="P375" s="144">
        <f>O375*H375</f>
        <v>0</v>
      </c>
      <c r="Q375" s="144">
        <v>0</v>
      </c>
      <c r="R375" s="144">
        <f>Q375*H375</f>
        <v>0</v>
      </c>
      <c r="S375" s="144">
        <v>0</v>
      </c>
      <c r="T375" s="145">
        <f>S375*H375</f>
        <v>0</v>
      </c>
      <c r="AR375" s="146" t="s">
        <v>231</v>
      </c>
      <c r="AT375" s="146" t="s">
        <v>140</v>
      </c>
      <c r="AU375" s="146" t="s">
        <v>91</v>
      </c>
      <c r="AY375" s="16" t="s">
        <v>137</v>
      </c>
      <c r="BE375" s="147">
        <f>IF(N375="základní",J375,0)</f>
        <v>0</v>
      </c>
      <c r="BF375" s="147">
        <f>IF(N375="snížená",J375,0)</f>
        <v>0</v>
      </c>
      <c r="BG375" s="147">
        <f>IF(N375="zákl. přenesená",J375,0)</f>
        <v>0</v>
      </c>
      <c r="BH375" s="147">
        <f>IF(N375="sníž. přenesená",J375,0)</f>
        <v>0</v>
      </c>
      <c r="BI375" s="147">
        <f>IF(N375="nulová",J375,0)</f>
        <v>0</v>
      </c>
      <c r="BJ375" s="16" t="s">
        <v>91</v>
      </c>
      <c r="BK375" s="147">
        <f>ROUND(I375*H375,2)</f>
        <v>0</v>
      </c>
      <c r="BL375" s="16" t="s">
        <v>231</v>
      </c>
      <c r="BM375" s="146" t="s">
        <v>512</v>
      </c>
    </row>
    <row r="376" spans="2:65" s="1" customFormat="1" x14ac:dyDescent="0.2">
      <c r="B376" s="32"/>
      <c r="D376" s="148" t="s">
        <v>146</v>
      </c>
      <c r="F376" s="149" t="s">
        <v>513</v>
      </c>
      <c r="I376" s="150"/>
      <c r="L376" s="32"/>
      <c r="M376" s="151"/>
      <c r="T376" s="56"/>
      <c r="AT376" s="16" t="s">
        <v>146</v>
      </c>
      <c r="AU376" s="16" t="s">
        <v>91</v>
      </c>
    </row>
    <row r="377" spans="2:65" s="1" customFormat="1" ht="24.2" customHeight="1" x14ac:dyDescent="0.2">
      <c r="B377" s="133"/>
      <c r="C377" s="134" t="s">
        <v>82</v>
      </c>
      <c r="D377" s="134" t="s">
        <v>140</v>
      </c>
      <c r="E377" s="135" t="s">
        <v>514</v>
      </c>
      <c r="F377" s="136" t="s">
        <v>515</v>
      </c>
      <c r="G377" s="137" t="s">
        <v>149</v>
      </c>
      <c r="H377" s="138">
        <v>3.11</v>
      </c>
      <c r="I377" s="139"/>
      <c r="J377" s="140">
        <f>ROUND(I377*H377,2)</f>
        <v>0</v>
      </c>
      <c r="K377" s="141"/>
      <c r="L377" s="32"/>
      <c r="M377" s="142" t="s">
        <v>1</v>
      </c>
      <c r="N377" s="143" t="s">
        <v>48</v>
      </c>
      <c r="P377" s="144">
        <f>O377*H377</f>
        <v>0</v>
      </c>
      <c r="Q377" s="144">
        <v>0</v>
      </c>
      <c r="R377" s="144">
        <f>Q377*H377</f>
        <v>0</v>
      </c>
      <c r="S377" s="144">
        <v>0</v>
      </c>
      <c r="T377" s="145">
        <f>S377*H377</f>
        <v>0</v>
      </c>
      <c r="AR377" s="146" t="s">
        <v>231</v>
      </c>
      <c r="AT377" s="146" t="s">
        <v>140</v>
      </c>
      <c r="AU377" s="146" t="s">
        <v>91</v>
      </c>
      <c r="AY377" s="16" t="s">
        <v>137</v>
      </c>
      <c r="BE377" s="147">
        <f>IF(N377="základní",J377,0)</f>
        <v>0</v>
      </c>
      <c r="BF377" s="147">
        <f>IF(N377="snížená",J377,0)</f>
        <v>0</v>
      </c>
      <c r="BG377" s="147">
        <f>IF(N377="zákl. přenesená",J377,0)</f>
        <v>0</v>
      </c>
      <c r="BH377" s="147">
        <f>IF(N377="sníž. přenesená",J377,0)</f>
        <v>0</v>
      </c>
      <c r="BI377" s="147">
        <f>IF(N377="nulová",J377,0)</f>
        <v>0</v>
      </c>
      <c r="BJ377" s="16" t="s">
        <v>91</v>
      </c>
      <c r="BK377" s="147">
        <f>ROUND(I377*H377,2)</f>
        <v>0</v>
      </c>
      <c r="BL377" s="16" t="s">
        <v>231</v>
      </c>
      <c r="BM377" s="146" t="s">
        <v>516</v>
      </c>
    </row>
    <row r="378" spans="2:65" s="1" customFormat="1" ht="19.5" x14ac:dyDescent="0.2">
      <c r="B378" s="32"/>
      <c r="D378" s="148" t="s">
        <v>146</v>
      </c>
      <c r="F378" s="149" t="s">
        <v>517</v>
      </c>
      <c r="I378" s="150"/>
      <c r="L378" s="32"/>
      <c r="M378" s="151"/>
      <c r="T378" s="56"/>
      <c r="AT378" s="16" t="s">
        <v>146</v>
      </c>
      <c r="AU378" s="16" t="s">
        <v>91</v>
      </c>
    </row>
    <row r="379" spans="2:65" s="1" customFormat="1" ht="37.9" customHeight="1" x14ac:dyDescent="0.2">
      <c r="B379" s="133"/>
      <c r="C379" s="134" t="s">
        <v>82</v>
      </c>
      <c r="D379" s="134" t="s">
        <v>140</v>
      </c>
      <c r="E379" s="135" t="s">
        <v>518</v>
      </c>
      <c r="F379" s="136" t="s">
        <v>519</v>
      </c>
      <c r="G379" s="137" t="s">
        <v>149</v>
      </c>
      <c r="H379" s="138">
        <v>3.11</v>
      </c>
      <c r="I379" s="139"/>
      <c r="J379" s="140">
        <f>ROUND(I379*H379,2)</f>
        <v>0</v>
      </c>
      <c r="K379" s="141"/>
      <c r="L379" s="32"/>
      <c r="M379" s="142" t="s">
        <v>1</v>
      </c>
      <c r="N379" s="143" t="s">
        <v>48</v>
      </c>
      <c r="P379" s="144">
        <f>O379*H379</f>
        <v>0</v>
      </c>
      <c r="Q379" s="144">
        <v>9.0880000000000006E-3</v>
      </c>
      <c r="R379" s="144">
        <f>Q379*H379</f>
        <v>2.8263679999999999E-2</v>
      </c>
      <c r="S379" s="144">
        <v>0</v>
      </c>
      <c r="T379" s="145">
        <f>S379*H379</f>
        <v>0</v>
      </c>
      <c r="AR379" s="146" t="s">
        <v>231</v>
      </c>
      <c r="AT379" s="146" t="s">
        <v>140</v>
      </c>
      <c r="AU379" s="146" t="s">
        <v>91</v>
      </c>
      <c r="AY379" s="16" t="s">
        <v>137</v>
      </c>
      <c r="BE379" s="147">
        <f>IF(N379="základní",J379,0)</f>
        <v>0</v>
      </c>
      <c r="BF379" s="147">
        <f>IF(N379="snížená",J379,0)</f>
        <v>0</v>
      </c>
      <c r="BG379" s="147">
        <f>IF(N379="zákl. přenesená",J379,0)</f>
        <v>0</v>
      </c>
      <c r="BH379" s="147">
        <f>IF(N379="sníž. přenesená",J379,0)</f>
        <v>0</v>
      </c>
      <c r="BI379" s="147">
        <f>IF(N379="nulová",J379,0)</f>
        <v>0</v>
      </c>
      <c r="BJ379" s="16" t="s">
        <v>91</v>
      </c>
      <c r="BK379" s="147">
        <f>ROUND(I379*H379,2)</f>
        <v>0</v>
      </c>
      <c r="BL379" s="16" t="s">
        <v>231</v>
      </c>
      <c r="BM379" s="146" t="s">
        <v>520</v>
      </c>
    </row>
    <row r="380" spans="2:65" s="1" customFormat="1" ht="29.25" x14ac:dyDescent="0.2">
      <c r="B380" s="32"/>
      <c r="D380" s="148" t="s">
        <v>146</v>
      </c>
      <c r="F380" s="149" t="s">
        <v>521</v>
      </c>
      <c r="I380" s="150"/>
      <c r="L380" s="32"/>
      <c r="M380" s="151"/>
      <c r="T380" s="56"/>
      <c r="AT380" s="16" t="s">
        <v>146</v>
      </c>
      <c r="AU380" s="16" t="s">
        <v>91</v>
      </c>
    </row>
    <row r="381" spans="2:65" s="13" customFormat="1" ht="22.5" x14ac:dyDescent="0.2">
      <c r="B381" s="159"/>
      <c r="D381" s="148" t="s">
        <v>151</v>
      </c>
      <c r="E381" s="160" t="s">
        <v>1</v>
      </c>
      <c r="F381" s="161" t="s">
        <v>522</v>
      </c>
      <c r="H381" s="160" t="s">
        <v>1</v>
      </c>
      <c r="I381" s="162"/>
      <c r="L381" s="159"/>
      <c r="M381" s="163"/>
      <c r="T381" s="164"/>
      <c r="AT381" s="160" t="s">
        <v>151</v>
      </c>
      <c r="AU381" s="160" t="s">
        <v>91</v>
      </c>
      <c r="AV381" s="13" t="s">
        <v>87</v>
      </c>
      <c r="AW381" s="13" t="s">
        <v>37</v>
      </c>
      <c r="AX381" s="13" t="s">
        <v>82</v>
      </c>
      <c r="AY381" s="160" t="s">
        <v>137</v>
      </c>
    </row>
    <row r="382" spans="2:65" s="12" customFormat="1" x14ac:dyDescent="0.2">
      <c r="B382" s="152"/>
      <c r="D382" s="148" t="s">
        <v>151</v>
      </c>
      <c r="E382" s="153" t="s">
        <v>1</v>
      </c>
      <c r="F382" s="154" t="s">
        <v>420</v>
      </c>
      <c r="H382" s="155">
        <v>3.11</v>
      </c>
      <c r="I382" s="156"/>
      <c r="L382" s="152"/>
      <c r="M382" s="157"/>
      <c r="T382" s="158"/>
      <c r="AT382" s="153" t="s">
        <v>151</v>
      </c>
      <c r="AU382" s="153" t="s">
        <v>91</v>
      </c>
      <c r="AV382" s="12" t="s">
        <v>91</v>
      </c>
      <c r="AW382" s="12" t="s">
        <v>37</v>
      </c>
      <c r="AX382" s="12" t="s">
        <v>82</v>
      </c>
      <c r="AY382" s="153" t="s">
        <v>137</v>
      </c>
    </row>
    <row r="383" spans="2:65" s="14" customFormat="1" x14ac:dyDescent="0.2">
      <c r="B383" s="165"/>
      <c r="D383" s="148" t="s">
        <v>151</v>
      </c>
      <c r="E383" s="166" t="s">
        <v>1</v>
      </c>
      <c r="F383" s="167" t="s">
        <v>155</v>
      </c>
      <c r="H383" s="168">
        <v>3.11</v>
      </c>
      <c r="I383" s="169"/>
      <c r="L383" s="165"/>
      <c r="M383" s="170"/>
      <c r="T383" s="171"/>
      <c r="AT383" s="166" t="s">
        <v>151</v>
      </c>
      <c r="AU383" s="166" t="s">
        <v>91</v>
      </c>
      <c r="AV383" s="14" t="s">
        <v>144</v>
      </c>
      <c r="AW383" s="14" t="s">
        <v>37</v>
      </c>
      <c r="AX383" s="14" t="s">
        <v>87</v>
      </c>
      <c r="AY383" s="166" t="s">
        <v>137</v>
      </c>
    </row>
    <row r="384" spans="2:65" s="1" customFormat="1" ht="37.9" customHeight="1" x14ac:dyDescent="0.2">
      <c r="B384" s="133"/>
      <c r="C384" s="172" t="s">
        <v>82</v>
      </c>
      <c r="D384" s="172" t="s">
        <v>168</v>
      </c>
      <c r="E384" s="173" t="s">
        <v>523</v>
      </c>
      <c r="F384" s="174" t="s">
        <v>524</v>
      </c>
      <c r="G384" s="175" t="s">
        <v>149</v>
      </c>
      <c r="H384" s="176">
        <v>3.577</v>
      </c>
      <c r="I384" s="177"/>
      <c r="J384" s="178">
        <f>ROUND(I384*H384,2)</f>
        <v>0</v>
      </c>
      <c r="K384" s="179"/>
      <c r="L384" s="180"/>
      <c r="M384" s="181" t="s">
        <v>1</v>
      </c>
      <c r="N384" s="182" t="s">
        <v>48</v>
      </c>
      <c r="P384" s="144">
        <f>O384*H384</f>
        <v>0</v>
      </c>
      <c r="Q384" s="144">
        <v>2.1999999999999999E-2</v>
      </c>
      <c r="R384" s="144">
        <f>Q384*H384</f>
        <v>7.8694E-2</v>
      </c>
      <c r="S384" s="144">
        <v>0</v>
      </c>
      <c r="T384" s="145">
        <f>S384*H384</f>
        <v>0</v>
      </c>
      <c r="AR384" s="146" t="s">
        <v>255</v>
      </c>
      <c r="AT384" s="146" t="s">
        <v>168</v>
      </c>
      <c r="AU384" s="146" t="s">
        <v>91</v>
      </c>
      <c r="AY384" s="16" t="s">
        <v>137</v>
      </c>
      <c r="BE384" s="147">
        <f>IF(N384="základní",J384,0)</f>
        <v>0</v>
      </c>
      <c r="BF384" s="147">
        <f>IF(N384="snížená",J384,0)</f>
        <v>0</v>
      </c>
      <c r="BG384" s="147">
        <f>IF(N384="zákl. přenesená",J384,0)</f>
        <v>0</v>
      </c>
      <c r="BH384" s="147">
        <f>IF(N384="sníž. přenesená",J384,0)</f>
        <v>0</v>
      </c>
      <c r="BI384" s="147">
        <f>IF(N384="nulová",J384,0)</f>
        <v>0</v>
      </c>
      <c r="BJ384" s="16" t="s">
        <v>91</v>
      </c>
      <c r="BK384" s="147">
        <f>ROUND(I384*H384,2)</f>
        <v>0</v>
      </c>
      <c r="BL384" s="16" t="s">
        <v>231</v>
      </c>
      <c r="BM384" s="146" t="s">
        <v>525</v>
      </c>
    </row>
    <row r="385" spans="2:65" s="1" customFormat="1" ht="19.5" x14ac:dyDescent="0.2">
      <c r="B385" s="32"/>
      <c r="D385" s="148" t="s">
        <v>146</v>
      </c>
      <c r="F385" s="149" t="s">
        <v>524</v>
      </c>
      <c r="I385" s="150"/>
      <c r="L385" s="32"/>
      <c r="M385" s="151"/>
      <c r="T385" s="56"/>
      <c r="AT385" s="16" t="s">
        <v>146</v>
      </c>
      <c r="AU385" s="16" t="s">
        <v>91</v>
      </c>
    </row>
    <row r="386" spans="2:65" s="12" customFormat="1" x14ac:dyDescent="0.2">
      <c r="B386" s="152"/>
      <c r="D386" s="148" t="s">
        <v>151</v>
      </c>
      <c r="F386" s="154" t="s">
        <v>526</v>
      </c>
      <c r="H386" s="155">
        <v>3.577</v>
      </c>
      <c r="I386" s="156"/>
      <c r="L386" s="152"/>
      <c r="M386" s="157"/>
      <c r="T386" s="158"/>
      <c r="AT386" s="153" t="s">
        <v>151</v>
      </c>
      <c r="AU386" s="153" t="s">
        <v>91</v>
      </c>
      <c r="AV386" s="12" t="s">
        <v>91</v>
      </c>
      <c r="AW386" s="12" t="s">
        <v>3</v>
      </c>
      <c r="AX386" s="12" t="s">
        <v>87</v>
      </c>
      <c r="AY386" s="153" t="s">
        <v>137</v>
      </c>
    </row>
    <row r="387" spans="2:65" s="1" customFormat="1" ht="24.2" customHeight="1" x14ac:dyDescent="0.2">
      <c r="B387" s="133"/>
      <c r="C387" s="134" t="s">
        <v>82</v>
      </c>
      <c r="D387" s="134" t="s">
        <v>140</v>
      </c>
      <c r="E387" s="135" t="s">
        <v>527</v>
      </c>
      <c r="F387" s="136" t="s">
        <v>528</v>
      </c>
      <c r="G387" s="137" t="s">
        <v>149</v>
      </c>
      <c r="H387" s="138">
        <v>3.11</v>
      </c>
      <c r="I387" s="139"/>
      <c r="J387" s="140">
        <f>ROUND(I387*H387,2)</f>
        <v>0</v>
      </c>
      <c r="K387" s="141"/>
      <c r="L387" s="32"/>
      <c r="M387" s="142" t="s">
        <v>1</v>
      </c>
      <c r="N387" s="143" t="s">
        <v>48</v>
      </c>
      <c r="P387" s="144">
        <f>O387*H387</f>
        <v>0</v>
      </c>
      <c r="Q387" s="144">
        <v>1.5E-3</v>
      </c>
      <c r="R387" s="144">
        <f>Q387*H387</f>
        <v>4.6649999999999999E-3</v>
      </c>
      <c r="S387" s="144">
        <v>0</v>
      </c>
      <c r="T387" s="145">
        <f>S387*H387</f>
        <v>0</v>
      </c>
      <c r="AR387" s="146" t="s">
        <v>231</v>
      </c>
      <c r="AT387" s="146" t="s">
        <v>140</v>
      </c>
      <c r="AU387" s="146" t="s">
        <v>91</v>
      </c>
      <c r="AY387" s="16" t="s">
        <v>137</v>
      </c>
      <c r="BE387" s="147">
        <f>IF(N387="základní",J387,0)</f>
        <v>0</v>
      </c>
      <c r="BF387" s="147">
        <f>IF(N387="snížená",J387,0)</f>
        <v>0</v>
      </c>
      <c r="BG387" s="147">
        <f>IF(N387="zákl. přenesená",J387,0)</f>
        <v>0</v>
      </c>
      <c r="BH387" s="147">
        <f>IF(N387="sníž. přenesená",J387,0)</f>
        <v>0</v>
      </c>
      <c r="BI387" s="147">
        <f>IF(N387="nulová",J387,0)</f>
        <v>0</v>
      </c>
      <c r="BJ387" s="16" t="s">
        <v>91</v>
      </c>
      <c r="BK387" s="147">
        <f>ROUND(I387*H387,2)</f>
        <v>0</v>
      </c>
      <c r="BL387" s="16" t="s">
        <v>231</v>
      </c>
      <c r="BM387" s="146" t="s">
        <v>529</v>
      </c>
    </row>
    <row r="388" spans="2:65" s="1" customFormat="1" x14ac:dyDescent="0.2">
      <c r="B388" s="32"/>
      <c r="D388" s="148" t="s">
        <v>146</v>
      </c>
      <c r="F388" s="149" t="s">
        <v>530</v>
      </c>
      <c r="I388" s="150"/>
      <c r="L388" s="32"/>
      <c r="M388" s="151"/>
      <c r="T388" s="56"/>
      <c r="AT388" s="16" t="s">
        <v>146</v>
      </c>
      <c r="AU388" s="16" t="s">
        <v>91</v>
      </c>
    </row>
    <row r="389" spans="2:65" s="1" customFormat="1" ht="16.5" customHeight="1" x14ac:dyDescent="0.2">
      <c r="B389" s="133"/>
      <c r="C389" s="134" t="s">
        <v>82</v>
      </c>
      <c r="D389" s="134" t="s">
        <v>140</v>
      </c>
      <c r="E389" s="135" t="s">
        <v>531</v>
      </c>
      <c r="F389" s="136" t="s">
        <v>532</v>
      </c>
      <c r="G389" s="137" t="s">
        <v>250</v>
      </c>
      <c r="H389" s="138">
        <v>8.2249999999999996</v>
      </c>
      <c r="I389" s="139"/>
      <c r="J389" s="140">
        <f>ROUND(I389*H389,2)</f>
        <v>0</v>
      </c>
      <c r="K389" s="141"/>
      <c r="L389" s="32"/>
      <c r="M389" s="142" t="s">
        <v>1</v>
      </c>
      <c r="N389" s="143" t="s">
        <v>48</v>
      </c>
      <c r="P389" s="144">
        <f>O389*H389</f>
        <v>0</v>
      </c>
      <c r="Q389" s="144">
        <v>3.0000000000000001E-5</v>
      </c>
      <c r="R389" s="144">
        <f>Q389*H389</f>
        <v>2.4675000000000001E-4</v>
      </c>
      <c r="S389" s="144">
        <v>0</v>
      </c>
      <c r="T389" s="145">
        <f>S389*H389</f>
        <v>0</v>
      </c>
      <c r="AR389" s="146" t="s">
        <v>231</v>
      </c>
      <c r="AT389" s="146" t="s">
        <v>140</v>
      </c>
      <c r="AU389" s="146" t="s">
        <v>91</v>
      </c>
      <c r="AY389" s="16" t="s">
        <v>137</v>
      </c>
      <c r="BE389" s="147">
        <f>IF(N389="základní",J389,0)</f>
        <v>0</v>
      </c>
      <c r="BF389" s="147">
        <f>IF(N389="snížená",J389,0)</f>
        <v>0</v>
      </c>
      <c r="BG389" s="147">
        <f>IF(N389="zákl. přenesená",J389,0)</f>
        <v>0</v>
      </c>
      <c r="BH389" s="147">
        <f>IF(N389="sníž. přenesená",J389,0)</f>
        <v>0</v>
      </c>
      <c r="BI389" s="147">
        <f>IF(N389="nulová",J389,0)</f>
        <v>0</v>
      </c>
      <c r="BJ389" s="16" t="s">
        <v>91</v>
      </c>
      <c r="BK389" s="147">
        <f>ROUND(I389*H389,2)</f>
        <v>0</v>
      </c>
      <c r="BL389" s="16" t="s">
        <v>231</v>
      </c>
      <c r="BM389" s="146" t="s">
        <v>533</v>
      </c>
    </row>
    <row r="390" spans="2:65" s="1" customFormat="1" x14ac:dyDescent="0.2">
      <c r="B390" s="32"/>
      <c r="D390" s="148" t="s">
        <v>146</v>
      </c>
      <c r="F390" s="149" t="s">
        <v>534</v>
      </c>
      <c r="I390" s="150"/>
      <c r="L390" s="32"/>
      <c r="M390" s="151"/>
      <c r="T390" s="56"/>
      <c r="AT390" s="16" t="s">
        <v>146</v>
      </c>
      <c r="AU390" s="16" t="s">
        <v>91</v>
      </c>
    </row>
    <row r="391" spans="2:65" s="12" customFormat="1" x14ac:dyDescent="0.2">
      <c r="B391" s="152"/>
      <c r="D391" s="148" t="s">
        <v>151</v>
      </c>
      <c r="E391" s="153" t="s">
        <v>1</v>
      </c>
      <c r="F391" s="154" t="s">
        <v>535</v>
      </c>
      <c r="H391" s="155">
        <v>8.2249999999999996</v>
      </c>
      <c r="I391" s="156"/>
      <c r="L391" s="152"/>
      <c r="M391" s="157"/>
      <c r="T391" s="158"/>
      <c r="AT391" s="153" t="s">
        <v>151</v>
      </c>
      <c r="AU391" s="153" t="s">
        <v>91</v>
      </c>
      <c r="AV391" s="12" t="s">
        <v>91</v>
      </c>
      <c r="AW391" s="12" t="s">
        <v>37</v>
      </c>
      <c r="AX391" s="12" t="s">
        <v>82</v>
      </c>
      <c r="AY391" s="153" t="s">
        <v>137</v>
      </c>
    </row>
    <row r="392" spans="2:65" s="14" customFormat="1" x14ac:dyDescent="0.2">
      <c r="B392" s="165"/>
      <c r="D392" s="148" t="s">
        <v>151</v>
      </c>
      <c r="E392" s="166" t="s">
        <v>1</v>
      </c>
      <c r="F392" s="167" t="s">
        <v>155</v>
      </c>
      <c r="H392" s="168">
        <v>8.2249999999999996</v>
      </c>
      <c r="I392" s="169"/>
      <c r="L392" s="165"/>
      <c r="M392" s="170"/>
      <c r="T392" s="171"/>
      <c r="AT392" s="166" t="s">
        <v>151</v>
      </c>
      <c r="AU392" s="166" t="s">
        <v>91</v>
      </c>
      <c r="AV392" s="14" t="s">
        <v>144</v>
      </c>
      <c r="AW392" s="14" t="s">
        <v>37</v>
      </c>
      <c r="AX392" s="14" t="s">
        <v>87</v>
      </c>
      <c r="AY392" s="166" t="s">
        <v>137</v>
      </c>
    </row>
    <row r="393" spans="2:65" s="1" customFormat="1" ht="24.2" customHeight="1" x14ac:dyDescent="0.2">
      <c r="B393" s="133"/>
      <c r="C393" s="134" t="s">
        <v>82</v>
      </c>
      <c r="D393" s="134" t="s">
        <v>140</v>
      </c>
      <c r="E393" s="135" t="s">
        <v>536</v>
      </c>
      <c r="F393" s="136" t="s">
        <v>537</v>
      </c>
      <c r="G393" s="137" t="s">
        <v>149</v>
      </c>
      <c r="H393" s="138">
        <v>3.11</v>
      </c>
      <c r="I393" s="139"/>
      <c r="J393" s="140">
        <f>ROUND(I393*H393,2)</f>
        <v>0</v>
      </c>
      <c r="K393" s="141"/>
      <c r="L393" s="32"/>
      <c r="M393" s="142" t="s">
        <v>1</v>
      </c>
      <c r="N393" s="143" t="s">
        <v>48</v>
      </c>
      <c r="P393" s="144">
        <f>O393*H393</f>
        <v>0</v>
      </c>
      <c r="Q393" s="144">
        <v>4.5000000000000003E-5</v>
      </c>
      <c r="R393" s="144">
        <f>Q393*H393</f>
        <v>1.3995000000000001E-4</v>
      </c>
      <c r="S393" s="144">
        <v>0</v>
      </c>
      <c r="T393" s="145">
        <f>S393*H393</f>
        <v>0</v>
      </c>
      <c r="AR393" s="146" t="s">
        <v>231</v>
      </c>
      <c r="AT393" s="146" t="s">
        <v>140</v>
      </c>
      <c r="AU393" s="146" t="s">
        <v>91</v>
      </c>
      <c r="AY393" s="16" t="s">
        <v>137</v>
      </c>
      <c r="BE393" s="147">
        <f>IF(N393="základní",J393,0)</f>
        <v>0</v>
      </c>
      <c r="BF393" s="147">
        <f>IF(N393="snížená",J393,0)</f>
        <v>0</v>
      </c>
      <c r="BG393" s="147">
        <f>IF(N393="zákl. přenesená",J393,0)</f>
        <v>0</v>
      </c>
      <c r="BH393" s="147">
        <f>IF(N393="sníž. přenesená",J393,0)</f>
        <v>0</v>
      </c>
      <c r="BI393" s="147">
        <f>IF(N393="nulová",J393,0)</f>
        <v>0</v>
      </c>
      <c r="BJ393" s="16" t="s">
        <v>91</v>
      </c>
      <c r="BK393" s="147">
        <f>ROUND(I393*H393,2)</f>
        <v>0</v>
      </c>
      <c r="BL393" s="16" t="s">
        <v>231</v>
      </c>
      <c r="BM393" s="146" t="s">
        <v>538</v>
      </c>
    </row>
    <row r="394" spans="2:65" s="1" customFormat="1" ht="19.5" x14ac:dyDescent="0.2">
      <c r="B394" s="32"/>
      <c r="D394" s="148" t="s">
        <v>146</v>
      </c>
      <c r="F394" s="149" t="s">
        <v>539</v>
      </c>
      <c r="I394" s="150"/>
      <c r="L394" s="32"/>
      <c r="M394" s="151"/>
      <c r="T394" s="56"/>
      <c r="AT394" s="16" t="s">
        <v>146</v>
      </c>
      <c r="AU394" s="16" t="s">
        <v>91</v>
      </c>
    </row>
    <row r="395" spans="2:65" s="1" customFormat="1" ht="24.2" customHeight="1" x14ac:dyDescent="0.2">
      <c r="B395" s="133"/>
      <c r="C395" s="134" t="s">
        <v>82</v>
      </c>
      <c r="D395" s="134" t="s">
        <v>140</v>
      </c>
      <c r="E395" s="135" t="s">
        <v>540</v>
      </c>
      <c r="F395" s="136" t="s">
        <v>541</v>
      </c>
      <c r="G395" s="137" t="s">
        <v>399</v>
      </c>
      <c r="H395" s="183"/>
      <c r="I395" s="139"/>
      <c r="J395" s="140">
        <f>ROUND(I395*H395,2)</f>
        <v>0</v>
      </c>
      <c r="K395" s="141"/>
      <c r="L395" s="32"/>
      <c r="M395" s="142" t="s">
        <v>1</v>
      </c>
      <c r="N395" s="143" t="s">
        <v>48</v>
      </c>
      <c r="P395" s="144">
        <f>O395*H395</f>
        <v>0</v>
      </c>
      <c r="Q395" s="144">
        <v>0</v>
      </c>
      <c r="R395" s="144">
        <f>Q395*H395</f>
        <v>0</v>
      </c>
      <c r="S395" s="144">
        <v>0</v>
      </c>
      <c r="T395" s="145">
        <f>S395*H395</f>
        <v>0</v>
      </c>
      <c r="AR395" s="146" t="s">
        <v>231</v>
      </c>
      <c r="AT395" s="146" t="s">
        <v>140</v>
      </c>
      <c r="AU395" s="146" t="s">
        <v>91</v>
      </c>
      <c r="AY395" s="16" t="s">
        <v>137</v>
      </c>
      <c r="BE395" s="147">
        <f>IF(N395="základní",J395,0)</f>
        <v>0</v>
      </c>
      <c r="BF395" s="147">
        <f>IF(N395="snížená",J395,0)</f>
        <v>0</v>
      </c>
      <c r="BG395" s="147">
        <f>IF(N395="zákl. přenesená",J395,0)</f>
        <v>0</v>
      </c>
      <c r="BH395" s="147">
        <f>IF(N395="sníž. přenesená",J395,0)</f>
        <v>0</v>
      </c>
      <c r="BI395" s="147">
        <f>IF(N395="nulová",J395,0)</f>
        <v>0</v>
      </c>
      <c r="BJ395" s="16" t="s">
        <v>91</v>
      </c>
      <c r="BK395" s="147">
        <f>ROUND(I395*H395,2)</f>
        <v>0</v>
      </c>
      <c r="BL395" s="16" t="s">
        <v>231</v>
      </c>
      <c r="BM395" s="146" t="s">
        <v>542</v>
      </c>
    </row>
    <row r="396" spans="2:65" s="1" customFormat="1" ht="29.25" x14ac:dyDescent="0.2">
      <c r="B396" s="32"/>
      <c r="D396" s="148" t="s">
        <v>146</v>
      </c>
      <c r="F396" s="149" t="s">
        <v>543</v>
      </c>
      <c r="I396" s="150"/>
      <c r="L396" s="32"/>
      <c r="M396" s="151"/>
      <c r="T396" s="56"/>
      <c r="AT396" s="16" t="s">
        <v>146</v>
      </c>
      <c r="AU396" s="16" t="s">
        <v>91</v>
      </c>
    </row>
    <row r="397" spans="2:65" s="11" customFormat="1" ht="22.9" customHeight="1" x14ac:dyDescent="0.2">
      <c r="B397" s="122"/>
      <c r="D397" s="123" t="s">
        <v>81</v>
      </c>
      <c r="E397" s="131" t="s">
        <v>544</v>
      </c>
      <c r="F397" s="131" t="s">
        <v>545</v>
      </c>
      <c r="I397" s="125"/>
      <c r="J397" s="132">
        <f>BK397</f>
        <v>0</v>
      </c>
      <c r="L397" s="122"/>
      <c r="M397" s="126"/>
      <c r="P397" s="127">
        <f>SUM(P398:P429)</f>
        <v>0</v>
      </c>
      <c r="R397" s="127">
        <f>SUM(R398:R429)</f>
        <v>0.31228108016</v>
      </c>
      <c r="T397" s="128">
        <f>SUM(T398:T429)</f>
        <v>7.9530000000000003E-2</v>
      </c>
      <c r="AR397" s="123" t="s">
        <v>91</v>
      </c>
      <c r="AT397" s="129" t="s">
        <v>81</v>
      </c>
      <c r="AU397" s="129" t="s">
        <v>87</v>
      </c>
      <c r="AY397" s="123" t="s">
        <v>137</v>
      </c>
      <c r="BK397" s="130">
        <f>SUM(BK398:BK429)</f>
        <v>0</v>
      </c>
    </row>
    <row r="398" spans="2:65" s="1" customFormat="1" ht="16.5" customHeight="1" x14ac:dyDescent="0.2">
      <c r="B398" s="133"/>
      <c r="C398" s="134" t="s">
        <v>82</v>
      </c>
      <c r="D398" s="134" t="s">
        <v>140</v>
      </c>
      <c r="E398" s="135" t="s">
        <v>546</v>
      </c>
      <c r="F398" s="136" t="s">
        <v>547</v>
      </c>
      <c r="G398" s="137" t="s">
        <v>149</v>
      </c>
      <c r="H398" s="138">
        <v>22.93</v>
      </c>
      <c r="I398" s="139"/>
      <c r="J398" s="140">
        <f>ROUND(I398*H398,2)</f>
        <v>0</v>
      </c>
      <c r="K398" s="141"/>
      <c r="L398" s="32"/>
      <c r="M398" s="142" t="s">
        <v>1</v>
      </c>
      <c r="N398" s="143" t="s">
        <v>48</v>
      </c>
      <c r="P398" s="144">
        <f>O398*H398</f>
        <v>0</v>
      </c>
      <c r="Q398" s="144">
        <v>0</v>
      </c>
      <c r="R398" s="144">
        <f>Q398*H398</f>
        <v>0</v>
      </c>
      <c r="S398" s="144">
        <v>0</v>
      </c>
      <c r="T398" s="145">
        <f>S398*H398</f>
        <v>0</v>
      </c>
      <c r="AR398" s="146" t="s">
        <v>231</v>
      </c>
      <c r="AT398" s="146" t="s">
        <v>140</v>
      </c>
      <c r="AU398" s="146" t="s">
        <v>91</v>
      </c>
      <c r="AY398" s="16" t="s">
        <v>137</v>
      </c>
      <c r="BE398" s="147">
        <f>IF(N398="základní",J398,0)</f>
        <v>0</v>
      </c>
      <c r="BF398" s="147">
        <f>IF(N398="snížená",J398,0)</f>
        <v>0</v>
      </c>
      <c r="BG398" s="147">
        <f>IF(N398="zákl. přenesená",J398,0)</f>
        <v>0</v>
      </c>
      <c r="BH398" s="147">
        <f>IF(N398="sníž. přenesená",J398,0)</f>
        <v>0</v>
      </c>
      <c r="BI398" s="147">
        <f>IF(N398="nulová",J398,0)</f>
        <v>0</v>
      </c>
      <c r="BJ398" s="16" t="s">
        <v>91</v>
      </c>
      <c r="BK398" s="147">
        <f>ROUND(I398*H398,2)</f>
        <v>0</v>
      </c>
      <c r="BL398" s="16" t="s">
        <v>231</v>
      </c>
      <c r="BM398" s="146" t="s">
        <v>548</v>
      </c>
    </row>
    <row r="399" spans="2:65" s="1" customFormat="1" x14ac:dyDescent="0.2">
      <c r="B399" s="32"/>
      <c r="D399" s="148" t="s">
        <v>146</v>
      </c>
      <c r="F399" s="149" t="s">
        <v>549</v>
      </c>
      <c r="I399" s="150"/>
      <c r="L399" s="32"/>
      <c r="M399" s="151"/>
      <c r="T399" s="56"/>
      <c r="AT399" s="16" t="s">
        <v>146</v>
      </c>
      <c r="AU399" s="16" t="s">
        <v>91</v>
      </c>
    </row>
    <row r="400" spans="2:65" s="13" customFormat="1" ht="22.5" x14ac:dyDescent="0.2">
      <c r="B400" s="159"/>
      <c r="D400" s="148" t="s">
        <v>151</v>
      </c>
      <c r="E400" s="160" t="s">
        <v>1</v>
      </c>
      <c r="F400" s="161" t="s">
        <v>550</v>
      </c>
      <c r="H400" s="160" t="s">
        <v>1</v>
      </c>
      <c r="I400" s="162"/>
      <c r="L400" s="159"/>
      <c r="M400" s="163"/>
      <c r="T400" s="164"/>
      <c r="AT400" s="160" t="s">
        <v>151</v>
      </c>
      <c r="AU400" s="160" t="s">
        <v>91</v>
      </c>
      <c r="AV400" s="13" t="s">
        <v>87</v>
      </c>
      <c r="AW400" s="13" t="s">
        <v>37</v>
      </c>
      <c r="AX400" s="13" t="s">
        <v>82</v>
      </c>
      <c r="AY400" s="160" t="s">
        <v>137</v>
      </c>
    </row>
    <row r="401" spans="2:65" s="12" customFormat="1" x14ac:dyDescent="0.2">
      <c r="B401" s="152"/>
      <c r="D401" s="148" t="s">
        <v>151</v>
      </c>
      <c r="E401" s="153" t="s">
        <v>1</v>
      </c>
      <c r="F401" s="154" t="s">
        <v>414</v>
      </c>
      <c r="H401" s="155">
        <v>22.93</v>
      </c>
      <c r="I401" s="156"/>
      <c r="L401" s="152"/>
      <c r="M401" s="157"/>
      <c r="T401" s="158"/>
      <c r="AT401" s="153" t="s">
        <v>151</v>
      </c>
      <c r="AU401" s="153" t="s">
        <v>91</v>
      </c>
      <c r="AV401" s="12" t="s">
        <v>91</v>
      </c>
      <c r="AW401" s="12" t="s">
        <v>37</v>
      </c>
      <c r="AX401" s="12" t="s">
        <v>82</v>
      </c>
      <c r="AY401" s="153" t="s">
        <v>137</v>
      </c>
    </row>
    <row r="402" spans="2:65" s="14" customFormat="1" x14ac:dyDescent="0.2">
      <c r="B402" s="165"/>
      <c r="D402" s="148" t="s">
        <v>151</v>
      </c>
      <c r="E402" s="166" t="s">
        <v>1</v>
      </c>
      <c r="F402" s="167" t="s">
        <v>155</v>
      </c>
      <c r="H402" s="168">
        <v>22.93</v>
      </c>
      <c r="I402" s="169"/>
      <c r="L402" s="165"/>
      <c r="M402" s="170"/>
      <c r="T402" s="171"/>
      <c r="AT402" s="166" t="s">
        <v>151</v>
      </c>
      <c r="AU402" s="166" t="s">
        <v>91</v>
      </c>
      <c r="AV402" s="14" t="s">
        <v>144</v>
      </c>
      <c r="AW402" s="14" t="s">
        <v>37</v>
      </c>
      <c r="AX402" s="14" t="s">
        <v>87</v>
      </c>
      <c r="AY402" s="166" t="s">
        <v>137</v>
      </c>
    </row>
    <row r="403" spans="2:65" s="1" customFormat="1" ht="24.2" customHeight="1" x14ac:dyDescent="0.2">
      <c r="B403" s="133"/>
      <c r="C403" s="134" t="s">
        <v>82</v>
      </c>
      <c r="D403" s="134" t="s">
        <v>140</v>
      </c>
      <c r="E403" s="135" t="s">
        <v>551</v>
      </c>
      <c r="F403" s="136" t="s">
        <v>552</v>
      </c>
      <c r="G403" s="137" t="s">
        <v>149</v>
      </c>
      <c r="H403" s="138">
        <v>22.93</v>
      </c>
      <c r="I403" s="139"/>
      <c r="J403" s="140">
        <f>ROUND(I403*H403,2)</f>
        <v>0</v>
      </c>
      <c r="K403" s="141"/>
      <c r="L403" s="32"/>
      <c r="M403" s="142" t="s">
        <v>1</v>
      </c>
      <c r="N403" s="143" t="s">
        <v>48</v>
      </c>
      <c r="P403" s="144">
        <f>O403*H403</f>
        <v>0</v>
      </c>
      <c r="Q403" s="144">
        <v>3.3000000000000003E-5</v>
      </c>
      <c r="R403" s="144">
        <f>Q403*H403</f>
        <v>7.5669000000000008E-4</v>
      </c>
      <c r="S403" s="144">
        <v>0</v>
      </c>
      <c r="T403" s="145">
        <f>S403*H403</f>
        <v>0</v>
      </c>
      <c r="AR403" s="146" t="s">
        <v>231</v>
      </c>
      <c r="AT403" s="146" t="s">
        <v>140</v>
      </c>
      <c r="AU403" s="146" t="s">
        <v>91</v>
      </c>
      <c r="AY403" s="16" t="s">
        <v>137</v>
      </c>
      <c r="BE403" s="147">
        <f>IF(N403="základní",J403,0)</f>
        <v>0</v>
      </c>
      <c r="BF403" s="147">
        <f>IF(N403="snížená",J403,0)</f>
        <v>0</v>
      </c>
      <c r="BG403" s="147">
        <f>IF(N403="zákl. přenesená",J403,0)</f>
        <v>0</v>
      </c>
      <c r="BH403" s="147">
        <f>IF(N403="sníž. přenesená",J403,0)</f>
        <v>0</v>
      </c>
      <c r="BI403" s="147">
        <f>IF(N403="nulová",J403,0)</f>
        <v>0</v>
      </c>
      <c r="BJ403" s="16" t="s">
        <v>91</v>
      </c>
      <c r="BK403" s="147">
        <f>ROUND(I403*H403,2)</f>
        <v>0</v>
      </c>
      <c r="BL403" s="16" t="s">
        <v>231</v>
      </c>
      <c r="BM403" s="146" t="s">
        <v>553</v>
      </c>
    </row>
    <row r="404" spans="2:65" s="1" customFormat="1" x14ac:dyDescent="0.2">
      <c r="B404" s="32"/>
      <c r="D404" s="148" t="s">
        <v>146</v>
      </c>
      <c r="F404" s="149" t="s">
        <v>554</v>
      </c>
      <c r="I404" s="150"/>
      <c r="L404" s="32"/>
      <c r="M404" s="151"/>
      <c r="T404" s="56"/>
      <c r="AT404" s="16" t="s">
        <v>146</v>
      </c>
      <c r="AU404" s="16" t="s">
        <v>91</v>
      </c>
    </row>
    <row r="405" spans="2:65" s="1" customFormat="1" ht="37.9" customHeight="1" x14ac:dyDescent="0.2">
      <c r="B405" s="133"/>
      <c r="C405" s="134" t="s">
        <v>82</v>
      </c>
      <c r="D405" s="134" t="s">
        <v>140</v>
      </c>
      <c r="E405" s="135" t="s">
        <v>555</v>
      </c>
      <c r="F405" s="136" t="s">
        <v>556</v>
      </c>
      <c r="G405" s="137" t="s">
        <v>149</v>
      </c>
      <c r="H405" s="138">
        <v>22.93</v>
      </c>
      <c r="I405" s="139"/>
      <c r="J405" s="140">
        <f>ROUND(I405*H405,2)</f>
        <v>0</v>
      </c>
      <c r="K405" s="141"/>
      <c r="L405" s="32"/>
      <c r="M405" s="142" t="s">
        <v>1</v>
      </c>
      <c r="N405" s="143" t="s">
        <v>48</v>
      </c>
      <c r="P405" s="144">
        <f>O405*H405</f>
        <v>0</v>
      </c>
      <c r="Q405" s="144">
        <v>8.2500000000000004E-3</v>
      </c>
      <c r="R405" s="144">
        <f>Q405*H405</f>
        <v>0.18917249999999999</v>
      </c>
      <c r="S405" s="144">
        <v>0</v>
      </c>
      <c r="T405" s="145">
        <f>S405*H405</f>
        <v>0</v>
      </c>
      <c r="AR405" s="146" t="s">
        <v>231</v>
      </c>
      <c r="AT405" s="146" t="s">
        <v>140</v>
      </c>
      <c r="AU405" s="146" t="s">
        <v>91</v>
      </c>
      <c r="AY405" s="16" t="s">
        <v>137</v>
      </c>
      <c r="BE405" s="147">
        <f>IF(N405="základní",J405,0)</f>
        <v>0</v>
      </c>
      <c r="BF405" s="147">
        <f>IF(N405="snížená",J405,0)</f>
        <v>0</v>
      </c>
      <c r="BG405" s="147">
        <f>IF(N405="zákl. přenesená",J405,0)</f>
        <v>0</v>
      </c>
      <c r="BH405" s="147">
        <f>IF(N405="sníž. přenesená",J405,0)</f>
        <v>0</v>
      </c>
      <c r="BI405" s="147">
        <f>IF(N405="nulová",J405,0)</f>
        <v>0</v>
      </c>
      <c r="BJ405" s="16" t="s">
        <v>91</v>
      </c>
      <c r="BK405" s="147">
        <f>ROUND(I405*H405,2)</f>
        <v>0</v>
      </c>
      <c r="BL405" s="16" t="s">
        <v>231</v>
      </c>
      <c r="BM405" s="146" t="s">
        <v>557</v>
      </c>
    </row>
    <row r="406" spans="2:65" s="1" customFormat="1" ht="19.5" x14ac:dyDescent="0.2">
      <c r="B406" s="32"/>
      <c r="D406" s="148" t="s">
        <v>146</v>
      </c>
      <c r="F406" s="149" t="s">
        <v>558</v>
      </c>
      <c r="I406" s="150"/>
      <c r="L406" s="32"/>
      <c r="M406" s="151"/>
      <c r="T406" s="56"/>
      <c r="AT406" s="16" t="s">
        <v>146</v>
      </c>
      <c r="AU406" s="16" t="s">
        <v>91</v>
      </c>
    </row>
    <row r="407" spans="2:65" s="1" customFormat="1" ht="24.2" customHeight="1" x14ac:dyDescent="0.2">
      <c r="B407" s="133"/>
      <c r="C407" s="134" t="s">
        <v>82</v>
      </c>
      <c r="D407" s="134" t="s">
        <v>140</v>
      </c>
      <c r="E407" s="135" t="s">
        <v>559</v>
      </c>
      <c r="F407" s="136" t="s">
        <v>560</v>
      </c>
      <c r="G407" s="137" t="s">
        <v>149</v>
      </c>
      <c r="H407" s="138">
        <v>26.51</v>
      </c>
      <c r="I407" s="139"/>
      <c r="J407" s="140">
        <f>ROUND(I407*H407,2)</f>
        <v>0</v>
      </c>
      <c r="K407" s="141"/>
      <c r="L407" s="32"/>
      <c r="M407" s="142" t="s">
        <v>1</v>
      </c>
      <c r="N407" s="143" t="s">
        <v>48</v>
      </c>
      <c r="P407" s="144">
        <f>O407*H407</f>
        <v>0</v>
      </c>
      <c r="Q407" s="144">
        <v>0</v>
      </c>
      <c r="R407" s="144">
        <f>Q407*H407</f>
        <v>0</v>
      </c>
      <c r="S407" s="144">
        <v>3.0000000000000001E-3</v>
      </c>
      <c r="T407" s="145">
        <f>S407*H407</f>
        <v>7.9530000000000003E-2</v>
      </c>
      <c r="AR407" s="146" t="s">
        <v>231</v>
      </c>
      <c r="AT407" s="146" t="s">
        <v>140</v>
      </c>
      <c r="AU407" s="146" t="s">
        <v>91</v>
      </c>
      <c r="AY407" s="16" t="s">
        <v>137</v>
      </c>
      <c r="BE407" s="147">
        <f>IF(N407="základní",J407,0)</f>
        <v>0</v>
      </c>
      <c r="BF407" s="147">
        <f>IF(N407="snížená",J407,0)</f>
        <v>0</v>
      </c>
      <c r="BG407" s="147">
        <f>IF(N407="zákl. přenesená",J407,0)</f>
        <v>0</v>
      </c>
      <c r="BH407" s="147">
        <f>IF(N407="sníž. přenesená",J407,0)</f>
        <v>0</v>
      </c>
      <c r="BI407" s="147">
        <f>IF(N407="nulová",J407,0)</f>
        <v>0</v>
      </c>
      <c r="BJ407" s="16" t="s">
        <v>91</v>
      </c>
      <c r="BK407" s="147">
        <f>ROUND(I407*H407,2)</f>
        <v>0</v>
      </c>
      <c r="BL407" s="16" t="s">
        <v>231</v>
      </c>
      <c r="BM407" s="146" t="s">
        <v>561</v>
      </c>
    </row>
    <row r="408" spans="2:65" s="1" customFormat="1" x14ac:dyDescent="0.2">
      <c r="B408" s="32"/>
      <c r="D408" s="148" t="s">
        <v>146</v>
      </c>
      <c r="F408" s="149" t="s">
        <v>562</v>
      </c>
      <c r="I408" s="150"/>
      <c r="L408" s="32"/>
      <c r="M408" s="151"/>
      <c r="T408" s="56"/>
      <c r="AT408" s="16" t="s">
        <v>146</v>
      </c>
      <c r="AU408" s="16" t="s">
        <v>91</v>
      </c>
    </row>
    <row r="409" spans="2:65" s="13" customFormat="1" x14ac:dyDescent="0.2">
      <c r="B409" s="159"/>
      <c r="D409" s="148" t="s">
        <v>151</v>
      </c>
      <c r="E409" s="160" t="s">
        <v>1</v>
      </c>
      <c r="F409" s="161" t="s">
        <v>563</v>
      </c>
      <c r="H409" s="160" t="s">
        <v>1</v>
      </c>
      <c r="I409" s="162"/>
      <c r="L409" s="159"/>
      <c r="M409" s="163"/>
      <c r="T409" s="164"/>
      <c r="AT409" s="160" t="s">
        <v>151</v>
      </c>
      <c r="AU409" s="160" t="s">
        <v>91</v>
      </c>
      <c r="AV409" s="13" t="s">
        <v>87</v>
      </c>
      <c r="AW409" s="13" t="s">
        <v>37</v>
      </c>
      <c r="AX409" s="13" t="s">
        <v>82</v>
      </c>
      <c r="AY409" s="160" t="s">
        <v>137</v>
      </c>
    </row>
    <row r="410" spans="2:65" s="12" customFormat="1" x14ac:dyDescent="0.2">
      <c r="B410" s="152"/>
      <c r="D410" s="148" t="s">
        <v>151</v>
      </c>
      <c r="E410" s="153" t="s">
        <v>1</v>
      </c>
      <c r="F410" s="154" t="s">
        <v>202</v>
      </c>
      <c r="H410" s="155">
        <v>26.51</v>
      </c>
      <c r="I410" s="156"/>
      <c r="L410" s="152"/>
      <c r="M410" s="157"/>
      <c r="T410" s="158"/>
      <c r="AT410" s="153" t="s">
        <v>151</v>
      </c>
      <c r="AU410" s="153" t="s">
        <v>91</v>
      </c>
      <c r="AV410" s="12" t="s">
        <v>91</v>
      </c>
      <c r="AW410" s="12" t="s">
        <v>37</v>
      </c>
      <c r="AX410" s="12" t="s">
        <v>82</v>
      </c>
      <c r="AY410" s="153" t="s">
        <v>137</v>
      </c>
    </row>
    <row r="411" spans="2:65" s="14" customFormat="1" x14ac:dyDescent="0.2">
      <c r="B411" s="165"/>
      <c r="D411" s="148" t="s">
        <v>151</v>
      </c>
      <c r="E411" s="166" t="s">
        <v>1</v>
      </c>
      <c r="F411" s="167" t="s">
        <v>155</v>
      </c>
      <c r="H411" s="168">
        <v>26.51</v>
      </c>
      <c r="I411" s="169"/>
      <c r="L411" s="165"/>
      <c r="M411" s="170"/>
      <c r="T411" s="171"/>
      <c r="AT411" s="166" t="s">
        <v>151</v>
      </c>
      <c r="AU411" s="166" t="s">
        <v>91</v>
      </c>
      <c r="AV411" s="14" t="s">
        <v>144</v>
      </c>
      <c r="AW411" s="14" t="s">
        <v>37</v>
      </c>
      <c r="AX411" s="14" t="s">
        <v>87</v>
      </c>
      <c r="AY411" s="166" t="s">
        <v>137</v>
      </c>
    </row>
    <row r="412" spans="2:65" s="1" customFormat="1" ht="21.75" customHeight="1" x14ac:dyDescent="0.2">
      <c r="B412" s="133"/>
      <c r="C412" s="134" t="s">
        <v>82</v>
      </c>
      <c r="D412" s="134" t="s">
        <v>140</v>
      </c>
      <c r="E412" s="135" t="s">
        <v>564</v>
      </c>
      <c r="F412" s="136" t="s">
        <v>565</v>
      </c>
      <c r="G412" s="137" t="s">
        <v>149</v>
      </c>
      <c r="H412" s="138">
        <v>22.93</v>
      </c>
      <c r="I412" s="139"/>
      <c r="J412" s="140">
        <f>ROUND(I412*H412,2)</f>
        <v>0</v>
      </c>
      <c r="K412" s="141"/>
      <c r="L412" s="32"/>
      <c r="M412" s="142" t="s">
        <v>1</v>
      </c>
      <c r="N412" s="143" t="s">
        <v>48</v>
      </c>
      <c r="P412" s="144">
        <f>O412*H412</f>
        <v>0</v>
      </c>
      <c r="Q412" s="144">
        <v>2.9999999999999997E-4</v>
      </c>
      <c r="R412" s="144">
        <f>Q412*H412</f>
        <v>6.8789999999999997E-3</v>
      </c>
      <c r="S412" s="144">
        <v>0</v>
      </c>
      <c r="T412" s="145">
        <f>S412*H412</f>
        <v>0</v>
      </c>
      <c r="AR412" s="146" t="s">
        <v>231</v>
      </c>
      <c r="AT412" s="146" t="s">
        <v>140</v>
      </c>
      <c r="AU412" s="146" t="s">
        <v>91</v>
      </c>
      <c r="AY412" s="16" t="s">
        <v>137</v>
      </c>
      <c r="BE412" s="147">
        <f>IF(N412="základní",J412,0)</f>
        <v>0</v>
      </c>
      <c r="BF412" s="147">
        <f>IF(N412="snížená",J412,0)</f>
        <v>0</v>
      </c>
      <c r="BG412" s="147">
        <f>IF(N412="zákl. přenesená",J412,0)</f>
        <v>0</v>
      </c>
      <c r="BH412" s="147">
        <f>IF(N412="sníž. přenesená",J412,0)</f>
        <v>0</v>
      </c>
      <c r="BI412" s="147">
        <f>IF(N412="nulová",J412,0)</f>
        <v>0</v>
      </c>
      <c r="BJ412" s="16" t="s">
        <v>91</v>
      </c>
      <c r="BK412" s="147">
        <f>ROUND(I412*H412,2)</f>
        <v>0</v>
      </c>
      <c r="BL412" s="16" t="s">
        <v>231</v>
      </c>
      <c r="BM412" s="146" t="s">
        <v>566</v>
      </c>
    </row>
    <row r="413" spans="2:65" s="1" customFormat="1" ht="19.5" x14ac:dyDescent="0.2">
      <c r="B413" s="32"/>
      <c r="D413" s="148" t="s">
        <v>146</v>
      </c>
      <c r="F413" s="149" t="s">
        <v>567</v>
      </c>
      <c r="I413" s="150"/>
      <c r="L413" s="32"/>
      <c r="M413" s="151"/>
      <c r="T413" s="56"/>
      <c r="AT413" s="16" t="s">
        <v>146</v>
      </c>
      <c r="AU413" s="16" t="s">
        <v>91</v>
      </c>
    </row>
    <row r="414" spans="2:65" s="1" customFormat="1" ht="44.25" customHeight="1" x14ac:dyDescent="0.2">
      <c r="B414" s="133"/>
      <c r="C414" s="172" t="s">
        <v>82</v>
      </c>
      <c r="D414" s="172" t="s">
        <v>168</v>
      </c>
      <c r="E414" s="173" t="s">
        <v>568</v>
      </c>
      <c r="F414" s="174" t="s">
        <v>569</v>
      </c>
      <c r="G414" s="175" t="s">
        <v>149</v>
      </c>
      <c r="H414" s="176">
        <v>25.222999999999999</v>
      </c>
      <c r="I414" s="177"/>
      <c r="J414" s="178">
        <f>ROUND(I414*H414,2)</f>
        <v>0</v>
      </c>
      <c r="K414" s="179"/>
      <c r="L414" s="180"/>
      <c r="M414" s="181" t="s">
        <v>1</v>
      </c>
      <c r="N414" s="182" t="s">
        <v>48</v>
      </c>
      <c r="P414" s="144">
        <f>O414*H414</f>
        <v>0</v>
      </c>
      <c r="Q414" s="144">
        <v>4.2900000000000004E-3</v>
      </c>
      <c r="R414" s="144">
        <f>Q414*H414</f>
        <v>0.10820667</v>
      </c>
      <c r="S414" s="144">
        <v>0</v>
      </c>
      <c r="T414" s="145">
        <f>S414*H414</f>
        <v>0</v>
      </c>
      <c r="AR414" s="146" t="s">
        <v>255</v>
      </c>
      <c r="AT414" s="146" t="s">
        <v>168</v>
      </c>
      <c r="AU414" s="146" t="s">
        <v>91</v>
      </c>
      <c r="AY414" s="16" t="s">
        <v>137</v>
      </c>
      <c r="BE414" s="147">
        <f>IF(N414="základní",J414,0)</f>
        <v>0</v>
      </c>
      <c r="BF414" s="147">
        <f>IF(N414="snížená",J414,0)</f>
        <v>0</v>
      </c>
      <c r="BG414" s="147">
        <f>IF(N414="zákl. přenesená",J414,0)</f>
        <v>0</v>
      </c>
      <c r="BH414" s="147">
        <f>IF(N414="sníž. přenesená",J414,0)</f>
        <v>0</v>
      </c>
      <c r="BI414" s="147">
        <f>IF(N414="nulová",J414,0)</f>
        <v>0</v>
      </c>
      <c r="BJ414" s="16" t="s">
        <v>91</v>
      </c>
      <c r="BK414" s="147">
        <f>ROUND(I414*H414,2)</f>
        <v>0</v>
      </c>
      <c r="BL414" s="16" t="s">
        <v>231</v>
      </c>
      <c r="BM414" s="146" t="s">
        <v>570</v>
      </c>
    </row>
    <row r="415" spans="2:65" s="1" customFormat="1" ht="29.25" x14ac:dyDescent="0.2">
      <c r="B415" s="32"/>
      <c r="D415" s="148" t="s">
        <v>146</v>
      </c>
      <c r="F415" s="149" t="s">
        <v>569</v>
      </c>
      <c r="I415" s="150"/>
      <c r="L415" s="32"/>
      <c r="M415" s="151"/>
      <c r="T415" s="56"/>
      <c r="AT415" s="16" t="s">
        <v>146</v>
      </c>
      <c r="AU415" s="16" t="s">
        <v>91</v>
      </c>
    </row>
    <row r="416" spans="2:65" s="12" customFormat="1" x14ac:dyDescent="0.2">
      <c r="B416" s="152"/>
      <c r="D416" s="148" t="s">
        <v>151</v>
      </c>
      <c r="F416" s="154" t="s">
        <v>571</v>
      </c>
      <c r="H416" s="155">
        <v>25.222999999999999</v>
      </c>
      <c r="I416" s="156"/>
      <c r="L416" s="152"/>
      <c r="M416" s="157"/>
      <c r="T416" s="158"/>
      <c r="AT416" s="153" t="s">
        <v>151</v>
      </c>
      <c r="AU416" s="153" t="s">
        <v>91</v>
      </c>
      <c r="AV416" s="12" t="s">
        <v>91</v>
      </c>
      <c r="AW416" s="12" t="s">
        <v>3</v>
      </c>
      <c r="AX416" s="12" t="s">
        <v>87</v>
      </c>
      <c r="AY416" s="153" t="s">
        <v>137</v>
      </c>
    </row>
    <row r="417" spans="2:65" s="1" customFormat="1" ht="16.5" customHeight="1" x14ac:dyDescent="0.2">
      <c r="B417" s="133"/>
      <c r="C417" s="134" t="s">
        <v>82</v>
      </c>
      <c r="D417" s="134" t="s">
        <v>140</v>
      </c>
      <c r="E417" s="135" t="s">
        <v>572</v>
      </c>
      <c r="F417" s="136" t="s">
        <v>573</v>
      </c>
      <c r="G417" s="137" t="s">
        <v>250</v>
      </c>
      <c r="H417" s="138">
        <v>19.536000000000001</v>
      </c>
      <c r="I417" s="139"/>
      <c r="J417" s="140">
        <f>ROUND(I417*H417,2)</f>
        <v>0</v>
      </c>
      <c r="K417" s="141"/>
      <c r="L417" s="32"/>
      <c r="M417" s="142" t="s">
        <v>1</v>
      </c>
      <c r="N417" s="143" t="s">
        <v>48</v>
      </c>
      <c r="P417" s="144">
        <f>O417*H417</f>
        <v>0</v>
      </c>
      <c r="Q417" s="144">
        <v>1.4935E-5</v>
      </c>
      <c r="R417" s="144">
        <f>Q417*H417</f>
        <v>2.9177016000000002E-4</v>
      </c>
      <c r="S417" s="144">
        <v>0</v>
      </c>
      <c r="T417" s="145">
        <f>S417*H417</f>
        <v>0</v>
      </c>
      <c r="AR417" s="146" t="s">
        <v>231</v>
      </c>
      <c r="AT417" s="146" t="s">
        <v>140</v>
      </c>
      <c r="AU417" s="146" t="s">
        <v>91</v>
      </c>
      <c r="AY417" s="16" t="s">
        <v>137</v>
      </c>
      <c r="BE417" s="147">
        <f>IF(N417="základní",J417,0)</f>
        <v>0</v>
      </c>
      <c r="BF417" s="147">
        <f>IF(N417="snížená",J417,0)</f>
        <v>0</v>
      </c>
      <c r="BG417" s="147">
        <f>IF(N417="zákl. přenesená",J417,0)</f>
        <v>0</v>
      </c>
      <c r="BH417" s="147">
        <f>IF(N417="sníž. přenesená",J417,0)</f>
        <v>0</v>
      </c>
      <c r="BI417" s="147">
        <f>IF(N417="nulová",J417,0)</f>
        <v>0</v>
      </c>
      <c r="BJ417" s="16" t="s">
        <v>91</v>
      </c>
      <c r="BK417" s="147">
        <f>ROUND(I417*H417,2)</f>
        <v>0</v>
      </c>
      <c r="BL417" s="16" t="s">
        <v>231</v>
      </c>
      <c r="BM417" s="146" t="s">
        <v>574</v>
      </c>
    </row>
    <row r="418" spans="2:65" s="1" customFormat="1" x14ac:dyDescent="0.2">
      <c r="B418" s="32"/>
      <c r="D418" s="148" t="s">
        <v>146</v>
      </c>
      <c r="F418" s="149" t="s">
        <v>575</v>
      </c>
      <c r="I418" s="150"/>
      <c r="L418" s="32"/>
      <c r="M418" s="151"/>
      <c r="T418" s="56"/>
      <c r="AT418" s="16" t="s">
        <v>146</v>
      </c>
      <c r="AU418" s="16" t="s">
        <v>91</v>
      </c>
    </row>
    <row r="419" spans="2:65" s="12" customFormat="1" x14ac:dyDescent="0.2">
      <c r="B419" s="152"/>
      <c r="D419" s="148" t="s">
        <v>151</v>
      </c>
      <c r="E419" s="153" t="s">
        <v>1</v>
      </c>
      <c r="F419" s="154" t="s">
        <v>576</v>
      </c>
      <c r="H419" s="155">
        <v>19.536000000000001</v>
      </c>
      <c r="I419" s="156"/>
      <c r="L419" s="152"/>
      <c r="M419" s="157"/>
      <c r="T419" s="158"/>
      <c r="AT419" s="153" t="s">
        <v>151</v>
      </c>
      <c r="AU419" s="153" t="s">
        <v>91</v>
      </c>
      <c r="AV419" s="12" t="s">
        <v>91</v>
      </c>
      <c r="AW419" s="12" t="s">
        <v>37</v>
      </c>
      <c r="AX419" s="12" t="s">
        <v>82</v>
      </c>
      <c r="AY419" s="153" t="s">
        <v>137</v>
      </c>
    </row>
    <row r="420" spans="2:65" s="14" customFormat="1" x14ac:dyDescent="0.2">
      <c r="B420" s="165"/>
      <c r="D420" s="148" t="s">
        <v>151</v>
      </c>
      <c r="E420" s="166" t="s">
        <v>1</v>
      </c>
      <c r="F420" s="167" t="s">
        <v>155</v>
      </c>
      <c r="H420" s="168">
        <v>19.536000000000001</v>
      </c>
      <c r="I420" s="169"/>
      <c r="L420" s="165"/>
      <c r="M420" s="170"/>
      <c r="T420" s="171"/>
      <c r="AT420" s="166" t="s">
        <v>151</v>
      </c>
      <c r="AU420" s="166" t="s">
        <v>91</v>
      </c>
      <c r="AV420" s="14" t="s">
        <v>144</v>
      </c>
      <c r="AW420" s="14" t="s">
        <v>37</v>
      </c>
      <c r="AX420" s="14" t="s">
        <v>87</v>
      </c>
      <c r="AY420" s="166" t="s">
        <v>137</v>
      </c>
    </row>
    <row r="421" spans="2:65" s="1" customFormat="1" ht="16.5" customHeight="1" x14ac:dyDescent="0.2">
      <c r="B421" s="133"/>
      <c r="C421" s="172" t="s">
        <v>82</v>
      </c>
      <c r="D421" s="172" t="s">
        <v>168</v>
      </c>
      <c r="E421" s="173" t="s">
        <v>577</v>
      </c>
      <c r="F421" s="174" t="s">
        <v>578</v>
      </c>
      <c r="G421" s="175" t="s">
        <v>250</v>
      </c>
      <c r="H421" s="176">
        <v>19.927</v>
      </c>
      <c r="I421" s="177"/>
      <c r="J421" s="178">
        <f>ROUND(I421*H421,2)</f>
        <v>0</v>
      </c>
      <c r="K421" s="179"/>
      <c r="L421" s="180"/>
      <c r="M421" s="181" t="s">
        <v>1</v>
      </c>
      <c r="N421" s="182" t="s">
        <v>48</v>
      </c>
      <c r="P421" s="144">
        <f>O421*H421</f>
        <v>0</v>
      </c>
      <c r="Q421" s="144">
        <v>3.5E-4</v>
      </c>
      <c r="R421" s="144">
        <f>Q421*H421</f>
        <v>6.9744500000000001E-3</v>
      </c>
      <c r="S421" s="144">
        <v>0</v>
      </c>
      <c r="T421" s="145">
        <f>S421*H421</f>
        <v>0</v>
      </c>
      <c r="AR421" s="146" t="s">
        <v>255</v>
      </c>
      <c r="AT421" s="146" t="s">
        <v>168</v>
      </c>
      <c r="AU421" s="146" t="s">
        <v>91</v>
      </c>
      <c r="AY421" s="16" t="s">
        <v>137</v>
      </c>
      <c r="BE421" s="147">
        <f>IF(N421="základní",J421,0)</f>
        <v>0</v>
      </c>
      <c r="BF421" s="147">
        <f>IF(N421="snížená",J421,0)</f>
        <v>0</v>
      </c>
      <c r="BG421" s="147">
        <f>IF(N421="zákl. přenesená",J421,0)</f>
        <v>0</v>
      </c>
      <c r="BH421" s="147">
        <f>IF(N421="sníž. přenesená",J421,0)</f>
        <v>0</v>
      </c>
      <c r="BI421" s="147">
        <f>IF(N421="nulová",J421,0)</f>
        <v>0</v>
      </c>
      <c r="BJ421" s="16" t="s">
        <v>91</v>
      </c>
      <c r="BK421" s="147">
        <f>ROUND(I421*H421,2)</f>
        <v>0</v>
      </c>
      <c r="BL421" s="16" t="s">
        <v>231</v>
      </c>
      <c r="BM421" s="146" t="s">
        <v>579</v>
      </c>
    </row>
    <row r="422" spans="2:65" s="1" customFormat="1" x14ac:dyDescent="0.2">
      <c r="B422" s="32"/>
      <c r="D422" s="148" t="s">
        <v>146</v>
      </c>
      <c r="F422" s="149" t="s">
        <v>578</v>
      </c>
      <c r="I422" s="150"/>
      <c r="L422" s="32"/>
      <c r="M422" s="151"/>
      <c r="T422" s="56"/>
      <c r="AT422" s="16" t="s">
        <v>146</v>
      </c>
      <c r="AU422" s="16" t="s">
        <v>91</v>
      </c>
    </row>
    <row r="423" spans="2:65" s="12" customFormat="1" x14ac:dyDescent="0.2">
      <c r="B423" s="152"/>
      <c r="D423" s="148" t="s">
        <v>151</v>
      </c>
      <c r="F423" s="154" t="s">
        <v>580</v>
      </c>
      <c r="H423" s="155">
        <v>19.927</v>
      </c>
      <c r="I423" s="156"/>
      <c r="L423" s="152"/>
      <c r="M423" s="157"/>
      <c r="T423" s="158"/>
      <c r="AT423" s="153" t="s">
        <v>151</v>
      </c>
      <c r="AU423" s="153" t="s">
        <v>91</v>
      </c>
      <c r="AV423" s="12" t="s">
        <v>91</v>
      </c>
      <c r="AW423" s="12" t="s">
        <v>3</v>
      </c>
      <c r="AX423" s="12" t="s">
        <v>87</v>
      </c>
      <c r="AY423" s="153" t="s">
        <v>137</v>
      </c>
    </row>
    <row r="424" spans="2:65" s="1" customFormat="1" ht="24.2" customHeight="1" x14ac:dyDescent="0.2">
      <c r="B424" s="133"/>
      <c r="C424" s="134" t="s">
        <v>82</v>
      </c>
      <c r="D424" s="134" t="s">
        <v>140</v>
      </c>
      <c r="E424" s="135" t="s">
        <v>581</v>
      </c>
      <c r="F424" s="136" t="s">
        <v>582</v>
      </c>
      <c r="G424" s="137" t="s">
        <v>149</v>
      </c>
      <c r="H424" s="138">
        <v>25.222999999999999</v>
      </c>
      <c r="I424" s="139"/>
      <c r="J424" s="140">
        <f>ROUND(I424*H424,2)</f>
        <v>0</v>
      </c>
      <c r="K424" s="141"/>
      <c r="L424" s="32"/>
      <c r="M424" s="142" t="s">
        <v>1</v>
      </c>
      <c r="N424" s="143" t="s">
        <v>48</v>
      </c>
      <c r="P424" s="144">
        <f>O424*H424</f>
        <v>0</v>
      </c>
      <c r="Q424" s="144">
        <v>0</v>
      </c>
      <c r="R424" s="144">
        <f>Q424*H424</f>
        <v>0</v>
      </c>
      <c r="S424" s="144">
        <v>0</v>
      </c>
      <c r="T424" s="145">
        <f>S424*H424</f>
        <v>0</v>
      </c>
      <c r="AR424" s="146" t="s">
        <v>231</v>
      </c>
      <c r="AT424" s="146" t="s">
        <v>140</v>
      </c>
      <c r="AU424" s="146" t="s">
        <v>91</v>
      </c>
      <c r="AY424" s="16" t="s">
        <v>137</v>
      </c>
      <c r="BE424" s="147">
        <f>IF(N424="základní",J424,0)</f>
        <v>0</v>
      </c>
      <c r="BF424" s="147">
        <f>IF(N424="snížená",J424,0)</f>
        <v>0</v>
      </c>
      <c r="BG424" s="147">
        <f>IF(N424="zákl. přenesená",J424,0)</f>
        <v>0</v>
      </c>
      <c r="BH424" s="147">
        <f>IF(N424="sníž. přenesená",J424,0)</f>
        <v>0</v>
      </c>
      <c r="BI424" s="147">
        <f>IF(N424="nulová",J424,0)</f>
        <v>0</v>
      </c>
      <c r="BJ424" s="16" t="s">
        <v>91</v>
      </c>
      <c r="BK424" s="147">
        <f>ROUND(I424*H424,2)</f>
        <v>0</v>
      </c>
      <c r="BL424" s="16" t="s">
        <v>231</v>
      </c>
      <c r="BM424" s="146" t="s">
        <v>583</v>
      </c>
    </row>
    <row r="425" spans="2:65" s="1" customFormat="1" ht="19.5" x14ac:dyDescent="0.2">
      <c r="B425" s="32"/>
      <c r="D425" s="148" t="s">
        <v>146</v>
      </c>
      <c r="F425" s="149" t="s">
        <v>584</v>
      </c>
      <c r="I425" s="150"/>
      <c r="L425" s="32"/>
      <c r="M425" s="151"/>
      <c r="T425" s="56"/>
      <c r="AT425" s="16" t="s">
        <v>146</v>
      </c>
      <c r="AU425" s="16" t="s">
        <v>91</v>
      </c>
    </row>
    <row r="426" spans="2:65" s="12" customFormat="1" x14ac:dyDescent="0.2">
      <c r="B426" s="152"/>
      <c r="D426" s="148" t="s">
        <v>151</v>
      </c>
      <c r="E426" s="153" t="s">
        <v>1</v>
      </c>
      <c r="F426" s="154" t="s">
        <v>585</v>
      </c>
      <c r="H426" s="155">
        <v>25.222999999999999</v>
      </c>
      <c r="I426" s="156"/>
      <c r="L426" s="152"/>
      <c r="M426" s="157"/>
      <c r="T426" s="158"/>
      <c r="AT426" s="153" t="s">
        <v>151</v>
      </c>
      <c r="AU426" s="153" t="s">
        <v>91</v>
      </c>
      <c r="AV426" s="12" t="s">
        <v>91</v>
      </c>
      <c r="AW426" s="12" t="s">
        <v>37</v>
      </c>
      <c r="AX426" s="12" t="s">
        <v>82</v>
      </c>
      <c r="AY426" s="153" t="s">
        <v>137</v>
      </c>
    </row>
    <row r="427" spans="2:65" s="14" customFormat="1" x14ac:dyDescent="0.2">
      <c r="B427" s="165"/>
      <c r="D427" s="148" t="s">
        <v>151</v>
      </c>
      <c r="E427" s="166" t="s">
        <v>1</v>
      </c>
      <c r="F427" s="167" t="s">
        <v>155</v>
      </c>
      <c r="H427" s="168">
        <v>25.222999999999999</v>
      </c>
      <c r="I427" s="169"/>
      <c r="L427" s="165"/>
      <c r="M427" s="170"/>
      <c r="T427" s="171"/>
      <c r="AT427" s="166" t="s">
        <v>151</v>
      </c>
      <c r="AU427" s="166" t="s">
        <v>91</v>
      </c>
      <c r="AV427" s="14" t="s">
        <v>144</v>
      </c>
      <c r="AW427" s="14" t="s">
        <v>37</v>
      </c>
      <c r="AX427" s="14" t="s">
        <v>87</v>
      </c>
      <c r="AY427" s="166" t="s">
        <v>137</v>
      </c>
    </row>
    <row r="428" spans="2:65" s="1" customFormat="1" ht="24.2" customHeight="1" x14ac:dyDescent="0.2">
      <c r="B428" s="133"/>
      <c r="C428" s="134" t="s">
        <v>82</v>
      </c>
      <c r="D428" s="134" t="s">
        <v>140</v>
      </c>
      <c r="E428" s="135" t="s">
        <v>586</v>
      </c>
      <c r="F428" s="136" t="s">
        <v>587</v>
      </c>
      <c r="G428" s="137" t="s">
        <v>399</v>
      </c>
      <c r="H428" s="183"/>
      <c r="I428" s="139"/>
      <c r="J428" s="140">
        <f>ROUND(I428*H428,2)</f>
        <v>0</v>
      </c>
      <c r="K428" s="141"/>
      <c r="L428" s="32"/>
      <c r="M428" s="142" t="s">
        <v>1</v>
      </c>
      <c r="N428" s="143" t="s">
        <v>48</v>
      </c>
      <c r="P428" s="144">
        <f>O428*H428</f>
        <v>0</v>
      </c>
      <c r="Q428" s="144">
        <v>0</v>
      </c>
      <c r="R428" s="144">
        <f>Q428*H428</f>
        <v>0</v>
      </c>
      <c r="S428" s="144">
        <v>0</v>
      </c>
      <c r="T428" s="145">
        <f>S428*H428</f>
        <v>0</v>
      </c>
      <c r="AR428" s="146" t="s">
        <v>231</v>
      </c>
      <c r="AT428" s="146" t="s">
        <v>140</v>
      </c>
      <c r="AU428" s="146" t="s">
        <v>91</v>
      </c>
      <c r="AY428" s="16" t="s">
        <v>137</v>
      </c>
      <c r="BE428" s="147">
        <f>IF(N428="základní",J428,0)</f>
        <v>0</v>
      </c>
      <c r="BF428" s="147">
        <f>IF(N428="snížená",J428,0)</f>
        <v>0</v>
      </c>
      <c r="BG428" s="147">
        <f>IF(N428="zákl. přenesená",J428,0)</f>
        <v>0</v>
      </c>
      <c r="BH428" s="147">
        <f>IF(N428="sníž. přenesená",J428,0)</f>
        <v>0</v>
      </c>
      <c r="BI428" s="147">
        <f>IF(N428="nulová",J428,0)</f>
        <v>0</v>
      </c>
      <c r="BJ428" s="16" t="s">
        <v>91</v>
      </c>
      <c r="BK428" s="147">
        <f>ROUND(I428*H428,2)</f>
        <v>0</v>
      </c>
      <c r="BL428" s="16" t="s">
        <v>231</v>
      </c>
      <c r="BM428" s="146" t="s">
        <v>588</v>
      </c>
    </row>
    <row r="429" spans="2:65" s="1" customFormat="1" ht="29.25" x14ac:dyDescent="0.2">
      <c r="B429" s="32"/>
      <c r="D429" s="148" t="s">
        <v>146</v>
      </c>
      <c r="F429" s="149" t="s">
        <v>589</v>
      </c>
      <c r="I429" s="150"/>
      <c r="L429" s="32"/>
      <c r="M429" s="151"/>
      <c r="T429" s="56"/>
      <c r="AT429" s="16" t="s">
        <v>146</v>
      </c>
      <c r="AU429" s="16" t="s">
        <v>91</v>
      </c>
    </row>
    <row r="430" spans="2:65" s="11" customFormat="1" ht="22.9" customHeight="1" x14ac:dyDescent="0.2">
      <c r="B430" s="122"/>
      <c r="D430" s="123" t="s">
        <v>81</v>
      </c>
      <c r="E430" s="131" t="s">
        <v>590</v>
      </c>
      <c r="F430" s="131" t="s">
        <v>591</v>
      </c>
      <c r="I430" s="125"/>
      <c r="J430" s="132">
        <f>BK430</f>
        <v>0</v>
      </c>
      <c r="L430" s="122"/>
      <c r="M430" s="126"/>
      <c r="P430" s="127">
        <f>SUM(P431:P485)</f>
        <v>0</v>
      </c>
      <c r="R430" s="127">
        <f>SUM(R431:R485)</f>
        <v>0.6063786000000001</v>
      </c>
      <c r="T430" s="128">
        <f>SUM(T431:T485)</f>
        <v>0</v>
      </c>
      <c r="AR430" s="123" t="s">
        <v>91</v>
      </c>
      <c r="AT430" s="129" t="s">
        <v>81</v>
      </c>
      <c r="AU430" s="129" t="s">
        <v>87</v>
      </c>
      <c r="AY430" s="123" t="s">
        <v>137</v>
      </c>
      <c r="BK430" s="130">
        <f>SUM(BK431:BK485)</f>
        <v>0</v>
      </c>
    </row>
    <row r="431" spans="2:65" s="1" customFormat="1" ht="16.5" customHeight="1" x14ac:dyDescent="0.2">
      <c r="B431" s="133"/>
      <c r="C431" s="134" t="s">
        <v>82</v>
      </c>
      <c r="D431" s="134" t="s">
        <v>140</v>
      </c>
      <c r="E431" s="135" t="s">
        <v>592</v>
      </c>
      <c r="F431" s="136" t="s">
        <v>593</v>
      </c>
      <c r="G431" s="137" t="s">
        <v>149</v>
      </c>
      <c r="H431" s="138">
        <v>17.146000000000001</v>
      </c>
      <c r="I431" s="139"/>
      <c r="J431" s="140">
        <f>ROUND(I431*H431,2)</f>
        <v>0</v>
      </c>
      <c r="K431" s="141"/>
      <c r="L431" s="32"/>
      <c r="M431" s="142" t="s">
        <v>1</v>
      </c>
      <c r="N431" s="143" t="s">
        <v>48</v>
      </c>
      <c r="P431" s="144">
        <f>O431*H431</f>
        <v>0</v>
      </c>
      <c r="Q431" s="144">
        <v>0</v>
      </c>
      <c r="R431" s="144">
        <f>Q431*H431</f>
        <v>0</v>
      </c>
      <c r="S431" s="144">
        <v>0</v>
      </c>
      <c r="T431" s="145">
        <f>S431*H431</f>
        <v>0</v>
      </c>
      <c r="AR431" s="146" t="s">
        <v>231</v>
      </c>
      <c r="AT431" s="146" t="s">
        <v>140</v>
      </c>
      <c r="AU431" s="146" t="s">
        <v>91</v>
      </c>
      <c r="AY431" s="16" t="s">
        <v>137</v>
      </c>
      <c r="BE431" s="147">
        <f>IF(N431="základní",J431,0)</f>
        <v>0</v>
      </c>
      <c r="BF431" s="147">
        <f>IF(N431="snížená",J431,0)</f>
        <v>0</v>
      </c>
      <c r="BG431" s="147">
        <f>IF(N431="zákl. přenesená",J431,0)</f>
        <v>0</v>
      </c>
      <c r="BH431" s="147">
        <f>IF(N431="sníž. přenesená",J431,0)</f>
        <v>0</v>
      </c>
      <c r="BI431" s="147">
        <f>IF(N431="nulová",J431,0)</f>
        <v>0</v>
      </c>
      <c r="BJ431" s="16" t="s">
        <v>91</v>
      </c>
      <c r="BK431" s="147">
        <f>ROUND(I431*H431,2)</f>
        <v>0</v>
      </c>
      <c r="BL431" s="16" t="s">
        <v>231</v>
      </c>
      <c r="BM431" s="146" t="s">
        <v>594</v>
      </c>
    </row>
    <row r="432" spans="2:65" s="1" customFormat="1" ht="19.5" x14ac:dyDescent="0.2">
      <c r="B432" s="32"/>
      <c r="D432" s="148" t="s">
        <v>146</v>
      </c>
      <c r="F432" s="149" t="s">
        <v>595</v>
      </c>
      <c r="I432" s="150"/>
      <c r="L432" s="32"/>
      <c r="M432" s="151"/>
      <c r="T432" s="56"/>
      <c r="AT432" s="16" t="s">
        <v>146</v>
      </c>
      <c r="AU432" s="16" t="s">
        <v>91</v>
      </c>
    </row>
    <row r="433" spans="2:65" s="13" customFormat="1" x14ac:dyDescent="0.2">
      <c r="B433" s="159"/>
      <c r="D433" s="148" t="s">
        <v>151</v>
      </c>
      <c r="E433" s="160" t="s">
        <v>1</v>
      </c>
      <c r="F433" s="161" t="s">
        <v>596</v>
      </c>
      <c r="H433" s="160" t="s">
        <v>1</v>
      </c>
      <c r="I433" s="162"/>
      <c r="L433" s="159"/>
      <c r="M433" s="163"/>
      <c r="T433" s="164"/>
      <c r="AT433" s="160" t="s">
        <v>151</v>
      </c>
      <c r="AU433" s="160" t="s">
        <v>91</v>
      </c>
      <c r="AV433" s="13" t="s">
        <v>87</v>
      </c>
      <c r="AW433" s="13" t="s">
        <v>37</v>
      </c>
      <c r="AX433" s="13" t="s">
        <v>82</v>
      </c>
      <c r="AY433" s="160" t="s">
        <v>137</v>
      </c>
    </row>
    <row r="434" spans="2:65" s="12" customFormat="1" x14ac:dyDescent="0.2">
      <c r="B434" s="152"/>
      <c r="D434" s="148" t="s">
        <v>151</v>
      </c>
      <c r="E434" s="153" t="s">
        <v>1</v>
      </c>
      <c r="F434" s="154" t="s">
        <v>597</v>
      </c>
      <c r="H434" s="155">
        <v>13.06</v>
      </c>
      <c r="I434" s="156"/>
      <c r="L434" s="152"/>
      <c r="M434" s="157"/>
      <c r="T434" s="158"/>
      <c r="AT434" s="153" t="s">
        <v>151</v>
      </c>
      <c r="AU434" s="153" t="s">
        <v>91</v>
      </c>
      <c r="AV434" s="12" t="s">
        <v>91</v>
      </c>
      <c r="AW434" s="12" t="s">
        <v>37</v>
      </c>
      <c r="AX434" s="12" t="s">
        <v>82</v>
      </c>
      <c r="AY434" s="153" t="s">
        <v>137</v>
      </c>
    </row>
    <row r="435" spans="2:65" s="12" customFormat="1" x14ac:dyDescent="0.2">
      <c r="B435" s="152"/>
      <c r="D435" s="148" t="s">
        <v>151</v>
      </c>
      <c r="E435" s="153" t="s">
        <v>1</v>
      </c>
      <c r="F435" s="154" t="s">
        <v>598</v>
      </c>
      <c r="H435" s="155">
        <v>0.996</v>
      </c>
      <c r="I435" s="156"/>
      <c r="L435" s="152"/>
      <c r="M435" s="157"/>
      <c r="T435" s="158"/>
      <c r="AT435" s="153" t="s">
        <v>151</v>
      </c>
      <c r="AU435" s="153" t="s">
        <v>91</v>
      </c>
      <c r="AV435" s="12" t="s">
        <v>91</v>
      </c>
      <c r="AW435" s="12" t="s">
        <v>37</v>
      </c>
      <c r="AX435" s="12" t="s">
        <v>82</v>
      </c>
      <c r="AY435" s="153" t="s">
        <v>137</v>
      </c>
    </row>
    <row r="436" spans="2:65" s="12" customFormat="1" x14ac:dyDescent="0.2">
      <c r="B436" s="152"/>
      <c r="D436" s="148" t="s">
        <v>151</v>
      </c>
      <c r="E436" s="153" t="s">
        <v>1</v>
      </c>
      <c r="F436" s="154" t="s">
        <v>599</v>
      </c>
      <c r="H436" s="155">
        <v>3.09</v>
      </c>
      <c r="I436" s="156"/>
      <c r="L436" s="152"/>
      <c r="M436" s="157"/>
      <c r="T436" s="158"/>
      <c r="AT436" s="153" t="s">
        <v>151</v>
      </c>
      <c r="AU436" s="153" t="s">
        <v>91</v>
      </c>
      <c r="AV436" s="12" t="s">
        <v>91</v>
      </c>
      <c r="AW436" s="12" t="s">
        <v>37</v>
      </c>
      <c r="AX436" s="12" t="s">
        <v>82</v>
      </c>
      <c r="AY436" s="153" t="s">
        <v>137</v>
      </c>
    </row>
    <row r="437" spans="2:65" s="14" customFormat="1" x14ac:dyDescent="0.2">
      <c r="B437" s="165"/>
      <c r="D437" s="148" t="s">
        <v>151</v>
      </c>
      <c r="E437" s="166" t="s">
        <v>1</v>
      </c>
      <c r="F437" s="167" t="s">
        <v>155</v>
      </c>
      <c r="H437" s="168">
        <v>17.146000000000001</v>
      </c>
      <c r="I437" s="169"/>
      <c r="L437" s="165"/>
      <c r="M437" s="170"/>
      <c r="T437" s="171"/>
      <c r="AT437" s="166" t="s">
        <v>151</v>
      </c>
      <c r="AU437" s="166" t="s">
        <v>91</v>
      </c>
      <c r="AV437" s="14" t="s">
        <v>144</v>
      </c>
      <c r="AW437" s="14" t="s">
        <v>37</v>
      </c>
      <c r="AX437" s="14" t="s">
        <v>87</v>
      </c>
      <c r="AY437" s="166" t="s">
        <v>137</v>
      </c>
    </row>
    <row r="438" spans="2:65" s="1" customFormat="1" ht="16.5" customHeight="1" x14ac:dyDescent="0.2">
      <c r="B438" s="133"/>
      <c r="C438" s="134" t="s">
        <v>82</v>
      </c>
      <c r="D438" s="134" t="s">
        <v>140</v>
      </c>
      <c r="E438" s="135" t="s">
        <v>600</v>
      </c>
      <c r="F438" s="136" t="s">
        <v>601</v>
      </c>
      <c r="G438" s="137" t="s">
        <v>149</v>
      </c>
      <c r="H438" s="138">
        <v>17.146000000000001</v>
      </c>
      <c r="I438" s="139"/>
      <c r="J438" s="140">
        <f>ROUND(I438*H438,2)</f>
        <v>0</v>
      </c>
      <c r="K438" s="141"/>
      <c r="L438" s="32"/>
      <c r="M438" s="142" t="s">
        <v>1</v>
      </c>
      <c r="N438" s="143" t="s">
        <v>48</v>
      </c>
      <c r="P438" s="144">
        <f>O438*H438</f>
        <v>0</v>
      </c>
      <c r="Q438" s="144">
        <v>2.9999999999999997E-4</v>
      </c>
      <c r="R438" s="144">
        <f>Q438*H438</f>
        <v>5.1437999999999996E-3</v>
      </c>
      <c r="S438" s="144">
        <v>0</v>
      </c>
      <c r="T438" s="145">
        <f>S438*H438</f>
        <v>0</v>
      </c>
      <c r="AR438" s="146" t="s">
        <v>231</v>
      </c>
      <c r="AT438" s="146" t="s">
        <v>140</v>
      </c>
      <c r="AU438" s="146" t="s">
        <v>91</v>
      </c>
      <c r="AY438" s="16" t="s">
        <v>137</v>
      </c>
      <c r="BE438" s="147">
        <f>IF(N438="základní",J438,0)</f>
        <v>0</v>
      </c>
      <c r="BF438" s="147">
        <f>IF(N438="snížená",J438,0)</f>
        <v>0</v>
      </c>
      <c r="BG438" s="147">
        <f>IF(N438="zákl. přenesená",J438,0)</f>
        <v>0</v>
      </c>
      <c r="BH438" s="147">
        <f>IF(N438="sníž. přenesená",J438,0)</f>
        <v>0</v>
      </c>
      <c r="BI438" s="147">
        <f>IF(N438="nulová",J438,0)</f>
        <v>0</v>
      </c>
      <c r="BJ438" s="16" t="s">
        <v>91</v>
      </c>
      <c r="BK438" s="147">
        <f>ROUND(I438*H438,2)</f>
        <v>0</v>
      </c>
      <c r="BL438" s="16" t="s">
        <v>231</v>
      </c>
      <c r="BM438" s="146" t="s">
        <v>602</v>
      </c>
    </row>
    <row r="439" spans="2:65" s="1" customFormat="1" ht="19.5" x14ac:dyDescent="0.2">
      <c r="B439" s="32"/>
      <c r="D439" s="148" t="s">
        <v>146</v>
      </c>
      <c r="F439" s="149" t="s">
        <v>603</v>
      </c>
      <c r="I439" s="150"/>
      <c r="L439" s="32"/>
      <c r="M439" s="151"/>
      <c r="T439" s="56"/>
      <c r="AT439" s="16" t="s">
        <v>146</v>
      </c>
      <c r="AU439" s="16" t="s">
        <v>91</v>
      </c>
    </row>
    <row r="440" spans="2:65" s="12" customFormat="1" x14ac:dyDescent="0.2">
      <c r="B440" s="152"/>
      <c r="D440" s="148" t="s">
        <v>151</v>
      </c>
      <c r="E440" s="153" t="s">
        <v>1</v>
      </c>
      <c r="F440" s="154" t="s">
        <v>604</v>
      </c>
      <c r="H440" s="155">
        <v>17.146000000000001</v>
      </c>
      <c r="I440" s="156"/>
      <c r="L440" s="152"/>
      <c r="M440" s="157"/>
      <c r="T440" s="158"/>
      <c r="AT440" s="153" t="s">
        <v>151</v>
      </c>
      <c r="AU440" s="153" t="s">
        <v>91</v>
      </c>
      <c r="AV440" s="12" t="s">
        <v>91</v>
      </c>
      <c r="AW440" s="12" t="s">
        <v>37</v>
      </c>
      <c r="AX440" s="12" t="s">
        <v>82</v>
      </c>
      <c r="AY440" s="153" t="s">
        <v>137</v>
      </c>
    </row>
    <row r="441" spans="2:65" s="14" customFormat="1" x14ac:dyDescent="0.2">
      <c r="B441" s="165"/>
      <c r="D441" s="148" t="s">
        <v>151</v>
      </c>
      <c r="E441" s="166" t="s">
        <v>1</v>
      </c>
      <c r="F441" s="167" t="s">
        <v>155</v>
      </c>
      <c r="H441" s="168">
        <v>17.146000000000001</v>
      </c>
      <c r="I441" s="169"/>
      <c r="L441" s="165"/>
      <c r="M441" s="170"/>
      <c r="T441" s="171"/>
      <c r="AT441" s="166" t="s">
        <v>151</v>
      </c>
      <c r="AU441" s="166" t="s">
        <v>91</v>
      </c>
      <c r="AV441" s="14" t="s">
        <v>144</v>
      </c>
      <c r="AW441" s="14" t="s">
        <v>37</v>
      </c>
      <c r="AX441" s="14" t="s">
        <v>87</v>
      </c>
      <c r="AY441" s="166" t="s">
        <v>137</v>
      </c>
    </row>
    <row r="442" spans="2:65" s="1" customFormat="1" ht="24.2" customHeight="1" x14ac:dyDescent="0.2">
      <c r="B442" s="133"/>
      <c r="C442" s="134" t="s">
        <v>82</v>
      </c>
      <c r="D442" s="134" t="s">
        <v>140</v>
      </c>
      <c r="E442" s="135" t="s">
        <v>605</v>
      </c>
      <c r="F442" s="136" t="s">
        <v>606</v>
      </c>
      <c r="G442" s="137" t="s">
        <v>149</v>
      </c>
      <c r="H442" s="138">
        <v>17.146000000000001</v>
      </c>
      <c r="I442" s="139"/>
      <c r="J442" s="140">
        <f>ROUND(I442*H442,2)</f>
        <v>0</v>
      </c>
      <c r="K442" s="141"/>
      <c r="L442" s="32"/>
      <c r="M442" s="142" t="s">
        <v>1</v>
      </c>
      <c r="N442" s="143" t="s">
        <v>48</v>
      </c>
      <c r="P442" s="144">
        <f>O442*H442</f>
        <v>0</v>
      </c>
      <c r="Q442" s="144">
        <v>1.5E-3</v>
      </c>
      <c r="R442" s="144">
        <f>Q442*H442</f>
        <v>2.5719000000000002E-2</v>
      </c>
      <c r="S442" s="144">
        <v>0</v>
      </c>
      <c r="T442" s="145">
        <f>S442*H442</f>
        <v>0</v>
      </c>
      <c r="AR442" s="146" t="s">
        <v>231</v>
      </c>
      <c r="AT442" s="146" t="s">
        <v>140</v>
      </c>
      <c r="AU442" s="146" t="s">
        <v>91</v>
      </c>
      <c r="AY442" s="16" t="s">
        <v>137</v>
      </c>
      <c r="BE442" s="147">
        <f>IF(N442="základní",J442,0)</f>
        <v>0</v>
      </c>
      <c r="BF442" s="147">
        <f>IF(N442="snížená",J442,0)</f>
        <v>0</v>
      </c>
      <c r="BG442" s="147">
        <f>IF(N442="zákl. přenesená",J442,0)</f>
        <v>0</v>
      </c>
      <c r="BH442" s="147">
        <f>IF(N442="sníž. přenesená",J442,0)</f>
        <v>0</v>
      </c>
      <c r="BI442" s="147">
        <f>IF(N442="nulová",J442,0)</f>
        <v>0</v>
      </c>
      <c r="BJ442" s="16" t="s">
        <v>91</v>
      </c>
      <c r="BK442" s="147">
        <f>ROUND(I442*H442,2)</f>
        <v>0</v>
      </c>
      <c r="BL442" s="16" t="s">
        <v>231</v>
      </c>
      <c r="BM442" s="146" t="s">
        <v>607</v>
      </c>
    </row>
    <row r="443" spans="2:65" s="1" customFormat="1" ht="19.5" x14ac:dyDescent="0.2">
      <c r="B443" s="32"/>
      <c r="D443" s="148" t="s">
        <v>146</v>
      </c>
      <c r="F443" s="149" t="s">
        <v>608</v>
      </c>
      <c r="I443" s="150"/>
      <c r="L443" s="32"/>
      <c r="M443" s="151"/>
      <c r="T443" s="56"/>
      <c r="AT443" s="16" t="s">
        <v>146</v>
      </c>
      <c r="AU443" s="16" t="s">
        <v>91</v>
      </c>
    </row>
    <row r="444" spans="2:65" s="13" customFormat="1" x14ac:dyDescent="0.2">
      <c r="B444" s="159"/>
      <c r="D444" s="148" t="s">
        <v>151</v>
      </c>
      <c r="E444" s="160" t="s">
        <v>1</v>
      </c>
      <c r="F444" s="161" t="s">
        <v>596</v>
      </c>
      <c r="H444" s="160" t="s">
        <v>1</v>
      </c>
      <c r="I444" s="162"/>
      <c r="L444" s="159"/>
      <c r="M444" s="163"/>
      <c r="T444" s="164"/>
      <c r="AT444" s="160" t="s">
        <v>151</v>
      </c>
      <c r="AU444" s="160" t="s">
        <v>91</v>
      </c>
      <c r="AV444" s="13" t="s">
        <v>87</v>
      </c>
      <c r="AW444" s="13" t="s">
        <v>37</v>
      </c>
      <c r="AX444" s="13" t="s">
        <v>82</v>
      </c>
      <c r="AY444" s="160" t="s">
        <v>137</v>
      </c>
    </row>
    <row r="445" spans="2:65" s="12" customFormat="1" x14ac:dyDescent="0.2">
      <c r="B445" s="152"/>
      <c r="D445" s="148" t="s">
        <v>151</v>
      </c>
      <c r="E445" s="153" t="s">
        <v>1</v>
      </c>
      <c r="F445" s="154" t="s">
        <v>597</v>
      </c>
      <c r="H445" s="155">
        <v>13.06</v>
      </c>
      <c r="I445" s="156"/>
      <c r="L445" s="152"/>
      <c r="M445" s="157"/>
      <c r="T445" s="158"/>
      <c r="AT445" s="153" t="s">
        <v>151</v>
      </c>
      <c r="AU445" s="153" t="s">
        <v>91</v>
      </c>
      <c r="AV445" s="12" t="s">
        <v>91</v>
      </c>
      <c r="AW445" s="12" t="s">
        <v>37</v>
      </c>
      <c r="AX445" s="12" t="s">
        <v>82</v>
      </c>
      <c r="AY445" s="153" t="s">
        <v>137</v>
      </c>
    </row>
    <row r="446" spans="2:65" s="12" customFormat="1" x14ac:dyDescent="0.2">
      <c r="B446" s="152"/>
      <c r="D446" s="148" t="s">
        <v>151</v>
      </c>
      <c r="E446" s="153" t="s">
        <v>1</v>
      </c>
      <c r="F446" s="154" t="s">
        <v>598</v>
      </c>
      <c r="H446" s="155">
        <v>0.996</v>
      </c>
      <c r="I446" s="156"/>
      <c r="L446" s="152"/>
      <c r="M446" s="157"/>
      <c r="T446" s="158"/>
      <c r="AT446" s="153" t="s">
        <v>151</v>
      </c>
      <c r="AU446" s="153" t="s">
        <v>91</v>
      </c>
      <c r="AV446" s="12" t="s">
        <v>91</v>
      </c>
      <c r="AW446" s="12" t="s">
        <v>37</v>
      </c>
      <c r="AX446" s="12" t="s">
        <v>82</v>
      </c>
      <c r="AY446" s="153" t="s">
        <v>137</v>
      </c>
    </row>
    <row r="447" spans="2:65" s="12" customFormat="1" x14ac:dyDescent="0.2">
      <c r="B447" s="152"/>
      <c r="D447" s="148" t="s">
        <v>151</v>
      </c>
      <c r="E447" s="153" t="s">
        <v>1</v>
      </c>
      <c r="F447" s="154" t="s">
        <v>599</v>
      </c>
      <c r="H447" s="155">
        <v>3.09</v>
      </c>
      <c r="I447" s="156"/>
      <c r="L447" s="152"/>
      <c r="M447" s="157"/>
      <c r="T447" s="158"/>
      <c r="AT447" s="153" t="s">
        <v>151</v>
      </c>
      <c r="AU447" s="153" t="s">
        <v>91</v>
      </c>
      <c r="AV447" s="12" t="s">
        <v>91</v>
      </c>
      <c r="AW447" s="12" t="s">
        <v>37</v>
      </c>
      <c r="AX447" s="12" t="s">
        <v>82</v>
      </c>
      <c r="AY447" s="153" t="s">
        <v>137</v>
      </c>
    </row>
    <row r="448" spans="2:65" s="14" customFormat="1" x14ac:dyDescent="0.2">
      <c r="B448" s="165"/>
      <c r="D448" s="148" t="s">
        <v>151</v>
      </c>
      <c r="E448" s="166" t="s">
        <v>1</v>
      </c>
      <c r="F448" s="167" t="s">
        <v>155</v>
      </c>
      <c r="H448" s="168">
        <v>17.146000000000001</v>
      </c>
      <c r="I448" s="169"/>
      <c r="L448" s="165"/>
      <c r="M448" s="170"/>
      <c r="T448" s="171"/>
      <c r="AT448" s="166" t="s">
        <v>151</v>
      </c>
      <c r="AU448" s="166" t="s">
        <v>91</v>
      </c>
      <c r="AV448" s="14" t="s">
        <v>144</v>
      </c>
      <c r="AW448" s="14" t="s">
        <v>37</v>
      </c>
      <c r="AX448" s="14" t="s">
        <v>87</v>
      </c>
      <c r="AY448" s="166" t="s">
        <v>137</v>
      </c>
    </row>
    <row r="449" spans="2:65" s="1" customFormat="1" ht="16.5" customHeight="1" x14ac:dyDescent="0.2">
      <c r="B449" s="133"/>
      <c r="C449" s="134" t="s">
        <v>82</v>
      </c>
      <c r="D449" s="134" t="s">
        <v>140</v>
      </c>
      <c r="E449" s="135" t="s">
        <v>609</v>
      </c>
      <c r="F449" s="136" t="s">
        <v>610</v>
      </c>
      <c r="G449" s="137" t="s">
        <v>143</v>
      </c>
      <c r="H449" s="138">
        <v>18</v>
      </c>
      <c r="I449" s="139"/>
      <c r="J449" s="140">
        <f>ROUND(I449*H449,2)</f>
        <v>0</v>
      </c>
      <c r="K449" s="141"/>
      <c r="L449" s="32"/>
      <c r="M449" s="142" t="s">
        <v>1</v>
      </c>
      <c r="N449" s="143" t="s">
        <v>48</v>
      </c>
      <c r="P449" s="144">
        <f>O449*H449</f>
        <v>0</v>
      </c>
      <c r="Q449" s="144">
        <v>2.1000000000000001E-4</v>
      </c>
      <c r="R449" s="144">
        <f>Q449*H449</f>
        <v>3.7800000000000004E-3</v>
      </c>
      <c r="S449" s="144">
        <v>0</v>
      </c>
      <c r="T449" s="145">
        <f>S449*H449</f>
        <v>0</v>
      </c>
      <c r="AR449" s="146" t="s">
        <v>231</v>
      </c>
      <c r="AT449" s="146" t="s">
        <v>140</v>
      </c>
      <c r="AU449" s="146" t="s">
        <v>91</v>
      </c>
      <c r="AY449" s="16" t="s">
        <v>137</v>
      </c>
      <c r="BE449" s="147">
        <f>IF(N449="základní",J449,0)</f>
        <v>0</v>
      </c>
      <c r="BF449" s="147">
        <f>IF(N449="snížená",J449,0)</f>
        <v>0</v>
      </c>
      <c r="BG449" s="147">
        <f>IF(N449="zákl. přenesená",J449,0)</f>
        <v>0</v>
      </c>
      <c r="BH449" s="147">
        <f>IF(N449="sníž. přenesená",J449,0)</f>
        <v>0</v>
      </c>
      <c r="BI449" s="147">
        <f>IF(N449="nulová",J449,0)</f>
        <v>0</v>
      </c>
      <c r="BJ449" s="16" t="s">
        <v>91</v>
      </c>
      <c r="BK449" s="147">
        <f>ROUND(I449*H449,2)</f>
        <v>0</v>
      </c>
      <c r="BL449" s="16" t="s">
        <v>231</v>
      </c>
      <c r="BM449" s="146" t="s">
        <v>611</v>
      </c>
    </row>
    <row r="450" spans="2:65" s="1" customFormat="1" ht="19.5" x14ac:dyDescent="0.2">
      <c r="B450" s="32"/>
      <c r="D450" s="148" t="s">
        <v>146</v>
      </c>
      <c r="F450" s="149" t="s">
        <v>612</v>
      </c>
      <c r="I450" s="150"/>
      <c r="L450" s="32"/>
      <c r="M450" s="151"/>
      <c r="T450" s="56"/>
      <c r="AT450" s="16" t="s">
        <v>146</v>
      </c>
      <c r="AU450" s="16" t="s">
        <v>91</v>
      </c>
    </row>
    <row r="451" spans="2:65" s="12" customFormat="1" x14ac:dyDescent="0.2">
      <c r="B451" s="152"/>
      <c r="D451" s="148" t="s">
        <v>151</v>
      </c>
      <c r="E451" s="153" t="s">
        <v>1</v>
      </c>
      <c r="F451" s="154" t="s">
        <v>613</v>
      </c>
      <c r="H451" s="155">
        <v>18</v>
      </c>
      <c r="I451" s="156"/>
      <c r="L451" s="152"/>
      <c r="M451" s="157"/>
      <c r="T451" s="158"/>
      <c r="AT451" s="153" t="s">
        <v>151</v>
      </c>
      <c r="AU451" s="153" t="s">
        <v>91</v>
      </c>
      <c r="AV451" s="12" t="s">
        <v>91</v>
      </c>
      <c r="AW451" s="12" t="s">
        <v>37</v>
      </c>
      <c r="AX451" s="12" t="s">
        <v>82</v>
      </c>
      <c r="AY451" s="153" t="s">
        <v>137</v>
      </c>
    </row>
    <row r="452" spans="2:65" s="14" customFormat="1" x14ac:dyDescent="0.2">
      <c r="B452" s="165"/>
      <c r="D452" s="148" t="s">
        <v>151</v>
      </c>
      <c r="E452" s="166" t="s">
        <v>1</v>
      </c>
      <c r="F452" s="167" t="s">
        <v>155</v>
      </c>
      <c r="H452" s="168">
        <v>18</v>
      </c>
      <c r="I452" s="169"/>
      <c r="L452" s="165"/>
      <c r="M452" s="170"/>
      <c r="T452" s="171"/>
      <c r="AT452" s="166" t="s">
        <v>151</v>
      </c>
      <c r="AU452" s="166" t="s">
        <v>91</v>
      </c>
      <c r="AV452" s="14" t="s">
        <v>144</v>
      </c>
      <c r="AW452" s="14" t="s">
        <v>37</v>
      </c>
      <c r="AX452" s="14" t="s">
        <v>87</v>
      </c>
      <c r="AY452" s="166" t="s">
        <v>137</v>
      </c>
    </row>
    <row r="453" spans="2:65" s="1" customFormat="1" ht="24.2" customHeight="1" x14ac:dyDescent="0.2">
      <c r="B453" s="133"/>
      <c r="C453" s="134" t="s">
        <v>82</v>
      </c>
      <c r="D453" s="134" t="s">
        <v>140</v>
      </c>
      <c r="E453" s="135" t="s">
        <v>614</v>
      </c>
      <c r="F453" s="136" t="s">
        <v>615</v>
      </c>
      <c r="G453" s="137" t="s">
        <v>250</v>
      </c>
      <c r="H453" s="138">
        <v>8.2249999999999996</v>
      </c>
      <c r="I453" s="139"/>
      <c r="J453" s="140">
        <f>ROUND(I453*H453,2)</f>
        <v>0</v>
      </c>
      <c r="K453" s="141"/>
      <c r="L453" s="32"/>
      <c r="M453" s="142" t="s">
        <v>1</v>
      </c>
      <c r="N453" s="143" t="s">
        <v>48</v>
      </c>
      <c r="P453" s="144">
        <f>O453*H453</f>
        <v>0</v>
      </c>
      <c r="Q453" s="144">
        <v>3.2200000000000002E-4</v>
      </c>
      <c r="R453" s="144">
        <f>Q453*H453</f>
        <v>2.6484500000000001E-3</v>
      </c>
      <c r="S453" s="144">
        <v>0</v>
      </c>
      <c r="T453" s="145">
        <f>S453*H453</f>
        <v>0</v>
      </c>
      <c r="AR453" s="146" t="s">
        <v>231</v>
      </c>
      <c r="AT453" s="146" t="s">
        <v>140</v>
      </c>
      <c r="AU453" s="146" t="s">
        <v>91</v>
      </c>
      <c r="AY453" s="16" t="s">
        <v>137</v>
      </c>
      <c r="BE453" s="147">
        <f>IF(N453="základní",J453,0)</f>
        <v>0</v>
      </c>
      <c r="BF453" s="147">
        <f>IF(N453="snížená",J453,0)</f>
        <v>0</v>
      </c>
      <c r="BG453" s="147">
        <f>IF(N453="zákl. přenesená",J453,0)</f>
        <v>0</v>
      </c>
      <c r="BH453" s="147">
        <f>IF(N453="sníž. přenesená",J453,0)</f>
        <v>0</v>
      </c>
      <c r="BI453" s="147">
        <f>IF(N453="nulová",J453,0)</f>
        <v>0</v>
      </c>
      <c r="BJ453" s="16" t="s">
        <v>91</v>
      </c>
      <c r="BK453" s="147">
        <f>ROUND(I453*H453,2)</f>
        <v>0</v>
      </c>
      <c r="BL453" s="16" t="s">
        <v>231</v>
      </c>
      <c r="BM453" s="146" t="s">
        <v>616</v>
      </c>
    </row>
    <row r="454" spans="2:65" s="1" customFormat="1" ht="19.5" x14ac:dyDescent="0.2">
      <c r="B454" s="32"/>
      <c r="D454" s="148" t="s">
        <v>146</v>
      </c>
      <c r="F454" s="149" t="s">
        <v>617</v>
      </c>
      <c r="I454" s="150"/>
      <c r="L454" s="32"/>
      <c r="M454" s="151"/>
      <c r="T454" s="56"/>
      <c r="AT454" s="16" t="s">
        <v>146</v>
      </c>
      <c r="AU454" s="16" t="s">
        <v>91</v>
      </c>
    </row>
    <row r="455" spans="2:65" s="12" customFormat="1" x14ac:dyDescent="0.2">
      <c r="B455" s="152"/>
      <c r="D455" s="148" t="s">
        <v>151</v>
      </c>
      <c r="E455" s="153" t="s">
        <v>1</v>
      </c>
      <c r="F455" s="154" t="s">
        <v>535</v>
      </c>
      <c r="H455" s="155">
        <v>8.2249999999999996</v>
      </c>
      <c r="I455" s="156"/>
      <c r="L455" s="152"/>
      <c r="M455" s="157"/>
      <c r="T455" s="158"/>
      <c r="AT455" s="153" t="s">
        <v>151</v>
      </c>
      <c r="AU455" s="153" t="s">
        <v>91</v>
      </c>
      <c r="AV455" s="12" t="s">
        <v>91</v>
      </c>
      <c r="AW455" s="12" t="s">
        <v>37</v>
      </c>
      <c r="AX455" s="12" t="s">
        <v>82</v>
      </c>
      <c r="AY455" s="153" t="s">
        <v>137</v>
      </c>
    </row>
    <row r="456" spans="2:65" s="14" customFormat="1" x14ac:dyDescent="0.2">
      <c r="B456" s="165"/>
      <c r="D456" s="148" t="s">
        <v>151</v>
      </c>
      <c r="E456" s="166" t="s">
        <v>1</v>
      </c>
      <c r="F456" s="167" t="s">
        <v>155</v>
      </c>
      <c r="H456" s="168">
        <v>8.2249999999999996</v>
      </c>
      <c r="I456" s="169"/>
      <c r="L456" s="165"/>
      <c r="M456" s="170"/>
      <c r="T456" s="171"/>
      <c r="AT456" s="166" t="s">
        <v>151</v>
      </c>
      <c r="AU456" s="166" t="s">
        <v>91</v>
      </c>
      <c r="AV456" s="14" t="s">
        <v>144</v>
      </c>
      <c r="AW456" s="14" t="s">
        <v>37</v>
      </c>
      <c r="AX456" s="14" t="s">
        <v>87</v>
      </c>
      <c r="AY456" s="166" t="s">
        <v>137</v>
      </c>
    </row>
    <row r="457" spans="2:65" s="1" customFormat="1" ht="37.9" customHeight="1" x14ac:dyDescent="0.2">
      <c r="B457" s="133"/>
      <c r="C457" s="134" t="s">
        <v>82</v>
      </c>
      <c r="D457" s="134" t="s">
        <v>140</v>
      </c>
      <c r="E457" s="135" t="s">
        <v>618</v>
      </c>
      <c r="F457" s="136" t="s">
        <v>619</v>
      </c>
      <c r="G457" s="137" t="s">
        <v>149</v>
      </c>
      <c r="H457" s="138">
        <v>17.146000000000001</v>
      </c>
      <c r="I457" s="139"/>
      <c r="J457" s="140">
        <f>ROUND(I457*H457,2)</f>
        <v>0</v>
      </c>
      <c r="K457" s="141"/>
      <c r="L457" s="32"/>
      <c r="M457" s="142" t="s">
        <v>1</v>
      </c>
      <c r="N457" s="143" t="s">
        <v>48</v>
      </c>
      <c r="P457" s="144">
        <f>O457*H457</f>
        <v>0</v>
      </c>
      <c r="Q457" s="144">
        <v>8.9999999999999993E-3</v>
      </c>
      <c r="R457" s="144">
        <f>Q457*H457</f>
        <v>0.15431400000000001</v>
      </c>
      <c r="S457" s="144">
        <v>0</v>
      </c>
      <c r="T457" s="145">
        <f>S457*H457</f>
        <v>0</v>
      </c>
      <c r="AR457" s="146" t="s">
        <v>231</v>
      </c>
      <c r="AT457" s="146" t="s">
        <v>140</v>
      </c>
      <c r="AU457" s="146" t="s">
        <v>91</v>
      </c>
      <c r="AY457" s="16" t="s">
        <v>137</v>
      </c>
      <c r="BE457" s="147">
        <f>IF(N457="základní",J457,0)</f>
        <v>0</v>
      </c>
      <c r="BF457" s="147">
        <f>IF(N457="snížená",J457,0)</f>
        <v>0</v>
      </c>
      <c r="BG457" s="147">
        <f>IF(N457="zákl. přenesená",J457,0)</f>
        <v>0</v>
      </c>
      <c r="BH457" s="147">
        <f>IF(N457="sníž. přenesená",J457,0)</f>
        <v>0</v>
      </c>
      <c r="BI457" s="147">
        <f>IF(N457="nulová",J457,0)</f>
        <v>0</v>
      </c>
      <c r="BJ457" s="16" t="s">
        <v>91</v>
      </c>
      <c r="BK457" s="147">
        <f>ROUND(I457*H457,2)</f>
        <v>0</v>
      </c>
      <c r="BL457" s="16" t="s">
        <v>231</v>
      </c>
      <c r="BM457" s="146" t="s">
        <v>620</v>
      </c>
    </row>
    <row r="458" spans="2:65" s="1" customFormat="1" ht="19.5" x14ac:dyDescent="0.2">
      <c r="B458" s="32"/>
      <c r="D458" s="148" t="s">
        <v>146</v>
      </c>
      <c r="F458" s="149" t="s">
        <v>621</v>
      </c>
      <c r="I458" s="150"/>
      <c r="L458" s="32"/>
      <c r="M458" s="151"/>
      <c r="T458" s="56"/>
      <c r="AT458" s="16" t="s">
        <v>146</v>
      </c>
      <c r="AU458" s="16" t="s">
        <v>91</v>
      </c>
    </row>
    <row r="459" spans="2:65" s="13" customFormat="1" ht="33.75" x14ac:dyDescent="0.2">
      <c r="B459" s="159"/>
      <c r="D459" s="148" t="s">
        <v>151</v>
      </c>
      <c r="E459" s="160" t="s">
        <v>1</v>
      </c>
      <c r="F459" s="161" t="s">
        <v>622</v>
      </c>
      <c r="H459" s="160" t="s">
        <v>1</v>
      </c>
      <c r="I459" s="162"/>
      <c r="L459" s="159"/>
      <c r="M459" s="163"/>
      <c r="T459" s="164"/>
      <c r="AT459" s="160" t="s">
        <v>151</v>
      </c>
      <c r="AU459" s="160" t="s">
        <v>91</v>
      </c>
      <c r="AV459" s="13" t="s">
        <v>87</v>
      </c>
      <c r="AW459" s="13" t="s">
        <v>37</v>
      </c>
      <c r="AX459" s="13" t="s">
        <v>82</v>
      </c>
      <c r="AY459" s="160" t="s">
        <v>137</v>
      </c>
    </row>
    <row r="460" spans="2:65" s="13" customFormat="1" x14ac:dyDescent="0.2">
      <c r="B460" s="159"/>
      <c r="D460" s="148" t="s">
        <v>151</v>
      </c>
      <c r="E460" s="160" t="s">
        <v>1</v>
      </c>
      <c r="F460" s="161" t="s">
        <v>596</v>
      </c>
      <c r="H460" s="160" t="s">
        <v>1</v>
      </c>
      <c r="I460" s="162"/>
      <c r="L460" s="159"/>
      <c r="M460" s="163"/>
      <c r="T460" s="164"/>
      <c r="AT460" s="160" t="s">
        <v>151</v>
      </c>
      <c r="AU460" s="160" t="s">
        <v>91</v>
      </c>
      <c r="AV460" s="13" t="s">
        <v>87</v>
      </c>
      <c r="AW460" s="13" t="s">
        <v>37</v>
      </c>
      <c r="AX460" s="13" t="s">
        <v>82</v>
      </c>
      <c r="AY460" s="160" t="s">
        <v>137</v>
      </c>
    </row>
    <row r="461" spans="2:65" s="12" customFormat="1" x14ac:dyDescent="0.2">
      <c r="B461" s="152"/>
      <c r="D461" s="148" t="s">
        <v>151</v>
      </c>
      <c r="E461" s="153" t="s">
        <v>1</v>
      </c>
      <c r="F461" s="154" t="s">
        <v>597</v>
      </c>
      <c r="H461" s="155">
        <v>13.06</v>
      </c>
      <c r="I461" s="156"/>
      <c r="L461" s="152"/>
      <c r="M461" s="157"/>
      <c r="T461" s="158"/>
      <c r="AT461" s="153" t="s">
        <v>151</v>
      </c>
      <c r="AU461" s="153" t="s">
        <v>91</v>
      </c>
      <c r="AV461" s="12" t="s">
        <v>91</v>
      </c>
      <c r="AW461" s="12" t="s">
        <v>37</v>
      </c>
      <c r="AX461" s="12" t="s">
        <v>82</v>
      </c>
      <c r="AY461" s="153" t="s">
        <v>137</v>
      </c>
    </row>
    <row r="462" spans="2:65" s="12" customFormat="1" x14ac:dyDescent="0.2">
      <c r="B462" s="152"/>
      <c r="D462" s="148" t="s">
        <v>151</v>
      </c>
      <c r="E462" s="153" t="s">
        <v>1</v>
      </c>
      <c r="F462" s="154" t="s">
        <v>598</v>
      </c>
      <c r="H462" s="155">
        <v>0.996</v>
      </c>
      <c r="I462" s="156"/>
      <c r="L462" s="152"/>
      <c r="M462" s="157"/>
      <c r="T462" s="158"/>
      <c r="AT462" s="153" t="s">
        <v>151</v>
      </c>
      <c r="AU462" s="153" t="s">
        <v>91</v>
      </c>
      <c r="AV462" s="12" t="s">
        <v>91</v>
      </c>
      <c r="AW462" s="12" t="s">
        <v>37</v>
      </c>
      <c r="AX462" s="12" t="s">
        <v>82</v>
      </c>
      <c r="AY462" s="153" t="s">
        <v>137</v>
      </c>
    </row>
    <row r="463" spans="2:65" s="12" customFormat="1" x14ac:dyDescent="0.2">
      <c r="B463" s="152"/>
      <c r="D463" s="148" t="s">
        <v>151</v>
      </c>
      <c r="E463" s="153" t="s">
        <v>1</v>
      </c>
      <c r="F463" s="154" t="s">
        <v>599</v>
      </c>
      <c r="H463" s="155">
        <v>3.09</v>
      </c>
      <c r="I463" s="156"/>
      <c r="L463" s="152"/>
      <c r="M463" s="157"/>
      <c r="T463" s="158"/>
      <c r="AT463" s="153" t="s">
        <v>151</v>
      </c>
      <c r="AU463" s="153" t="s">
        <v>91</v>
      </c>
      <c r="AV463" s="12" t="s">
        <v>91</v>
      </c>
      <c r="AW463" s="12" t="s">
        <v>37</v>
      </c>
      <c r="AX463" s="12" t="s">
        <v>82</v>
      </c>
      <c r="AY463" s="153" t="s">
        <v>137</v>
      </c>
    </row>
    <row r="464" spans="2:65" s="14" customFormat="1" x14ac:dyDescent="0.2">
      <c r="B464" s="165"/>
      <c r="D464" s="148" t="s">
        <v>151</v>
      </c>
      <c r="E464" s="166" t="s">
        <v>1</v>
      </c>
      <c r="F464" s="167" t="s">
        <v>155</v>
      </c>
      <c r="H464" s="168">
        <v>17.146000000000001</v>
      </c>
      <c r="I464" s="169"/>
      <c r="L464" s="165"/>
      <c r="M464" s="170"/>
      <c r="T464" s="171"/>
      <c r="AT464" s="166" t="s">
        <v>151</v>
      </c>
      <c r="AU464" s="166" t="s">
        <v>91</v>
      </c>
      <c r="AV464" s="14" t="s">
        <v>144</v>
      </c>
      <c r="AW464" s="14" t="s">
        <v>37</v>
      </c>
      <c r="AX464" s="14" t="s">
        <v>87</v>
      </c>
      <c r="AY464" s="166" t="s">
        <v>137</v>
      </c>
    </row>
    <row r="465" spans="2:65" s="1" customFormat="1" ht="24.2" customHeight="1" x14ac:dyDescent="0.2">
      <c r="B465" s="133"/>
      <c r="C465" s="172" t="s">
        <v>82</v>
      </c>
      <c r="D465" s="172" t="s">
        <v>168</v>
      </c>
      <c r="E465" s="173" t="s">
        <v>623</v>
      </c>
      <c r="F465" s="174" t="s">
        <v>624</v>
      </c>
      <c r="G465" s="175" t="s">
        <v>149</v>
      </c>
      <c r="H465" s="176">
        <v>19.718</v>
      </c>
      <c r="I465" s="177"/>
      <c r="J465" s="178">
        <f>ROUND(I465*H465,2)</f>
        <v>0</v>
      </c>
      <c r="K465" s="179"/>
      <c r="L465" s="180"/>
      <c r="M465" s="181" t="s">
        <v>1</v>
      </c>
      <c r="N465" s="182" t="s">
        <v>48</v>
      </c>
      <c r="P465" s="144">
        <f>O465*H465</f>
        <v>0</v>
      </c>
      <c r="Q465" s="144">
        <v>0.02</v>
      </c>
      <c r="R465" s="144">
        <f>Q465*H465</f>
        <v>0.39435999999999999</v>
      </c>
      <c r="S465" s="144">
        <v>0</v>
      </c>
      <c r="T465" s="145">
        <f>S465*H465</f>
        <v>0</v>
      </c>
      <c r="AR465" s="146" t="s">
        <v>255</v>
      </c>
      <c r="AT465" s="146" t="s">
        <v>168</v>
      </c>
      <c r="AU465" s="146" t="s">
        <v>91</v>
      </c>
      <c r="AY465" s="16" t="s">
        <v>137</v>
      </c>
      <c r="BE465" s="147">
        <f>IF(N465="základní",J465,0)</f>
        <v>0</v>
      </c>
      <c r="BF465" s="147">
        <f>IF(N465="snížená",J465,0)</f>
        <v>0</v>
      </c>
      <c r="BG465" s="147">
        <f>IF(N465="zákl. přenesená",J465,0)</f>
        <v>0</v>
      </c>
      <c r="BH465" s="147">
        <f>IF(N465="sníž. přenesená",J465,0)</f>
        <v>0</v>
      </c>
      <c r="BI465" s="147">
        <f>IF(N465="nulová",J465,0)</f>
        <v>0</v>
      </c>
      <c r="BJ465" s="16" t="s">
        <v>91</v>
      </c>
      <c r="BK465" s="147">
        <f>ROUND(I465*H465,2)</f>
        <v>0</v>
      </c>
      <c r="BL465" s="16" t="s">
        <v>231</v>
      </c>
      <c r="BM465" s="146" t="s">
        <v>625</v>
      </c>
    </row>
    <row r="466" spans="2:65" s="1" customFormat="1" x14ac:dyDescent="0.2">
      <c r="B466" s="32"/>
      <c r="D466" s="148" t="s">
        <v>146</v>
      </c>
      <c r="F466" s="149" t="s">
        <v>624</v>
      </c>
      <c r="I466" s="150"/>
      <c r="L466" s="32"/>
      <c r="M466" s="151"/>
      <c r="T466" s="56"/>
      <c r="AT466" s="16" t="s">
        <v>146</v>
      </c>
      <c r="AU466" s="16" t="s">
        <v>91</v>
      </c>
    </row>
    <row r="467" spans="2:65" s="12" customFormat="1" x14ac:dyDescent="0.2">
      <c r="B467" s="152"/>
      <c r="D467" s="148" t="s">
        <v>151</v>
      </c>
      <c r="F467" s="154" t="s">
        <v>626</v>
      </c>
      <c r="H467" s="155">
        <v>19.718</v>
      </c>
      <c r="I467" s="156"/>
      <c r="L467" s="152"/>
      <c r="M467" s="157"/>
      <c r="T467" s="158"/>
      <c r="AT467" s="153" t="s">
        <v>151</v>
      </c>
      <c r="AU467" s="153" t="s">
        <v>91</v>
      </c>
      <c r="AV467" s="12" t="s">
        <v>91</v>
      </c>
      <c r="AW467" s="12" t="s">
        <v>3</v>
      </c>
      <c r="AX467" s="12" t="s">
        <v>87</v>
      </c>
      <c r="AY467" s="153" t="s">
        <v>137</v>
      </c>
    </row>
    <row r="468" spans="2:65" s="1" customFormat="1" ht="24.2" customHeight="1" x14ac:dyDescent="0.2">
      <c r="B468" s="133"/>
      <c r="C468" s="134" t="s">
        <v>82</v>
      </c>
      <c r="D468" s="134" t="s">
        <v>140</v>
      </c>
      <c r="E468" s="135" t="s">
        <v>627</v>
      </c>
      <c r="F468" s="136" t="s">
        <v>628</v>
      </c>
      <c r="G468" s="137" t="s">
        <v>149</v>
      </c>
      <c r="H468" s="138">
        <v>17.146000000000001</v>
      </c>
      <c r="I468" s="139"/>
      <c r="J468" s="140">
        <f>ROUND(I468*H468,2)</f>
        <v>0</v>
      </c>
      <c r="K468" s="141"/>
      <c r="L468" s="32"/>
      <c r="M468" s="142" t="s">
        <v>1</v>
      </c>
      <c r="N468" s="143" t="s">
        <v>48</v>
      </c>
      <c r="P468" s="144">
        <f>O468*H468</f>
        <v>0</v>
      </c>
      <c r="Q468" s="144">
        <v>9.3000000000000005E-4</v>
      </c>
      <c r="R468" s="144">
        <f>Q468*H468</f>
        <v>1.5945780000000003E-2</v>
      </c>
      <c r="S468" s="144">
        <v>0</v>
      </c>
      <c r="T468" s="145">
        <f>S468*H468</f>
        <v>0</v>
      </c>
      <c r="AR468" s="146" t="s">
        <v>231</v>
      </c>
      <c r="AT468" s="146" t="s">
        <v>140</v>
      </c>
      <c r="AU468" s="146" t="s">
        <v>91</v>
      </c>
      <c r="AY468" s="16" t="s">
        <v>137</v>
      </c>
      <c r="BE468" s="147">
        <f>IF(N468="základní",J468,0)</f>
        <v>0</v>
      </c>
      <c r="BF468" s="147">
        <f>IF(N468="snížená",J468,0)</f>
        <v>0</v>
      </c>
      <c r="BG468" s="147">
        <f>IF(N468="zákl. přenesená",J468,0)</f>
        <v>0</v>
      </c>
      <c r="BH468" s="147">
        <f>IF(N468="sníž. přenesená",J468,0)</f>
        <v>0</v>
      </c>
      <c r="BI468" s="147">
        <f>IF(N468="nulová",J468,0)</f>
        <v>0</v>
      </c>
      <c r="BJ468" s="16" t="s">
        <v>91</v>
      </c>
      <c r="BK468" s="147">
        <f>ROUND(I468*H468,2)</f>
        <v>0</v>
      </c>
      <c r="BL468" s="16" t="s">
        <v>231</v>
      </c>
      <c r="BM468" s="146" t="s">
        <v>629</v>
      </c>
    </row>
    <row r="469" spans="2:65" s="1" customFormat="1" ht="19.5" x14ac:dyDescent="0.2">
      <c r="B469" s="32"/>
      <c r="D469" s="148" t="s">
        <v>146</v>
      </c>
      <c r="F469" s="149" t="s">
        <v>630</v>
      </c>
      <c r="I469" s="150"/>
      <c r="L469" s="32"/>
      <c r="M469" s="151"/>
      <c r="T469" s="56"/>
      <c r="AT469" s="16" t="s">
        <v>146</v>
      </c>
      <c r="AU469" s="16" t="s">
        <v>91</v>
      </c>
    </row>
    <row r="470" spans="2:65" s="1" customFormat="1" ht="24.2" customHeight="1" x14ac:dyDescent="0.2">
      <c r="B470" s="133"/>
      <c r="C470" s="134" t="s">
        <v>82</v>
      </c>
      <c r="D470" s="134" t="s">
        <v>140</v>
      </c>
      <c r="E470" s="135" t="s">
        <v>631</v>
      </c>
      <c r="F470" s="136" t="s">
        <v>632</v>
      </c>
      <c r="G470" s="137" t="s">
        <v>250</v>
      </c>
      <c r="H470" s="138">
        <v>6</v>
      </c>
      <c r="I470" s="139"/>
      <c r="J470" s="140">
        <f>ROUND(I470*H470,2)</f>
        <v>0</v>
      </c>
      <c r="K470" s="141"/>
      <c r="L470" s="32"/>
      <c r="M470" s="142" t="s">
        <v>1</v>
      </c>
      <c r="N470" s="143" t="s">
        <v>48</v>
      </c>
      <c r="P470" s="144">
        <f>O470*H470</f>
        <v>0</v>
      </c>
      <c r="Q470" s="144">
        <v>2.0000000000000001E-4</v>
      </c>
      <c r="R470" s="144">
        <f>Q470*H470</f>
        <v>1.2000000000000001E-3</v>
      </c>
      <c r="S470" s="144">
        <v>0</v>
      </c>
      <c r="T470" s="145">
        <f>S470*H470</f>
        <v>0</v>
      </c>
      <c r="AR470" s="146" t="s">
        <v>231</v>
      </c>
      <c r="AT470" s="146" t="s">
        <v>140</v>
      </c>
      <c r="AU470" s="146" t="s">
        <v>91</v>
      </c>
      <c r="AY470" s="16" t="s">
        <v>137</v>
      </c>
      <c r="BE470" s="147">
        <f>IF(N470="základní",J470,0)</f>
        <v>0</v>
      </c>
      <c r="BF470" s="147">
        <f>IF(N470="snížená",J470,0)</f>
        <v>0</v>
      </c>
      <c r="BG470" s="147">
        <f>IF(N470="zákl. přenesená",J470,0)</f>
        <v>0</v>
      </c>
      <c r="BH470" s="147">
        <f>IF(N470="sníž. přenesená",J470,0)</f>
        <v>0</v>
      </c>
      <c r="BI470" s="147">
        <f>IF(N470="nulová",J470,0)</f>
        <v>0</v>
      </c>
      <c r="BJ470" s="16" t="s">
        <v>91</v>
      </c>
      <c r="BK470" s="147">
        <f>ROUND(I470*H470,2)</f>
        <v>0</v>
      </c>
      <c r="BL470" s="16" t="s">
        <v>231</v>
      </c>
      <c r="BM470" s="146" t="s">
        <v>633</v>
      </c>
    </row>
    <row r="471" spans="2:65" s="1" customFormat="1" ht="19.5" x14ac:dyDescent="0.2">
      <c r="B471" s="32"/>
      <c r="D471" s="148" t="s">
        <v>146</v>
      </c>
      <c r="F471" s="149" t="s">
        <v>634</v>
      </c>
      <c r="I471" s="150"/>
      <c r="L471" s="32"/>
      <c r="M471" s="151"/>
      <c r="T471" s="56"/>
      <c r="AT471" s="16" t="s">
        <v>146</v>
      </c>
      <c r="AU471" s="16" t="s">
        <v>91</v>
      </c>
    </row>
    <row r="472" spans="2:65" s="1" customFormat="1" ht="16.5" customHeight="1" x14ac:dyDescent="0.2">
      <c r="B472" s="133"/>
      <c r="C472" s="172" t="s">
        <v>82</v>
      </c>
      <c r="D472" s="172" t="s">
        <v>168</v>
      </c>
      <c r="E472" s="173" t="s">
        <v>635</v>
      </c>
      <c r="F472" s="174" t="s">
        <v>636</v>
      </c>
      <c r="G472" s="175" t="s">
        <v>250</v>
      </c>
      <c r="H472" s="176">
        <v>6.3</v>
      </c>
      <c r="I472" s="177"/>
      <c r="J472" s="178">
        <f>ROUND(I472*H472,2)</f>
        <v>0</v>
      </c>
      <c r="K472" s="179"/>
      <c r="L472" s="180"/>
      <c r="M472" s="181" t="s">
        <v>1</v>
      </c>
      <c r="N472" s="182" t="s">
        <v>48</v>
      </c>
      <c r="P472" s="144">
        <f>O472*H472</f>
        <v>0</v>
      </c>
      <c r="Q472" s="144">
        <v>3.2000000000000003E-4</v>
      </c>
      <c r="R472" s="144">
        <f>Q472*H472</f>
        <v>2.016E-3</v>
      </c>
      <c r="S472" s="144">
        <v>0</v>
      </c>
      <c r="T472" s="145">
        <f>S472*H472</f>
        <v>0</v>
      </c>
      <c r="AR472" s="146" t="s">
        <v>255</v>
      </c>
      <c r="AT472" s="146" t="s">
        <v>168</v>
      </c>
      <c r="AU472" s="146" t="s">
        <v>91</v>
      </c>
      <c r="AY472" s="16" t="s">
        <v>137</v>
      </c>
      <c r="BE472" s="147">
        <f>IF(N472="základní",J472,0)</f>
        <v>0</v>
      </c>
      <c r="BF472" s="147">
        <f>IF(N472="snížená",J472,0)</f>
        <v>0</v>
      </c>
      <c r="BG472" s="147">
        <f>IF(N472="zákl. přenesená",J472,0)</f>
        <v>0</v>
      </c>
      <c r="BH472" s="147">
        <f>IF(N472="sníž. přenesená",J472,0)</f>
        <v>0</v>
      </c>
      <c r="BI472" s="147">
        <f>IF(N472="nulová",J472,0)</f>
        <v>0</v>
      </c>
      <c r="BJ472" s="16" t="s">
        <v>91</v>
      </c>
      <c r="BK472" s="147">
        <f>ROUND(I472*H472,2)</f>
        <v>0</v>
      </c>
      <c r="BL472" s="16" t="s">
        <v>231</v>
      </c>
      <c r="BM472" s="146" t="s">
        <v>637</v>
      </c>
    </row>
    <row r="473" spans="2:65" s="1" customFormat="1" x14ac:dyDescent="0.2">
      <c r="B473" s="32"/>
      <c r="D473" s="148" t="s">
        <v>146</v>
      </c>
      <c r="F473" s="149" t="s">
        <v>636</v>
      </c>
      <c r="I473" s="150"/>
      <c r="L473" s="32"/>
      <c r="M473" s="151"/>
      <c r="T473" s="56"/>
      <c r="AT473" s="16" t="s">
        <v>146</v>
      </c>
      <c r="AU473" s="16" t="s">
        <v>91</v>
      </c>
    </row>
    <row r="474" spans="2:65" s="12" customFormat="1" x14ac:dyDescent="0.2">
      <c r="B474" s="152"/>
      <c r="D474" s="148" t="s">
        <v>151</v>
      </c>
      <c r="F474" s="154" t="s">
        <v>638</v>
      </c>
      <c r="H474" s="155">
        <v>6.3</v>
      </c>
      <c r="I474" s="156"/>
      <c r="L474" s="152"/>
      <c r="M474" s="157"/>
      <c r="T474" s="158"/>
      <c r="AT474" s="153" t="s">
        <v>151</v>
      </c>
      <c r="AU474" s="153" t="s">
        <v>91</v>
      </c>
      <c r="AV474" s="12" t="s">
        <v>91</v>
      </c>
      <c r="AW474" s="12" t="s">
        <v>3</v>
      </c>
      <c r="AX474" s="12" t="s">
        <v>87</v>
      </c>
      <c r="AY474" s="153" t="s">
        <v>137</v>
      </c>
    </row>
    <row r="475" spans="2:65" s="1" customFormat="1" ht="16.5" customHeight="1" x14ac:dyDescent="0.2">
      <c r="B475" s="133"/>
      <c r="C475" s="134" t="s">
        <v>82</v>
      </c>
      <c r="D475" s="134" t="s">
        <v>140</v>
      </c>
      <c r="E475" s="135" t="s">
        <v>639</v>
      </c>
      <c r="F475" s="136" t="s">
        <v>640</v>
      </c>
      <c r="G475" s="137" t="s">
        <v>250</v>
      </c>
      <c r="H475" s="138">
        <v>16</v>
      </c>
      <c r="I475" s="139"/>
      <c r="J475" s="140">
        <f>ROUND(I475*H475,2)</f>
        <v>0</v>
      </c>
      <c r="K475" s="141"/>
      <c r="L475" s="32"/>
      <c r="M475" s="142" t="s">
        <v>1</v>
      </c>
      <c r="N475" s="143" t="s">
        <v>48</v>
      </c>
      <c r="P475" s="144">
        <f>O475*H475</f>
        <v>0</v>
      </c>
      <c r="Q475" s="144">
        <v>3.0000000000000001E-5</v>
      </c>
      <c r="R475" s="144">
        <f>Q475*H475</f>
        <v>4.8000000000000001E-4</v>
      </c>
      <c r="S475" s="144">
        <v>0</v>
      </c>
      <c r="T475" s="145">
        <f>S475*H475</f>
        <v>0</v>
      </c>
      <c r="AR475" s="146" t="s">
        <v>231</v>
      </c>
      <c r="AT475" s="146" t="s">
        <v>140</v>
      </c>
      <c r="AU475" s="146" t="s">
        <v>91</v>
      </c>
      <c r="AY475" s="16" t="s">
        <v>137</v>
      </c>
      <c r="BE475" s="147">
        <f>IF(N475="základní",J475,0)</f>
        <v>0</v>
      </c>
      <c r="BF475" s="147">
        <f>IF(N475="snížená",J475,0)</f>
        <v>0</v>
      </c>
      <c r="BG475" s="147">
        <f>IF(N475="zákl. přenesená",J475,0)</f>
        <v>0</v>
      </c>
      <c r="BH475" s="147">
        <f>IF(N475="sníž. přenesená",J475,0)</f>
        <v>0</v>
      </c>
      <c r="BI475" s="147">
        <f>IF(N475="nulová",J475,0)</f>
        <v>0</v>
      </c>
      <c r="BJ475" s="16" t="s">
        <v>91</v>
      </c>
      <c r="BK475" s="147">
        <f>ROUND(I475*H475,2)</f>
        <v>0</v>
      </c>
      <c r="BL475" s="16" t="s">
        <v>231</v>
      </c>
      <c r="BM475" s="146" t="s">
        <v>641</v>
      </c>
    </row>
    <row r="476" spans="2:65" s="1" customFormat="1" x14ac:dyDescent="0.2">
      <c r="B476" s="32"/>
      <c r="D476" s="148" t="s">
        <v>146</v>
      </c>
      <c r="F476" s="149" t="s">
        <v>642</v>
      </c>
      <c r="I476" s="150"/>
      <c r="L476" s="32"/>
      <c r="M476" s="151"/>
      <c r="T476" s="56"/>
      <c r="AT476" s="16" t="s">
        <v>146</v>
      </c>
      <c r="AU476" s="16" t="s">
        <v>91</v>
      </c>
    </row>
    <row r="477" spans="2:65" s="12" customFormat="1" x14ac:dyDescent="0.2">
      <c r="B477" s="152"/>
      <c r="D477" s="148" t="s">
        <v>151</v>
      </c>
      <c r="E477" s="153" t="s">
        <v>1</v>
      </c>
      <c r="F477" s="154" t="s">
        <v>643</v>
      </c>
      <c r="H477" s="155">
        <v>16</v>
      </c>
      <c r="I477" s="156"/>
      <c r="L477" s="152"/>
      <c r="M477" s="157"/>
      <c r="T477" s="158"/>
      <c r="AT477" s="153" t="s">
        <v>151</v>
      </c>
      <c r="AU477" s="153" t="s">
        <v>91</v>
      </c>
      <c r="AV477" s="12" t="s">
        <v>91</v>
      </c>
      <c r="AW477" s="12" t="s">
        <v>37</v>
      </c>
      <c r="AX477" s="12" t="s">
        <v>87</v>
      </c>
      <c r="AY477" s="153" t="s">
        <v>137</v>
      </c>
    </row>
    <row r="478" spans="2:65" s="1" customFormat="1" ht="21.75" customHeight="1" x14ac:dyDescent="0.2">
      <c r="B478" s="133"/>
      <c r="C478" s="134" t="s">
        <v>82</v>
      </c>
      <c r="D478" s="134" t="s">
        <v>140</v>
      </c>
      <c r="E478" s="135" t="s">
        <v>644</v>
      </c>
      <c r="F478" s="136" t="s">
        <v>645</v>
      </c>
      <c r="G478" s="137" t="s">
        <v>143</v>
      </c>
      <c r="H478" s="138">
        <v>4</v>
      </c>
      <c r="I478" s="139"/>
      <c r="J478" s="140">
        <f>ROUND(I478*H478,2)</f>
        <v>0</v>
      </c>
      <c r="K478" s="141"/>
      <c r="L478" s="32"/>
      <c r="M478" s="142" t="s">
        <v>1</v>
      </c>
      <c r="N478" s="143" t="s">
        <v>48</v>
      </c>
      <c r="P478" s="144">
        <f>O478*H478</f>
        <v>0</v>
      </c>
      <c r="Q478" s="144">
        <v>0</v>
      </c>
      <c r="R478" s="144">
        <f>Q478*H478</f>
        <v>0</v>
      </c>
      <c r="S478" s="144">
        <v>0</v>
      </c>
      <c r="T478" s="145">
        <f>S478*H478</f>
        <v>0</v>
      </c>
      <c r="AR478" s="146" t="s">
        <v>231</v>
      </c>
      <c r="AT478" s="146" t="s">
        <v>140</v>
      </c>
      <c r="AU478" s="146" t="s">
        <v>91</v>
      </c>
      <c r="AY478" s="16" t="s">
        <v>137</v>
      </c>
      <c r="BE478" s="147">
        <f>IF(N478="základní",J478,0)</f>
        <v>0</v>
      </c>
      <c r="BF478" s="147">
        <f>IF(N478="snížená",J478,0)</f>
        <v>0</v>
      </c>
      <c r="BG478" s="147">
        <f>IF(N478="zákl. přenesená",J478,0)</f>
        <v>0</v>
      </c>
      <c r="BH478" s="147">
        <f>IF(N478="sníž. přenesená",J478,0)</f>
        <v>0</v>
      </c>
      <c r="BI478" s="147">
        <f>IF(N478="nulová",J478,0)</f>
        <v>0</v>
      </c>
      <c r="BJ478" s="16" t="s">
        <v>91</v>
      </c>
      <c r="BK478" s="147">
        <f>ROUND(I478*H478,2)</f>
        <v>0</v>
      </c>
      <c r="BL478" s="16" t="s">
        <v>231</v>
      </c>
      <c r="BM478" s="146" t="s">
        <v>646</v>
      </c>
    </row>
    <row r="479" spans="2:65" s="1" customFormat="1" ht="19.5" x14ac:dyDescent="0.2">
      <c r="B479" s="32"/>
      <c r="D479" s="148" t="s">
        <v>146</v>
      </c>
      <c r="F479" s="149" t="s">
        <v>647</v>
      </c>
      <c r="I479" s="150"/>
      <c r="L479" s="32"/>
      <c r="M479" s="151"/>
      <c r="T479" s="56"/>
      <c r="AT479" s="16" t="s">
        <v>146</v>
      </c>
      <c r="AU479" s="16" t="s">
        <v>91</v>
      </c>
    </row>
    <row r="480" spans="2:65" s="1" customFormat="1" ht="24.2" customHeight="1" x14ac:dyDescent="0.2">
      <c r="B480" s="133"/>
      <c r="C480" s="134" t="s">
        <v>82</v>
      </c>
      <c r="D480" s="134" t="s">
        <v>140</v>
      </c>
      <c r="E480" s="135" t="s">
        <v>648</v>
      </c>
      <c r="F480" s="136" t="s">
        <v>649</v>
      </c>
      <c r="G480" s="137" t="s">
        <v>149</v>
      </c>
      <c r="H480" s="138">
        <v>17.146000000000001</v>
      </c>
      <c r="I480" s="139"/>
      <c r="J480" s="140">
        <f>ROUND(I480*H480,2)</f>
        <v>0</v>
      </c>
      <c r="K480" s="141"/>
      <c r="L480" s="32"/>
      <c r="M480" s="142" t="s">
        <v>1</v>
      </c>
      <c r="N480" s="143" t="s">
        <v>48</v>
      </c>
      <c r="P480" s="144">
        <f>O480*H480</f>
        <v>0</v>
      </c>
      <c r="Q480" s="144">
        <v>4.5000000000000003E-5</v>
      </c>
      <c r="R480" s="144">
        <f>Q480*H480</f>
        <v>7.7157000000000007E-4</v>
      </c>
      <c r="S480" s="144">
        <v>0</v>
      </c>
      <c r="T480" s="145">
        <f>S480*H480</f>
        <v>0</v>
      </c>
      <c r="AR480" s="146" t="s">
        <v>231</v>
      </c>
      <c r="AT480" s="146" t="s">
        <v>140</v>
      </c>
      <c r="AU480" s="146" t="s">
        <v>91</v>
      </c>
      <c r="AY480" s="16" t="s">
        <v>137</v>
      </c>
      <c r="BE480" s="147">
        <f>IF(N480="základní",J480,0)</f>
        <v>0</v>
      </c>
      <c r="BF480" s="147">
        <f>IF(N480="snížená",J480,0)</f>
        <v>0</v>
      </c>
      <c r="BG480" s="147">
        <f>IF(N480="zákl. přenesená",J480,0)</f>
        <v>0</v>
      </c>
      <c r="BH480" s="147">
        <f>IF(N480="sníž. přenesená",J480,0)</f>
        <v>0</v>
      </c>
      <c r="BI480" s="147">
        <f>IF(N480="nulová",J480,0)</f>
        <v>0</v>
      </c>
      <c r="BJ480" s="16" t="s">
        <v>91</v>
      </c>
      <c r="BK480" s="147">
        <f>ROUND(I480*H480,2)</f>
        <v>0</v>
      </c>
      <c r="BL480" s="16" t="s">
        <v>231</v>
      </c>
      <c r="BM480" s="146" t="s">
        <v>650</v>
      </c>
    </row>
    <row r="481" spans="2:65" s="1" customFormat="1" ht="19.5" x14ac:dyDescent="0.2">
      <c r="B481" s="32"/>
      <c r="D481" s="148" t="s">
        <v>146</v>
      </c>
      <c r="F481" s="149" t="s">
        <v>651</v>
      </c>
      <c r="I481" s="150"/>
      <c r="L481" s="32"/>
      <c r="M481" s="151"/>
      <c r="T481" s="56"/>
      <c r="AT481" s="16" t="s">
        <v>146</v>
      </c>
      <c r="AU481" s="16" t="s">
        <v>91</v>
      </c>
    </row>
    <row r="482" spans="2:65" s="12" customFormat="1" x14ac:dyDescent="0.2">
      <c r="B482" s="152"/>
      <c r="D482" s="148" t="s">
        <v>151</v>
      </c>
      <c r="E482" s="153" t="s">
        <v>1</v>
      </c>
      <c r="F482" s="154" t="s">
        <v>604</v>
      </c>
      <c r="H482" s="155">
        <v>17.146000000000001</v>
      </c>
      <c r="I482" s="156"/>
      <c r="L482" s="152"/>
      <c r="M482" s="157"/>
      <c r="T482" s="158"/>
      <c r="AT482" s="153" t="s">
        <v>151</v>
      </c>
      <c r="AU482" s="153" t="s">
        <v>91</v>
      </c>
      <c r="AV482" s="12" t="s">
        <v>91</v>
      </c>
      <c r="AW482" s="12" t="s">
        <v>37</v>
      </c>
      <c r="AX482" s="12" t="s">
        <v>82</v>
      </c>
      <c r="AY482" s="153" t="s">
        <v>137</v>
      </c>
    </row>
    <row r="483" spans="2:65" s="14" customFormat="1" x14ac:dyDescent="0.2">
      <c r="B483" s="165"/>
      <c r="D483" s="148" t="s">
        <v>151</v>
      </c>
      <c r="E483" s="166" t="s">
        <v>1</v>
      </c>
      <c r="F483" s="167" t="s">
        <v>155</v>
      </c>
      <c r="H483" s="168">
        <v>17.146000000000001</v>
      </c>
      <c r="I483" s="169"/>
      <c r="L483" s="165"/>
      <c r="M483" s="170"/>
      <c r="T483" s="171"/>
      <c r="AT483" s="166" t="s">
        <v>151</v>
      </c>
      <c r="AU483" s="166" t="s">
        <v>91</v>
      </c>
      <c r="AV483" s="14" t="s">
        <v>144</v>
      </c>
      <c r="AW483" s="14" t="s">
        <v>37</v>
      </c>
      <c r="AX483" s="14" t="s">
        <v>87</v>
      </c>
      <c r="AY483" s="166" t="s">
        <v>137</v>
      </c>
    </row>
    <row r="484" spans="2:65" s="1" customFormat="1" ht="24.2" customHeight="1" x14ac:dyDescent="0.2">
      <c r="B484" s="133"/>
      <c r="C484" s="134" t="s">
        <v>82</v>
      </c>
      <c r="D484" s="134" t="s">
        <v>140</v>
      </c>
      <c r="E484" s="135" t="s">
        <v>652</v>
      </c>
      <c r="F484" s="136" t="s">
        <v>653</v>
      </c>
      <c r="G484" s="137" t="s">
        <v>399</v>
      </c>
      <c r="H484" s="183"/>
      <c r="I484" s="139"/>
      <c r="J484" s="140">
        <f>ROUND(I484*H484,2)</f>
        <v>0</v>
      </c>
      <c r="K484" s="141"/>
      <c r="L484" s="32"/>
      <c r="M484" s="142" t="s">
        <v>1</v>
      </c>
      <c r="N484" s="143" t="s">
        <v>48</v>
      </c>
      <c r="P484" s="144">
        <f>O484*H484</f>
        <v>0</v>
      </c>
      <c r="Q484" s="144">
        <v>0</v>
      </c>
      <c r="R484" s="144">
        <f>Q484*H484</f>
        <v>0</v>
      </c>
      <c r="S484" s="144">
        <v>0</v>
      </c>
      <c r="T484" s="145">
        <f>S484*H484</f>
        <v>0</v>
      </c>
      <c r="AR484" s="146" t="s">
        <v>231</v>
      </c>
      <c r="AT484" s="146" t="s">
        <v>140</v>
      </c>
      <c r="AU484" s="146" t="s">
        <v>91</v>
      </c>
      <c r="AY484" s="16" t="s">
        <v>137</v>
      </c>
      <c r="BE484" s="147">
        <f>IF(N484="základní",J484,0)</f>
        <v>0</v>
      </c>
      <c r="BF484" s="147">
        <f>IF(N484="snížená",J484,0)</f>
        <v>0</v>
      </c>
      <c r="BG484" s="147">
        <f>IF(N484="zákl. přenesená",J484,0)</f>
        <v>0</v>
      </c>
      <c r="BH484" s="147">
        <f>IF(N484="sníž. přenesená",J484,0)</f>
        <v>0</v>
      </c>
      <c r="BI484" s="147">
        <f>IF(N484="nulová",J484,0)</f>
        <v>0</v>
      </c>
      <c r="BJ484" s="16" t="s">
        <v>91</v>
      </c>
      <c r="BK484" s="147">
        <f>ROUND(I484*H484,2)</f>
        <v>0</v>
      </c>
      <c r="BL484" s="16" t="s">
        <v>231</v>
      </c>
      <c r="BM484" s="146" t="s">
        <v>654</v>
      </c>
    </row>
    <row r="485" spans="2:65" s="1" customFormat="1" ht="29.25" x14ac:dyDescent="0.2">
      <c r="B485" s="32"/>
      <c r="D485" s="148" t="s">
        <v>146</v>
      </c>
      <c r="F485" s="149" t="s">
        <v>655</v>
      </c>
      <c r="I485" s="150"/>
      <c r="L485" s="32"/>
      <c r="M485" s="151"/>
      <c r="T485" s="56"/>
      <c r="AT485" s="16" t="s">
        <v>146</v>
      </c>
      <c r="AU485" s="16" t="s">
        <v>91</v>
      </c>
    </row>
    <row r="486" spans="2:65" s="11" customFormat="1" ht="22.9" customHeight="1" x14ac:dyDescent="0.2">
      <c r="B486" s="122"/>
      <c r="D486" s="123" t="s">
        <v>81</v>
      </c>
      <c r="E486" s="131" t="s">
        <v>656</v>
      </c>
      <c r="F486" s="131" t="s">
        <v>657</v>
      </c>
      <c r="I486" s="125"/>
      <c r="J486" s="132">
        <f>BK486</f>
        <v>0</v>
      </c>
      <c r="L486" s="122"/>
      <c r="M486" s="126"/>
      <c r="P486" s="127">
        <f>SUM(P487:P530)</f>
        <v>0</v>
      </c>
      <c r="R486" s="127">
        <f>SUM(R487:R530)</f>
        <v>8.3119467050000007E-2</v>
      </c>
      <c r="T486" s="128">
        <f>SUM(T487:T530)</f>
        <v>1.323855E-2</v>
      </c>
      <c r="AR486" s="123" t="s">
        <v>91</v>
      </c>
      <c r="AT486" s="129" t="s">
        <v>81</v>
      </c>
      <c r="AU486" s="129" t="s">
        <v>87</v>
      </c>
      <c r="AY486" s="123" t="s">
        <v>137</v>
      </c>
      <c r="BK486" s="130">
        <f>SUM(BK487:BK530)</f>
        <v>0</v>
      </c>
    </row>
    <row r="487" spans="2:65" s="1" customFormat="1" ht="16.5" customHeight="1" x14ac:dyDescent="0.2">
      <c r="B487" s="133"/>
      <c r="C487" s="134" t="s">
        <v>82</v>
      </c>
      <c r="D487" s="134" t="s">
        <v>140</v>
      </c>
      <c r="E487" s="135" t="s">
        <v>658</v>
      </c>
      <c r="F487" s="136" t="s">
        <v>659</v>
      </c>
      <c r="G487" s="137" t="s">
        <v>149</v>
      </c>
      <c r="H487" s="138">
        <v>42.704999999999998</v>
      </c>
      <c r="I487" s="139"/>
      <c r="J487" s="140">
        <f>ROUND(I487*H487,2)</f>
        <v>0</v>
      </c>
      <c r="K487" s="141"/>
      <c r="L487" s="32"/>
      <c r="M487" s="142" t="s">
        <v>1</v>
      </c>
      <c r="N487" s="143" t="s">
        <v>48</v>
      </c>
      <c r="P487" s="144">
        <f>O487*H487</f>
        <v>0</v>
      </c>
      <c r="Q487" s="144">
        <v>1E-3</v>
      </c>
      <c r="R487" s="144">
        <f>Q487*H487</f>
        <v>4.2705E-2</v>
      </c>
      <c r="S487" s="144">
        <v>3.1E-4</v>
      </c>
      <c r="T487" s="145">
        <f>S487*H487</f>
        <v>1.323855E-2</v>
      </c>
      <c r="AR487" s="146" t="s">
        <v>231</v>
      </c>
      <c r="AT487" s="146" t="s">
        <v>140</v>
      </c>
      <c r="AU487" s="146" t="s">
        <v>91</v>
      </c>
      <c r="AY487" s="16" t="s">
        <v>137</v>
      </c>
      <c r="BE487" s="147">
        <f>IF(N487="základní",J487,0)</f>
        <v>0</v>
      </c>
      <c r="BF487" s="147">
        <f>IF(N487="snížená",J487,0)</f>
        <v>0</v>
      </c>
      <c r="BG487" s="147">
        <f>IF(N487="zákl. přenesená",J487,0)</f>
        <v>0</v>
      </c>
      <c r="BH487" s="147">
        <f>IF(N487="sníž. přenesená",J487,0)</f>
        <v>0</v>
      </c>
      <c r="BI487" s="147">
        <f>IF(N487="nulová",J487,0)</f>
        <v>0</v>
      </c>
      <c r="BJ487" s="16" t="s">
        <v>91</v>
      </c>
      <c r="BK487" s="147">
        <f>ROUND(I487*H487,2)</f>
        <v>0</v>
      </c>
      <c r="BL487" s="16" t="s">
        <v>231</v>
      </c>
      <c r="BM487" s="146" t="s">
        <v>660</v>
      </c>
    </row>
    <row r="488" spans="2:65" s="1" customFormat="1" x14ac:dyDescent="0.2">
      <c r="B488" s="32"/>
      <c r="D488" s="148" t="s">
        <v>146</v>
      </c>
      <c r="F488" s="149" t="s">
        <v>661</v>
      </c>
      <c r="I488" s="150"/>
      <c r="L488" s="32"/>
      <c r="M488" s="151"/>
      <c r="T488" s="56"/>
      <c r="AT488" s="16" t="s">
        <v>146</v>
      </c>
      <c r="AU488" s="16" t="s">
        <v>91</v>
      </c>
    </row>
    <row r="489" spans="2:65" s="13" customFormat="1" ht="33.75" x14ac:dyDescent="0.2">
      <c r="B489" s="159"/>
      <c r="D489" s="148" t="s">
        <v>151</v>
      </c>
      <c r="E489" s="160" t="s">
        <v>1</v>
      </c>
      <c r="F489" s="161" t="s">
        <v>662</v>
      </c>
      <c r="H489" s="160" t="s">
        <v>1</v>
      </c>
      <c r="I489" s="162"/>
      <c r="L489" s="159"/>
      <c r="M489" s="163"/>
      <c r="T489" s="164"/>
      <c r="AT489" s="160" t="s">
        <v>151</v>
      </c>
      <c r="AU489" s="160" t="s">
        <v>91</v>
      </c>
      <c r="AV489" s="13" t="s">
        <v>87</v>
      </c>
      <c r="AW489" s="13" t="s">
        <v>37</v>
      </c>
      <c r="AX489" s="13" t="s">
        <v>82</v>
      </c>
      <c r="AY489" s="160" t="s">
        <v>137</v>
      </c>
    </row>
    <row r="490" spans="2:65" s="12" customFormat="1" x14ac:dyDescent="0.2">
      <c r="B490" s="152"/>
      <c r="D490" s="148" t="s">
        <v>151</v>
      </c>
      <c r="E490" s="153" t="s">
        <v>1</v>
      </c>
      <c r="F490" s="154" t="s">
        <v>181</v>
      </c>
      <c r="H490" s="155">
        <v>49.936999999999998</v>
      </c>
      <c r="I490" s="156"/>
      <c r="L490" s="152"/>
      <c r="M490" s="157"/>
      <c r="T490" s="158"/>
      <c r="AT490" s="153" t="s">
        <v>151</v>
      </c>
      <c r="AU490" s="153" t="s">
        <v>91</v>
      </c>
      <c r="AV490" s="12" t="s">
        <v>91</v>
      </c>
      <c r="AW490" s="12" t="s">
        <v>37</v>
      </c>
      <c r="AX490" s="12" t="s">
        <v>82</v>
      </c>
      <c r="AY490" s="153" t="s">
        <v>137</v>
      </c>
    </row>
    <row r="491" spans="2:65" s="13" customFormat="1" x14ac:dyDescent="0.2">
      <c r="B491" s="159"/>
      <c r="D491" s="148" t="s">
        <v>151</v>
      </c>
      <c r="E491" s="160" t="s">
        <v>1</v>
      </c>
      <c r="F491" s="161" t="s">
        <v>184</v>
      </c>
      <c r="H491" s="160" t="s">
        <v>1</v>
      </c>
      <c r="I491" s="162"/>
      <c r="L491" s="159"/>
      <c r="M491" s="163"/>
      <c r="T491" s="164"/>
      <c r="AT491" s="160" t="s">
        <v>151</v>
      </c>
      <c r="AU491" s="160" t="s">
        <v>91</v>
      </c>
      <c r="AV491" s="13" t="s">
        <v>87</v>
      </c>
      <c r="AW491" s="13" t="s">
        <v>37</v>
      </c>
      <c r="AX491" s="13" t="s">
        <v>82</v>
      </c>
      <c r="AY491" s="160" t="s">
        <v>137</v>
      </c>
    </row>
    <row r="492" spans="2:65" s="12" customFormat="1" x14ac:dyDescent="0.2">
      <c r="B492" s="152"/>
      <c r="D492" s="148" t="s">
        <v>151</v>
      </c>
      <c r="E492" s="153" t="s">
        <v>1</v>
      </c>
      <c r="F492" s="154" t="s">
        <v>185</v>
      </c>
      <c r="H492" s="155">
        <v>-2.16</v>
      </c>
      <c r="I492" s="156"/>
      <c r="L492" s="152"/>
      <c r="M492" s="157"/>
      <c r="T492" s="158"/>
      <c r="AT492" s="153" t="s">
        <v>151</v>
      </c>
      <c r="AU492" s="153" t="s">
        <v>91</v>
      </c>
      <c r="AV492" s="12" t="s">
        <v>91</v>
      </c>
      <c r="AW492" s="12" t="s">
        <v>37</v>
      </c>
      <c r="AX492" s="12" t="s">
        <v>82</v>
      </c>
      <c r="AY492" s="153" t="s">
        <v>137</v>
      </c>
    </row>
    <row r="493" spans="2:65" s="12" customFormat="1" x14ac:dyDescent="0.2">
      <c r="B493" s="152"/>
      <c r="D493" s="148" t="s">
        <v>151</v>
      </c>
      <c r="E493" s="153" t="s">
        <v>1</v>
      </c>
      <c r="F493" s="154" t="s">
        <v>186</v>
      </c>
      <c r="H493" s="155">
        <v>-1.92</v>
      </c>
      <c r="I493" s="156"/>
      <c r="L493" s="152"/>
      <c r="M493" s="157"/>
      <c r="T493" s="158"/>
      <c r="AT493" s="153" t="s">
        <v>151</v>
      </c>
      <c r="AU493" s="153" t="s">
        <v>91</v>
      </c>
      <c r="AV493" s="12" t="s">
        <v>91</v>
      </c>
      <c r="AW493" s="12" t="s">
        <v>37</v>
      </c>
      <c r="AX493" s="12" t="s">
        <v>82</v>
      </c>
      <c r="AY493" s="153" t="s">
        <v>137</v>
      </c>
    </row>
    <row r="494" spans="2:65" s="12" customFormat="1" x14ac:dyDescent="0.2">
      <c r="B494" s="152"/>
      <c r="D494" s="148" t="s">
        <v>151</v>
      </c>
      <c r="E494" s="153" t="s">
        <v>1</v>
      </c>
      <c r="F494" s="154" t="s">
        <v>187</v>
      </c>
      <c r="H494" s="155">
        <v>-3.1520000000000001</v>
      </c>
      <c r="I494" s="156"/>
      <c r="L494" s="152"/>
      <c r="M494" s="157"/>
      <c r="T494" s="158"/>
      <c r="AT494" s="153" t="s">
        <v>151</v>
      </c>
      <c r="AU494" s="153" t="s">
        <v>91</v>
      </c>
      <c r="AV494" s="12" t="s">
        <v>91</v>
      </c>
      <c r="AW494" s="12" t="s">
        <v>37</v>
      </c>
      <c r="AX494" s="12" t="s">
        <v>82</v>
      </c>
      <c r="AY494" s="153" t="s">
        <v>137</v>
      </c>
    </row>
    <row r="495" spans="2:65" s="14" customFormat="1" x14ac:dyDescent="0.2">
      <c r="B495" s="165"/>
      <c r="D495" s="148" t="s">
        <v>151</v>
      </c>
      <c r="E495" s="166" t="s">
        <v>1</v>
      </c>
      <c r="F495" s="167" t="s">
        <v>155</v>
      </c>
      <c r="H495" s="168">
        <v>42.704999999999998</v>
      </c>
      <c r="I495" s="169"/>
      <c r="L495" s="165"/>
      <c r="M495" s="170"/>
      <c r="T495" s="171"/>
      <c r="AT495" s="166" t="s">
        <v>151</v>
      </c>
      <c r="AU495" s="166" t="s">
        <v>91</v>
      </c>
      <c r="AV495" s="14" t="s">
        <v>144</v>
      </c>
      <c r="AW495" s="14" t="s">
        <v>37</v>
      </c>
      <c r="AX495" s="14" t="s">
        <v>87</v>
      </c>
      <c r="AY495" s="166" t="s">
        <v>137</v>
      </c>
    </row>
    <row r="496" spans="2:65" s="1" customFormat="1" ht="16.5" customHeight="1" x14ac:dyDescent="0.2">
      <c r="B496" s="133"/>
      <c r="C496" s="134" t="s">
        <v>82</v>
      </c>
      <c r="D496" s="134" t="s">
        <v>140</v>
      </c>
      <c r="E496" s="135" t="s">
        <v>663</v>
      </c>
      <c r="F496" s="136" t="s">
        <v>664</v>
      </c>
      <c r="G496" s="137" t="s">
        <v>149</v>
      </c>
      <c r="H496" s="138">
        <v>54.497</v>
      </c>
      <c r="I496" s="139"/>
      <c r="J496" s="140">
        <f>ROUND(I496*H496,2)</f>
        <v>0</v>
      </c>
      <c r="K496" s="141"/>
      <c r="L496" s="32"/>
      <c r="M496" s="142" t="s">
        <v>1</v>
      </c>
      <c r="N496" s="143" t="s">
        <v>48</v>
      </c>
      <c r="P496" s="144">
        <f>O496*H496</f>
        <v>0</v>
      </c>
      <c r="Q496" s="144">
        <v>0</v>
      </c>
      <c r="R496" s="144">
        <f>Q496*H496</f>
        <v>0</v>
      </c>
      <c r="S496" s="144">
        <v>0</v>
      </c>
      <c r="T496" s="145">
        <f>S496*H496</f>
        <v>0</v>
      </c>
      <c r="AR496" s="146" t="s">
        <v>231</v>
      </c>
      <c r="AT496" s="146" t="s">
        <v>140</v>
      </c>
      <c r="AU496" s="146" t="s">
        <v>91</v>
      </c>
      <c r="AY496" s="16" t="s">
        <v>137</v>
      </c>
      <c r="BE496" s="147">
        <f>IF(N496="základní",J496,0)</f>
        <v>0</v>
      </c>
      <c r="BF496" s="147">
        <f>IF(N496="snížená",J496,0)</f>
        <v>0</v>
      </c>
      <c r="BG496" s="147">
        <f>IF(N496="zákl. přenesená",J496,0)</f>
        <v>0</v>
      </c>
      <c r="BH496" s="147">
        <f>IF(N496="sníž. přenesená",J496,0)</f>
        <v>0</v>
      </c>
      <c r="BI496" s="147">
        <f>IF(N496="nulová",J496,0)</f>
        <v>0</v>
      </c>
      <c r="BJ496" s="16" t="s">
        <v>91</v>
      </c>
      <c r="BK496" s="147">
        <f>ROUND(I496*H496,2)</f>
        <v>0</v>
      </c>
      <c r="BL496" s="16" t="s">
        <v>231</v>
      </c>
      <c r="BM496" s="146" t="s">
        <v>665</v>
      </c>
    </row>
    <row r="497" spans="2:65" s="1" customFormat="1" ht="19.5" x14ac:dyDescent="0.2">
      <c r="B497" s="32"/>
      <c r="D497" s="148" t="s">
        <v>146</v>
      </c>
      <c r="F497" s="149" t="s">
        <v>666</v>
      </c>
      <c r="I497" s="150"/>
      <c r="L497" s="32"/>
      <c r="M497" s="151"/>
      <c r="T497" s="56"/>
      <c r="AT497" s="16" t="s">
        <v>146</v>
      </c>
      <c r="AU497" s="16" t="s">
        <v>91</v>
      </c>
    </row>
    <row r="498" spans="2:65" s="1" customFormat="1" ht="16.5" customHeight="1" x14ac:dyDescent="0.2">
      <c r="B498" s="133"/>
      <c r="C498" s="172" t="s">
        <v>82</v>
      </c>
      <c r="D498" s="172" t="s">
        <v>168</v>
      </c>
      <c r="E498" s="173" t="s">
        <v>667</v>
      </c>
      <c r="F498" s="174" t="s">
        <v>668</v>
      </c>
      <c r="G498" s="175" t="s">
        <v>149</v>
      </c>
      <c r="H498" s="176">
        <v>57.222000000000001</v>
      </c>
      <c r="I498" s="177"/>
      <c r="J498" s="178">
        <f>ROUND(I498*H498,2)</f>
        <v>0</v>
      </c>
      <c r="K498" s="179"/>
      <c r="L498" s="180"/>
      <c r="M498" s="181" t="s">
        <v>1</v>
      </c>
      <c r="N498" s="182" t="s">
        <v>48</v>
      </c>
      <c r="P498" s="144">
        <f>O498*H498</f>
        <v>0</v>
      </c>
      <c r="Q498" s="144">
        <v>0</v>
      </c>
      <c r="R498" s="144">
        <f>Q498*H498</f>
        <v>0</v>
      </c>
      <c r="S498" s="144">
        <v>0</v>
      </c>
      <c r="T498" s="145">
        <f>S498*H498</f>
        <v>0</v>
      </c>
      <c r="AR498" s="146" t="s">
        <v>255</v>
      </c>
      <c r="AT498" s="146" t="s">
        <v>168</v>
      </c>
      <c r="AU498" s="146" t="s">
        <v>91</v>
      </c>
      <c r="AY498" s="16" t="s">
        <v>137</v>
      </c>
      <c r="BE498" s="147">
        <f>IF(N498="základní",J498,0)</f>
        <v>0</v>
      </c>
      <c r="BF498" s="147">
        <f>IF(N498="snížená",J498,0)</f>
        <v>0</v>
      </c>
      <c r="BG498" s="147">
        <f>IF(N498="zákl. přenesená",J498,0)</f>
        <v>0</v>
      </c>
      <c r="BH498" s="147">
        <f>IF(N498="sníž. přenesená",J498,0)</f>
        <v>0</v>
      </c>
      <c r="BI498" s="147">
        <f>IF(N498="nulová",J498,0)</f>
        <v>0</v>
      </c>
      <c r="BJ498" s="16" t="s">
        <v>91</v>
      </c>
      <c r="BK498" s="147">
        <f>ROUND(I498*H498,2)</f>
        <v>0</v>
      </c>
      <c r="BL498" s="16" t="s">
        <v>231</v>
      </c>
      <c r="BM498" s="146" t="s">
        <v>669</v>
      </c>
    </row>
    <row r="499" spans="2:65" s="1" customFormat="1" x14ac:dyDescent="0.2">
      <c r="B499" s="32"/>
      <c r="D499" s="148" t="s">
        <v>146</v>
      </c>
      <c r="F499" s="149" t="s">
        <v>668</v>
      </c>
      <c r="I499" s="150"/>
      <c r="L499" s="32"/>
      <c r="M499" s="151"/>
      <c r="T499" s="56"/>
      <c r="AT499" s="16" t="s">
        <v>146</v>
      </c>
      <c r="AU499" s="16" t="s">
        <v>91</v>
      </c>
    </row>
    <row r="500" spans="2:65" s="12" customFormat="1" x14ac:dyDescent="0.2">
      <c r="B500" s="152"/>
      <c r="D500" s="148" t="s">
        <v>151</v>
      </c>
      <c r="F500" s="154" t="s">
        <v>670</v>
      </c>
      <c r="H500" s="155">
        <v>57.222000000000001</v>
      </c>
      <c r="I500" s="156"/>
      <c r="L500" s="152"/>
      <c r="M500" s="157"/>
      <c r="T500" s="158"/>
      <c r="AT500" s="153" t="s">
        <v>151</v>
      </c>
      <c r="AU500" s="153" t="s">
        <v>91</v>
      </c>
      <c r="AV500" s="12" t="s">
        <v>91</v>
      </c>
      <c r="AW500" s="12" t="s">
        <v>3</v>
      </c>
      <c r="AX500" s="12" t="s">
        <v>87</v>
      </c>
      <c r="AY500" s="153" t="s">
        <v>137</v>
      </c>
    </row>
    <row r="501" spans="2:65" s="1" customFormat="1" ht="24.2" customHeight="1" x14ac:dyDescent="0.2">
      <c r="B501" s="133"/>
      <c r="C501" s="134" t="s">
        <v>82</v>
      </c>
      <c r="D501" s="134" t="s">
        <v>140</v>
      </c>
      <c r="E501" s="135" t="s">
        <v>671</v>
      </c>
      <c r="F501" s="136" t="s">
        <v>672</v>
      </c>
      <c r="G501" s="137" t="s">
        <v>149</v>
      </c>
      <c r="H501" s="138">
        <v>72.497</v>
      </c>
      <c r="I501" s="139"/>
      <c r="J501" s="140">
        <f>ROUND(I501*H501,2)</f>
        <v>0</v>
      </c>
      <c r="K501" s="141"/>
      <c r="L501" s="32"/>
      <c r="M501" s="142" t="s">
        <v>1</v>
      </c>
      <c r="N501" s="143" t="s">
        <v>48</v>
      </c>
      <c r="P501" s="144">
        <f>O501*H501</f>
        <v>0</v>
      </c>
      <c r="Q501" s="144">
        <v>2.0000000000000001E-4</v>
      </c>
      <c r="R501" s="144">
        <f>Q501*H501</f>
        <v>1.4499400000000001E-2</v>
      </c>
      <c r="S501" s="144">
        <v>0</v>
      </c>
      <c r="T501" s="145">
        <f>S501*H501</f>
        <v>0</v>
      </c>
      <c r="AR501" s="146" t="s">
        <v>231</v>
      </c>
      <c r="AT501" s="146" t="s">
        <v>140</v>
      </c>
      <c r="AU501" s="146" t="s">
        <v>91</v>
      </c>
      <c r="AY501" s="16" t="s">
        <v>137</v>
      </c>
      <c r="BE501" s="147">
        <f>IF(N501="základní",J501,0)</f>
        <v>0</v>
      </c>
      <c r="BF501" s="147">
        <f>IF(N501="snížená",J501,0)</f>
        <v>0</v>
      </c>
      <c r="BG501" s="147">
        <f>IF(N501="zákl. přenesená",J501,0)</f>
        <v>0</v>
      </c>
      <c r="BH501" s="147">
        <f>IF(N501="sníž. přenesená",J501,0)</f>
        <v>0</v>
      </c>
      <c r="BI501" s="147">
        <f>IF(N501="nulová",J501,0)</f>
        <v>0</v>
      </c>
      <c r="BJ501" s="16" t="s">
        <v>91</v>
      </c>
      <c r="BK501" s="147">
        <f>ROUND(I501*H501,2)</f>
        <v>0</v>
      </c>
      <c r="BL501" s="16" t="s">
        <v>231</v>
      </c>
      <c r="BM501" s="146" t="s">
        <v>673</v>
      </c>
    </row>
    <row r="502" spans="2:65" s="1" customFormat="1" ht="19.5" x14ac:dyDescent="0.2">
      <c r="B502" s="32"/>
      <c r="D502" s="148" t="s">
        <v>146</v>
      </c>
      <c r="F502" s="149" t="s">
        <v>674</v>
      </c>
      <c r="I502" s="150"/>
      <c r="L502" s="32"/>
      <c r="M502" s="151"/>
      <c r="T502" s="56"/>
      <c r="AT502" s="16" t="s">
        <v>146</v>
      </c>
      <c r="AU502" s="16" t="s">
        <v>91</v>
      </c>
    </row>
    <row r="503" spans="2:65" s="12" customFormat="1" x14ac:dyDescent="0.2">
      <c r="B503" s="152"/>
      <c r="D503" s="148" t="s">
        <v>151</v>
      </c>
      <c r="E503" s="153" t="s">
        <v>1</v>
      </c>
      <c r="F503" s="154" t="s">
        <v>181</v>
      </c>
      <c r="H503" s="155">
        <v>49.936999999999998</v>
      </c>
      <c r="I503" s="156"/>
      <c r="L503" s="152"/>
      <c r="M503" s="157"/>
      <c r="T503" s="158"/>
      <c r="AT503" s="153" t="s">
        <v>151</v>
      </c>
      <c r="AU503" s="153" t="s">
        <v>91</v>
      </c>
      <c r="AV503" s="12" t="s">
        <v>91</v>
      </c>
      <c r="AW503" s="12" t="s">
        <v>37</v>
      </c>
      <c r="AX503" s="12" t="s">
        <v>82</v>
      </c>
      <c r="AY503" s="153" t="s">
        <v>137</v>
      </c>
    </row>
    <row r="504" spans="2:65" s="13" customFormat="1" x14ac:dyDescent="0.2">
      <c r="B504" s="159"/>
      <c r="D504" s="148" t="s">
        <v>151</v>
      </c>
      <c r="E504" s="160" t="s">
        <v>1</v>
      </c>
      <c r="F504" s="161" t="s">
        <v>182</v>
      </c>
      <c r="H504" s="160" t="s">
        <v>1</v>
      </c>
      <c r="I504" s="162"/>
      <c r="L504" s="159"/>
      <c r="M504" s="163"/>
      <c r="T504" s="164"/>
      <c r="AT504" s="160" t="s">
        <v>151</v>
      </c>
      <c r="AU504" s="160" t="s">
        <v>91</v>
      </c>
      <c r="AV504" s="13" t="s">
        <v>87</v>
      </c>
      <c r="AW504" s="13" t="s">
        <v>37</v>
      </c>
      <c r="AX504" s="13" t="s">
        <v>82</v>
      </c>
      <c r="AY504" s="160" t="s">
        <v>137</v>
      </c>
    </row>
    <row r="505" spans="2:65" s="12" customFormat="1" x14ac:dyDescent="0.2">
      <c r="B505" s="152"/>
      <c r="D505" s="148" t="s">
        <v>151</v>
      </c>
      <c r="E505" s="153" t="s">
        <v>1</v>
      </c>
      <c r="F505" s="154" t="s">
        <v>183</v>
      </c>
      <c r="H505" s="155">
        <v>43.847999999999999</v>
      </c>
      <c r="I505" s="156"/>
      <c r="L505" s="152"/>
      <c r="M505" s="157"/>
      <c r="T505" s="158"/>
      <c r="AT505" s="153" t="s">
        <v>151</v>
      </c>
      <c r="AU505" s="153" t="s">
        <v>91</v>
      </c>
      <c r="AV505" s="12" t="s">
        <v>91</v>
      </c>
      <c r="AW505" s="12" t="s">
        <v>37</v>
      </c>
      <c r="AX505" s="12" t="s">
        <v>82</v>
      </c>
      <c r="AY505" s="153" t="s">
        <v>137</v>
      </c>
    </row>
    <row r="506" spans="2:65" s="13" customFormat="1" x14ac:dyDescent="0.2">
      <c r="B506" s="159"/>
      <c r="D506" s="148" t="s">
        <v>151</v>
      </c>
      <c r="E506" s="160" t="s">
        <v>1</v>
      </c>
      <c r="F506" s="161" t="s">
        <v>184</v>
      </c>
      <c r="H506" s="160" t="s">
        <v>1</v>
      </c>
      <c r="I506" s="162"/>
      <c r="L506" s="159"/>
      <c r="M506" s="163"/>
      <c r="T506" s="164"/>
      <c r="AT506" s="160" t="s">
        <v>151</v>
      </c>
      <c r="AU506" s="160" t="s">
        <v>91</v>
      </c>
      <c r="AV506" s="13" t="s">
        <v>87</v>
      </c>
      <c r="AW506" s="13" t="s">
        <v>37</v>
      </c>
      <c r="AX506" s="13" t="s">
        <v>82</v>
      </c>
      <c r="AY506" s="160" t="s">
        <v>137</v>
      </c>
    </row>
    <row r="507" spans="2:65" s="12" customFormat="1" x14ac:dyDescent="0.2">
      <c r="B507" s="152"/>
      <c r="D507" s="148" t="s">
        <v>151</v>
      </c>
      <c r="E507" s="153" t="s">
        <v>1</v>
      </c>
      <c r="F507" s="154" t="s">
        <v>185</v>
      </c>
      <c r="H507" s="155">
        <v>-2.16</v>
      </c>
      <c r="I507" s="156"/>
      <c r="L507" s="152"/>
      <c r="M507" s="157"/>
      <c r="T507" s="158"/>
      <c r="AT507" s="153" t="s">
        <v>151</v>
      </c>
      <c r="AU507" s="153" t="s">
        <v>91</v>
      </c>
      <c r="AV507" s="12" t="s">
        <v>91</v>
      </c>
      <c r="AW507" s="12" t="s">
        <v>37</v>
      </c>
      <c r="AX507" s="12" t="s">
        <v>82</v>
      </c>
      <c r="AY507" s="153" t="s">
        <v>137</v>
      </c>
    </row>
    <row r="508" spans="2:65" s="12" customFormat="1" x14ac:dyDescent="0.2">
      <c r="B508" s="152"/>
      <c r="D508" s="148" t="s">
        <v>151</v>
      </c>
      <c r="E508" s="153" t="s">
        <v>1</v>
      </c>
      <c r="F508" s="154" t="s">
        <v>186</v>
      </c>
      <c r="H508" s="155">
        <v>-1.92</v>
      </c>
      <c r="I508" s="156"/>
      <c r="L508" s="152"/>
      <c r="M508" s="157"/>
      <c r="T508" s="158"/>
      <c r="AT508" s="153" t="s">
        <v>151</v>
      </c>
      <c r="AU508" s="153" t="s">
        <v>91</v>
      </c>
      <c r="AV508" s="12" t="s">
        <v>91</v>
      </c>
      <c r="AW508" s="12" t="s">
        <v>37</v>
      </c>
      <c r="AX508" s="12" t="s">
        <v>82</v>
      </c>
      <c r="AY508" s="153" t="s">
        <v>137</v>
      </c>
    </row>
    <row r="509" spans="2:65" s="12" customFormat="1" x14ac:dyDescent="0.2">
      <c r="B509" s="152"/>
      <c r="D509" s="148" t="s">
        <v>151</v>
      </c>
      <c r="E509" s="153" t="s">
        <v>1</v>
      </c>
      <c r="F509" s="154" t="s">
        <v>187</v>
      </c>
      <c r="H509" s="155">
        <v>-3.1520000000000001</v>
      </c>
      <c r="I509" s="156"/>
      <c r="L509" s="152"/>
      <c r="M509" s="157"/>
      <c r="T509" s="158"/>
      <c r="AT509" s="153" t="s">
        <v>151</v>
      </c>
      <c r="AU509" s="153" t="s">
        <v>91</v>
      </c>
      <c r="AV509" s="12" t="s">
        <v>91</v>
      </c>
      <c r="AW509" s="12" t="s">
        <v>37</v>
      </c>
      <c r="AX509" s="12" t="s">
        <v>82</v>
      </c>
      <c r="AY509" s="153" t="s">
        <v>137</v>
      </c>
    </row>
    <row r="510" spans="2:65" s="13" customFormat="1" x14ac:dyDescent="0.2">
      <c r="B510" s="159"/>
      <c r="D510" s="148" t="s">
        <v>151</v>
      </c>
      <c r="E510" s="160" t="s">
        <v>1</v>
      </c>
      <c r="F510" s="161" t="s">
        <v>675</v>
      </c>
      <c r="H510" s="160" t="s">
        <v>1</v>
      </c>
      <c r="I510" s="162"/>
      <c r="L510" s="159"/>
      <c r="M510" s="163"/>
      <c r="T510" s="164"/>
      <c r="AT510" s="160" t="s">
        <v>151</v>
      </c>
      <c r="AU510" s="160" t="s">
        <v>91</v>
      </c>
      <c r="AV510" s="13" t="s">
        <v>87</v>
      </c>
      <c r="AW510" s="13" t="s">
        <v>37</v>
      </c>
      <c r="AX510" s="13" t="s">
        <v>82</v>
      </c>
      <c r="AY510" s="160" t="s">
        <v>137</v>
      </c>
    </row>
    <row r="511" spans="2:65" s="12" customFormat="1" x14ac:dyDescent="0.2">
      <c r="B511" s="152"/>
      <c r="D511" s="148" t="s">
        <v>151</v>
      </c>
      <c r="E511" s="153" t="s">
        <v>1</v>
      </c>
      <c r="F511" s="154" t="s">
        <v>676</v>
      </c>
      <c r="H511" s="155">
        <v>-13.06</v>
      </c>
      <c r="I511" s="156"/>
      <c r="L511" s="152"/>
      <c r="M511" s="157"/>
      <c r="T511" s="158"/>
      <c r="AT511" s="153" t="s">
        <v>151</v>
      </c>
      <c r="AU511" s="153" t="s">
        <v>91</v>
      </c>
      <c r="AV511" s="12" t="s">
        <v>91</v>
      </c>
      <c r="AW511" s="12" t="s">
        <v>37</v>
      </c>
      <c r="AX511" s="12" t="s">
        <v>82</v>
      </c>
      <c r="AY511" s="153" t="s">
        <v>137</v>
      </c>
    </row>
    <row r="512" spans="2:65" s="12" customFormat="1" x14ac:dyDescent="0.2">
      <c r="B512" s="152"/>
      <c r="D512" s="148" t="s">
        <v>151</v>
      </c>
      <c r="E512" s="153" t="s">
        <v>1</v>
      </c>
      <c r="F512" s="154" t="s">
        <v>677</v>
      </c>
      <c r="H512" s="155">
        <v>-0.996</v>
      </c>
      <c r="I512" s="156"/>
      <c r="L512" s="152"/>
      <c r="M512" s="157"/>
      <c r="T512" s="158"/>
      <c r="AT512" s="153" t="s">
        <v>151</v>
      </c>
      <c r="AU512" s="153" t="s">
        <v>91</v>
      </c>
      <c r="AV512" s="12" t="s">
        <v>91</v>
      </c>
      <c r="AW512" s="12" t="s">
        <v>37</v>
      </c>
      <c r="AX512" s="12" t="s">
        <v>82</v>
      </c>
      <c r="AY512" s="153" t="s">
        <v>137</v>
      </c>
    </row>
    <row r="513" spans="2:65" s="14" customFormat="1" x14ac:dyDescent="0.2">
      <c r="B513" s="165"/>
      <c r="D513" s="148" t="s">
        <v>151</v>
      </c>
      <c r="E513" s="166" t="s">
        <v>1</v>
      </c>
      <c r="F513" s="167" t="s">
        <v>155</v>
      </c>
      <c r="H513" s="168">
        <v>72.497</v>
      </c>
      <c r="I513" s="169"/>
      <c r="L513" s="165"/>
      <c r="M513" s="170"/>
      <c r="T513" s="171"/>
      <c r="AT513" s="166" t="s">
        <v>151</v>
      </c>
      <c r="AU513" s="166" t="s">
        <v>91</v>
      </c>
      <c r="AV513" s="14" t="s">
        <v>144</v>
      </c>
      <c r="AW513" s="14" t="s">
        <v>37</v>
      </c>
      <c r="AX513" s="14" t="s">
        <v>87</v>
      </c>
      <c r="AY513" s="166" t="s">
        <v>137</v>
      </c>
    </row>
    <row r="514" spans="2:65" s="1" customFormat="1" ht="24.2" customHeight="1" x14ac:dyDescent="0.2">
      <c r="B514" s="133"/>
      <c r="C514" s="134" t="s">
        <v>82</v>
      </c>
      <c r="D514" s="134" t="s">
        <v>140</v>
      </c>
      <c r="E514" s="135" t="s">
        <v>678</v>
      </c>
      <c r="F514" s="136" t="s">
        <v>679</v>
      </c>
      <c r="G514" s="137" t="s">
        <v>149</v>
      </c>
      <c r="H514" s="138">
        <v>72.497</v>
      </c>
      <c r="I514" s="139"/>
      <c r="J514" s="140">
        <f>ROUND(I514*H514,2)</f>
        <v>0</v>
      </c>
      <c r="K514" s="141"/>
      <c r="L514" s="32"/>
      <c r="M514" s="142" t="s">
        <v>1</v>
      </c>
      <c r="N514" s="143" t="s">
        <v>48</v>
      </c>
      <c r="P514" s="144">
        <f>O514*H514</f>
        <v>0</v>
      </c>
      <c r="Q514" s="144">
        <v>6.2500000000000003E-6</v>
      </c>
      <c r="R514" s="144">
        <f>Q514*H514</f>
        <v>4.5310625000000003E-4</v>
      </c>
      <c r="S514" s="144">
        <v>0</v>
      </c>
      <c r="T514" s="145">
        <f>S514*H514</f>
        <v>0</v>
      </c>
      <c r="AR514" s="146" t="s">
        <v>231</v>
      </c>
      <c r="AT514" s="146" t="s">
        <v>140</v>
      </c>
      <c r="AU514" s="146" t="s">
        <v>91</v>
      </c>
      <c r="AY514" s="16" t="s">
        <v>137</v>
      </c>
      <c r="BE514" s="147">
        <f>IF(N514="základní",J514,0)</f>
        <v>0</v>
      </c>
      <c r="BF514" s="147">
        <f>IF(N514="snížená",J514,0)</f>
        <v>0</v>
      </c>
      <c r="BG514" s="147">
        <f>IF(N514="zákl. přenesená",J514,0)</f>
        <v>0</v>
      </c>
      <c r="BH514" s="147">
        <f>IF(N514="sníž. přenesená",J514,0)</f>
        <v>0</v>
      </c>
      <c r="BI514" s="147">
        <f>IF(N514="nulová",J514,0)</f>
        <v>0</v>
      </c>
      <c r="BJ514" s="16" t="s">
        <v>91</v>
      </c>
      <c r="BK514" s="147">
        <f>ROUND(I514*H514,2)</f>
        <v>0</v>
      </c>
      <c r="BL514" s="16" t="s">
        <v>231</v>
      </c>
      <c r="BM514" s="146" t="s">
        <v>680</v>
      </c>
    </row>
    <row r="515" spans="2:65" s="1" customFormat="1" ht="19.5" x14ac:dyDescent="0.2">
      <c r="B515" s="32"/>
      <c r="D515" s="148" t="s">
        <v>146</v>
      </c>
      <c r="F515" s="149" t="s">
        <v>681</v>
      </c>
      <c r="I515" s="150"/>
      <c r="L515" s="32"/>
      <c r="M515" s="151"/>
      <c r="T515" s="56"/>
      <c r="AT515" s="16" t="s">
        <v>146</v>
      </c>
      <c r="AU515" s="16" t="s">
        <v>91</v>
      </c>
    </row>
    <row r="516" spans="2:65" s="1" customFormat="1" ht="33" customHeight="1" x14ac:dyDescent="0.2">
      <c r="B516" s="133"/>
      <c r="C516" s="134" t="s">
        <v>82</v>
      </c>
      <c r="D516" s="134" t="s">
        <v>140</v>
      </c>
      <c r="E516" s="135" t="s">
        <v>682</v>
      </c>
      <c r="F516" s="136" t="s">
        <v>683</v>
      </c>
      <c r="G516" s="137" t="s">
        <v>149</v>
      </c>
      <c r="H516" s="138">
        <v>98.537000000000006</v>
      </c>
      <c r="I516" s="139"/>
      <c r="J516" s="140">
        <f>ROUND(I516*H516,2)</f>
        <v>0</v>
      </c>
      <c r="K516" s="141"/>
      <c r="L516" s="32"/>
      <c r="M516" s="142" t="s">
        <v>1</v>
      </c>
      <c r="N516" s="143" t="s">
        <v>48</v>
      </c>
      <c r="P516" s="144">
        <f>O516*H516</f>
        <v>0</v>
      </c>
      <c r="Q516" s="144">
        <v>2.5839999999999999E-4</v>
      </c>
      <c r="R516" s="144">
        <f>Q516*H516</f>
        <v>2.5461960800000003E-2</v>
      </c>
      <c r="S516" s="144">
        <v>0</v>
      </c>
      <c r="T516" s="145">
        <f>S516*H516</f>
        <v>0</v>
      </c>
      <c r="AR516" s="146" t="s">
        <v>231</v>
      </c>
      <c r="AT516" s="146" t="s">
        <v>140</v>
      </c>
      <c r="AU516" s="146" t="s">
        <v>91</v>
      </c>
      <c r="AY516" s="16" t="s">
        <v>137</v>
      </c>
      <c r="BE516" s="147">
        <f>IF(N516="základní",J516,0)</f>
        <v>0</v>
      </c>
      <c r="BF516" s="147">
        <f>IF(N516="snížená",J516,0)</f>
        <v>0</v>
      </c>
      <c r="BG516" s="147">
        <f>IF(N516="zákl. přenesená",J516,0)</f>
        <v>0</v>
      </c>
      <c r="BH516" s="147">
        <f>IF(N516="sníž. přenesená",J516,0)</f>
        <v>0</v>
      </c>
      <c r="BI516" s="147">
        <f>IF(N516="nulová",J516,0)</f>
        <v>0</v>
      </c>
      <c r="BJ516" s="16" t="s">
        <v>91</v>
      </c>
      <c r="BK516" s="147">
        <f>ROUND(I516*H516,2)</f>
        <v>0</v>
      </c>
      <c r="BL516" s="16" t="s">
        <v>231</v>
      </c>
      <c r="BM516" s="146" t="s">
        <v>684</v>
      </c>
    </row>
    <row r="517" spans="2:65" s="1" customFormat="1" ht="29.25" x14ac:dyDescent="0.2">
      <c r="B517" s="32"/>
      <c r="D517" s="148" t="s">
        <v>146</v>
      </c>
      <c r="F517" s="149" t="s">
        <v>685</v>
      </c>
      <c r="I517" s="150"/>
      <c r="L517" s="32"/>
      <c r="M517" s="151"/>
      <c r="T517" s="56"/>
      <c r="AT517" s="16" t="s">
        <v>146</v>
      </c>
      <c r="AU517" s="16" t="s">
        <v>91</v>
      </c>
    </row>
    <row r="518" spans="2:65" s="12" customFormat="1" x14ac:dyDescent="0.2">
      <c r="B518" s="152"/>
      <c r="D518" s="148" t="s">
        <v>151</v>
      </c>
      <c r="E518" s="153" t="s">
        <v>1</v>
      </c>
      <c r="F518" s="154" t="s">
        <v>181</v>
      </c>
      <c r="H518" s="155">
        <v>49.936999999999998</v>
      </c>
      <c r="I518" s="156"/>
      <c r="L518" s="152"/>
      <c r="M518" s="157"/>
      <c r="T518" s="158"/>
      <c r="AT518" s="153" t="s">
        <v>151</v>
      </c>
      <c r="AU518" s="153" t="s">
        <v>91</v>
      </c>
      <c r="AV518" s="12" t="s">
        <v>91</v>
      </c>
      <c r="AW518" s="12" t="s">
        <v>37</v>
      </c>
      <c r="AX518" s="12" t="s">
        <v>82</v>
      </c>
      <c r="AY518" s="153" t="s">
        <v>137</v>
      </c>
    </row>
    <row r="519" spans="2:65" s="13" customFormat="1" x14ac:dyDescent="0.2">
      <c r="B519" s="159"/>
      <c r="D519" s="148" t="s">
        <v>151</v>
      </c>
      <c r="E519" s="160" t="s">
        <v>1</v>
      </c>
      <c r="F519" s="161" t="s">
        <v>182</v>
      </c>
      <c r="H519" s="160" t="s">
        <v>1</v>
      </c>
      <c r="I519" s="162"/>
      <c r="L519" s="159"/>
      <c r="M519" s="163"/>
      <c r="T519" s="164"/>
      <c r="AT519" s="160" t="s">
        <v>151</v>
      </c>
      <c r="AU519" s="160" t="s">
        <v>91</v>
      </c>
      <c r="AV519" s="13" t="s">
        <v>87</v>
      </c>
      <c r="AW519" s="13" t="s">
        <v>37</v>
      </c>
      <c r="AX519" s="13" t="s">
        <v>82</v>
      </c>
      <c r="AY519" s="160" t="s">
        <v>137</v>
      </c>
    </row>
    <row r="520" spans="2:65" s="12" customFormat="1" x14ac:dyDescent="0.2">
      <c r="B520" s="152"/>
      <c r="D520" s="148" t="s">
        <v>151</v>
      </c>
      <c r="E520" s="153" t="s">
        <v>1</v>
      </c>
      <c r="F520" s="154" t="s">
        <v>183</v>
      </c>
      <c r="H520" s="155">
        <v>43.847999999999999</v>
      </c>
      <c r="I520" s="156"/>
      <c r="L520" s="152"/>
      <c r="M520" s="157"/>
      <c r="T520" s="158"/>
      <c r="AT520" s="153" t="s">
        <v>151</v>
      </c>
      <c r="AU520" s="153" t="s">
        <v>91</v>
      </c>
      <c r="AV520" s="12" t="s">
        <v>91</v>
      </c>
      <c r="AW520" s="12" t="s">
        <v>37</v>
      </c>
      <c r="AX520" s="12" t="s">
        <v>82</v>
      </c>
      <c r="AY520" s="153" t="s">
        <v>137</v>
      </c>
    </row>
    <row r="521" spans="2:65" s="13" customFormat="1" x14ac:dyDescent="0.2">
      <c r="B521" s="159"/>
      <c r="D521" s="148" t="s">
        <v>151</v>
      </c>
      <c r="E521" s="160" t="s">
        <v>1</v>
      </c>
      <c r="F521" s="161" t="s">
        <v>184</v>
      </c>
      <c r="H521" s="160" t="s">
        <v>1</v>
      </c>
      <c r="I521" s="162"/>
      <c r="L521" s="159"/>
      <c r="M521" s="163"/>
      <c r="T521" s="164"/>
      <c r="AT521" s="160" t="s">
        <v>151</v>
      </c>
      <c r="AU521" s="160" t="s">
        <v>91</v>
      </c>
      <c r="AV521" s="13" t="s">
        <v>87</v>
      </c>
      <c r="AW521" s="13" t="s">
        <v>37</v>
      </c>
      <c r="AX521" s="13" t="s">
        <v>82</v>
      </c>
      <c r="AY521" s="160" t="s">
        <v>137</v>
      </c>
    </row>
    <row r="522" spans="2:65" s="12" customFormat="1" x14ac:dyDescent="0.2">
      <c r="B522" s="152"/>
      <c r="D522" s="148" t="s">
        <v>151</v>
      </c>
      <c r="E522" s="153" t="s">
        <v>1</v>
      </c>
      <c r="F522" s="154" t="s">
        <v>185</v>
      </c>
      <c r="H522" s="155">
        <v>-2.16</v>
      </c>
      <c r="I522" s="156"/>
      <c r="L522" s="152"/>
      <c r="M522" s="157"/>
      <c r="T522" s="158"/>
      <c r="AT522" s="153" t="s">
        <v>151</v>
      </c>
      <c r="AU522" s="153" t="s">
        <v>91</v>
      </c>
      <c r="AV522" s="12" t="s">
        <v>91</v>
      </c>
      <c r="AW522" s="12" t="s">
        <v>37</v>
      </c>
      <c r="AX522" s="12" t="s">
        <v>82</v>
      </c>
      <c r="AY522" s="153" t="s">
        <v>137</v>
      </c>
    </row>
    <row r="523" spans="2:65" s="12" customFormat="1" x14ac:dyDescent="0.2">
      <c r="B523" s="152"/>
      <c r="D523" s="148" t="s">
        <v>151</v>
      </c>
      <c r="E523" s="153" t="s">
        <v>1</v>
      </c>
      <c r="F523" s="154" t="s">
        <v>186</v>
      </c>
      <c r="H523" s="155">
        <v>-1.92</v>
      </c>
      <c r="I523" s="156"/>
      <c r="L523" s="152"/>
      <c r="M523" s="157"/>
      <c r="T523" s="158"/>
      <c r="AT523" s="153" t="s">
        <v>151</v>
      </c>
      <c r="AU523" s="153" t="s">
        <v>91</v>
      </c>
      <c r="AV523" s="12" t="s">
        <v>91</v>
      </c>
      <c r="AW523" s="12" t="s">
        <v>37</v>
      </c>
      <c r="AX523" s="12" t="s">
        <v>82</v>
      </c>
      <c r="AY523" s="153" t="s">
        <v>137</v>
      </c>
    </row>
    <row r="524" spans="2:65" s="12" customFormat="1" x14ac:dyDescent="0.2">
      <c r="B524" s="152"/>
      <c r="D524" s="148" t="s">
        <v>151</v>
      </c>
      <c r="E524" s="153" t="s">
        <v>1</v>
      </c>
      <c r="F524" s="154" t="s">
        <v>187</v>
      </c>
      <c r="H524" s="155">
        <v>-3.1520000000000001</v>
      </c>
      <c r="I524" s="156"/>
      <c r="L524" s="152"/>
      <c r="M524" s="157"/>
      <c r="T524" s="158"/>
      <c r="AT524" s="153" t="s">
        <v>151</v>
      </c>
      <c r="AU524" s="153" t="s">
        <v>91</v>
      </c>
      <c r="AV524" s="12" t="s">
        <v>91</v>
      </c>
      <c r="AW524" s="12" t="s">
        <v>37</v>
      </c>
      <c r="AX524" s="12" t="s">
        <v>82</v>
      </c>
      <c r="AY524" s="153" t="s">
        <v>137</v>
      </c>
    </row>
    <row r="525" spans="2:65" s="13" customFormat="1" x14ac:dyDescent="0.2">
      <c r="B525" s="159"/>
      <c r="D525" s="148" t="s">
        <v>151</v>
      </c>
      <c r="E525" s="160" t="s">
        <v>1</v>
      </c>
      <c r="F525" s="161" t="s">
        <v>675</v>
      </c>
      <c r="H525" s="160" t="s">
        <v>1</v>
      </c>
      <c r="I525" s="162"/>
      <c r="L525" s="159"/>
      <c r="M525" s="163"/>
      <c r="T525" s="164"/>
      <c r="AT525" s="160" t="s">
        <v>151</v>
      </c>
      <c r="AU525" s="160" t="s">
        <v>91</v>
      </c>
      <c r="AV525" s="13" t="s">
        <v>87</v>
      </c>
      <c r="AW525" s="13" t="s">
        <v>37</v>
      </c>
      <c r="AX525" s="13" t="s">
        <v>82</v>
      </c>
      <c r="AY525" s="160" t="s">
        <v>137</v>
      </c>
    </row>
    <row r="526" spans="2:65" s="12" customFormat="1" x14ac:dyDescent="0.2">
      <c r="B526" s="152"/>
      <c r="D526" s="148" t="s">
        <v>151</v>
      </c>
      <c r="E526" s="153" t="s">
        <v>1</v>
      </c>
      <c r="F526" s="154" t="s">
        <v>676</v>
      </c>
      <c r="H526" s="155">
        <v>-13.06</v>
      </c>
      <c r="I526" s="156"/>
      <c r="L526" s="152"/>
      <c r="M526" s="157"/>
      <c r="T526" s="158"/>
      <c r="AT526" s="153" t="s">
        <v>151</v>
      </c>
      <c r="AU526" s="153" t="s">
        <v>91</v>
      </c>
      <c r="AV526" s="12" t="s">
        <v>91</v>
      </c>
      <c r="AW526" s="12" t="s">
        <v>37</v>
      </c>
      <c r="AX526" s="12" t="s">
        <v>82</v>
      </c>
      <c r="AY526" s="153" t="s">
        <v>137</v>
      </c>
    </row>
    <row r="527" spans="2:65" s="12" customFormat="1" x14ac:dyDescent="0.2">
      <c r="B527" s="152"/>
      <c r="D527" s="148" t="s">
        <v>151</v>
      </c>
      <c r="E527" s="153" t="s">
        <v>1</v>
      </c>
      <c r="F527" s="154" t="s">
        <v>677</v>
      </c>
      <c r="H527" s="155">
        <v>-0.996</v>
      </c>
      <c r="I527" s="156"/>
      <c r="L527" s="152"/>
      <c r="M527" s="157"/>
      <c r="T527" s="158"/>
      <c r="AT527" s="153" t="s">
        <v>151</v>
      </c>
      <c r="AU527" s="153" t="s">
        <v>91</v>
      </c>
      <c r="AV527" s="12" t="s">
        <v>91</v>
      </c>
      <c r="AW527" s="12" t="s">
        <v>37</v>
      </c>
      <c r="AX527" s="12" t="s">
        <v>82</v>
      </c>
      <c r="AY527" s="153" t="s">
        <v>137</v>
      </c>
    </row>
    <row r="528" spans="2:65" s="13" customFormat="1" x14ac:dyDescent="0.2">
      <c r="B528" s="159"/>
      <c r="D528" s="148" t="s">
        <v>151</v>
      </c>
      <c r="E528" s="160" t="s">
        <v>1</v>
      </c>
      <c r="F528" s="161" t="s">
        <v>686</v>
      </c>
      <c r="H528" s="160" t="s">
        <v>1</v>
      </c>
      <c r="I528" s="162"/>
      <c r="L528" s="159"/>
      <c r="M528" s="163"/>
      <c r="T528" s="164"/>
      <c r="AT528" s="160" t="s">
        <v>151</v>
      </c>
      <c r="AU528" s="160" t="s">
        <v>91</v>
      </c>
      <c r="AV528" s="13" t="s">
        <v>87</v>
      </c>
      <c r="AW528" s="13" t="s">
        <v>37</v>
      </c>
      <c r="AX528" s="13" t="s">
        <v>82</v>
      </c>
      <c r="AY528" s="160" t="s">
        <v>137</v>
      </c>
    </row>
    <row r="529" spans="2:65" s="12" customFormat="1" x14ac:dyDescent="0.2">
      <c r="B529" s="152"/>
      <c r="D529" s="148" t="s">
        <v>151</v>
      </c>
      <c r="E529" s="153" t="s">
        <v>1</v>
      </c>
      <c r="F529" s="154" t="s">
        <v>425</v>
      </c>
      <c r="H529" s="155">
        <v>26.04</v>
      </c>
      <c r="I529" s="156"/>
      <c r="L529" s="152"/>
      <c r="M529" s="157"/>
      <c r="T529" s="158"/>
      <c r="AT529" s="153" t="s">
        <v>151</v>
      </c>
      <c r="AU529" s="153" t="s">
        <v>91</v>
      </c>
      <c r="AV529" s="12" t="s">
        <v>91</v>
      </c>
      <c r="AW529" s="12" t="s">
        <v>37</v>
      </c>
      <c r="AX529" s="12" t="s">
        <v>82</v>
      </c>
      <c r="AY529" s="153" t="s">
        <v>137</v>
      </c>
    </row>
    <row r="530" spans="2:65" s="14" customFormat="1" x14ac:dyDescent="0.2">
      <c r="B530" s="165"/>
      <c r="D530" s="148" t="s">
        <v>151</v>
      </c>
      <c r="E530" s="166" t="s">
        <v>1</v>
      </c>
      <c r="F530" s="167" t="s">
        <v>155</v>
      </c>
      <c r="H530" s="168">
        <v>98.537000000000006</v>
      </c>
      <c r="I530" s="169"/>
      <c r="L530" s="165"/>
      <c r="M530" s="170"/>
      <c r="T530" s="171"/>
      <c r="AT530" s="166" t="s">
        <v>151</v>
      </c>
      <c r="AU530" s="166" t="s">
        <v>91</v>
      </c>
      <c r="AV530" s="14" t="s">
        <v>144</v>
      </c>
      <c r="AW530" s="14" t="s">
        <v>37</v>
      </c>
      <c r="AX530" s="14" t="s">
        <v>87</v>
      </c>
      <c r="AY530" s="166" t="s">
        <v>137</v>
      </c>
    </row>
    <row r="531" spans="2:65" s="11" customFormat="1" ht="25.9" customHeight="1" x14ac:dyDescent="0.2">
      <c r="B531" s="122"/>
      <c r="D531" s="123" t="s">
        <v>81</v>
      </c>
      <c r="E531" s="124" t="s">
        <v>687</v>
      </c>
      <c r="F531" s="124" t="s">
        <v>688</v>
      </c>
      <c r="I531" s="125"/>
      <c r="J531" s="112">
        <f>BK531</f>
        <v>0</v>
      </c>
      <c r="L531" s="122"/>
      <c r="M531" s="126"/>
      <c r="P531" s="127">
        <f>SUM(P532:P542)</f>
        <v>0</v>
      </c>
      <c r="R531" s="127">
        <f>SUM(R532:R542)</f>
        <v>0</v>
      </c>
      <c r="T531" s="128">
        <f>SUM(T532:T542)</f>
        <v>0</v>
      </c>
      <c r="AR531" s="123" t="s">
        <v>144</v>
      </c>
      <c r="AT531" s="129" t="s">
        <v>81</v>
      </c>
      <c r="AU531" s="129" t="s">
        <v>82</v>
      </c>
      <c r="AY531" s="123" t="s">
        <v>137</v>
      </c>
      <c r="BK531" s="130">
        <f>SUM(BK532:BK542)</f>
        <v>0</v>
      </c>
    </row>
    <row r="532" spans="2:65" s="1" customFormat="1" ht="16.5" customHeight="1" x14ac:dyDescent="0.2">
      <c r="B532" s="133"/>
      <c r="C532" s="134" t="s">
        <v>82</v>
      </c>
      <c r="D532" s="134" t="s">
        <v>140</v>
      </c>
      <c r="E532" s="135" t="s">
        <v>689</v>
      </c>
      <c r="F532" s="136" t="s">
        <v>690</v>
      </c>
      <c r="G532" s="137" t="s">
        <v>381</v>
      </c>
      <c r="H532" s="138">
        <v>12</v>
      </c>
      <c r="I532" s="139"/>
      <c r="J532" s="140">
        <f>ROUND(I532*H532,2)</f>
        <v>0</v>
      </c>
      <c r="K532" s="141"/>
      <c r="L532" s="32"/>
      <c r="M532" s="142" t="s">
        <v>1</v>
      </c>
      <c r="N532" s="143" t="s">
        <v>48</v>
      </c>
      <c r="P532" s="144">
        <f>O532*H532</f>
        <v>0</v>
      </c>
      <c r="Q532" s="144">
        <v>0</v>
      </c>
      <c r="R532" s="144">
        <f>Q532*H532</f>
        <v>0</v>
      </c>
      <c r="S532" s="144">
        <v>0</v>
      </c>
      <c r="T532" s="145">
        <f>S532*H532</f>
        <v>0</v>
      </c>
      <c r="AR532" s="146" t="s">
        <v>382</v>
      </c>
      <c r="AT532" s="146" t="s">
        <v>140</v>
      </c>
      <c r="AU532" s="146" t="s">
        <v>87</v>
      </c>
      <c r="AY532" s="16" t="s">
        <v>137</v>
      </c>
      <c r="BE532" s="147">
        <f>IF(N532="základní",J532,0)</f>
        <v>0</v>
      </c>
      <c r="BF532" s="147">
        <f>IF(N532="snížená",J532,0)</f>
        <v>0</v>
      </c>
      <c r="BG532" s="147">
        <f>IF(N532="zákl. přenesená",J532,0)</f>
        <v>0</v>
      </c>
      <c r="BH532" s="147">
        <f>IF(N532="sníž. přenesená",J532,0)</f>
        <v>0</v>
      </c>
      <c r="BI532" s="147">
        <f>IF(N532="nulová",J532,0)</f>
        <v>0</v>
      </c>
      <c r="BJ532" s="16" t="s">
        <v>91</v>
      </c>
      <c r="BK532" s="147">
        <f>ROUND(I532*H532,2)</f>
        <v>0</v>
      </c>
      <c r="BL532" s="16" t="s">
        <v>382</v>
      </c>
      <c r="BM532" s="146" t="s">
        <v>691</v>
      </c>
    </row>
    <row r="533" spans="2:65" s="1" customFormat="1" ht="19.5" x14ac:dyDescent="0.2">
      <c r="B533" s="32"/>
      <c r="D533" s="148" t="s">
        <v>146</v>
      </c>
      <c r="F533" s="149" t="s">
        <v>692</v>
      </c>
      <c r="I533" s="150"/>
      <c r="L533" s="32"/>
      <c r="M533" s="151"/>
      <c r="T533" s="56"/>
      <c r="AT533" s="16" t="s">
        <v>146</v>
      </c>
      <c r="AU533" s="16" t="s">
        <v>87</v>
      </c>
    </row>
    <row r="534" spans="2:65" s="13" customFormat="1" ht="22.5" x14ac:dyDescent="0.2">
      <c r="B534" s="159"/>
      <c r="D534" s="148" t="s">
        <v>151</v>
      </c>
      <c r="E534" s="160" t="s">
        <v>1</v>
      </c>
      <c r="F534" s="161" t="s">
        <v>693</v>
      </c>
      <c r="H534" s="160" t="s">
        <v>1</v>
      </c>
      <c r="I534" s="162"/>
      <c r="L534" s="159"/>
      <c r="M534" s="163"/>
      <c r="T534" s="164"/>
      <c r="AT534" s="160" t="s">
        <v>151</v>
      </c>
      <c r="AU534" s="160" t="s">
        <v>87</v>
      </c>
      <c r="AV534" s="13" t="s">
        <v>87</v>
      </c>
      <c r="AW534" s="13" t="s">
        <v>37</v>
      </c>
      <c r="AX534" s="13" t="s">
        <v>82</v>
      </c>
      <c r="AY534" s="160" t="s">
        <v>137</v>
      </c>
    </row>
    <row r="535" spans="2:65" s="12" customFormat="1" x14ac:dyDescent="0.2">
      <c r="B535" s="152"/>
      <c r="D535" s="148" t="s">
        <v>151</v>
      </c>
      <c r="E535" s="153" t="s">
        <v>1</v>
      </c>
      <c r="F535" s="154" t="s">
        <v>694</v>
      </c>
      <c r="H535" s="155">
        <v>12</v>
      </c>
      <c r="I535" s="156"/>
      <c r="L535" s="152"/>
      <c r="M535" s="157"/>
      <c r="T535" s="158"/>
      <c r="AT535" s="153" t="s">
        <v>151</v>
      </c>
      <c r="AU535" s="153" t="s">
        <v>87</v>
      </c>
      <c r="AV535" s="12" t="s">
        <v>91</v>
      </c>
      <c r="AW535" s="12" t="s">
        <v>37</v>
      </c>
      <c r="AX535" s="12" t="s">
        <v>82</v>
      </c>
      <c r="AY535" s="153" t="s">
        <v>137</v>
      </c>
    </row>
    <row r="536" spans="2:65" s="14" customFormat="1" x14ac:dyDescent="0.2">
      <c r="B536" s="165"/>
      <c r="D536" s="148" t="s">
        <v>151</v>
      </c>
      <c r="E536" s="166" t="s">
        <v>1</v>
      </c>
      <c r="F536" s="167" t="s">
        <v>155</v>
      </c>
      <c r="H536" s="168">
        <v>12</v>
      </c>
      <c r="I536" s="169"/>
      <c r="L536" s="165"/>
      <c r="M536" s="170"/>
      <c r="T536" s="171"/>
      <c r="AT536" s="166" t="s">
        <v>151</v>
      </c>
      <c r="AU536" s="166" t="s">
        <v>87</v>
      </c>
      <c r="AV536" s="14" t="s">
        <v>144</v>
      </c>
      <c r="AW536" s="14" t="s">
        <v>37</v>
      </c>
      <c r="AX536" s="14" t="s">
        <v>87</v>
      </c>
      <c r="AY536" s="166" t="s">
        <v>137</v>
      </c>
    </row>
    <row r="537" spans="2:65" s="1" customFormat="1" ht="16.5" customHeight="1" x14ac:dyDescent="0.2">
      <c r="B537" s="133"/>
      <c r="C537" s="134" t="s">
        <v>82</v>
      </c>
      <c r="D537" s="134" t="s">
        <v>140</v>
      </c>
      <c r="E537" s="135" t="s">
        <v>379</v>
      </c>
      <c r="F537" s="136" t="s">
        <v>380</v>
      </c>
      <c r="G537" s="137" t="s">
        <v>381</v>
      </c>
      <c r="H537" s="138">
        <v>16</v>
      </c>
      <c r="I537" s="139"/>
      <c r="J537" s="140">
        <f>ROUND(I537*H537,2)</f>
        <v>0</v>
      </c>
      <c r="K537" s="141"/>
      <c r="L537" s="32"/>
      <c r="M537" s="142" t="s">
        <v>1</v>
      </c>
      <c r="N537" s="143" t="s">
        <v>48</v>
      </c>
      <c r="P537" s="144">
        <f>O537*H537</f>
        <v>0</v>
      </c>
      <c r="Q537" s="144">
        <v>0</v>
      </c>
      <c r="R537" s="144">
        <f>Q537*H537</f>
        <v>0</v>
      </c>
      <c r="S537" s="144">
        <v>0</v>
      </c>
      <c r="T537" s="145">
        <f>S537*H537</f>
        <v>0</v>
      </c>
      <c r="AR537" s="146" t="s">
        <v>382</v>
      </c>
      <c r="AT537" s="146" t="s">
        <v>140</v>
      </c>
      <c r="AU537" s="146" t="s">
        <v>87</v>
      </c>
      <c r="AY537" s="16" t="s">
        <v>137</v>
      </c>
      <c r="BE537" s="147">
        <f>IF(N537="základní",J537,0)</f>
        <v>0</v>
      </c>
      <c r="BF537" s="147">
        <f>IF(N537="snížená",J537,0)</f>
        <v>0</v>
      </c>
      <c r="BG537" s="147">
        <f>IF(N537="zákl. přenesená",J537,0)</f>
        <v>0</v>
      </c>
      <c r="BH537" s="147">
        <f>IF(N537="sníž. přenesená",J537,0)</f>
        <v>0</v>
      </c>
      <c r="BI537" s="147">
        <f>IF(N537="nulová",J537,0)</f>
        <v>0</v>
      </c>
      <c r="BJ537" s="16" t="s">
        <v>91</v>
      </c>
      <c r="BK537" s="147">
        <f>ROUND(I537*H537,2)</f>
        <v>0</v>
      </c>
      <c r="BL537" s="16" t="s">
        <v>382</v>
      </c>
      <c r="BM537" s="146" t="s">
        <v>695</v>
      </c>
    </row>
    <row r="538" spans="2:65" s="1" customFormat="1" ht="19.5" x14ac:dyDescent="0.2">
      <c r="B538" s="32"/>
      <c r="D538" s="148" t="s">
        <v>146</v>
      </c>
      <c r="F538" s="149" t="s">
        <v>384</v>
      </c>
      <c r="I538" s="150"/>
      <c r="L538" s="32"/>
      <c r="M538" s="151"/>
      <c r="T538" s="56"/>
      <c r="AT538" s="16" t="s">
        <v>146</v>
      </c>
      <c r="AU538" s="16" t="s">
        <v>87</v>
      </c>
    </row>
    <row r="539" spans="2:65" s="13" customFormat="1" ht="22.5" x14ac:dyDescent="0.2">
      <c r="B539" s="159"/>
      <c r="D539" s="148" t="s">
        <v>151</v>
      </c>
      <c r="E539" s="160" t="s">
        <v>1</v>
      </c>
      <c r="F539" s="161" t="s">
        <v>696</v>
      </c>
      <c r="H539" s="160" t="s">
        <v>1</v>
      </c>
      <c r="I539" s="162"/>
      <c r="L539" s="159"/>
      <c r="M539" s="163"/>
      <c r="T539" s="164"/>
      <c r="AT539" s="160" t="s">
        <v>151</v>
      </c>
      <c r="AU539" s="160" t="s">
        <v>87</v>
      </c>
      <c r="AV539" s="13" t="s">
        <v>87</v>
      </c>
      <c r="AW539" s="13" t="s">
        <v>37</v>
      </c>
      <c r="AX539" s="13" t="s">
        <v>82</v>
      </c>
      <c r="AY539" s="160" t="s">
        <v>137</v>
      </c>
    </row>
    <row r="540" spans="2:65" s="13" customFormat="1" x14ac:dyDescent="0.2">
      <c r="B540" s="159"/>
      <c r="D540" s="148" t="s">
        <v>151</v>
      </c>
      <c r="E540" s="160" t="s">
        <v>1</v>
      </c>
      <c r="F540" s="161" t="s">
        <v>697</v>
      </c>
      <c r="H540" s="160" t="s">
        <v>1</v>
      </c>
      <c r="I540" s="162"/>
      <c r="L540" s="159"/>
      <c r="M540" s="163"/>
      <c r="T540" s="164"/>
      <c r="AT540" s="160" t="s">
        <v>151</v>
      </c>
      <c r="AU540" s="160" t="s">
        <v>87</v>
      </c>
      <c r="AV540" s="13" t="s">
        <v>87</v>
      </c>
      <c r="AW540" s="13" t="s">
        <v>37</v>
      </c>
      <c r="AX540" s="13" t="s">
        <v>82</v>
      </c>
      <c r="AY540" s="160" t="s">
        <v>137</v>
      </c>
    </row>
    <row r="541" spans="2:65" s="12" customFormat="1" x14ac:dyDescent="0.2">
      <c r="B541" s="152"/>
      <c r="D541" s="148" t="s">
        <v>151</v>
      </c>
      <c r="E541" s="153" t="s">
        <v>1</v>
      </c>
      <c r="F541" s="154" t="s">
        <v>643</v>
      </c>
      <c r="H541" s="155">
        <v>16</v>
      </c>
      <c r="I541" s="156"/>
      <c r="L541" s="152"/>
      <c r="M541" s="157"/>
      <c r="T541" s="158"/>
      <c r="AT541" s="153" t="s">
        <v>151</v>
      </c>
      <c r="AU541" s="153" t="s">
        <v>87</v>
      </c>
      <c r="AV541" s="12" t="s">
        <v>91</v>
      </c>
      <c r="AW541" s="12" t="s">
        <v>37</v>
      </c>
      <c r="AX541" s="12" t="s">
        <v>82</v>
      </c>
      <c r="AY541" s="153" t="s">
        <v>137</v>
      </c>
    </row>
    <row r="542" spans="2:65" s="14" customFormat="1" x14ac:dyDescent="0.2">
      <c r="B542" s="165"/>
      <c r="D542" s="148" t="s">
        <v>151</v>
      </c>
      <c r="E542" s="166" t="s">
        <v>1</v>
      </c>
      <c r="F542" s="167" t="s">
        <v>155</v>
      </c>
      <c r="H542" s="168">
        <v>16</v>
      </c>
      <c r="I542" s="169"/>
      <c r="L542" s="165"/>
      <c r="M542" s="170"/>
      <c r="T542" s="171"/>
      <c r="AT542" s="166" t="s">
        <v>151</v>
      </c>
      <c r="AU542" s="166" t="s">
        <v>87</v>
      </c>
      <c r="AV542" s="14" t="s">
        <v>144</v>
      </c>
      <c r="AW542" s="14" t="s">
        <v>37</v>
      </c>
      <c r="AX542" s="14" t="s">
        <v>87</v>
      </c>
      <c r="AY542" s="166" t="s">
        <v>137</v>
      </c>
    </row>
    <row r="543" spans="2:65" s="11" customFormat="1" ht="25.9" customHeight="1" x14ac:dyDescent="0.2">
      <c r="B543" s="122"/>
      <c r="D543" s="123" t="s">
        <v>81</v>
      </c>
      <c r="E543" s="124" t="s">
        <v>698</v>
      </c>
      <c r="F543" s="124" t="s">
        <v>699</v>
      </c>
      <c r="I543" s="125"/>
      <c r="J543" s="112">
        <f>BK543</f>
        <v>0</v>
      </c>
      <c r="L543" s="122"/>
      <c r="M543" s="126"/>
      <c r="P543" s="127">
        <f>P544+P549</f>
        <v>0</v>
      </c>
      <c r="R543" s="127">
        <f>R544+R549</f>
        <v>0</v>
      </c>
      <c r="T543" s="128">
        <f>T544+T549</f>
        <v>0</v>
      </c>
      <c r="AR543" s="123" t="s">
        <v>247</v>
      </c>
      <c r="AT543" s="129" t="s">
        <v>81</v>
      </c>
      <c r="AU543" s="129" t="s">
        <v>82</v>
      </c>
      <c r="AY543" s="123" t="s">
        <v>137</v>
      </c>
      <c r="BK543" s="130">
        <f>BK544+BK549</f>
        <v>0</v>
      </c>
    </row>
    <row r="544" spans="2:65" s="11" customFormat="1" ht="22.9" customHeight="1" x14ac:dyDescent="0.2">
      <c r="B544" s="122"/>
      <c r="D544" s="123" t="s">
        <v>81</v>
      </c>
      <c r="E544" s="131" t="s">
        <v>700</v>
      </c>
      <c r="F544" s="131" t="s">
        <v>701</v>
      </c>
      <c r="I544" s="125"/>
      <c r="J544" s="132">
        <f>BK544</f>
        <v>0</v>
      </c>
      <c r="L544" s="122"/>
      <c r="M544" s="126"/>
      <c r="P544" s="127">
        <f>SUM(P545:P548)</f>
        <v>0</v>
      </c>
      <c r="R544" s="127">
        <f>SUM(R545:R548)</f>
        <v>0</v>
      </c>
      <c r="T544" s="128">
        <f>SUM(T545:T548)</f>
        <v>0</v>
      </c>
      <c r="AR544" s="123" t="s">
        <v>247</v>
      </c>
      <c r="AT544" s="129" t="s">
        <v>81</v>
      </c>
      <c r="AU544" s="129" t="s">
        <v>87</v>
      </c>
      <c r="AY544" s="123" t="s">
        <v>137</v>
      </c>
      <c r="BK544" s="130">
        <f>SUM(BK545:BK548)</f>
        <v>0</v>
      </c>
    </row>
    <row r="545" spans="2:65" s="1" customFormat="1" ht="16.5" customHeight="1" x14ac:dyDescent="0.2">
      <c r="B545" s="133"/>
      <c r="C545" s="134" t="s">
        <v>82</v>
      </c>
      <c r="D545" s="134" t="s">
        <v>140</v>
      </c>
      <c r="E545" s="135" t="s">
        <v>702</v>
      </c>
      <c r="F545" s="136" t="s">
        <v>703</v>
      </c>
      <c r="G545" s="137" t="s">
        <v>230</v>
      </c>
      <c r="H545" s="138">
        <v>1</v>
      </c>
      <c r="I545" s="139"/>
      <c r="J545" s="140">
        <f>ROUND(I545*H545,2)</f>
        <v>0</v>
      </c>
      <c r="K545" s="141"/>
      <c r="L545" s="32"/>
      <c r="M545" s="142" t="s">
        <v>1</v>
      </c>
      <c r="N545" s="143" t="s">
        <v>48</v>
      </c>
      <c r="P545" s="144">
        <f>O545*H545</f>
        <v>0</v>
      </c>
      <c r="Q545" s="144">
        <v>0</v>
      </c>
      <c r="R545" s="144">
        <f>Q545*H545</f>
        <v>0</v>
      </c>
      <c r="S545" s="144">
        <v>0</v>
      </c>
      <c r="T545" s="145">
        <f>S545*H545</f>
        <v>0</v>
      </c>
      <c r="AR545" s="146" t="s">
        <v>704</v>
      </c>
      <c r="AT545" s="146" t="s">
        <v>140</v>
      </c>
      <c r="AU545" s="146" t="s">
        <v>91</v>
      </c>
      <c r="AY545" s="16" t="s">
        <v>137</v>
      </c>
      <c r="BE545" s="147">
        <f>IF(N545="základní",J545,0)</f>
        <v>0</v>
      </c>
      <c r="BF545" s="147">
        <f>IF(N545="snížená",J545,0)</f>
        <v>0</v>
      </c>
      <c r="BG545" s="147">
        <f>IF(N545="zákl. přenesená",J545,0)</f>
        <v>0</v>
      </c>
      <c r="BH545" s="147">
        <f>IF(N545="sníž. přenesená",J545,0)</f>
        <v>0</v>
      </c>
      <c r="BI545" s="147">
        <f>IF(N545="nulová",J545,0)</f>
        <v>0</v>
      </c>
      <c r="BJ545" s="16" t="s">
        <v>91</v>
      </c>
      <c r="BK545" s="147">
        <f>ROUND(I545*H545,2)</f>
        <v>0</v>
      </c>
      <c r="BL545" s="16" t="s">
        <v>704</v>
      </c>
      <c r="BM545" s="146" t="s">
        <v>705</v>
      </c>
    </row>
    <row r="546" spans="2:65" s="1" customFormat="1" x14ac:dyDescent="0.2">
      <c r="B546" s="32"/>
      <c r="D546" s="148" t="s">
        <v>146</v>
      </c>
      <c r="F546" s="149" t="s">
        <v>703</v>
      </c>
      <c r="I546" s="150"/>
      <c r="L546" s="32"/>
      <c r="M546" s="151"/>
      <c r="T546" s="56"/>
      <c r="AT546" s="16" t="s">
        <v>146</v>
      </c>
      <c r="AU546" s="16" t="s">
        <v>91</v>
      </c>
    </row>
    <row r="547" spans="2:65" s="1" customFormat="1" ht="16.5" customHeight="1" x14ac:dyDescent="0.2">
      <c r="B547" s="133"/>
      <c r="C547" s="134" t="s">
        <v>82</v>
      </c>
      <c r="D547" s="134" t="s">
        <v>140</v>
      </c>
      <c r="E547" s="135" t="s">
        <v>706</v>
      </c>
      <c r="F547" s="136" t="s">
        <v>707</v>
      </c>
      <c r="G547" s="137" t="s">
        <v>230</v>
      </c>
      <c r="H547" s="138">
        <v>1</v>
      </c>
      <c r="I547" s="139"/>
      <c r="J547" s="140">
        <f>ROUND(I547*H547,2)</f>
        <v>0</v>
      </c>
      <c r="K547" s="141"/>
      <c r="L547" s="32"/>
      <c r="M547" s="142" t="s">
        <v>1</v>
      </c>
      <c r="N547" s="143" t="s">
        <v>48</v>
      </c>
      <c r="P547" s="144">
        <f>O547*H547</f>
        <v>0</v>
      </c>
      <c r="Q547" s="144">
        <v>0</v>
      </c>
      <c r="R547" s="144">
        <f>Q547*H547</f>
        <v>0</v>
      </c>
      <c r="S547" s="144">
        <v>0</v>
      </c>
      <c r="T547" s="145">
        <f>S547*H547</f>
        <v>0</v>
      </c>
      <c r="AR547" s="146" t="s">
        <v>704</v>
      </c>
      <c r="AT547" s="146" t="s">
        <v>140</v>
      </c>
      <c r="AU547" s="146" t="s">
        <v>91</v>
      </c>
      <c r="AY547" s="16" t="s">
        <v>137</v>
      </c>
      <c r="BE547" s="147">
        <f>IF(N547="základní",J547,0)</f>
        <v>0</v>
      </c>
      <c r="BF547" s="147">
        <f>IF(N547="snížená",J547,0)</f>
        <v>0</v>
      </c>
      <c r="BG547" s="147">
        <f>IF(N547="zákl. přenesená",J547,0)</f>
        <v>0</v>
      </c>
      <c r="BH547" s="147">
        <f>IF(N547="sníž. přenesená",J547,0)</f>
        <v>0</v>
      </c>
      <c r="BI547" s="147">
        <f>IF(N547="nulová",J547,0)</f>
        <v>0</v>
      </c>
      <c r="BJ547" s="16" t="s">
        <v>91</v>
      </c>
      <c r="BK547" s="147">
        <f>ROUND(I547*H547,2)</f>
        <v>0</v>
      </c>
      <c r="BL547" s="16" t="s">
        <v>704</v>
      </c>
      <c r="BM547" s="146" t="s">
        <v>708</v>
      </c>
    </row>
    <row r="548" spans="2:65" s="1" customFormat="1" x14ac:dyDescent="0.2">
      <c r="B548" s="32"/>
      <c r="D548" s="148" t="s">
        <v>146</v>
      </c>
      <c r="F548" s="149" t="s">
        <v>707</v>
      </c>
      <c r="I548" s="150"/>
      <c r="L548" s="32"/>
      <c r="M548" s="151"/>
      <c r="T548" s="56"/>
      <c r="AT548" s="16" t="s">
        <v>146</v>
      </c>
      <c r="AU548" s="16" t="s">
        <v>91</v>
      </c>
    </row>
    <row r="549" spans="2:65" s="11" customFormat="1" ht="22.9" customHeight="1" x14ac:dyDescent="0.2">
      <c r="B549" s="122"/>
      <c r="D549" s="123" t="s">
        <v>81</v>
      </c>
      <c r="E549" s="131" t="s">
        <v>709</v>
      </c>
      <c r="F549" s="131" t="s">
        <v>710</v>
      </c>
      <c r="I549" s="125"/>
      <c r="J549" s="132">
        <f>BK549</f>
        <v>0</v>
      </c>
      <c r="L549" s="122"/>
      <c r="M549" s="126"/>
      <c r="P549" s="127">
        <f>SUM(P550:P555)</f>
        <v>0</v>
      </c>
      <c r="R549" s="127">
        <f>SUM(R550:R555)</f>
        <v>0</v>
      </c>
      <c r="T549" s="128">
        <f>SUM(T550:T555)</f>
        <v>0</v>
      </c>
      <c r="AR549" s="123" t="s">
        <v>247</v>
      </c>
      <c r="AT549" s="129" t="s">
        <v>81</v>
      </c>
      <c r="AU549" s="129" t="s">
        <v>87</v>
      </c>
      <c r="AY549" s="123" t="s">
        <v>137</v>
      </c>
      <c r="BK549" s="130">
        <f>SUM(BK550:BK555)</f>
        <v>0</v>
      </c>
    </row>
    <row r="550" spans="2:65" s="1" customFormat="1" ht="16.5" customHeight="1" x14ac:dyDescent="0.2">
      <c r="B550" s="133"/>
      <c r="C550" s="134" t="s">
        <v>82</v>
      </c>
      <c r="D550" s="134" t="s">
        <v>140</v>
      </c>
      <c r="E550" s="135" t="s">
        <v>711</v>
      </c>
      <c r="F550" s="136" t="s">
        <v>712</v>
      </c>
      <c r="G550" s="137" t="s">
        <v>713</v>
      </c>
      <c r="H550" s="138">
        <v>630</v>
      </c>
      <c r="I550" s="139"/>
      <c r="J550" s="140">
        <f>ROUND(I550*H550,2)</f>
        <v>0</v>
      </c>
      <c r="K550" s="141"/>
      <c r="L550" s="32"/>
      <c r="M550" s="142" t="s">
        <v>1</v>
      </c>
      <c r="N550" s="143" t="s">
        <v>48</v>
      </c>
      <c r="P550" s="144">
        <f>O550*H550</f>
        <v>0</v>
      </c>
      <c r="Q550" s="144">
        <v>0</v>
      </c>
      <c r="R550" s="144">
        <f>Q550*H550</f>
        <v>0</v>
      </c>
      <c r="S550" s="144">
        <v>0</v>
      </c>
      <c r="T550" s="145">
        <f>S550*H550</f>
        <v>0</v>
      </c>
      <c r="AR550" s="146" t="s">
        <v>704</v>
      </c>
      <c r="AT550" s="146" t="s">
        <v>140</v>
      </c>
      <c r="AU550" s="146" t="s">
        <v>91</v>
      </c>
      <c r="AY550" s="16" t="s">
        <v>137</v>
      </c>
      <c r="BE550" s="147">
        <f>IF(N550="základní",J550,0)</f>
        <v>0</v>
      </c>
      <c r="BF550" s="147">
        <f>IF(N550="snížená",J550,0)</f>
        <v>0</v>
      </c>
      <c r="BG550" s="147">
        <f>IF(N550="zákl. přenesená",J550,0)</f>
        <v>0</v>
      </c>
      <c r="BH550" s="147">
        <f>IF(N550="sníž. přenesená",J550,0)</f>
        <v>0</v>
      </c>
      <c r="BI550" s="147">
        <f>IF(N550="nulová",J550,0)</f>
        <v>0</v>
      </c>
      <c r="BJ550" s="16" t="s">
        <v>91</v>
      </c>
      <c r="BK550" s="147">
        <f>ROUND(I550*H550,2)</f>
        <v>0</v>
      </c>
      <c r="BL550" s="16" t="s">
        <v>704</v>
      </c>
      <c r="BM550" s="146" t="s">
        <v>714</v>
      </c>
    </row>
    <row r="551" spans="2:65" s="1" customFormat="1" x14ac:dyDescent="0.2">
      <c r="B551" s="32"/>
      <c r="D551" s="148" t="s">
        <v>146</v>
      </c>
      <c r="F551" s="149" t="s">
        <v>712</v>
      </c>
      <c r="I551" s="150"/>
      <c r="L551" s="32"/>
      <c r="M551" s="151"/>
      <c r="T551" s="56"/>
      <c r="AT551" s="16" t="s">
        <v>146</v>
      </c>
      <c r="AU551" s="16" t="s">
        <v>91</v>
      </c>
    </row>
    <row r="552" spans="2:65" s="13" customFormat="1" x14ac:dyDescent="0.2">
      <c r="B552" s="159"/>
      <c r="D552" s="148" t="s">
        <v>151</v>
      </c>
      <c r="E552" s="160" t="s">
        <v>1</v>
      </c>
      <c r="F552" s="161" t="s">
        <v>715</v>
      </c>
      <c r="H552" s="160" t="s">
        <v>1</v>
      </c>
      <c r="I552" s="162"/>
      <c r="L552" s="159"/>
      <c r="M552" s="163"/>
      <c r="T552" s="164"/>
      <c r="AT552" s="160" t="s">
        <v>151</v>
      </c>
      <c r="AU552" s="160" t="s">
        <v>91</v>
      </c>
      <c r="AV552" s="13" t="s">
        <v>87</v>
      </c>
      <c r="AW552" s="13" t="s">
        <v>37</v>
      </c>
      <c r="AX552" s="13" t="s">
        <v>82</v>
      </c>
      <c r="AY552" s="160" t="s">
        <v>137</v>
      </c>
    </row>
    <row r="553" spans="2:65" s="13" customFormat="1" x14ac:dyDescent="0.2">
      <c r="B553" s="159"/>
      <c r="D553" s="148" t="s">
        <v>151</v>
      </c>
      <c r="E553" s="160" t="s">
        <v>1</v>
      </c>
      <c r="F553" s="161" t="s">
        <v>716</v>
      </c>
      <c r="H553" s="160" t="s">
        <v>1</v>
      </c>
      <c r="I553" s="162"/>
      <c r="L553" s="159"/>
      <c r="M553" s="163"/>
      <c r="T553" s="164"/>
      <c r="AT553" s="160" t="s">
        <v>151</v>
      </c>
      <c r="AU553" s="160" t="s">
        <v>91</v>
      </c>
      <c r="AV553" s="13" t="s">
        <v>87</v>
      </c>
      <c r="AW553" s="13" t="s">
        <v>37</v>
      </c>
      <c r="AX553" s="13" t="s">
        <v>82</v>
      </c>
      <c r="AY553" s="160" t="s">
        <v>137</v>
      </c>
    </row>
    <row r="554" spans="2:65" s="12" customFormat="1" x14ac:dyDescent="0.2">
      <c r="B554" s="152"/>
      <c r="D554" s="148" t="s">
        <v>151</v>
      </c>
      <c r="E554" s="153" t="s">
        <v>1</v>
      </c>
      <c r="F554" s="154" t="s">
        <v>717</v>
      </c>
      <c r="H554" s="155">
        <v>630</v>
      </c>
      <c r="I554" s="156"/>
      <c r="L554" s="152"/>
      <c r="M554" s="157"/>
      <c r="T554" s="158"/>
      <c r="AT554" s="153" t="s">
        <v>151</v>
      </c>
      <c r="AU554" s="153" t="s">
        <v>91</v>
      </c>
      <c r="AV554" s="12" t="s">
        <v>91</v>
      </c>
      <c r="AW554" s="12" t="s">
        <v>37</v>
      </c>
      <c r="AX554" s="12" t="s">
        <v>82</v>
      </c>
      <c r="AY554" s="153" t="s">
        <v>137</v>
      </c>
    </row>
    <row r="555" spans="2:65" s="14" customFormat="1" x14ac:dyDescent="0.2">
      <c r="B555" s="165"/>
      <c r="D555" s="148" t="s">
        <v>151</v>
      </c>
      <c r="E555" s="166" t="s">
        <v>1</v>
      </c>
      <c r="F555" s="167" t="s">
        <v>155</v>
      </c>
      <c r="H555" s="168">
        <v>630</v>
      </c>
      <c r="I555" s="169"/>
      <c r="L555" s="165"/>
      <c r="M555" s="170"/>
      <c r="T555" s="171"/>
      <c r="AT555" s="166" t="s">
        <v>151</v>
      </c>
      <c r="AU555" s="166" t="s">
        <v>91</v>
      </c>
      <c r="AV555" s="14" t="s">
        <v>144</v>
      </c>
      <c r="AW555" s="14" t="s">
        <v>37</v>
      </c>
      <c r="AX555" s="14" t="s">
        <v>87</v>
      </c>
      <c r="AY555" s="166" t="s">
        <v>137</v>
      </c>
    </row>
    <row r="556" spans="2:65" s="1" customFormat="1" ht="49.9" customHeight="1" x14ac:dyDescent="0.2">
      <c r="B556" s="32"/>
      <c r="E556" s="124" t="s">
        <v>718</v>
      </c>
      <c r="F556" s="124" t="s">
        <v>1010</v>
      </c>
      <c r="J556" s="112">
        <f t="shared" ref="J556:J571" si="0">BK556</f>
        <v>65000</v>
      </c>
      <c r="L556" s="32"/>
      <c r="M556" s="151"/>
      <c r="T556" s="56"/>
      <c r="V556" s="221" t="s">
        <v>1009</v>
      </c>
      <c r="AT556" s="16" t="s">
        <v>81</v>
      </c>
      <c r="AU556" s="16" t="s">
        <v>82</v>
      </c>
      <c r="AY556" s="16" t="s">
        <v>720</v>
      </c>
      <c r="BK556" s="147">
        <f>SUM(BK557:BK577)</f>
        <v>65000</v>
      </c>
    </row>
    <row r="557" spans="2:65" s="1" customFormat="1" ht="27.75" customHeight="1" x14ac:dyDescent="0.2">
      <c r="B557" s="32"/>
      <c r="C557" s="184" t="s">
        <v>1</v>
      </c>
      <c r="D557" s="184" t="s">
        <v>140</v>
      </c>
      <c r="E557" s="185" t="s">
        <v>988</v>
      </c>
      <c r="F557" s="222" t="s">
        <v>1002</v>
      </c>
      <c r="G557" s="187" t="s">
        <v>391</v>
      </c>
      <c r="H557" s="188">
        <v>1</v>
      </c>
      <c r="I557" s="189"/>
      <c r="J557" s="190">
        <f t="shared" si="0"/>
        <v>0</v>
      </c>
      <c r="K557" s="191"/>
      <c r="L557" s="32"/>
      <c r="M557" s="192" t="s">
        <v>1</v>
      </c>
      <c r="N557" s="193" t="s">
        <v>48</v>
      </c>
      <c r="T557" s="56"/>
      <c r="V557" s="223" t="s">
        <v>1011</v>
      </c>
      <c r="AT557" s="16" t="s">
        <v>720</v>
      </c>
      <c r="AU557" s="16" t="s">
        <v>87</v>
      </c>
      <c r="AY557" s="16" t="s">
        <v>720</v>
      </c>
      <c r="BE557" s="147">
        <f>IF(N557="základní",J557,0)</f>
        <v>0</v>
      </c>
      <c r="BF557" s="147">
        <f>IF(N557="snížená",J557,0)</f>
        <v>0</v>
      </c>
      <c r="BG557" s="147">
        <f>IF(N557="zákl. přenesená",J557,0)</f>
        <v>0</v>
      </c>
      <c r="BH557" s="147">
        <f>IF(N557="sníž. přenesená",J557,0)</f>
        <v>0</v>
      </c>
      <c r="BI557" s="147">
        <f>IF(N557="nulová",J557,0)</f>
        <v>0</v>
      </c>
      <c r="BJ557" s="16" t="s">
        <v>91</v>
      </c>
      <c r="BK557" s="147">
        <f t="shared" ref="BK557:BK575" si="1">I557*H557</f>
        <v>0</v>
      </c>
    </row>
    <row r="558" spans="2:65" s="1" customFormat="1" ht="30.75" customHeight="1" x14ac:dyDescent="0.2">
      <c r="B558" s="32"/>
      <c r="C558" s="184" t="s">
        <v>1</v>
      </c>
      <c r="D558" s="184" t="s">
        <v>140</v>
      </c>
      <c r="E558" s="185" t="s">
        <v>1</v>
      </c>
      <c r="F558" s="222" t="s">
        <v>991</v>
      </c>
      <c r="G558" s="187" t="s">
        <v>391</v>
      </c>
      <c r="H558" s="188">
        <v>1</v>
      </c>
      <c r="I558" s="189"/>
      <c r="J558" s="190">
        <f t="shared" si="0"/>
        <v>0</v>
      </c>
      <c r="K558" s="191"/>
      <c r="L558" s="32"/>
      <c r="M558" s="192" t="s">
        <v>1</v>
      </c>
      <c r="N558" s="193" t="s">
        <v>48</v>
      </c>
      <c r="T558" s="56"/>
      <c r="V558" s="223" t="s">
        <v>1012</v>
      </c>
      <c r="AT558" s="16" t="s">
        <v>720</v>
      </c>
      <c r="AU558" s="16" t="s">
        <v>87</v>
      </c>
      <c r="AY558" s="16" t="s">
        <v>720</v>
      </c>
      <c r="BE558" s="147">
        <f>IF(N558="základní",J558,0)</f>
        <v>0</v>
      </c>
      <c r="BF558" s="147">
        <f>IF(N558="snížená",J558,0)</f>
        <v>0</v>
      </c>
      <c r="BG558" s="147">
        <f>IF(N558="zákl. přenesená",J558,0)</f>
        <v>0</v>
      </c>
      <c r="BH558" s="147">
        <f>IF(N558="sníž. přenesená",J558,0)</f>
        <v>0</v>
      </c>
      <c r="BI558" s="147">
        <f>IF(N558="nulová",J558,0)</f>
        <v>0</v>
      </c>
      <c r="BJ558" s="16" t="s">
        <v>91</v>
      </c>
      <c r="BK558" s="147">
        <f t="shared" si="1"/>
        <v>0</v>
      </c>
    </row>
    <row r="559" spans="2:65" s="1" customFormat="1" ht="27" customHeight="1" x14ac:dyDescent="0.2">
      <c r="B559" s="32"/>
      <c r="C559" s="184" t="s">
        <v>1</v>
      </c>
      <c r="D559" s="184" t="s">
        <v>140</v>
      </c>
      <c r="E559" s="185" t="s">
        <v>1</v>
      </c>
      <c r="F559" s="222" t="s">
        <v>1008</v>
      </c>
      <c r="G559" s="187" t="s">
        <v>149</v>
      </c>
      <c r="H559" s="188">
        <v>1.5</v>
      </c>
      <c r="I559" s="189"/>
      <c r="J559" s="190">
        <f t="shared" si="0"/>
        <v>0</v>
      </c>
      <c r="K559" s="191"/>
      <c r="L559" s="32"/>
      <c r="M559" s="192" t="s">
        <v>1</v>
      </c>
      <c r="N559" s="193" t="s">
        <v>48</v>
      </c>
      <c r="T559" s="56"/>
      <c r="V559" s="223" t="s">
        <v>1013</v>
      </c>
      <c r="AT559" s="16" t="s">
        <v>720</v>
      </c>
      <c r="AU559" s="16" t="s">
        <v>87</v>
      </c>
      <c r="AY559" s="16" t="s">
        <v>720</v>
      </c>
      <c r="BE559" s="147">
        <f>IF(N559="základní",J559,0)</f>
        <v>0</v>
      </c>
      <c r="BF559" s="147">
        <f>IF(N559="snížená",J559,0)</f>
        <v>0</v>
      </c>
      <c r="BG559" s="147">
        <f>IF(N559="zákl. přenesená",J559,0)</f>
        <v>0</v>
      </c>
      <c r="BH559" s="147">
        <f>IF(N559="sníž. přenesená",J559,0)</f>
        <v>0</v>
      </c>
      <c r="BI559" s="147">
        <f>IF(N559="nulová",J559,0)</f>
        <v>0</v>
      </c>
      <c r="BJ559" s="16" t="s">
        <v>91</v>
      </c>
      <c r="BK559" s="147">
        <f t="shared" si="1"/>
        <v>0</v>
      </c>
    </row>
    <row r="560" spans="2:65" s="1" customFormat="1" ht="24" customHeight="1" x14ac:dyDescent="0.2">
      <c r="B560" s="32"/>
      <c r="C560" s="184" t="s">
        <v>1</v>
      </c>
      <c r="D560" s="184" t="s">
        <v>140</v>
      </c>
      <c r="E560" s="185" t="s">
        <v>1</v>
      </c>
      <c r="F560" s="222" t="s">
        <v>1001</v>
      </c>
      <c r="G560" s="187" t="s">
        <v>250</v>
      </c>
      <c r="H560" s="188">
        <v>3.5</v>
      </c>
      <c r="I560" s="189"/>
      <c r="J560" s="190">
        <f t="shared" si="0"/>
        <v>0</v>
      </c>
      <c r="K560" s="191"/>
      <c r="L560" s="32"/>
      <c r="M560" s="192" t="s">
        <v>1</v>
      </c>
      <c r="N560" s="193" t="s">
        <v>48</v>
      </c>
      <c r="T560" s="56"/>
      <c r="V560" s="223" t="s">
        <v>1014</v>
      </c>
      <c r="AT560" s="16" t="s">
        <v>720</v>
      </c>
      <c r="AU560" s="16" t="s">
        <v>87</v>
      </c>
      <c r="AY560" s="16" t="s">
        <v>720</v>
      </c>
      <c r="BE560" s="147">
        <f>IF(N560="základní",J560,0)</f>
        <v>0</v>
      </c>
      <c r="BF560" s="147">
        <f>IF(N560="snížená",J560,0)</f>
        <v>0</v>
      </c>
      <c r="BG560" s="147">
        <f>IF(N560="zákl. přenesená",J560,0)</f>
        <v>0</v>
      </c>
      <c r="BH560" s="147">
        <f>IF(N560="sníž. přenesená",J560,0)</f>
        <v>0</v>
      </c>
      <c r="BI560" s="147">
        <f>IF(N560="nulová",J560,0)</f>
        <v>0</v>
      </c>
      <c r="BJ560" s="16" t="s">
        <v>91</v>
      </c>
      <c r="BK560" s="147">
        <f t="shared" si="1"/>
        <v>0</v>
      </c>
    </row>
    <row r="561" spans="2:63" s="1" customFormat="1" ht="24" customHeight="1" x14ac:dyDescent="0.2">
      <c r="B561" s="32"/>
      <c r="C561" s="184"/>
      <c r="D561" s="184" t="s">
        <v>140</v>
      </c>
      <c r="E561" s="185"/>
      <c r="F561" s="222" t="s">
        <v>990</v>
      </c>
      <c r="G561" s="187" t="s">
        <v>391</v>
      </c>
      <c r="H561" s="188">
        <v>1</v>
      </c>
      <c r="I561" s="189"/>
      <c r="J561" s="190">
        <f t="shared" si="0"/>
        <v>0</v>
      </c>
      <c r="K561" s="191"/>
      <c r="L561" s="32"/>
      <c r="M561" s="192"/>
      <c r="N561" s="193" t="s">
        <v>48</v>
      </c>
      <c r="T561" s="56"/>
      <c r="V561" s="223" t="s">
        <v>1015</v>
      </c>
      <c r="AT561" s="16"/>
      <c r="AU561" s="16"/>
      <c r="AY561" s="16"/>
      <c r="BE561" s="147"/>
      <c r="BF561" s="147">
        <f t="shared" ref="BF561:BF582" si="2">IF(N561="snížená",J561,0)</f>
        <v>0</v>
      </c>
      <c r="BG561" s="147"/>
      <c r="BH561" s="147"/>
      <c r="BI561" s="147"/>
      <c r="BJ561" s="16"/>
      <c r="BK561" s="147">
        <f t="shared" si="1"/>
        <v>0</v>
      </c>
    </row>
    <row r="562" spans="2:63" s="1" customFormat="1" ht="25.5" customHeight="1" x14ac:dyDescent="0.2">
      <c r="B562" s="32"/>
      <c r="C562" s="184"/>
      <c r="D562" s="184" t="s">
        <v>140</v>
      </c>
      <c r="E562" s="185"/>
      <c r="F562" s="222" t="s">
        <v>1003</v>
      </c>
      <c r="G562" s="187" t="s">
        <v>391</v>
      </c>
      <c r="H562" s="188">
        <v>1</v>
      </c>
      <c r="I562" s="189"/>
      <c r="J562" s="190">
        <f t="shared" si="0"/>
        <v>0</v>
      </c>
      <c r="K562" s="191"/>
      <c r="L562" s="32"/>
      <c r="M562" s="192"/>
      <c r="N562" s="193" t="s">
        <v>48</v>
      </c>
      <c r="T562" s="56"/>
      <c r="V562" s="223" t="s">
        <v>1016</v>
      </c>
      <c r="AT562" s="16"/>
      <c r="AU562" s="16"/>
      <c r="AY562" s="16"/>
      <c r="BE562" s="147"/>
      <c r="BF562" s="147">
        <f t="shared" si="2"/>
        <v>0</v>
      </c>
      <c r="BG562" s="147"/>
      <c r="BH562" s="147"/>
      <c r="BI562" s="147"/>
      <c r="BJ562" s="16"/>
      <c r="BK562" s="147">
        <f t="shared" si="1"/>
        <v>0</v>
      </c>
    </row>
    <row r="563" spans="2:63" s="1" customFormat="1" ht="29.25" customHeight="1" x14ac:dyDescent="0.2">
      <c r="B563" s="32"/>
      <c r="C563" s="184"/>
      <c r="D563" s="184" t="s">
        <v>140</v>
      </c>
      <c r="E563" s="185" t="s">
        <v>992</v>
      </c>
      <c r="F563" s="222" t="s">
        <v>1004</v>
      </c>
      <c r="G563" s="187" t="s">
        <v>250</v>
      </c>
      <c r="H563" s="188">
        <v>9</v>
      </c>
      <c r="I563" s="189"/>
      <c r="J563" s="190">
        <f t="shared" si="0"/>
        <v>0</v>
      </c>
      <c r="K563" s="191"/>
      <c r="L563" s="32"/>
      <c r="M563" s="192"/>
      <c r="N563" s="193" t="s">
        <v>48</v>
      </c>
      <c r="T563" s="56"/>
      <c r="AT563" s="16"/>
      <c r="AU563" s="16"/>
      <c r="AY563" s="16"/>
      <c r="BE563" s="147"/>
      <c r="BF563" s="147">
        <f t="shared" si="2"/>
        <v>0</v>
      </c>
      <c r="BG563" s="147"/>
      <c r="BH563" s="147"/>
      <c r="BI563" s="147"/>
      <c r="BJ563" s="16"/>
      <c r="BK563" s="147">
        <f t="shared" si="1"/>
        <v>0</v>
      </c>
    </row>
    <row r="564" spans="2:63" s="1" customFormat="1" ht="38.25" customHeight="1" x14ac:dyDescent="0.2">
      <c r="B564" s="32"/>
      <c r="C564" s="184"/>
      <c r="D564" s="184" t="s">
        <v>140</v>
      </c>
      <c r="E564" s="185"/>
      <c r="F564" s="222" t="s">
        <v>1007</v>
      </c>
      <c r="G564" s="187" t="s">
        <v>1000</v>
      </c>
      <c r="H564" s="188">
        <v>1</v>
      </c>
      <c r="I564" s="189">
        <v>65000</v>
      </c>
      <c r="J564" s="190">
        <f t="shared" si="0"/>
        <v>65000</v>
      </c>
      <c r="K564" s="191"/>
      <c r="L564" s="32"/>
      <c r="M564" s="192"/>
      <c r="N564" s="193" t="s">
        <v>48</v>
      </c>
      <c r="T564" s="56"/>
      <c r="AT564" s="16"/>
      <c r="AU564" s="16"/>
      <c r="AY564" s="16"/>
      <c r="BE564" s="147"/>
      <c r="BF564" s="147">
        <f t="shared" si="2"/>
        <v>65000</v>
      </c>
      <c r="BG564" s="147"/>
      <c r="BH564" s="147"/>
      <c r="BI564" s="147"/>
      <c r="BJ564" s="16"/>
      <c r="BK564" s="147">
        <f t="shared" si="1"/>
        <v>65000</v>
      </c>
    </row>
    <row r="565" spans="2:63" s="1" customFormat="1" ht="25.5" customHeight="1" x14ac:dyDescent="0.2">
      <c r="B565" s="32"/>
      <c r="C565" s="184"/>
      <c r="D565" s="184" t="s">
        <v>140</v>
      </c>
      <c r="E565" s="185"/>
      <c r="F565" s="222" t="s">
        <v>993</v>
      </c>
      <c r="G565" s="187" t="s">
        <v>391</v>
      </c>
      <c r="H565" s="188">
        <v>1</v>
      </c>
      <c r="I565" s="189"/>
      <c r="J565" s="190">
        <f t="shared" si="0"/>
        <v>0</v>
      </c>
      <c r="K565" s="191"/>
      <c r="L565" s="32"/>
      <c r="M565" s="192"/>
      <c r="N565" s="193" t="s">
        <v>48</v>
      </c>
      <c r="T565" s="56"/>
      <c r="AT565" s="16"/>
      <c r="AU565" s="16"/>
      <c r="AY565" s="16"/>
      <c r="BE565" s="147"/>
      <c r="BF565" s="147">
        <f t="shared" si="2"/>
        <v>0</v>
      </c>
      <c r="BG565" s="147"/>
      <c r="BH565" s="147"/>
      <c r="BI565" s="147"/>
      <c r="BJ565" s="16"/>
      <c r="BK565" s="147">
        <f t="shared" si="1"/>
        <v>0</v>
      </c>
    </row>
    <row r="566" spans="2:63" s="1" customFormat="1" ht="15.75" customHeight="1" x14ac:dyDescent="0.2">
      <c r="B566" s="32"/>
      <c r="C566" s="184"/>
      <c r="D566" s="184" t="s">
        <v>140</v>
      </c>
      <c r="E566" s="185"/>
      <c r="F566" s="222" t="s">
        <v>994</v>
      </c>
      <c r="G566" s="187" t="s">
        <v>391</v>
      </c>
      <c r="H566" s="188">
        <v>3</v>
      </c>
      <c r="I566" s="189"/>
      <c r="J566" s="190">
        <f t="shared" si="0"/>
        <v>0</v>
      </c>
      <c r="K566" s="191"/>
      <c r="L566" s="32"/>
      <c r="M566" s="192"/>
      <c r="N566" s="193" t="s">
        <v>48</v>
      </c>
      <c r="T566" s="56"/>
      <c r="AT566" s="16"/>
      <c r="AU566" s="16"/>
      <c r="AY566" s="16"/>
      <c r="BE566" s="147"/>
      <c r="BF566" s="147">
        <f t="shared" si="2"/>
        <v>0</v>
      </c>
      <c r="BG566" s="147"/>
      <c r="BH566" s="147"/>
      <c r="BI566" s="147"/>
      <c r="BJ566" s="16"/>
      <c r="BK566" s="147">
        <f t="shared" si="1"/>
        <v>0</v>
      </c>
    </row>
    <row r="567" spans="2:63" s="1" customFormat="1" ht="25.5" customHeight="1" x14ac:dyDescent="0.2">
      <c r="B567" s="32"/>
      <c r="C567" s="184"/>
      <c r="D567" s="184" t="s">
        <v>140</v>
      </c>
      <c r="E567" s="185"/>
      <c r="F567" s="222" t="s">
        <v>1005</v>
      </c>
      <c r="G567" s="187" t="s">
        <v>391</v>
      </c>
      <c r="H567" s="188">
        <v>1</v>
      </c>
      <c r="I567" s="189"/>
      <c r="J567" s="190">
        <f t="shared" si="0"/>
        <v>0</v>
      </c>
      <c r="K567" s="191"/>
      <c r="L567" s="32"/>
      <c r="M567" s="192"/>
      <c r="N567" s="193" t="s">
        <v>48</v>
      </c>
      <c r="T567" s="56"/>
      <c r="AT567" s="16"/>
      <c r="AU567" s="16"/>
      <c r="AY567" s="16"/>
      <c r="BE567" s="147"/>
      <c r="BF567" s="147">
        <f t="shared" si="2"/>
        <v>0</v>
      </c>
      <c r="BG567" s="147"/>
      <c r="BH567" s="147"/>
      <c r="BI567" s="147"/>
      <c r="BJ567" s="16"/>
      <c r="BK567" s="147">
        <f t="shared" si="1"/>
        <v>0</v>
      </c>
    </row>
    <row r="568" spans="2:63" s="1" customFormat="1" ht="25.5" customHeight="1" x14ac:dyDescent="0.2">
      <c r="B568" s="32"/>
      <c r="C568" s="184"/>
      <c r="D568" s="184" t="s">
        <v>140</v>
      </c>
      <c r="E568" s="185"/>
      <c r="F568" s="222" t="s">
        <v>995</v>
      </c>
      <c r="G568" s="187" t="s">
        <v>391</v>
      </c>
      <c r="H568" s="188">
        <v>1</v>
      </c>
      <c r="I568" s="189"/>
      <c r="J568" s="190">
        <f t="shared" si="0"/>
        <v>0</v>
      </c>
      <c r="K568" s="191"/>
      <c r="L568" s="32"/>
      <c r="M568" s="192"/>
      <c r="N568" s="193" t="s">
        <v>48</v>
      </c>
      <c r="T568" s="56"/>
      <c r="AT568" s="16"/>
      <c r="AU568" s="16"/>
      <c r="AY568" s="16"/>
      <c r="BE568" s="147"/>
      <c r="BF568" s="147">
        <f t="shared" si="2"/>
        <v>0</v>
      </c>
      <c r="BG568" s="147"/>
      <c r="BH568" s="147"/>
      <c r="BI568" s="147"/>
      <c r="BJ568" s="16"/>
      <c r="BK568" s="147">
        <f t="shared" si="1"/>
        <v>0</v>
      </c>
    </row>
    <row r="569" spans="2:63" s="1" customFormat="1" ht="19.5" customHeight="1" x14ac:dyDescent="0.2">
      <c r="B569" s="32"/>
      <c r="C569" s="184"/>
      <c r="D569" s="184" t="s">
        <v>140</v>
      </c>
      <c r="E569" s="185"/>
      <c r="F569" s="222" t="s">
        <v>996</v>
      </c>
      <c r="G569" s="187" t="s">
        <v>391</v>
      </c>
      <c r="H569" s="188">
        <v>1</v>
      </c>
      <c r="I569" s="189"/>
      <c r="J569" s="190">
        <f t="shared" si="0"/>
        <v>0</v>
      </c>
      <c r="K569" s="191"/>
      <c r="L569" s="32"/>
      <c r="M569" s="192"/>
      <c r="N569" s="193" t="s">
        <v>48</v>
      </c>
      <c r="T569" s="56"/>
      <c r="AT569" s="16"/>
      <c r="AU569" s="16"/>
      <c r="AY569" s="16"/>
      <c r="BE569" s="147"/>
      <c r="BF569" s="147">
        <f t="shared" si="2"/>
        <v>0</v>
      </c>
      <c r="BG569" s="147"/>
      <c r="BH569" s="147"/>
      <c r="BI569" s="147"/>
      <c r="BJ569" s="16"/>
      <c r="BK569" s="147">
        <f t="shared" si="1"/>
        <v>0</v>
      </c>
    </row>
    <row r="570" spans="2:63" s="1" customFormat="1" ht="20.25" customHeight="1" x14ac:dyDescent="0.2">
      <c r="B570" s="32"/>
      <c r="C570" s="184"/>
      <c r="D570" s="184" t="s">
        <v>140</v>
      </c>
      <c r="E570" s="185"/>
      <c r="F570" s="222" t="s">
        <v>997</v>
      </c>
      <c r="G570" s="187" t="s">
        <v>391</v>
      </c>
      <c r="H570" s="188">
        <v>1</v>
      </c>
      <c r="I570" s="189"/>
      <c r="J570" s="190">
        <f t="shared" si="0"/>
        <v>0</v>
      </c>
      <c r="K570" s="191"/>
      <c r="L570" s="32"/>
      <c r="M570" s="192"/>
      <c r="N570" s="193" t="s">
        <v>48</v>
      </c>
      <c r="T570" s="56"/>
      <c r="AT570" s="16"/>
      <c r="AU570" s="16"/>
      <c r="AY570" s="16"/>
      <c r="BE570" s="147"/>
      <c r="BF570" s="147">
        <f t="shared" si="2"/>
        <v>0</v>
      </c>
      <c r="BG570" s="147"/>
      <c r="BH570" s="147"/>
      <c r="BI570" s="147"/>
      <c r="BJ570" s="16"/>
      <c r="BK570" s="147">
        <f t="shared" si="1"/>
        <v>0</v>
      </c>
    </row>
    <row r="571" spans="2:63" s="1" customFormat="1" ht="21.75" customHeight="1" x14ac:dyDescent="0.2">
      <c r="B571" s="32"/>
      <c r="C571" s="184"/>
      <c r="D571" s="184" t="s">
        <v>140</v>
      </c>
      <c r="E571" s="185"/>
      <c r="F571" s="222" t="s">
        <v>998</v>
      </c>
      <c r="G571" s="187" t="s">
        <v>391</v>
      </c>
      <c r="H571" s="188">
        <v>1</v>
      </c>
      <c r="I571" s="189"/>
      <c r="J571" s="190">
        <f t="shared" si="0"/>
        <v>0</v>
      </c>
      <c r="K571" s="191"/>
      <c r="L571" s="32"/>
      <c r="M571" s="192"/>
      <c r="N571" s="193" t="s">
        <v>48</v>
      </c>
      <c r="T571" s="56"/>
      <c r="AT571" s="16"/>
      <c r="AU571" s="16"/>
      <c r="AY571" s="16"/>
      <c r="BE571" s="147"/>
      <c r="BF571" s="147">
        <f t="shared" si="2"/>
        <v>0</v>
      </c>
      <c r="BG571" s="147"/>
      <c r="BH571" s="147"/>
      <c r="BI571" s="147"/>
      <c r="BJ571" s="16"/>
      <c r="BK571" s="147">
        <f t="shared" si="1"/>
        <v>0</v>
      </c>
    </row>
    <row r="572" spans="2:63" s="1" customFormat="1" ht="21.75" customHeight="1" x14ac:dyDescent="0.2">
      <c r="B572" s="32"/>
      <c r="C572" s="184"/>
      <c r="D572" s="184" t="s">
        <v>140</v>
      </c>
      <c r="E572" s="185"/>
      <c r="F572" s="222" t="s">
        <v>999</v>
      </c>
      <c r="G572" s="187" t="s">
        <v>391</v>
      </c>
      <c r="H572" s="188">
        <v>1</v>
      </c>
      <c r="I572" s="189"/>
      <c r="J572" s="190">
        <f t="shared" ref="J572:J577" si="3">BK572</f>
        <v>0</v>
      </c>
      <c r="K572" s="191"/>
      <c r="L572" s="32"/>
      <c r="M572" s="192"/>
      <c r="N572" s="193" t="s">
        <v>48</v>
      </c>
      <c r="T572" s="56"/>
      <c r="AT572" s="16"/>
      <c r="AU572" s="16"/>
      <c r="AY572" s="16"/>
      <c r="BE572" s="147"/>
      <c r="BF572" s="147">
        <f t="shared" si="2"/>
        <v>0</v>
      </c>
      <c r="BG572" s="147"/>
      <c r="BH572" s="147"/>
      <c r="BI572" s="147"/>
      <c r="BJ572" s="16"/>
      <c r="BK572" s="147">
        <f t="shared" si="1"/>
        <v>0</v>
      </c>
    </row>
    <row r="573" spans="2:63" s="1" customFormat="1" ht="29.25" customHeight="1" x14ac:dyDescent="0.2">
      <c r="B573" s="32"/>
      <c r="C573" s="184"/>
      <c r="D573" s="184" t="s">
        <v>140</v>
      </c>
      <c r="E573" s="185"/>
      <c r="F573" s="222" t="s">
        <v>1020</v>
      </c>
      <c r="G573" s="187" t="s">
        <v>391</v>
      </c>
      <c r="H573" s="188">
        <v>1</v>
      </c>
      <c r="I573" s="189"/>
      <c r="J573" s="190">
        <f t="shared" si="3"/>
        <v>0</v>
      </c>
      <c r="K573" s="191"/>
      <c r="L573" s="32"/>
      <c r="M573" s="192"/>
      <c r="N573" s="193" t="s">
        <v>48</v>
      </c>
      <c r="T573" s="56"/>
      <c r="AT573" s="16"/>
      <c r="AU573" s="16"/>
      <c r="AY573" s="16"/>
      <c r="BE573" s="147"/>
      <c r="BF573" s="147">
        <f t="shared" si="2"/>
        <v>0</v>
      </c>
      <c r="BG573" s="147"/>
      <c r="BH573" s="147"/>
      <c r="BI573" s="147"/>
      <c r="BJ573" s="16"/>
      <c r="BK573" s="147">
        <f t="shared" si="1"/>
        <v>0</v>
      </c>
    </row>
    <row r="574" spans="2:63" s="1" customFormat="1" ht="27.75" customHeight="1" x14ac:dyDescent="0.2">
      <c r="B574" s="32"/>
      <c r="C574" s="184"/>
      <c r="D574" s="184" t="s">
        <v>140</v>
      </c>
      <c r="E574" s="185"/>
      <c r="F574" s="222" t="s">
        <v>1021</v>
      </c>
      <c r="G574" s="187" t="s">
        <v>391</v>
      </c>
      <c r="H574" s="188">
        <v>1</v>
      </c>
      <c r="I574" s="189"/>
      <c r="J574" s="190">
        <f t="shared" si="3"/>
        <v>0</v>
      </c>
      <c r="K574" s="191"/>
      <c r="L574" s="32"/>
      <c r="M574" s="192"/>
      <c r="N574" s="193" t="s">
        <v>48</v>
      </c>
      <c r="T574" s="56"/>
      <c r="AT574" s="16"/>
      <c r="AU574" s="16"/>
      <c r="AY574" s="16"/>
      <c r="BE574" s="147"/>
      <c r="BF574" s="147">
        <f t="shared" si="2"/>
        <v>0</v>
      </c>
      <c r="BG574" s="147"/>
      <c r="BH574" s="147"/>
      <c r="BI574" s="147"/>
      <c r="BJ574" s="16"/>
      <c r="BK574" s="147">
        <f t="shared" si="1"/>
        <v>0</v>
      </c>
    </row>
    <row r="575" spans="2:63" s="1" customFormat="1" ht="25.5" customHeight="1" x14ac:dyDescent="0.2">
      <c r="B575" s="32"/>
      <c r="C575" s="184"/>
      <c r="D575" s="184" t="s">
        <v>140</v>
      </c>
      <c r="E575" s="185"/>
      <c r="F575" s="222" t="s">
        <v>1017</v>
      </c>
      <c r="G575" s="187" t="s">
        <v>391</v>
      </c>
      <c r="H575" s="188">
        <v>1</v>
      </c>
      <c r="I575" s="189"/>
      <c r="J575" s="190">
        <f t="shared" si="3"/>
        <v>0</v>
      </c>
      <c r="K575" s="191"/>
      <c r="L575" s="32"/>
      <c r="M575" s="192"/>
      <c r="N575" s="193" t="s">
        <v>48</v>
      </c>
      <c r="T575" s="56"/>
      <c r="AT575" s="16"/>
      <c r="AU575" s="16"/>
      <c r="AY575" s="16"/>
      <c r="BE575" s="147"/>
      <c r="BF575" s="147">
        <f t="shared" si="2"/>
        <v>0</v>
      </c>
      <c r="BG575" s="147"/>
      <c r="BH575" s="147"/>
      <c r="BI575" s="147"/>
      <c r="BJ575" s="16"/>
      <c r="BK575" s="147">
        <f t="shared" si="1"/>
        <v>0</v>
      </c>
    </row>
    <row r="576" spans="2:63" s="1" customFormat="1" ht="21" customHeight="1" x14ac:dyDescent="0.2">
      <c r="B576" s="32"/>
      <c r="C576" s="184"/>
      <c r="D576" s="184" t="s">
        <v>140</v>
      </c>
      <c r="E576" s="185"/>
      <c r="F576" s="222"/>
      <c r="G576" s="187"/>
      <c r="H576" s="188"/>
      <c r="I576" s="189"/>
      <c r="J576" s="190">
        <f t="shared" si="3"/>
        <v>0</v>
      </c>
      <c r="K576" s="191"/>
      <c r="L576" s="32"/>
      <c r="M576" s="192"/>
      <c r="N576" s="193" t="s">
        <v>48</v>
      </c>
      <c r="T576" s="56"/>
      <c r="AT576" s="16"/>
      <c r="AU576" s="16"/>
      <c r="AY576" s="16"/>
      <c r="BE576" s="147"/>
      <c r="BF576" s="147">
        <f t="shared" si="2"/>
        <v>0</v>
      </c>
      <c r="BG576" s="147"/>
      <c r="BH576" s="147"/>
      <c r="BI576" s="147"/>
      <c r="BJ576" s="16"/>
      <c r="BK576" s="147">
        <f>I576*H576</f>
        <v>0</v>
      </c>
    </row>
    <row r="577" spans="2:63" s="1" customFormat="1" ht="21" customHeight="1" x14ac:dyDescent="0.2">
      <c r="B577" s="32"/>
      <c r="C577" s="184"/>
      <c r="D577" s="184" t="s">
        <v>140</v>
      </c>
      <c r="E577" s="185"/>
      <c r="F577" s="186"/>
      <c r="G577" s="187"/>
      <c r="H577" s="188"/>
      <c r="I577" s="189"/>
      <c r="J577" s="190">
        <f t="shared" si="3"/>
        <v>0</v>
      </c>
      <c r="K577" s="191"/>
      <c r="L577" s="32"/>
      <c r="M577" s="192"/>
      <c r="N577" s="193"/>
      <c r="T577" s="56"/>
      <c r="AT577" s="16"/>
      <c r="AU577" s="16"/>
      <c r="AY577" s="16"/>
      <c r="BE577" s="147"/>
      <c r="BF577" s="147">
        <f t="shared" si="2"/>
        <v>0</v>
      </c>
      <c r="BG577" s="147"/>
      <c r="BH577" s="147"/>
      <c r="BI577" s="147"/>
      <c r="BJ577" s="16"/>
      <c r="BK577" s="147">
        <f>I577*H577</f>
        <v>0</v>
      </c>
    </row>
    <row r="578" spans="2:63" s="1" customFormat="1" ht="9" customHeight="1" x14ac:dyDescent="0.2">
      <c r="B578" s="44"/>
      <c r="C578" s="45"/>
      <c r="D578" s="45"/>
      <c r="E578" s="45"/>
      <c r="F578" s="45"/>
      <c r="G578" s="45"/>
      <c r="H578" s="45"/>
      <c r="I578" s="45"/>
      <c r="J578" s="45"/>
      <c r="K578" s="45"/>
      <c r="L578" s="32"/>
      <c r="BF578" s="147">
        <f t="shared" si="2"/>
        <v>0</v>
      </c>
    </row>
    <row r="579" spans="2:63" x14ac:dyDescent="0.2">
      <c r="BF579" s="147">
        <f t="shared" si="2"/>
        <v>0</v>
      </c>
    </row>
    <row r="580" spans="2:63" x14ac:dyDescent="0.2">
      <c r="BF580" s="147">
        <f t="shared" si="2"/>
        <v>0</v>
      </c>
    </row>
    <row r="581" spans="2:63" x14ac:dyDescent="0.2">
      <c r="BF581" s="147">
        <f t="shared" si="2"/>
        <v>0</v>
      </c>
    </row>
    <row r="582" spans="2:63" x14ac:dyDescent="0.2">
      <c r="BF582" s="147">
        <f t="shared" si="2"/>
        <v>0</v>
      </c>
    </row>
  </sheetData>
  <autoFilter ref="C132:K577" xr:uid="{00000000-0009-0000-0000-000001000000}"/>
  <mergeCells count="6">
    <mergeCell ref="E125:H125"/>
    <mergeCell ref="L2:V2"/>
    <mergeCell ref="E7:H7"/>
    <mergeCell ref="E16:H16"/>
    <mergeCell ref="E25:H25"/>
    <mergeCell ref="E84:H84"/>
  </mergeCells>
  <phoneticPr fontId="0" type="noConversion"/>
  <dataValidations count="2">
    <dataValidation type="list" allowBlank="1" showInputMessage="1" showErrorMessage="1" error="Povoleny jsou hodnoty K, M." sqref="D557:D578" xr:uid="{00000000-0002-0000-0100-000000000000}">
      <formula1>"K, M"</formula1>
    </dataValidation>
    <dataValidation type="list" allowBlank="1" showInputMessage="1" showErrorMessage="1" error="Povoleny jsou hodnoty základní, snížená, zákl. přenesená, sníž. přenesená, nulová." sqref="N557:N578" xr:uid="{00000000-0002-0000-01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4"/>
  <sheetViews>
    <sheetView showGridLines="0" workbookViewId="0">
      <selection activeCell="X32" sqref="X3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6" t="s">
        <v>90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87</v>
      </c>
    </row>
    <row r="4" spans="2:46" ht="24.95" customHeight="1" x14ac:dyDescent="0.2">
      <c r="B4" s="19"/>
      <c r="D4" s="20" t="s">
        <v>94</v>
      </c>
      <c r="L4" s="19"/>
      <c r="M4" s="87" t="s">
        <v>10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16</v>
      </c>
      <c r="L6" s="19"/>
    </row>
    <row r="7" spans="2:46" ht="16.5" customHeight="1" x14ac:dyDescent="0.2">
      <c r="B7" s="19"/>
      <c r="E7" s="265" t="str">
        <f>'Rekapitulace stavby'!K6</f>
        <v>Stavební úpravy BJ 0+1, objekt č.p.320 ul. Česká Kopřivnice</v>
      </c>
      <c r="F7" s="266"/>
      <c r="G7" s="266"/>
      <c r="H7" s="266"/>
      <c r="L7" s="19"/>
    </row>
    <row r="8" spans="2:46" s="1" customFormat="1" ht="12" customHeight="1" x14ac:dyDescent="0.2">
      <c r="B8" s="32"/>
      <c r="D8" s="26" t="s">
        <v>721</v>
      </c>
      <c r="L8" s="32"/>
    </row>
    <row r="9" spans="2:46" s="1" customFormat="1" ht="16.5" customHeight="1" x14ac:dyDescent="0.2">
      <c r="B9" s="32"/>
      <c r="E9" s="231" t="s">
        <v>722</v>
      </c>
      <c r="F9" s="263"/>
      <c r="G9" s="263"/>
      <c r="H9" s="263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6" t="s">
        <v>18</v>
      </c>
      <c r="F11" s="24" t="s">
        <v>1</v>
      </c>
      <c r="I11" s="26" t="s">
        <v>20</v>
      </c>
      <c r="J11" s="24" t="s">
        <v>1</v>
      </c>
      <c r="L11" s="32"/>
    </row>
    <row r="12" spans="2:46" s="1" customFormat="1" ht="12" customHeight="1" x14ac:dyDescent="0.2">
      <c r="B12" s="32"/>
      <c r="D12" s="26" t="s">
        <v>22</v>
      </c>
      <c r="F12" s="24" t="s">
        <v>723</v>
      </c>
      <c r="I12" s="26" t="s">
        <v>24</v>
      </c>
      <c r="J12" s="52" t="str">
        <f>'Rekapitulace stavby'!AN8</f>
        <v>29. 9. 2023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6" t="s">
        <v>30</v>
      </c>
      <c r="I14" s="26" t="s">
        <v>31</v>
      </c>
      <c r="J14" s="24" t="str">
        <f>IF('Rekapitulace stavby'!AN10="","",'Rekapitulace stavby'!AN10)</f>
        <v/>
      </c>
      <c r="L14" s="32"/>
    </row>
    <row r="15" spans="2:46" s="1" customFormat="1" ht="18" customHeight="1" x14ac:dyDescent="0.2">
      <c r="B15" s="32"/>
      <c r="E15" s="24" t="str">
        <f>IF('Rekapitulace stavby'!E11="","",'Rekapitulace stavby'!E11)</f>
        <v>Ing.arch. Marika Hanke</v>
      </c>
      <c r="I15" s="26" t="s">
        <v>33</v>
      </c>
      <c r="J15" s="24" t="str">
        <f>IF('Rekapitulace stavby'!AN11="","",'Rekapitulace stavby'!AN11)</f>
        <v/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6" t="s">
        <v>34</v>
      </c>
      <c r="I17" s="26" t="s">
        <v>31</v>
      </c>
      <c r="J17" s="27" t="str">
        <f>'Rekapitulace stavby'!AN13</f>
        <v>Vyplň údaj</v>
      </c>
      <c r="L17" s="32"/>
    </row>
    <row r="18" spans="2:12" s="1" customFormat="1" ht="18" customHeight="1" x14ac:dyDescent="0.2">
      <c r="B18" s="32"/>
      <c r="E18" s="264" t="str">
        <f>'Rekapitulace stavby'!E14</f>
        <v>Vyplň údaj</v>
      </c>
      <c r="F18" s="255"/>
      <c r="G18" s="255"/>
      <c r="H18" s="255"/>
      <c r="I18" s="26" t="s">
        <v>33</v>
      </c>
      <c r="J18" s="27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6" t="s">
        <v>36</v>
      </c>
      <c r="I20" s="26" t="s">
        <v>31</v>
      </c>
      <c r="J20" s="24" t="s">
        <v>1</v>
      </c>
      <c r="L20" s="32"/>
    </row>
    <row r="21" spans="2:12" s="1" customFormat="1" ht="18" customHeight="1" x14ac:dyDescent="0.2">
      <c r="B21" s="32"/>
      <c r="E21" s="24" t="s">
        <v>32</v>
      </c>
      <c r="I21" s="26" t="s">
        <v>33</v>
      </c>
      <c r="J21" s="24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6" t="s">
        <v>38</v>
      </c>
      <c r="I23" s="26" t="s">
        <v>31</v>
      </c>
      <c r="J23" s="24" t="s">
        <v>1</v>
      </c>
      <c r="L23" s="32"/>
    </row>
    <row r="24" spans="2:12" s="1" customFormat="1" ht="18" customHeight="1" x14ac:dyDescent="0.2">
      <c r="B24" s="32"/>
      <c r="E24" s="24" t="s">
        <v>40</v>
      </c>
      <c r="I24" s="26" t="s">
        <v>33</v>
      </c>
      <c r="J24" s="24" t="s">
        <v>1</v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6" t="s">
        <v>41</v>
      </c>
      <c r="L26" s="32"/>
    </row>
    <row r="27" spans="2:12" s="7" customFormat="1" ht="16.5" customHeight="1" x14ac:dyDescent="0.2">
      <c r="B27" s="88"/>
      <c r="E27" s="259" t="s">
        <v>1</v>
      </c>
      <c r="F27" s="259"/>
      <c r="G27" s="259"/>
      <c r="H27" s="259"/>
      <c r="L27" s="88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89" t="s">
        <v>42</v>
      </c>
      <c r="J30" s="66">
        <f>ROUND(J121,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44</v>
      </c>
      <c r="I32" s="35" t="s">
        <v>43</v>
      </c>
      <c r="J32" s="35" t="s">
        <v>45</v>
      </c>
      <c r="L32" s="32"/>
    </row>
    <row r="33" spans="2:12" s="1" customFormat="1" ht="14.45" customHeight="1" x14ac:dyDescent="0.2">
      <c r="B33" s="32"/>
      <c r="D33" s="55" t="s">
        <v>46</v>
      </c>
      <c r="E33" s="26" t="s">
        <v>47</v>
      </c>
      <c r="F33" s="90">
        <f>ROUND((ROUND((SUM(BE121:BE177)),  2) + SUM(BE179:BE183)), 2)</f>
        <v>0</v>
      </c>
      <c r="I33" s="91">
        <v>0.21</v>
      </c>
      <c r="J33" s="90">
        <f>ROUND((ROUND(((SUM(BE121:BE177))*I33),  2) + (SUM(BE179:BE183)*I33)), 2)</f>
        <v>0</v>
      </c>
      <c r="L33" s="32"/>
    </row>
    <row r="34" spans="2:12" s="1" customFormat="1" ht="14.45" customHeight="1" x14ac:dyDescent="0.2">
      <c r="B34" s="32"/>
      <c r="E34" s="26" t="s">
        <v>48</v>
      </c>
      <c r="F34" s="90">
        <f>ROUND((ROUND((SUM(BF121:BF177)),  2) + SUM(BF179:BF183)), 2)</f>
        <v>0</v>
      </c>
      <c r="I34" s="91">
        <v>0.12</v>
      </c>
      <c r="J34" s="90">
        <f>ROUND((ROUND(((SUM(BF121:BF177))*I34),  2) + (SUM(BF179:BF183)*I34)), 2)</f>
        <v>0</v>
      </c>
      <c r="L34" s="32"/>
    </row>
    <row r="35" spans="2:12" s="1" customFormat="1" ht="14.45" hidden="1" customHeight="1" x14ac:dyDescent="0.2">
      <c r="B35" s="32"/>
      <c r="E35" s="26" t="s">
        <v>49</v>
      </c>
      <c r="F35" s="90">
        <f>ROUND((ROUND((SUM(BG121:BG177)),  2) + SUM(BG179:BG183)), 2)</f>
        <v>0</v>
      </c>
      <c r="I35" s="91">
        <v>0.21</v>
      </c>
      <c r="J35" s="90">
        <f>0</f>
        <v>0</v>
      </c>
      <c r="L35" s="32"/>
    </row>
    <row r="36" spans="2:12" s="1" customFormat="1" ht="14.45" hidden="1" customHeight="1" x14ac:dyDescent="0.2">
      <c r="B36" s="32"/>
      <c r="E36" s="26" t="s">
        <v>50</v>
      </c>
      <c r="F36" s="90">
        <f>ROUND((ROUND((SUM(BH121:BH177)),  2) + SUM(BH179:BH183)), 2)</f>
        <v>0</v>
      </c>
      <c r="I36" s="91">
        <v>0.15</v>
      </c>
      <c r="J36" s="90">
        <f>0</f>
        <v>0</v>
      </c>
      <c r="L36" s="32"/>
    </row>
    <row r="37" spans="2:12" s="1" customFormat="1" ht="14.45" hidden="1" customHeight="1" x14ac:dyDescent="0.2">
      <c r="B37" s="32"/>
      <c r="E37" s="26" t="s">
        <v>51</v>
      </c>
      <c r="F37" s="90">
        <f>ROUND((ROUND((SUM(BI121:BI177)),  2) + SUM(BI179:BI183)), 2)</f>
        <v>0</v>
      </c>
      <c r="I37" s="91">
        <v>0</v>
      </c>
      <c r="J37" s="90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2"/>
      <c r="D39" s="93" t="s">
        <v>52</v>
      </c>
      <c r="E39" s="57"/>
      <c r="F39" s="57"/>
      <c r="G39" s="94" t="s">
        <v>53</v>
      </c>
      <c r="H39" s="95" t="s">
        <v>54</v>
      </c>
      <c r="I39" s="57"/>
      <c r="J39" s="96">
        <f>SUM(J30:J37)</f>
        <v>0</v>
      </c>
      <c r="K39" s="97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2"/>
      <c r="D50" s="41" t="s">
        <v>55</v>
      </c>
      <c r="E50" s="42"/>
      <c r="F50" s="42"/>
      <c r="G50" s="41" t="s">
        <v>56</v>
      </c>
      <c r="H50" s="42"/>
      <c r="I50" s="42"/>
      <c r="J50" s="42"/>
      <c r="K50" s="42"/>
      <c r="L50" s="32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2"/>
      <c r="D61" s="43" t="s">
        <v>57</v>
      </c>
      <c r="E61" s="34"/>
      <c r="F61" s="98" t="s">
        <v>58</v>
      </c>
      <c r="G61" s="43" t="s">
        <v>57</v>
      </c>
      <c r="H61" s="34"/>
      <c r="I61" s="34"/>
      <c r="J61" s="99" t="s">
        <v>58</v>
      </c>
      <c r="K61" s="34"/>
      <c r="L61" s="32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2"/>
      <c r="D65" s="41" t="s">
        <v>59</v>
      </c>
      <c r="E65" s="42"/>
      <c r="F65" s="42"/>
      <c r="G65" s="41" t="s">
        <v>60</v>
      </c>
      <c r="H65" s="42"/>
      <c r="I65" s="42"/>
      <c r="J65" s="42"/>
      <c r="K65" s="42"/>
      <c r="L65" s="32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2"/>
      <c r="D76" s="43" t="s">
        <v>57</v>
      </c>
      <c r="E76" s="34"/>
      <c r="F76" s="98" t="s">
        <v>58</v>
      </c>
      <c r="G76" s="43" t="s">
        <v>57</v>
      </c>
      <c r="H76" s="34"/>
      <c r="I76" s="34"/>
      <c r="J76" s="99" t="s">
        <v>58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0" t="s">
        <v>95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6" t="s">
        <v>16</v>
      </c>
      <c r="L84" s="32"/>
    </row>
    <row r="85" spans="2:47" s="1" customFormat="1" ht="16.5" customHeight="1" x14ac:dyDescent="0.2">
      <c r="B85" s="32"/>
      <c r="E85" s="265" t="str">
        <f>E7</f>
        <v>Stavební úpravy BJ 0+1, objekt č.p.320 ul. Česká Kopřivnice</v>
      </c>
      <c r="F85" s="266"/>
      <c r="G85" s="266"/>
      <c r="H85" s="266"/>
      <c r="L85" s="32"/>
    </row>
    <row r="86" spans="2:47" s="1" customFormat="1" ht="12" customHeight="1" x14ac:dyDescent="0.2">
      <c r="B86" s="32"/>
      <c r="C86" s="26" t="s">
        <v>721</v>
      </c>
      <c r="L86" s="32"/>
    </row>
    <row r="87" spans="2:47" s="1" customFormat="1" ht="16.5" customHeight="1" x14ac:dyDescent="0.2">
      <c r="B87" s="32"/>
      <c r="E87" s="231" t="str">
        <f>E9</f>
        <v>1 - VZT</v>
      </c>
      <c r="F87" s="263"/>
      <c r="G87" s="263"/>
      <c r="H87" s="263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6" t="s">
        <v>22</v>
      </c>
      <c r="F89" s="24" t="str">
        <f>F12</f>
        <v xml:space="preserve"> </v>
      </c>
      <c r="I89" s="26" t="s">
        <v>24</v>
      </c>
      <c r="J89" s="52" t="str">
        <f>IF(J12="","",J12)</f>
        <v>29. 9. 2023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6" t="s">
        <v>30</v>
      </c>
      <c r="F91" s="24" t="str">
        <f>E15</f>
        <v>Ing.arch. Marika Hanke</v>
      </c>
      <c r="I91" s="26" t="s">
        <v>36</v>
      </c>
      <c r="J91" s="30" t="str">
        <f>E21</f>
        <v>Ing.arch. Marika Hanke</v>
      </c>
      <c r="L91" s="32"/>
    </row>
    <row r="92" spans="2:47" s="1" customFormat="1" ht="15.2" customHeight="1" x14ac:dyDescent="0.2">
      <c r="B92" s="32"/>
      <c r="C92" s="26" t="s">
        <v>34</v>
      </c>
      <c r="F92" s="24" t="str">
        <f>IF(E18="","",E18)</f>
        <v>Vyplň údaj</v>
      </c>
      <c r="I92" s="26" t="s">
        <v>38</v>
      </c>
      <c r="J92" s="30" t="str">
        <f>E24</f>
        <v>Ing. Alan Řeháček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0" t="s">
        <v>96</v>
      </c>
      <c r="D94" s="92"/>
      <c r="E94" s="92"/>
      <c r="F94" s="92"/>
      <c r="G94" s="92"/>
      <c r="H94" s="92"/>
      <c r="I94" s="92"/>
      <c r="J94" s="101" t="s">
        <v>97</v>
      </c>
      <c r="K94" s="92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2" t="s">
        <v>98</v>
      </c>
      <c r="J96" s="66">
        <f>J121</f>
        <v>0</v>
      </c>
      <c r="L96" s="32"/>
      <c r="AU96" s="16" t="s">
        <v>99</v>
      </c>
    </row>
    <row r="97" spans="2:12" s="8" customFormat="1" ht="24.95" customHeight="1" x14ac:dyDescent="0.2">
      <c r="B97" s="103"/>
      <c r="D97" s="104" t="s">
        <v>724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9" customFormat="1" ht="19.899999999999999" customHeight="1" x14ac:dyDescent="0.2">
      <c r="B98" s="107"/>
      <c r="D98" s="108" t="s">
        <v>725</v>
      </c>
      <c r="E98" s="109"/>
      <c r="F98" s="109"/>
      <c r="G98" s="109"/>
      <c r="H98" s="109"/>
      <c r="I98" s="109"/>
      <c r="J98" s="110">
        <f>J123</f>
        <v>0</v>
      </c>
      <c r="L98" s="107"/>
    </row>
    <row r="99" spans="2:12" s="9" customFormat="1" ht="19.899999999999999" customHeight="1" x14ac:dyDescent="0.2">
      <c r="B99" s="107"/>
      <c r="D99" s="108" t="s">
        <v>726</v>
      </c>
      <c r="E99" s="109"/>
      <c r="F99" s="109"/>
      <c r="G99" s="109"/>
      <c r="H99" s="109"/>
      <c r="I99" s="109"/>
      <c r="J99" s="110">
        <f>J156</f>
        <v>0</v>
      </c>
      <c r="L99" s="107"/>
    </row>
    <row r="100" spans="2:12" s="9" customFormat="1" ht="19.899999999999999" customHeight="1" x14ac:dyDescent="0.2">
      <c r="B100" s="107"/>
      <c r="D100" s="108" t="s">
        <v>727</v>
      </c>
      <c r="E100" s="109"/>
      <c r="F100" s="109"/>
      <c r="G100" s="109"/>
      <c r="H100" s="109"/>
      <c r="I100" s="109"/>
      <c r="J100" s="110">
        <f>J171</f>
        <v>0</v>
      </c>
      <c r="L100" s="107"/>
    </row>
    <row r="101" spans="2:12" s="8" customFormat="1" ht="21.75" customHeight="1" x14ac:dyDescent="0.2">
      <c r="B101" s="103"/>
      <c r="D101" s="111" t="s">
        <v>121</v>
      </c>
      <c r="J101" s="112">
        <f>J178</f>
        <v>0</v>
      </c>
      <c r="L101" s="103"/>
    </row>
    <row r="102" spans="2:12" s="1" customFormat="1" ht="21.75" customHeight="1" x14ac:dyDescent="0.2">
      <c r="B102" s="32"/>
      <c r="L102" s="32"/>
    </row>
    <row r="103" spans="2:12" s="1" customFormat="1" ht="6.95" customHeight="1" x14ac:dyDescent="0.2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5" customHeight="1" x14ac:dyDescent="0.2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5" customHeight="1" x14ac:dyDescent="0.2">
      <c r="B108" s="32"/>
      <c r="C108" s="20" t="s">
        <v>122</v>
      </c>
      <c r="L108" s="32"/>
    </row>
    <row r="109" spans="2:12" s="1" customFormat="1" ht="6.95" customHeight="1" x14ac:dyDescent="0.2">
      <c r="B109" s="32"/>
      <c r="L109" s="32"/>
    </row>
    <row r="110" spans="2:12" s="1" customFormat="1" ht="12" customHeight="1" x14ac:dyDescent="0.2">
      <c r="B110" s="32"/>
      <c r="C110" s="26" t="s">
        <v>16</v>
      </c>
      <c r="L110" s="32"/>
    </row>
    <row r="111" spans="2:12" s="1" customFormat="1" ht="16.5" customHeight="1" x14ac:dyDescent="0.2">
      <c r="B111" s="32"/>
      <c r="E111" s="265" t="str">
        <f>E7</f>
        <v>Stavební úpravy BJ 0+1, objekt č.p.320 ul. Česká Kopřivnice</v>
      </c>
      <c r="F111" s="266"/>
      <c r="G111" s="266"/>
      <c r="H111" s="266"/>
      <c r="L111" s="32"/>
    </row>
    <row r="112" spans="2:12" s="1" customFormat="1" ht="12" customHeight="1" x14ac:dyDescent="0.2">
      <c r="B112" s="32"/>
      <c r="C112" s="26" t="s">
        <v>721</v>
      </c>
      <c r="L112" s="32"/>
    </row>
    <row r="113" spans="2:65" s="1" customFormat="1" ht="16.5" customHeight="1" x14ac:dyDescent="0.2">
      <c r="B113" s="32"/>
      <c r="E113" s="231" t="str">
        <f>E9</f>
        <v>1 - VZT</v>
      </c>
      <c r="F113" s="263"/>
      <c r="G113" s="263"/>
      <c r="H113" s="263"/>
      <c r="L113" s="32"/>
    </row>
    <row r="114" spans="2:65" s="1" customFormat="1" ht="6.95" customHeight="1" x14ac:dyDescent="0.2">
      <c r="B114" s="32"/>
      <c r="L114" s="32"/>
    </row>
    <row r="115" spans="2:65" s="1" customFormat="1" ht="12" customHeight="1" x14ac:dyDescent="0.2">
      <c r="B115" s="32"/>
      <c r="C115" s="26" t="s">
        <v>22</v>
      </c>
      <c r="F115" s="24" t="str">
        <f>F12</f>
        <v xml:space="preserve"> </v>
      </c>
      <c r="I115" s="26" t="s">
        <v>24</v>
      </c>
      <c r="J115" s="52" t="str">
        <f>IF(J12="","",J12)</f>
        <v>29. 9. 2023</v>
      </c>
      <c r="L115" s="32"/>
    </row>
    <row r="116" spans="2:65" s="1" customFormat="1" ht="6.95" customHeight="1" x14ac:dyDescent="0.2">
      <c r="B116" s="32"/>
      <c r="L116" s="32"/>
    </row>
    <row r="117" spans="2:65" s="1" customFormat="1" ht="25.7" customHeight="1" x14ac:dyDescent="0.2">
      <c r="B117" s="32"/>
      <c r="C117" s="26" t="s">
        <v>30</v>
      </c>
      <c r="F117" s="24" t="str">
        <f>E15</f>
        <v>Ing.arch. Marika Hanke</v>
      </c>
      <c r="I117" s="26" t="s">
        <v>36</v>
      </c>
      <c r="J117" s="30" t="str">
        <f>E21</f>
        <v>Ing.arch. Marika Hanke</v>
      </c>
      <c r="L117" s="32"/>
    </row>
    <row r="118" spans="2:65" s="1" customFormat="1" ht="15.2" customHeight="1" x14ac:dyDescent="0.2">
      <c r="B118" s="32"/>
      <c r="C118" s="26" t="s">
        <v>34</v>
      </c>
      <c r="F118" s="24" t="str">
        <f>IF(E18="","",E18)</f>
        <v>Vyplň údaj</v>
      </c>
      <c r="I118" s="26" t="s">
        <v>38</v>
      </c>
      <c r="J118" s="30" t="str">
        <f>E24</f>
        <v>Ing. Alan Řeháček</v>
      </c>
      <c r="L118" s="32"/>
    </row>
    <row r="119" spans="2:65" s="1" customFormat="1" ht="10.35" customHeight="1" x14ac:dyDescent="0.2">
      <c r="B119" s="32"/>
      <c r="L119" s="32"/>
    </row>
    <row r="120" spans="2:65" s="10" customFormat="1" ht="29.25" customHeight="1" x14ac:dyDescent="0.2">
      <c r="B120" s="113"/>
      <c r="C120" s="114" t="s">
        <v>123</v>
      </c>
      <c r="D120" s="115" t="s">
        <v>67</v>
      </c>
      <c r="E120" s="115" t="s">
        <v>63</v>
      </c>
      <c r="F120" s="115" t="s">
        <v>64</v>
      </c>
      <c r="G120" s="115" t="s">
        <v>124</v>
      </c>
      <c r="H120" s="115" t="s">
        <v>125</v>
      </c>
      <c r="I120" s="115" t="s">
        <v>126</v>
      </c>
      <c r="J120" s="116" t="s">
        <v>97</v>
      </c>
      <c r="K120" s="117" t="s">
        <v>127</v>
      </c>
      <c r="L120" s="113"/>
      <c r="M120" s="59" t="s">
        <v>1</v>
      </c>
      <c r="N120" s="60" t="s">
        <v>46</v>
      </c>
      <c r="O120" s="60" t="s">
        <v>128</v>
      </c>
      <c r="P120" s="60" t="s">
        <v>129</v>
      </c>
      <c r="Q120" s="60" t="s">
        <v>130</v>
      </c>
      <c r="R120" s="60" t="s">
        <v>131</v>
      </c>
      <c r="S120" s="60" t="s">
        <v>132</v>
      </c>
      <c r="T120" s="61" t="s">
        <v>133</v>
      </c>
    </row>
    <row r="121" spans="2:65" s="1" customFormat="1" ht="22.9" customHeight="1" x14ac:dyDescent="0.25">
      <c r="B121" s="32"/>
      <c r="C121" s="64" t="s">
        <v>134</v>
      </c>
      <c r="J121" s="118">
        <f>BK121</f>
        <v>0</v>
      </c>
      <c r="L121" s="32"/>
      <c r="M121" s="62"/>
      <c r="N121" s="53"/>
      <c r="O121" s="53"/>
      <c r="P121" s="119">
        <f>P122+P178</f>
        <v>0</v>
      </c>
      <c r="Q121" s="53"/>
      <c r="R121" s="119">
        <f>R122+R178</f>
        <v>0</v>
      </c>
      <c r="S121" s="53"/>
      <c r="T121" s="120">
        <f>T122+T178</f>
        <v>0</v>
      </c>
      <c r="AT121" s="16" t="s">
        <v>81</v>
      </c>
      <c r="AU121" s="16" t="s">
        <v>99</v>
      </c>
      <c r="BK121" s="121">
        <f>BK122+BK178</f>
        <v>0</v>
      </c>
    </row>
    <row r="122" spans="2:65" s="11" customFormat="1" ht="25.9" customHeight="1" x14ac:dyDescent="0.2">
      <c r="B122" s="122"/>
      <c r="D122" s="123" t="s">
        <v>81</v>
      </c>
      <c r="E122" s="124" t="s">
        <v>402</v>
      </c>
      <c r="F122" s="124" t="s">
        <v>403</v>
      </c>
      <c r="I122" s="125"/>
      <c r="J122" s="112">
        <f>BK122</f>
        <v>0</v>
      </c>
      <c r="L122" s="122"/>
      <c r="M122" s="126"/>
      <c r="P122" s="127">
        <f>P123+P156+P171</f>
        <v>0</v>
      </c>
      <c r="R122" s="127">
        <f>R123+R156+R171</f>
        <v>0</v>
      </c>
      <c r="T122" s="128">
        <f>T123+T156+T171</f>
        <v>0</v>
      </c>
      <c r="AR122" s="123" t="s">
        <v>91</v>
      </c>
      <c r="AT122" s="129" t="s">
        <v>81</v>
      </c>
      <c r="AU122" s="129" t="s">
        <v>82</v>
      </c>
      <c r="AY122" s="123" t="s">
        <v>137</v>
      </c>
      <c r="BK122" s="130">
        <f>BK123+BK156+BK171</f>
        <v>0</v>
      </c>
    </row>
    <row r="123" spans="2:65" s="11" customFormat="1" ht="22.9" customHeight="1" x14ac:dyDescent="0.2">
      <c r="B123" s="122"/>
      <c r="D123" s="123" t="s">
        <v>81</v>
      </c>
      <c r="E123" s="131" t="s">
        <v>728</v>
      </c>
      <c r="F123" s="131" t="s">
        <v>729</v>
      </c>
      <c r="I123" s="125"/>
      <c r="J123" s="132">
        <f>BK123</f>
        <v>0</v>
      </c>
      <c r="L123" s="122"/>
      <c r="M123" s="126"/>
      <c r="P123" s="127">
        <f>SUM(P124:P155)</f>
        <v>0</v>
      </c>
      <c r="R123" s="127">
        <f>SUM(R124:R155)</f>
        <v>0</v>
      </c>
      <c r="T123" s="128">
        <f>SUM(T124:T155)</f>
        <v>0</v>
      </c>
      <c r="AR123" s="123" t="s">
        <v>87</v>
      </c>
      <c r="AT123" s="129" t="s">
        <v>81</v>
      </c>
      <c r="AU123" s="129" t="s">
        <v>87</v>
      </c>
      <c r="AY123" s="123" t="s">
        <v>137</v>
      </c>
      <c r="BK123" s="130">
        <f>SUM(BK124:BK155)</f>
        <v>0</v>
      </c>
    </row>
    <row r="124" spans="2:65" s="1" customFormat="1" ht="24.2" customHeight="1" x14ac:dyDescent="0.2">
      <c r="B124" s="133"/>
      <c r="C124" s="134" t="s">
        <v>87</v>
      </c>
      <c r="D124" s="134" t="s">
        <v>140</v>
      </c>
      <c r="E124" s="135" t="s">
        <v>730</v>
      </c>
      <c r="F124" s="136" t="s">
        <v>731</v>
      </c>
      <c r="G124" s="137" t="s">
        <v>143</v>
      </c>
      <c r="H124" s="138">
        <v>1</v>
      </c>
      <c r="I124" s="139"/>
      <c r="J124" s="140">
        <f>ROUND(I124*H124,2)</f>
        <v>0</v>
      </c>
      <c r="K124" s="141"/>
      <c r="L124" s="32"/>
      <c r="M124" s="142" t="s">
        <v>1</v>
      </c>
      <c r="N124" s="143" t="s">
        <v>48</v>
      </c>
      <c r="P124" s="144">
        <f>O124*H124</f>
        <v>0</v>
      </c>
      <c r="Q124" s="144">
        <v>0</v>
      </c>
      <c r="R124" s="144">
        <f>Q124*H124</f>
        <v>0</v>
      </c>
      <c r="S124" s="144">
        <v>0</v>
      </c>
      <c r="T124" s="145">
        <f>S124*H124</f>
        <v>0</v>
      </c>
      <c r="AR124" s="146" t="s">
        <v>144</v>
      </c>
      <c r="AT124" s="146" t="s">
        <v>140</v>
      </c>
      <c r="AU124" s="146" t="s">
        <v>91</v>
      </c>
      <c r="AY124" s="16" t="s">
        <v>137</v>
      </c>
      <c r="BE124" s="147">
        <f>IF(N124="základní",J124,0)</f>
        <v>0</v>
      </c>
      <c r="BF124" s="147">
        <f>IF(N124="snížená",J124,0)</f>
        <v>0</v>
      </c>
      <c r="BG124" s="147">
        <f>IF(N124="zákl. přenesená",J124,0)</f>
        <v>0</v>
      </c>
      <c r="BH124" s="147">
        <f>IF(N124="sníž. přenesená",J124,0)</f>
        <v>0</v>
      </c>
      <c r="BI124" s="147">
        <f>IF(N124="nulová",J124,0)</f>
        <v>0</v>
      </c>
      <c r="BJ124" s="16" t="s">
        <v>91</v>
      </c>
      <c r="BK124" s="147">
        <f>ROUND(I124*H124,2)</f>
        <v>0</v>
      </c>
      <c r="BL124" s="16" t="s">
        <v>144</v>
      </c>
      <c r="BM124" s="146" t="s">
        <v>91</v>
      </c>
    </row>
    <row r="125" spans="2:65" s="1" customFormat="1" ht="19.5" x14ac:dyDescent="0.2">
      <c r="B125" s="32"/>
      <c r="D125" s="148" t="s">
        <v>146</v>
      </c>
      <c r="F125" s="149" t="s">
        <v>731</v>
      </c>
      <c r="I125" s="150"/>
      <c r="L125" s="32"/>
      <c r="M125" s="151"/>
      <c r="T125" s="56"/>
      <c r="AT125" s="16" t="s">
        <v>146</v>
      </c>
      <c r="AU125" s="16" t="s">
        <v>91</v>
      </c>
    </row>
    <row r="126" spans="2:65" s="1" customFormat="1" ht="21.75" customHeight="1" x14ac:dyDescent="0.2">
      <c r="B126" s="133"/>
      <c r="C126" s="134" t="s">
        <v>91</v>
      </c>
      <c r="D126" s="134" t="s">
        <v>140</v>
      </c>
      <c r="E126" s="135" t="s">
        <v>732</v>
      </c>
      <c r="F126" s="136" t="s">
        <v>733</v>
      </c>
      <c r="G126" s="137" t="s">
        <v>143</v>
      </c>
      <c r="H126" s="138">
        <v>1</v>
      </c>
      <c r="I126" s="139"/>
      <c r="J126" s="140">
        <f>ROUND(I126*H126,2)</f>
        <v>0</v>
      </c>
      <c r="K126" s="141"/>
      <c r="L126" s="32"/>
      <c r="M126" s="142" t="s">
        <v>1</v>
      </c>
      <c r="N126" s="143" t="s">
        <v>48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144</v>
      </c>
      <c r="AT126" s="146" t="s">
        <v>140</v>
      </c>
      <c r="AU126" s="146" t="s">
        <v>91</v>
      </c>
      <c r="AY126" s="16" t="s">
        <v>137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6" t="s">
        <v>91</v>
      </c>
      <c r="BK126" s="147">
        <f>ROUND(I126*H126,2)</f>
        <v>0</v>
      </c>
      <c r="BL126" s="16" t="s">
        <v>144</v>
      </c>
      <c r="BM126" s="146" t="s">
        <v>144</v>
      </c>
    </row>
    <row r="127" spans="2:65" s="1" customFormat="1" x14ac:dyDescent="0.2">
      <c r="B127" s="32"/>
      <c r="D127" s="148" t="s">
        <v>146</v>
      </c>
      <c r="F127" s="149" t="s">
        <v>733</v>
      </c>
      <c r="I127" s="150"/>
      <c r="L127" s="32"/>
      <c r="M127" s="151"/>
      <c r="T127" s="56"/>
      <c r="AT127" s="16" t="s">
        <v>146</v>
      </c>
      <c r="AU127" s="16" t="s">
        <v>91</v>
      </c>
    </row>
    <row r="128" spans="2:65" s="1" customFormat="1" ht="16.5" customHeight="1" x14ac:dyDescent="0.2">
      <c r="B128" s="133"/>
      <c r="C128" s="134" t="s">
        <v>138</v>
      </c>
      <c r="D128" s="134" t="s">
        <v>140</v>
      </c>
      <c r="E128" s="135" t="s">
        <v>734</v>
      </c>
      <c r="F128" s="136" t="s">
        <v>735</v>
      </c>
      <c r="G128" s="137" t="s">
        <v>250</v>
      </c>
      <c r="H128" s="138">
        <v>1</v>
      </c>
      <c r="I128" s="139"/>
      <c r="J128" s="140">
        <f>ROUND(I128*H128,2)</f>
        <v>0</v>
      </c>
      <c r="K128" s="141"/>
      <c r="L128" s="32"/>
      <c r="M128" s="142" t="s">
        <v>1</v>
      </c>
      <c r="N128" s="143" t="s">
        <v>48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144</v>
      </c>
      <c r="AT128" s="146" t="s">
        <v>140</v>
      </c>
      <c r="AU128" s="146" t="s">
        <v>91</v>
      </c>
      <c r="AY128" s="16" t="s">
        <v>137</v>
      </c>
      <c r="BE128" s="147">
        <f>IF(N128="základní",J128,0)</f>
        <v>0</v>
      </c>
      <c r="BF128" s="147">
        <f>IF(N128="snížená",J128,0)</f>
        <v>0</v>
      </c>
      <c r="BG128" s="147">
        <f>IF(N128="zákl. přenesená",J128,0)</f>
        <v>0</v>
      </c>
      <c r="BH128" s="147">
        <f>IF(N128="sníž. přenesená",J128,0)</f>
        <v>0</v>
      </c>
      <c r="BI128" s="147">
        <f>IF(N128="nulová",J128,0)</f>
        <v>0</v>
      </c>
      <c r="BJ128" s="16" t="s">
        <v>91</v>
      </c>
      <c r="BK128" s="147">
        <f>ROUND(I128*H128,2)</f>
        <v>0</v>
      </c>
      <c r="BL128" s="16" t="s">
        <v>144</v>
      </c>
      <c r="BM128" s="146" t="s">
        <v>174</v>
      </c>
    </row>
    <row r="129" spans="2:65" s="1" customFormat="1" x14ac:dyDescent="0.2">
      <c r="B129" s="32"/>
      <c r="D129" s="148" t="s">
        <v>146</v>
      </c>
      <c r="F129" s="149" t="s">
        <v>735</v>
      </c>
      <c r="I129" s="150"/>
      <c r="L129" s="32"/>
      <c r="M129" s="151"/>
      <c r="T129" s="56"/>
      <c r="AT129" s="16" t="s">
        <v>146</v>
      </c>
      <c r="AU129" s="16" t="s">
        <v>91</v>
      </c>
    </row>
    <row r="130" spans="2:65" s="1" customFormat="1" ht="16.5" customHeight="1" x14ac:dyDescent="0.2">
      <c r="B130" s="133"/>
      <c r="C130" s="134" t="s">
        <v>144</v>
      </c>
      <c r="D130" s="134" t="s">
        <v>140</v>
      </c>
      <c r="E130" s="135" t="s">
        <v>736</v>
      </c>
      <c r="F130" s="136" t="s">
        <v>737</v>
      </c>
      <c r="G130" s="137" t="s">
        <v>250</v>
      </c>
      <c r="H130" s="138">
        <v>1</v>
      </c>
      <c r="I130" s="139"/>
      <c r="J130" s="140">
        <f>ROUND(I130*H130,2)</f>
        <v>0</v>
      </c>
      <c r="K130" s="141"/>
      <c r="L130" s="32"/>
      <c r="M130" s="142" t="s">
        <v>1</v>
      </c>
      <c r="N130" s="143" t="s">
        <v>48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144</v>
      </c>
      <c r="AT130" s="146" t="s">
        <v>140</v>
      </c>
      <c r="AU130" s="146" t="s">
        <v>91</v>
      </c>
      <c r="AY130" s="16" t="s">
        <v>137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6" t="s">
        <v>91</v>
      </c>
      <c r="BK130" s="147">
        <f>ROUND(I130*H130,2)</f>
        <v>0</v>
      </c>
      <c r="BL130" s="16" t="s">
        <v>144</v>
      </c>
      <c r="BM130" s="146" t="s">
        <v>171</v>
      </c>
    </row>
    <row r="131" spans="2:65" s="1" customFormat="1" x14ac:dyDescent="0.2">
      <c r="B131" s="32"/>
      <c r="D131" s="148" t="s">
        <v>146</v>
      </c>
      <c r="F131" s="149" t="s">
        <v>737</v>
      </c>
      <c r="I131" s="150"/>
      <c r="L131" s="32"/>
      <c r="M131" s="151"/>
      <c r="T131" s="56"/>
      <c r="AT131" s="16" t="s">
        <v>146</v>
      </c>
      <c r="AU131" s="16" t="s">
        <v>91</v>
      </c>
    </row>
    <row r="132" spans="2:65" s="1" customFormat="1" ht="16.5" customHeight="1" x14ac:dyDescent="0.2">
      <c r="B132" s="133"/>
      <c r="C132" s="134" t="s">
        <v>247</v>
      </c>
      <c r="D132" s="134" t="s">
        <v>140</v>
      </c>
      <c r="E132" s="135" t="s">
        <v>738</v>
      </c>
      <c r="F132" s="136" t="s">
        <v>739</v>
      </c>
      <c r="G132" s="137" t="s">
        <v>143</v>
      </c>
      <c r="H132" s="138">
        <v>2</v>
      </c>
      <c r="I132" s="139"/>
      <c r="J132" s="140">
        <f>ROUND(I132*H132,2)</f>
        <v>0</v>
      </c>
      <c r="K132" s="141"/>
      <c r="L132" s="32"/>
      <c r="M132" s="142" t="s">
        <v>1</v>
      </c>
      <c r="N132" s="143" t="s">
        <v>48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144</v>
      </c>
      <c r="AT132" s="146" t="s">
        <v>140</v>
      </c>
      <c r="AU132" s="146" t="s">
        <v>91</v>
      </c>
      <c r="AY132" s="16" t="s">
        <v>137</v>
      </c>
      <c r="BE132" s="147">
        <f>IF(N132="základní",J132,0)</f>
        <v>0</v>
      </c>
      <c r="BF132" s="147">
        <f>IF(N132="snížená",J132,0)</f>
        <v>0</v>
      </c>
      <c r="BG132" s="147">
        <f>IF(N132="zákl. přenesená",J132,0)</f>
        <v>0</v>
      </c>
      <c r="BH132" s="147">
        <f>IF(N132="sníž. přenesená",J132,0)</f>
        <v>0</v>
      </c>
      <c r="BI132" s="147">
        <f>IF(N132="nulová",J132,0)</f>
        <v>0</v>
      </c>
      <c r="BJ132" s="16" t="s">
        <v>91</v>
      </c>
      <c r="BK132" s="147">
        <f>ROUND(I132*H132,2)</f>
        <v>0</v>
      </c>
      <c r="BL132" s="16" t="s">
        <v>144</v>
      </c>
      <c r="BM132" s="146" t="s">
        <v>240</v>
      </c>
    </row>
    <row r="133" spans="2:65" s="1" customFormat="1" x14ac:dyDescent="0.2">
      <c r="B133" s="32"/>
      <c r="D133" s="148" t="s">
        <v>146</v>
      </c>
      <c r="F133" s="149" t="s">
        <v>739</v>
      </c>
      <c r="I133" s="150"/>
      <c r="L133" s="32"/>
      <c r="M133" s="151"/>
      <c r="T133" s="56"/>
      <c r="AT133" s="16" t="s">
        <v>146</v>
      </c>
      <c r="AU133" s="16" t="s">
        <v>91</v>
      </c>
    </row>
    <row r="134" spans="2:65" s="1" customFormat="1" ht="16.5" customHeight="1" x14ac:dyDescent="0.2">
      <c r="B134" s="133"/>
      <c r="C134" s="134" t="s">
        <v>174</v>
      </c>
      <c r="D134" s="134" t="s">
        <v>140</v>
      </c>
      <c r="E134" s="135" t="s">
        <v>740</v>
      </c>
      <c r="F134" s="136" t="s">
        <v>741</v>
      </c>
      <c r="G134" s="137" t="s">
        <v>143</v>
      </c>
      <c r="H134" s="138">
        <v>2</v>
      </c>
      <c r="I134" s="139"/>
      <c r="J134" s="140">
        <f>ROUND(I134*H134,2)</f>
        <v>0</v>
      </c>
      <c r="K134" s="141"/>
      <c r="L134" s="32"/>
      <c r="M134" s="142" t="s">
        <v>1</v>
      </c>
      <c r="N134" s="143" t="s">
        <v>48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144</v>
      </c>
      <c r="AT134" s="146" t="s">
        <v>140</v>
      </c>
      <c r="AU134" s="146" t="s">
        <v>91</v>
      </c>
      <c r="AY134" s="16" t="s">
        <v>137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91</v>
      </c>
      <c r="BK134" s="147">
        <f>ROUND(I134*H134,2)</f>
        <v>0</v>
      </c>
      <c r="BL134" s="16" t="s">
        <v>144</v>
      </c>
      <c r="BM134" s="146" t="s">
        <v>479</v>
      </c>
    </row>
    <row r="135" spans="2:65" s="1" customFormat="1" x14ac:dyDescent="0.2">
      <c r="B135" s="32"/>
      <c r="D135" s="148" t="s">
        <v>146</v>
      </c>
      <c r="F135" s="149" t="s">
        <v>741</v>
      </c>
      <c r="I135" s="150"/>
      <c r="L135" s="32"/>
      <c r="M135" s="151"/>
      <c r="T135" s="56"/>
      <c r="AT135" s="16" t="s">
        <v>146</v>
      </c>
      <c r="AU135" s="16" t="s">
        <v>91</v>
      </c>
    </row>
    <row r="136" spans="2:65" s="1" customFormat="1" ht="16.5" customHeight="1" x14ac:dyDescent="0.2">
      <c r="B136" s="133"/>
      <c r="C136" s="134" t="s">
        <v>267</v>
      </c>
      <c r="D136" s="134" t="s">
        <v>140</v>
      </c>
      <c r="E136" s="135" t="s">
        <v>742</v>
      </c>
      <c r="F136" s="136" t="s">
        <v>743</v>
      </c>
      <c r="G136" s="137" t="s">
        <v>391</v>
      </c>
      <c r="H136" s="138">
        <v>2</v>
      </c>
      <c r="I136" s="139"/>
      <c r="J136" s="140">
        <f>ROUND(I136*H136,2)</f>
        <v>0</v>
      </c>
      <c r="K136" s="141"/>
      <c r="L136" s="32"/>
      <c r="M136" s="142" t="s">
        <v>1</v>
      </c>
      <c r="N136" s="143" t="s">
        <v>48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144</v>
      </c>
      <c r="AT136" s="146" t="s">
        <v>140</v>
      </c>
      <c r="AU136" s="146" t="s">
        <v>91</v>
      </c>
      <c r="AY136" s="16" t="s">
        <v>137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6" t="s">
        <v>91</v>
      </c>
      <c r="BK136" s="147">
        <f>ROUND(I136*H136,2)</f>
        <v>0</v>
      </c>
      <c r="BL136" s="16" t="s">
        <v>144</v>
      </c>
      <c r="BM136" s="146" t="s">
        <v>393</v>
      </c>
    </row>
    <row r="137" spans="2:65" s="1" customFormat="1" x14ac:dyDescent="0.2">
      <c r="B137" s="32"/>
      <c r="D137" s="148" t="s">
        <v>146</v>
      </c>
      <c r="F137" s="149" t="s">
        <v>743</v>
      </c>
      <c r="I137" s="150"/>
      <c r="L137" s="32"/>
      <c r="M137" s="151"/>
      <c r="T137" s="56"/>
      <c r="AT137" s="16" t="s">
        <v>146</v>
      </c>
      <c r="AU137" s="16" t="s">
        <v>91</v>
      </c>
    </row>
    <row r="138" spans="2:65" s="1" customFormat="1" ht="16.5" customHeight="1" x14ac:dyDescent="0.2">
      <c r="B138" s="133"/>
      <c r="C138" s="134" t="s">
        <v>171</v>
      </c>
      <c r="D138" s="134" t="s">
        <v>140</v>
      </c>
      <c r="E138" s="135" t="s">
        <v>744</v>
      </c>
      <c r="F138" s="136" t="s">
        <v>745</v>
      </c>
      <c r="G138" s="137" t="s">
        <v>391</v>
      </c>
      <c r="H138" s="138">
        <v>2</v>
      </c>
      <c r="I138" s="139"/>
      <c r="J138" s="140">
        <f>ROUND(I138*H138,2)</f>
        <v>0</v>
      </c>
      <c r="K138" s="141"/>
      <c r="L138" s="32"/>
      <c r="M138" s="142" t="s">
        <v>1</v>
      </c>
      <c r="N138" s="143" t="s">
        <v>48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144</v>
      </c>
      <c r="AT138" s="146" t="s">
        <v>140</v>
      </c>
      <c r="AU138" s="146" t="s">
        <v>91</v>
      </c>
      <c r="AY138" s="16" t="s">
        <v>137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6" t="s">
        <v>91</v>
      </c>
      <c r="BK138" s="147">
        <f>ROUND(I138*H138,2)</f>
        <v>0</v>
      </c>
      <c r="BL138" s="16" t="s">
        <v>144</v>
      </c>
      <c r="BM138" s="146" t="s">
        <v>231</v>
      </c>
    </row>
    <row r="139" spans="2:65" s="1" customFormat="1" x14ac:dyDescent="0.2">
      <c r="B139" s="32"/>
      <c r="D139" s="148" t="s">
        <v>146</v>
      </c>
      <c r="F139" s="149" t="s">
        <v>745</v>
      </c>
      <c r="I139" s="150"/>
      <c r="L139" s="32"/>
      <c r="M139" s="151"/>
      <c r="T139" s="56"/>
      <c r="AT139" s="16" t="s">
        <v>146</v>
      </c>
      <c r="AU139" s="16" t="s">
        <v>91</v>
      </c>
    </row>
    <row r="140" spans="2:65" s="1" customFormat="1" ht="16.5" customHeight="1" x14ac:dyDescent="0.2">
      <c r="B140" s="133"/>
      <c r="C140" s="134" t="s">
        <v>189</v>
      </c>
      <c r="D140" s="134" t="s">
        <v>140</v>
      </c>
      <c r="E140" s="135" t="s">
        <v>746</v>
      </c>
      <c r="F140" s="136" t="s">
        <v>747</v>
      </c>
      <c r="G140" s="137" t="s">
        <v>391</v>
      </c>
      <c r="H140" s="138">
        <v>1</v>
      </c>
      <c r="I140" s="139"/>
      <c r="J140" s="140">
        <f>ROUND(I140*H140,2)</f>
        <v>0</v>
      </c>
      <c r="K140" s="141"/>
      <c r="L140" s="32"/>
      <c r="M140" s="142" t="s">
        <v>1</v>
      </c>
      <c r="N140" s="143" t="s">
        <v>48</v>
      </c>
      <c r="P140" s="144">
        <f>O140*H140</f>
        <v>0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AR140" s="146" t="s">
        <v>144</v>
      </c>
      <c r="AT140" s="146" t="s">
        <v>140</v>
      </c>
      <c r="AU140" s="146" t="s">
        <v>91</v>
      </c>
      <c r="AY140" s="16" t="s">
        <v>137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6" t="s">
        <v>91</v>
      </c>
      <c r="BK140" s="147">
        <f>ROUND(I140*H140,2)</f>
        <v>0</v>
      </c>
      <c r="BL140" s="16" t="s">
        <v>144</v>
      </c>
      <c r="BM140" s="146" t="s">
        <v>748</v>
      </c>
    </row>
    <row r="141" spans="2:65" s="1" customFormat="1" x14ac:dyDescent="0.2">
      <c r="B141" s="32"/>
      <c r="D141" s="148" t="s">
        <v>146</v>
      </c>
      <c r="F141" s="149" t="s">
        <v>747</v>
      </c>
      <c r="I141" s="150"/>
      <c r="L141" s="32"/>
      <c r="M141" s="151"/>
      <c r="T141" s="56"/>
      <c r="AT141" s="16" t="s">
        <v>146</v>
      </c>
      <c r="AU141" s="16" t="s">
        <v>91</v>
      </c>
    </row>
    <row r="142" spans="2:65" s="1" customFormat="1" ht="16.5" customHeight="1" x14ac:dyDescent="0.2">
      <c r="B142" s="133"/>
      <c r="C142" s="134" t="s">
        <v>240</v>
      </c>
      <c r="D142" s="134" t="s">
        <v>140</v>
      </c>
      <c r="E142" s="135" t="s">
        <v>749</v>
      </c>
      <c r="F142" s="136" t="s">
        <v>750</v>
      </c>
      <c r="G142" s="137" t="s">
        <v>391</v>
      </c>
      <c r="H142" s="138">
        <v>1</v>
      </c>
      <c r="I142" s="139"/>
      <c r="J142" s="140">
        <f>ROUND(I142*H142,2)</f>
        <v>0</v>
      </c>
      <c r="K142" s="141"/>
      <c r="L142" s="32"/>
      <c r="M142" s="142" t="s">
        <v>1</v>
      </c>
      <c r="N142" s="143" t="s">
        <v>48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144</v>
      </c>
      <c r="AT142" s="146" t="s">
        <v>140</v>
      </c>
      <c r="AU142" s="146" t="s">
        <v>91</v>
      </c>
      <c r="AY142" s="16" t="s">
        <v>137</v>
      </c>
      <c r="BE142" s="147">
        <f>IF(N142="základní",J142,0)</f>
        <v>0</v>
      </c>
      <c r="BF142" s="147">
        <f>IF(N142="snížená",J142,0)</f>
        <v>0</v>
      </c>
      <c r="BG142" s="147">
        <f>IF(N142="zákl. přenesená",J142,0)</f>
        <v>0</v>
      </c>
      <c r="BH142" s="147">
        <f>IF(N142="sníž. přenesená",J142,0)</f>
        <v>0</v>
      </c>
      <c r="BI142" s="147">
        <f>IF(N142="nulová",J142,0)</f>
        <v>0</v>
      </c>
      <c r="BJ142" s="16" t="s">
        <v>91</v>
      </c>
      <c r="BK142" s="147">
        <f>ROUND(I142*H142,2)</f>
        <v>0</v>
      </c>
      <c r="BL142" s="16" t="s">
        <v>144</v>
      </c>
      <c r="BM142" s="146" t="s">
        <v>751</v>
      </c>
    </row>
    <row r="143" spans="2:65" s="1" customFormat="1" x14ac:dyDescent="0.2">
      <c r="B143" s="32"/>
      <c r="D143" s="148" t="s">
        <v>146</v>
      </c>
      <c r="F143" s="149" t="s">
        <v>750</v>
      </c>
      <c r="I143" s="150"/>
      <c r="L143" s="32"/>
      <c r="M143" s="151"/>
      <c r="T143" s="56"/>
      <c r="AT143" s="16" t="s">
        <v>146</v>
      </c>
      <c r="AU143" s="16" t="s">
        <v>91</v>
      </c>
    </row>
    <row r="144" spans="2:65" s="1" customFormat="1" ht="16.5" customHeight="1" x14ac:dyDescent="0.2">
      <c r="B144" s="133"/>
      <c r="C144" s="204" t="s">
        <v>235</v>
      </c>
      <c r="D144" s="204" t="s">
        <v>140</v>
      </c>
      <c r="E144" s="205" t="s">
        <v>752</v>
      </c>
      <c r="F144" s="208" t="s">
        <v>753</v>
      </c>
      <c r="G144" s="209" t="s">
        <v>143</v>
      </c>
      <c r="H144" s="210">
        <v>1</v>
      </c>
      <c r="I144" s="206"/>
      <c r="J144" s="207">
        <f>ROUND(I144*H144,2)</f>
        <v>0</v>
      </c>
      <c r="K144" s="141"/>
      <c r="L144" s="32"/>
      <c r="M144" s="142" t="s">
        <v>1</v>
      </c>
      <c r="N144" s="143" t="s">
        <v>48</v>
      </c>
      <c r="P144" s="144">
        <f>O144*H144</f>
        <v>0</v>
      </c>
      <c r="Q144" s="144">
        <v>0</v>
      </c>
      <c r="R144" s="144">
        <f>Q144*H144</f>
        <v>0</v>
      </c>
      <c r="S144" s="144">
        <v>0</v>
      </c>
      <c r="T144" s="145">
        <f>S144*H144</f>
        <v>0</v>
      </c>
      <c r="AR144" s="146" t="s">
        <v>144</v>
      </c>
      <c r="AT144" s="146" t="s">
        <v>140</v>
      </c>
      <c r="AU144" s="146" t="s">
        <v>91</v>
      </c>
      <c r="AY144" s="16" t="s">
        <v>137</v>
      </c>
      <c r="BE144" s="147">
        <f>IF(N144="základní",J144,0)</f>
        <v>0</v>
      </c>
      <c r="BF144" s="147">
        <f>IF(N144="snížená",J144,0)</f>
        <v>0</v>
      </c>
      <c r="BG144" s="147">
        <f>IF(N144="zákl. přenesená",J144,0)</f>
        <v>0</v>
      </c>
      <c r="BH144" s="147">
        <f>IF(N144="sníž. přenesená",J144,0)</f>
        <v>0</v>
      </c>
      <c r="BI144" s="147">
        <f>IF(N144="nulová",J144,0)</f>
        <v>0</v>
      </c>
      <c r="BJ144" s="16" t="s">
        <v>91</v>
      </c>
      <c r="BK144" s="147">
        <f>ROUND(I144*H144,2)</f>
        <v>0</v>
      </c>
      <c r="BL144" s="16" t="s">
        <v>144</v>
      </c>
      <c r="BM144" s="146" t="s">
        <v>754</v>
      </c>
    </row>
    <row r="145" spans="2:65" s="1" customFormat="1" x14ac:dyDescent="0.2">
      <c r="B145" s="32"/>
      <c r="C145" s="218"/>
      <c r="D145" s="219" t="s">
        <v>146</v>
      </c>
      <c r="E145" s="218"/>
      <c r="F145" s="203" t="s">
        <v>753</v>
      </c>
      <c r="G145" s="218"/>
      <c r="H145" s="218"/>
      <c r="I145" s="220"/>
      <c r="J145" s="218"/>
      <c r="L145" s="32"/>
      <c r="M145" s="151"/>
      <c r="T145" s="56"/>
      <c r="AT145" s="16" t="s">
        <v>146</v>
      </c>
      <c r="AU145" s="16" t="s">
        <v>91</v>
      </c>
    </row>
    <row r="146" spans="2:65" s="1" customFormat="1" ht="16.5" customHeight="1" x14ac:dyDescent="0.2">
      <c r="B146" s="133"/>
      <c r="C146" s="204" t="s">
        <v>479</v>
      </c>
      <c r="D146" s="204" t="s">
        <v>140</v>
      </c>
      <c r="E146" s="205" t="s">
        <v>755</v>
      </c>
      <c r="F146" s="208" t="s">
        <v>756</v>
      </c>
      <c r="G146" s="209" t="s">
        <v>391</v>
      </c>
      <c r="H146" s="210">
        <v>1</v>
      </c>
      <c r="I146" s="206"/>
      <c r="J146" s="207">
        <f>ROUND(I146*H146,2)</f>
        <v>0</v>
      </c>
      <c r="K146" s="141"/>
      <c r="L146" s="32"/>
      <c r="M146" s="142" t="s">
        <v>1</v>
      </c>
      <c r="N146" s="143" t="s">
        <v>48</v>
      </c>
      <c r="P146" s="144">
        <f>O146*H146</f>
        <v>0</v>
      </c>
      <c r="Q146" s="144">
        <v>0</v>
      </c>
      <c r="R146" s="144">
        <f>Q146*H146</f>
        <v>0</v>
      </c>
      <c r="S146" s="144">
        <v>0</v>
      </c>
      <c r="T146" s="145">
        <f>S146*H146</f>
        <v>0</v>
      </c>
      <c r="AR146" s="146" t="s">
        <v>144</v>
      </c>
      <c r="AT146" s="146" t="s">
        <v>140</v>
      </c>
      <c r="AU146" s="146" t="s">
        <v>91</v>
      </c>
      <c r="AY146" s="16" t="s">
        <v>137</v>
      </c>
      <c r="BE146" s="147">
        <f>IF(N146="základní",J146,0)</f>
        <v>0</v>
      </c>
      <c r="BF146" s="147">
        <f>IF(N146="snížená",J146,0)</f>
        <v>0</v>
      </c>
      <c r="BG146" s="147">
        <f>IF(N146="zákl. přenesená",J146,0)</f>
        <v>0</v>
      </c>
      <c r="BH146" s="147">
        <f>IF(N146="sníž. přenesená",J146,0)</f>
        <v>0</v>
      </c>
      <c r="BI146" s="147">
        <f>IF(N146="nulová",J146,0)</f>
        <v>0</v>
      </c>
      <c r="BJ146" s="16" t="s">
        <v>91</v>
      </c>
      <c r="BK146" s="147">
        <f>ROUND(I146*H146,2)</f>
        <v>0</v>
      </c>
      <c r="BL146" s="16" t="s">
        <v>144</v>
      </c>
      <c r="BM146" s="146" t="s">
        <v>757</v>
      </c>
    </row>
    <row r="147" spans="2:65" s="1" customFormat="1" x14ac:dyDescent="0.2">
      <c r="B147" s="32"/>
      <c r="C147" s="218"/>
      <c r="D147" s="219" t="s">
        <v>146</v>
      </c>
      <c r="E147" s="218"/>
      <c r="F147" s="203" t="s">
        <v>756</v>
      </c>
      <c r="G147" s="218"/>
      <c r="H147" s="218"/>
      <c r="I147" s="220"/>
      <c r="J147" s="218"/>
      <c r="L147" s="32"/>
      <c r="M147" s="151"/>
      <c r="T147" s="56"/>
      <c r="AT147" s="16" t="s">
        <v>146</v>
      </c>
      <c r="AU147" s="16" t="s">
        <v>91</v>
      </c>
    </row>
    <row r="148" spans="2:65" s="1" customFormat="1" ht="21.75" customHeight="1" x14ac:dyDescent="0.2">
      <c r="B148" s="133"/>
      <c r="C148" s="134" t="s">
        <v>495</v>
      </c>
      <c r="D148" s="134" t="s">
        <v>140</v>
      </c>
      <c r="E148" s="135" t="s">
        <v>758</v>
      </c>
      <c r="F148" s="136" t="s">
        <v>759</v>
      </c>
      <c r="G148" s="137" t="s">
        <v>143</v>
      </c>
      <c r="H148" s="138">
        <v>1</v>
      </c>
      <c r="I148" s="139"/>
      <c r="J148" s="140">
        <f>ROUND(I148*H148,2)</f>
        <v>0</v>
      </c>
      <c r="K148" s="141"/>
      <c r="L148" s="32"/>
      <c r="M148" s="142" t="s">
        <v>1</v>
      </c>
      <c r="N148" s="143" t="s">
        <v>48</v>
      </c>
      <c r="P148" s="144">
        <f>O148*H148</f>
        <v>0</v>
      </c>
      <c r="Q148" s="144">
        <v>0</v>
      </c>
      <c r="R148" s="144">
        <f>Q148*H148</f>
        <v>0</v>
      </c>
      <c r="S148" s="144">
        <v>0</v>
      </c>
      <c r="T148" s="145">
        <f>S148*H148</f>
        <v>0</v>
      </c>
      <c r="AR148" s="146" t="s">
        <v>144</v>
      </c>
      <c r="AT148" s="146" t="s">
        <v>140</v>
      </c>
      <c r="AU148" s="146" t="s">
        <v>91</v>
      </c>
      <c r="AY148" s="16" t="s">
        <v>137</v>
      </c>
      <c r="BE148" s="147">
        <f>IF(N148="základní",J148,0)</f>
        <v>0</v>
      </c>
      <c r="BF148" s="147">
        <f>IF(N148="snížená",J148,0)</f>
        <v>0</v>
      </c>
      <c r="BG148" s="147">
        <f>IF(N148="zákl. přenesená",J148,0)</f>
        <v>0</v>
      </c>
      <c r="BH148" s="147">
        <f>IF(N148="sníž. přenesená",J148,0)</f>
        <v>0</v>
      </c>
      <c r="BI148" s="147">
        <f>IF(N148="nulová",J148,0)</f>
        <v>0</v>
      </c>
      <c r="BJ148" s="16" t="s">
        <v>91</v>
      </c>
      <c r="BK148" s="147">
        <f>ROUND(I148*H148,2)</f>
        <v>0</v>
      </c>
      <c r="BL148" s="16" t="s">
        <v>144</v>
      </c>
      <c r="BM148" s="146" t="s">
        <v>760</v>
      </c>
    </row>
    <row r="149" spans="2:65" s="1" customFormat="1" x14ac:dyDescent="0.2">
      <c r="B149" s="32"/>
      <c r="D149" s="148" t="s">
        <v>146</v>
      </c>
      <c r="F149" s="149" t="s">
        <v>759</v>
      </c>
      <c r="I149" s="150"/>
      <c r="L149" s="32"/>
      <c r="M149" s="151"/>
      <c r="T149" s="56"/>
      <c r="AT149" s="16" t="s">
        <v>146</v>
      </c>
      <c r="AU149" s="16" t="s">
        <v>91</v>
      </c>
    </row>
    <row r="150" spans="2:65" s="1" customFormat="1" ht="16.5" customHeight="1" x14ac:dyDescent="0.2">
      <c r="B150" s="133"/>
      <c r="C150" s="134" t="s">
        <v>393</v>
      </c>
      <c r="D150" s="134" t="s">
        <v>140</v>
      </c>
      <c r="E150" s="135" t="s">
        <v>761</v>
      </c>
      <c r="F150" s="136" t="s">
        <v>762</v>
      </c>
      <c r="G150" s="137" t="s">
        <v>763</v>
      </c>
      <c r="H150" s="138">
        <v>1</v>
      </c>
      <c r="I150" s="139"/>
      <c r="J150" s="140">
        <f>ROUND(I150*H150,2)</f>
        <v>0</v>
      </c>
      <c r="K150" s="141"/>
      <c r="L150" s="32"/>
      <c r="M150" s="142" t="s">
        <v>1</v>
      </c>
      <c r="N150" s="143" t="s">
        <v>48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144</v>
      </c>
      <c r="AT150" s="146" t="s">
        <v>140</v>
      </c>
      <c r="AU150" s="146" t="s">
        <v>91</v>
      </c>
      <c r="AY150" s="16" t="s">
        <v>137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6" t="s">
        <v>91</v>
      </c>
      <c r="BK150" s="147">
        <f>ROUND(I150*H150,2)</f>
        <v>0</v>
      </c>
      <c r="BL150" s="16" t="s">
        <v>144</v>
      </c>
      <c r="BM150" s="146" t="s">
        <v>764</v>
      </c>
    </row>
    <row r="151" spans="2:65" s="1" customFormat="1" x14ac:dyDescent="0.2">
      <c r="B151" s="32"/>
      <c r="D151" s="148" t="s">
        <v>146</v>
      </c>
      <c r="F151" s="149" t="s">
        <v>762</v>
      </c>
      <c r="I151" s="150"/>
      <c r="L151" s="32"/>
      <c r="M151" s="151"/>
      <c r="T151" s="56"/>
      <c r="AT151" s="16" t="s">
        <v>146</v>
      </c>
      <c r="AU151" s="16" t="s">
        <v>91</v>
      </c>
    </row>
    <row r="152" spans="2:65" s="1" customFormat="1" ht="16.5" customHeight="1" x14ac:dyDescent="0.2">
      <c r="B152" s="133"/>
      <c r="C152" s="134" t="s">
        <v>8</v>
      </c>
      <c r="D152" s="134" t="s">
        <v>140</v>
      </c>
      <c r="E152" s="135" t="s">
        <v>765</v>
      </c>
      <c r="F152" s="136" t="s">
        <v>766</v>
      </c>
      <c r="G152" s="137" t="s">
        <v>763</v>
      </c>
      <c r="H152" s="138">
        <v>1</v>
      </c>
      <c r="I152" s="139"/>
      <c r="J152" s="140">
        <f>ROUND(I152*H152,2)</f>
        <v>0</v>
      </c>
      <c r="K152" s="141"/>
      <c r="L152" s="32"/>
      <c r="M152" s="142" t="s">
        <v>1</v>
      </c>
      <c r="N152" s="143" t="s">
        <v>48</v>
      </c>
      <c r="P152" s="144">
        <f>O152*H152</f>
        <v>0</v>
      </c>
      <c r="Q152" s="144">
        <v>0</v>
      </c>
      <c r="R152" s="144">
        <f>Q152*H152</f>
        <v>0</v>
      </c>
      <c r="S152" s="144">
        <v>0</v>
      </c>
      <c r="T152" s="145">
        <f>S152*H152</f>
        <v>0</v>
      </c>
      <c r="AR152" s="146" t="s">
        <v>144</v>
      </c>
      <c r="AT152" s="146" t="s">
        <v>140</v>
      </c>
      <c r="AU152" s="146" t="s">
        <v>91</v>
      </c>
      <c r="AY152" s="16" t="s">
        <v>137</v>
      </c>
      <c r="BE152" s="147">
        <f>IF(N152="základní",J152,0)</f>
        <v>0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6" t="s">
        <v>91</v>
      </c>
      <c r="BK152" s="147">
        <f>ROUND(I152*H152,2)</f>
        <v>0</v>
      </c>
      <c r="BL152" s="16" t="s">
        <v>144</v>
      </c>
      <c r="BM152" s="146" t="s">
        <v>767</v>
      </c>
    </row>
    <row r="153" spans="2:65" s="1" customFormat="1" x14ac:dyDescent="0.2">
      <c r="B153" s="32"/>
      <c r="D153" s="148" t="s">
        <v>146</v>
      </c>
      <c r="F153" s="149" t="s">
        <v>766</v>
      </c>
      <c r="I153" s="150"/>
      <c r="L153" s="32"/>
      <c r="M153" s="151"/>
      <c r="T153" s="56"/>
      <c r="AT153" s="16" t="s">
        <v>146</v>
      </c>
      <c r="AU153" s="16" t="s">
        <v>91</v>
      </c>
    </row>
    <row r="154" spans="2:65" s="1" customFormat="1" ht="21.75" customHeight="1" x14ac:dyDescent="0.2">
      <c r="B154" s="133"/>
      <c r="C154" s="134" t="s">
        <v>231</v>
      </c>
      <c r="D154" s="134" t="s">
        <v>140</v>
      </c>
      <c r="E154" s="135" t="s">
        <v>768</v>
      </c>
      <c r="F154" s="136" t="s">
        <v>769</v>
      </c>
      <c r="G154" s="137" t="s">
        <v>399</v>
      </c>
      <c r="H154" s="183"/>
      <c r="I154" s="139"/>
      <c r="J154" s="140">
        <f>ROUND(I154*H154,2)</f>
        <v>0</v>
      </c>
      <c r="K154" s="141"/>
      <c r="L154" s="32"/>
      <c r="M154" s="142" t="s">
        <v>1</v>
      </c>
      <c r="N154" s="143" t="s">
        <v>48</v>
      </c>
      <c r="P154" s="144">
        <f>O154*H154</f>
        <v>0</v>
      </c>
      <c r="Q154" s="144">
        <v>0</v>
      </c>
      <c r="R154" s="144">
        <f>Q154*H154</f>
        <v>0</v>
      </c>
      <c r="S154" s="144">
        <v>0</v>
      </c>
      <c r="T154" s="145">
        <f>S154*H154</f>
        <v>0</v>
      </c>
      <c r="AR154" s="146" t="s">
        <v>144</v>
      </c>
      <c r="AT154" s="146" t="s">
        <v>140</v>
      </c>
      <c r="AU154" s="146" t="s">
        <v>91</v>
      </c>
      <c r="AY154" s="16" t="s">
        <v>137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6" t="s">
        <v>91</v>
      </c>
      <c r="BK154" s="147">
        <f>ROUND(I154*H154,2)</f>
        <v>0</v>
      </c>
      <c r="BL154" s="16" t="s">
        <v>144</v>
      </c>
      <c r="BM154" s="146" t="s">
        <v>255</v>
      </c>
    </row>
    <row r="155" spans="2:65" s="1" customFormat="1" x14ac:dyDescent="0.2">
      <c r="B155" s="32"/>
      <c r="D155" s="148" t="s">
        <v>146</v>
      </c>
      <c r="F155" s="149" t="s">
        <v>769</v>
      </c>
      <c r="I155" s="150"/>
      <c r="L155" s="32"/>
      <c r="M155" s="151"/>
      <c r="T155" s="56"/>
      <c r="AT155" s="16" t="s">
        <v>146</v>
      </c>
      <c r="AU155" s="16" t="s">
        <v>91</v>
      </c>
    </row>
    <row r="156" spans="2:65" s="11" customFormat="1" ht="22.9" customHeight="1" x14ac:dyDescent="0.2">
      <c r="B156" s="122"/>
      <c r="D156" s="123" t="s">
        <v>81</v>
      </c>
      <c r="E156" s="131" t="s">
        <v>770</v>
      </c>
      <c r="F156" s="131" t="s">
        <v>771</v>
      </c>
      <c r="I156" s="125"/>
      <c r="J156" s="132">
        <f>BK156</f>
        <v>0</v>
      </c>
      <c r="L156" s="122"/>
      <c r="M156" s="126"/>
      <c r="P156" s="127">
        <f>SUM(P157:P170)</f>
        <v>0</v>
      </c>
      <c r="R156" s="127">
        <f>SUM(R157:R170)</f>
        <v>0</v>
      </c>
      <c r="T156" s="128">
        <f>SUM(T157:T170)</f>
        <v>0</v>
      </c>
      <c r="AR156" s="123" t="s">
        <v>87</v>
      </c>
      <c r="AT156" s="129" t="s">
        <v>81</v>
      </c>
      <c r="AU156" s="129" t="s">
        <v>87</v>
      </c>
      <c r="AY156" s="123" t="s">
        <v>137</v>
      </c>
      <c r="BK156" s="130">
        <f>SUM(BK157:BK170)</f>
        <v>0</v>
      </c>
    </row>
    <row r="157" spans="2:65" s="1" customFormat="1" ht="16.5" customHeight="1" x14ac:dyDescent="0.2">
      <c r="B157" s="133"/>
      <c r="C157" s="134" t="s">
        <v>772</v>
      </c>
      <c r="D157" s="134" t="s">
        <v>140</v>
      </c>
      <c r="E157" s="135" t="s">
        <v>773</v>
      </c>
      <c r="F157" s="136" t="s">
        <v>774</v>
      </c>
      <c r="G157" s="137" t="s">
        <v>207</v>
      </c>
      <c r="H157" s="138">
        <v>3.2000000000000001E-2</v>
      </c>
      <c r="I157" s="139"/>
      <c r="J157" s="140">
        <f>ROUND(I157*H157,2)</f>
        <v>0</v>
      </c>
      <c r="K157" s="141"/>
      <c r="L157" s="32"/>
      <c r="M157" s="142" t="s">
        <v>1</v>
      </c>
      <c r="N157" s="143" t="s">
        <v>48</v>
      </c>
      <c r="P157" s="144">
        <f>O157*H157</f>
        <v>0</v>
      </c>
      <c r="Q157" s="144">
        <v>0</v>
      </c>
      <c r="R157" s="144">
        <f>Q157*H157</f>
        <v>0</v>
      </c>
      <c r="S157" s="144">
        <v>0</v>
      </c>
      <c r="T157" s="145">
        <f>S157*H157</f>
        <v>0</v>
      </c>
      <c r="AR157" s="146" t="s">
        <v>144</v>
      </c>
      <c r="AT157" s="146" t="s">
        <v>140</v>
      </c>
      <c r="AU157" s="146" t="s">
        <v>91</v>
      </c>
      <c r="AY157" s="16" t="s">
        <v>137</v>
      </c>
      <c r="BE157" s="147">
        <f>IF(N157="základní",J157,0)</f>
        <v>0</v>
      </c>
      <c r="BF157" s="147">
        <f>IF(N157="snížená",J157,0)</f>
        <v>0</v>
      </c>
      <c r="BG157" s="147">
        <f>IF(N157="zákl. přenesená",J157,0)</f>
        <v>0</v>
      </c>
      <c r="BH157" s="147">
        <f>IF(N157="sníž. přenesená",J157,0)</f>
        <v>0</v>
      </c>
      <c r="BI157" s="147">
        <f>IF(N157="nulová",J157,0)</f>
        <v>0</v>
      </c>
      <c r="BJ157" s="16" t="s">
        <v>91</v>
      </c>
      <c r="BK157" s="147">
        <f>ROUND(I157*H157,2)</f>
        <v>0</v>
      </c>
      <c r="BL157" s="16" t="s">
        <v>144</v>
      </c>
      <c r="BM157" s="146" t="s">
        <v>775</v>
      </c>
    </row>
    <row r="158" spans="2:65" s="1" customFormat="1" x14ac:dyDescent="0.2">
      <c r="B158" s="32"/>
      <c r="D158" s="148" t="s">
        <v>146</v>
      </c>
      <c r="F158" s="149" t="s">
        <v>774</v>
      </c>
      <c r="I158" s="150"/>
      <c r="L158" s="32"/>
      <c r="M158" s="151"/>
      <c r="T158" s="56"/>
      <c r="AT158" s="16" t="s">
        <v>146</v>
      </c>
      <c r="AU158" s="16" t="s">
        <v>91</v>
      </c>
    </row>
    <row r="159" spans="2:65" s="1" customFormat="1" ht="16.5" customHeight="1" x14ac:dyDescent="0.2">
      <c r="B159" s="133"/>
      <c r="C159" s="134" t="s">
        <v>748</v>
      </c>
      <c r="D159" s="134" t="s">
        <v>140</v>
      </c>
      <c r="E159" s="135" t="s">
        <v>776</v>
      </c>
      <c r="F159" s="136" t="s">
        <v>777</v>
      </c>
      <c r="G159" s="137" t="s">
        <v>207</v>
      </c>
      <c r="H159" s="138">
        <v>3.2000000000000001E-2</v>
      </c>
      <c r="I159" s="139"/>
      <c r="J159" s="140">
        <f>ROUND(I159*H159,2)</f>
        <v>0</v>
      </c>
      <c r="K159" s="141"/>
      <c r="L159" s="32"/>
      <c r="M159" s="142" t="s">
        <v>1</v>
      </c>
      <c r="N159" s="143" t="s">
        <v>48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AR159" s="146" t="s">
        <v>144</v>
      </c>
      <c r="AT159" s="146" t="s">
        <v>140</v>
      </c>
      <c r="AU159" s="146" t="s">
        <v>91</v>
      </c>
      <c r="AY159" s="16" t="s">
        <v>137</v>
      </c>
      <c r="BE159" s="147">
        <f>IF(N159="základní",J159,0)</f>
        <v>0</v>
      </c>
      <c r="BF159" s="147">
        <f>IF(N159="snížená",J159,0)</f>
        <v>0</v>
      </c>
      <c r="BG159" s="147">
        <f>IF(N159="zákl. přenesená",J159,0)</f>
        <v>0</v>
      </c>
      <c r="BH159" s="147">
        <f>IF(N159="sníž. přenesená",J159,0)</f>
        <v>0</v>
      </c>
      <c r="BI159" s="147">
        <f>IF(N159="nulová",J159,0)</f>
        <v>0</v>
      </c>
      <c r="BJ159" s="16" t="s">
        <v>91</v>
      </c>
      <c r="BK159" s="147">
        <f>ROUND(I159*H159,2)</f>
        <v>0</v>
      </c>
      <c r="BL159" s="16" t="s">
        <v>144</v>
      </c>
      <c r="BM159" s="146" t="s">
        <v>778</v>
      </c>
    </row>
    <row r="160" spans="2:65" s="1" customFormat="1" x14ac:dyDescent="0.2">
      <c r="B160" s="32"/>
      <c r="D160" s="148" t="s">
        <v>146</v>
      </c>
      <c r="F160" s="149" t="s">
        <v>777</v>
      </c>
      <c r="I160" s="150"/>
      <c r="L160" s="32"/>
      <c r="M160" s="151"/>
      <c r="T160" s="56"/>
      <c r="AT160" s="16" t="s">
        <v>146</v>
      </c>
      <c r="AU160" s="16" t="s">
        <v>91</v>
      </c>
    </row>
    <row r="161" spans="2:65" s="1" customFormat="1" ht="16.5" customHeight="1" x14ac:dyDescent="0.2">
      <c r="B161" s="133"/>
      <c r="C161" s="134" t="s">
        <v>779</v>
      </c>
      <c r="D161" s="134" t="s">
        <v>140</v>
      </c>
      <c r="E161" s="135" t="s">
        <v>780</v>
      </c>
      <c r="F161" s="136" t="s">
        <v>781</v>
      </c>
      <c r="G161" s="137" t="s">
        <v>207</v>
      </c>
      <c r="H161" s="138">
        <v>3.2000000000000001E-2</v>
      </c>
      <c r="I161" s="139"/>
      <c r="J161" s="140">
        <f>ROUND(I161*H161,2)</f>
        <v>0</v>
      </c>
      <c r="K161" s="141"/>
      <c r="L161" s="32"/>
      <c r="M161" s="142" t="s">
        <v>1</v>
      </c>
      <c r="N161" s="143" t="s">
        <v>48</v>
      </c>
      <c r="P161" s="144">
        <f>O161*H161</f>
        <v>0</v>
      </c>
      <c r="Q161" s="144">
        <v>0</v>
      </c>
      <c r="R161" s="144">
        <f>Q161*H161</f>
        <v>0</v>
      </c>
      <c r="S161" s="144">
        <v>0</v>
      </c>
      <c r="T161" s="145">
        <f>S161*H161</f>
        <v>0</v>
      </c>
      <c r="AR161" s="146" t="s">
        <v>144</v>
      </c>
      <c r="AT161" s="146" t="s">
        <v>140</v>
      </c>
      <c r="AU161" s="146" t="s">
        <v>91</v>
      </c>
      <c r="AY161" s="16" t="s">
        <v>137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6" t="s">
        <v>91</v>
      </c>
      <c r="BK161" s="147">
        <f>ROUND(I161*H161,2)</f>
        <v>0</v>
      </c>
      <c r="BL161" s="16" t="s">
        <v>144</v>
      </c>
      <c r="BM161" s="146" t="s">
        <v>782</v>
      </c>
    </row>
    <row r="162" spans="2:65" s="1" customFormat="1" x14ac:dyDescent="0.2">
      <c r="B162" s="32"/>
      <c r="D162" s="148" t="s">
        <v>146</v>
      </c>
      <c r="F162" s="149" t="s">
        <v>781</v>
      </c>
      <c r="I162" s="150"/>
      <c r="L162" s="32"/>
      <c r="M162" s="151"/>
      <c r="T162" s="56"/>
      <c r="AT162" s="16" t="s">
        <v>146</v>
      </c>
      <c r="AU162" s="16" t="s">
        <v>91</v>
      </c>
    </row>
    <row r="163" spans="2:65" s="1" customFormat="1" ht="21.75" customHeight="1" x14ac:dyDescent="0.2">
      <c r="B163" s="133"/>
      <c r="C163" s="134" t="s">
        <v>751</v>
      </c>
      <c r="D163" s="134" t="s">
        <v>140</v>
      </c>
      <c r="E163" s="135" t="s">
        <v>783</v>
      </c>
      <c r="F163" s="136" t="s">
        <v>784</v>
      </c>
      <c r="G163" s="137" t="s">
        <v>207</v>
      </c>
      <c r="H163" s="138">
        <v>3.2000000000000001E-2</v>
      </c>
      <c r="I163" s="139"/>
      <c r="J163" s="140">
        <f>ROUND(I163*H163,2)</f>
        <v>0</v>
      </c>
      <c r="K163" s="141"/>
      <c r="L163" s="32"/>
      <c r="M163" s="142" t="s">
        <v>1</v>
      </c>
      <c r="N163" s="143" t="s">
        <v>48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AR163" s="146" t="s">
        <v>144</v>
      </c>
      <c r="AT163" s="146" t="s">
        <v>140</v>
      </c>
      <c r="AU163" s="146" t="s">
        <v>91</v>
      </c>
      <c r="AY163" s="16" t="s">
        <v>137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6" t="s">
        <v>91</v>
      </c>
      <c r="BK163" s="147">
        <f>ROUND(I163*H163,2)</f>
        <v>0</v>
      </c>
      <c r="BL163" s="16" t="s">
        <v>144</v>
      </c>
      <c r="BM163" s="146" t="s">
        <v>785</v>
      </c>
    </row>
    <row r="164" spans="2:65" s="1" customFormat="1" x14ac:dyDescent="0.2">
      <c r="B164" s="32"/>
      <c r="D164" s="148" t="s">
        <v>146</v>
      </c>
      <c r="F164" s="149" t="s">
        <v>784</v>
      </c>
      <c r="I164" s="150"/>
      <c r="L164" s="32"/>
      <c r="M164" s="151"/>
      <c r="T164" s="56"/>
      <c r="AT164" s="16" t="s">
        <v>146</v>
      </c>
      <c r="AU164" s="16" t="s">
        <v>91</v>
      </c>
    </row>
    <row r="165" spans="2:65" s="1" customFormat="1" ht="16.5" customHeight="1" x14ac:dyDescent="0.2">
      <c r="B165" s="133"/>
      <c r="C165" s="134" t="s">
        <v>7</v>
      </c>
      <c r="D165" s="134" t="s">
        <v>140</v>
      </c>
      <c r="E165" s="135" t="s">
        <v>786</v>
      </c>
      <c r="F165" s="136" t="s">
        <v>787</v>
      </c>
      <c r="G165" s="137" t="s">
        <v>207</v>
      </c>
      <c r="H165" s="138">
        <v>0.16200000000000001</v>
      </c>
      <c r="I165" s="139"/>
      <c r="J165" s="140">
        <f>ROUND(I165*H165,2)</f>
        <v>0</v>
      </c>
      <c r="K165" s="141"/>
      <c r="L165" s="32"/>
      <c r="M165" s="142" t="s">
        <v>1</v>
      </c>
      <c r="N165" s="143" t="s">
        <v>48</v>
      </c>
      <c r="P165" s="144">
        <f>O165*H165</f>
        <v>0</v>
      </c>
      <c r="Q165" s="144">
        <v>0</v>
      </c>
      <c r="R165" s="144">
        <f>Q165*H165</f>
        <v>0</v>
      </c>
      <c r="S165" s="144">
        <v>0</v>
      </c>
      <c r="T165" s="145">
        <f>S165*H165</f>
        <v>0</v>
      </c>
      <c r="AR165" s="146" t="s">
        <v>144</v>
      </c>
      <c r="AT165" s="146" t="s">
        <v>140</v>
      </c>
      <c r="AU165" s="146" t="s">
        <v>91</v>
      </c>
      <c r="AY165" s="16" t="s">
        <v>137</v>
      </c>
      <c r="BE165" s="147">
        <f>IF(N165="základní",J165,0)</f>
        <v>0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6" t="s">
        <v>91</v>
      </c>
      <c r="BK165" s="147">
        <f>ROUND(I165*H165,2)</f>
        <v>0</v>
      </c>
      <c r="BL165" s="16" t="s">
        <v>144</v>
      </c>
      <c r="BM165" s="146" t="s">
        <v>788</v>
      </c>
    </row>
    <row r="166" spans="2:65" s="1" customFormat="1" x14ac:dyDescent="0.2">
      <c r="B166" s="32"/>
      <c r="D166" s="148" t="s">
        <v>146</v>
      </c>
      <c r="F166" s="149" t="s">
        <v>787</v>
      </c>
      <c r="I166" s="150"/>
      <c r="L166" s="32"/>
      <c r="M166" s="151"/>
      <c r="T166" s="56"/>
      <c r="AT166" s="16" t="s">
        <v>146</v>
      </c>
      <c r="AU166" s="16" t="s">
        <v>91</v>
      </c>
    </row>
    <row r="167" spans="2:65" s="1" customFormat="1" ht="16.5" customHeight="1" x14ac:dyDescent="0.2">
      <c r="B167" s="133"/>
      <c r="C167" s="134" t="s">
        <v>754</v>
      </c>
      <c r="D167" s="134" t="s">
        <v>140</v>
      </c>
      <c r="E167" s="135" t="s">
        <v>789</v>
      </c>
      <c r="F167" s="136" t="s">
        <v>790</v>
      </c>
      <c r="G167" s="137" t="s">
        <v>207</v>
      </c>
      <c r="H167" s="138">
        <v>1.4999999999999999E-2</v>
      </c>
      <c r="I167" s="139"/>
      <c r="J167" s="140">
        <f>ROUND(I167*H167,2)</f>
        <v>0</v>
      </c>
      <c r="K167" s="141"/>
      <c r="L167" s="32"/>
      <c r="M167" s="142" t="s">
        <v>1</v>
      </c>
      <c r="N167" s="143" t="s">
        <v>48</v>
      </c>
      <c r="P167" s="144">
        <f>O167*H167</f>
        <v>0</v>
      </c>
      <c r="Q167" s="144">
        <v>0</v>
      </c>
      <c r="R167" s="144">
        <f>Q167*H167</f>
        <v>0</v>
      </c>
      <c r="S167" s="144">
        <v>0</v>
      </c>
      <c r="T167" s="145">
        <f>S167*H167</f>
        <v>0</v>
      </c>
      <c r="AR167" s="146" t="s">
        <v>144</v>
      </c>
      <c r="AT167" s="146" t="s">
        <v>140</v>
      </c>
      <c r="AU167" s="146" t="s">
        <v>91</v>
      </c>
      <c r="AY167" s="16" t="s">
        <v>137</v>
      </c>
      <c r="BE167" s="147">
        <f>IF(N167="základní",J167,0)</f>
        <v>0</v>
      </c>
      <c r="BF167" s="147">
        <f>IF(N167="snížená",J167,0)</f>
        <v>0</v>
      </c>
      <c r="BG167" s="147">
        <f>IF(N167="zákl. přenesená",J167,0)</f>
        <v>0</v>
      </c>
      <c r="BH167" s="147">
        <f>IF(N167="sníž. přenesená",J167,0)</f>
        <v>0</v>
      </c>
      <c r="BI167" s="147">
        <f>IF(N167="nulová",J167,0)</f>
        <v>0</v>
      </c>
      <c r="BJ167" s="16" t="s">
        <v>91</v>
      </c>
      <c r="BK167" s="147">
        <f>ROUND(I167*H167,2)</f>
        <v>0</v>
      </c>
      <c r="BL167" s="16" t="s">
        <v>144</v>
      </c>
      <c r="BM167" s="146" t="s">
        <v>791</v>
      </c>
    </row>
    <row r="168" spans="2:65" s="1" customFormat="1" x14ac:dyDescent="0.2">
      <c r="B168" s="32"/>
      <c r="D168" s="148" t="s">
        <v>146</v>
      </c>
      <c r="F168" s="149" t="s">
        <v>790</v>
      </c>
      <c r="I168" s="150"/>
      <c r="L168" s="32"/>
      <c r="M168" s="151"/>
      <c r="T168" s="56"/>
      <c r="AT168" s="16" t="s">
        <v>146</v>
      </c>
      <c r="AU168" s="16" t="s">
        <v>91</v>
      </c>
    </row>
    <row r="169" spans="2:65" s="1" customFormat="1" ht="24.2" customHeight="1" x14ac:dyDescent="0.2">
      <c r="B169" s="133"/>
      <c r="C169" s="134" t="s">
        <v>792</v>
      </c>
      <c r="D169" s="134" t="s">
        <v>140</v>
      </c>
      <c r="E169" s="135" t="s">
        <v>793</v>
      </c>
      <c r="F169" s="136" t="s">
        <v>794</v>
      </c>
      <c r="G169" s="137" t="s">
        <v>207</v>
      </c>
      <c r="H169" s="138">
        <v>1.7999999999999999E-2</v>
      </c>
      <c r="I169" s="139"/>
      <c r="J169" s="140">
        <f>ROUND(I169*H169,2)</f>
        <v>0</v>
      </c>
      <c r="K169" s="141"/>
      <c r="L169" s="32"/>
      <c r="M169" s="142" t="s">
        <v>1</v>
      </c>
      <c r="N169" s="143" t="s">
        <v>48</v>
      </c>
      <c r="P169" s="144">
        <f>O169*H169</f>
        <v>0</v>
      </c>
      <c r="Q169" s="144">
        <v>0</v>
      </c>
      <c r="R169" s="144">
        <f>Q169*H169</f>
        <v>0</v>
      </c>
      <c r="S169" s="144">
        <v>0</v>
      </c>
      <c r="T169" s="145">
        <f>S169*H169</f>
        <v>0</v>
      </c>
      <c r="AR169" s="146" t="s">
        <v>144</v>
      </c>
      <c r="AT169" s="146" t="s">
        <v>140</v>
      </c>
      <c r="AU169" s="146" t="s">
        <v>91</v>
      </c>
      <c r="AY169" s="16" t="s">
        <v>137</v>
      </c>
      <c r="BE169" s="147">
        <f>IF(N169="základní",J169,0)</f>
        <v>0</v>
      </c>
      <c r="BF169" s="147">
        <f>IF(N169="snížená",J169,0)</f>
        <v>0</v>
      </c>
      <c r="BG169" s="147">
        <f>IF(N169="zákl. přenesená",J169,0)</f>
        <v>0</v>
      </c>
      <c r="BH169" s="147">
        <f>IF(N169="sníž. přenesená",J169,0)</f>
        <v>0</v>
      </c>
      <c r="BI169" s="147">
        <f>IF(N169="nulová",J169,0)</f>
        <v>0</v>
      </c>
      <c r="BJ169" s="16" t="s">
        <v>91</v>
      </c>
      <c r="BK169" s="147">
        <f>ROUND(I169*H169,2)</f>
        <v>0</v>
      </c>
      <c r="BL169" s="16" t="s">
        <v>144</v>
      </c>
      <c r="BM169" s="146" t="s">
        <v>795</v>
      </c>
    </row>
    <row r="170" spans="2:65" s="1" customFormat="1" ht="19.5" x14ac:dyDescent="0.2">
      <c r="B170" s="32"/>
      <c r="D170" s="148" t="s">
        <v>146</v>
      </c>
      <c r="F170" s="149" t="s">
        <v>794</v>
      </c>
      <c r="I170" s="150"/>
      <c r="L170" s="32"/>
      <c r="M170" s="151"/>
      <c r="T170" s="56"/>
      <c r="AT170" s="16" t="s">
        <v>146</v>
      </c>
      <c r="AU170" s="16" t="s">
        <v>91</v>
      </c>
    </row>
    <row r="171" spans="2:65" s="11" customFormat="1" ht="22.9" customHeight="1" x14ac:dyDescent="0.2">
      <c r="B171" s="122"/>
      <c r="D171" s="123" t="s">
        <v>81</v>
      </c>
      <c r="E171" s="131" t="s">
        <v>796</v>
      </c>
      <c r="F171" s="131" t="s">
        <v>797</v>
      </c>
      <c r="I171" s="125"/>
      <c r="J171" s="132">
        <f>BK171</f>
        <v>0</v>
      </c>
      <c r="L171" s="122"/>
      <c r="M171" s="126"/>
      <c r="P171" s="127">
        <f>SUM(P172:P177)</f>
        <v>0</v>
      </c>
      <c r="R171" s="127">
        <f>SUM(R172:R177)</f>
        <v>0</v>
      </c>
      <c r="T171" s="128">
        <f>SUM(T172:T177)</f>
        <v>0</v>
      </c>
      <c r="AR171" s="123" t="s">
        <v>87</v>
      </c>
      <c r="AT171" s="129" t="s">
        <v>81</v>
      </c>
      <c r="AU171" s="129" t="s">
        <v>87</v>
      </c>
      <c r="AY171" s="123" t="s">
        <v>137</v>
      </c>
      <c r="BK171" s="130">
        <f>SUM(BK172:BK177)</f>
        <v>0</v>
      </c>
    </row>
    <row r="172" spans="2:65" s="1" customFormat="1" ht="16.5" customHeight="1" x14ac:dyDescent="0.2">
      <c r="B172" s="133"/>
      <c r="C172" s="134" t="s">
        <v>757</v>
      </c>
      <c r="D172" s="134" t="s">
        <v>140</v>
      </c>
      <c r="E172" s="135" t="s">
        <v>798</v>
      </c>
      <c r="F172" s="136" t="s">
        <v>390</v>
      </c>
      <c r="G172" s="137" t="s">
        <v>799</v>
      </c>
      <c r="H172" s="138">
        <v>1</v>
      </c>
      <c r="I172" s="139"/>
      <c r="J172" s="140">
        <f>ROUND(I172*H172,2)</f>
        <v>0</v>
      </c>
      <c r="K172" s="141"/>
      <c r="L172" s="32"/>
      <c r="M172" s="142" t="s">
        <v>1</v>
      </c>
      <c r="N172" s="143" t="s">
        <v>48</v>
      </c>
      <c r="P172" s="144">
        <f>O172*H172</f>
        <v>0</v>
      </c>
      <c r="Q172" s="144">
        <v>0</v>
      </c>
      <c r="R172" s="144">
        <f>Q172*H172</f>
        <v>0</v>
      </c>
      <c r="S172" s="144">
        <v>0</v>
      </c>
      <c r="T172" s="145">
        <f>S172*H172</f>
        <v>0</v>
      </c>
      <c r="AR172" s="146" t="s">
        <v>144</v>
      </c>
      <c r="AT172" s="146" t="s">
        <v>140</v>
      </c>
      <c r="AU172" s="146" t="s">
        <v>91</v>
      </c>
      <c r="AY172" s="16" t="s">
        <v>137</v>
      </c>
      <c r="BE172" s="147">
        <f>IF(N172="základní",J172,0)</f>
        <v>0</v>
      </c>
      <c r="BF172" s="147">
        <f>IF(N172="snížená",J172,0)</f>
        <v>0</v>
      </c>
      <c r="BG172" s="147">
        <f>IF(N172="zákl. přenesená",J172,0)</f>
        <v>0</v>
      </c>
      <c r="BH172" s="147">
        <f>IF(N172="sníž. přenesená",J172,0)</f>
        <v>0</v>
      </c>
      <c r="BI172" s="147">
        <f>IF(N172="nulová",J172,0)</f>
        <v>0</v>
      </c>
      <c r="BJ172" s="16" t="s">
        <v>91</v>
      </c>
      <c r="BK172" s="147">
        <f>ROUND(I172*H172,2)</f>
        <v>0</v>
      </c>
      <c r="BL172" s="16" t="s">
        <v>144</v>
      </c>
      <c r="BM172" s="146" t="s">
        <v>800</v>
      </c>
    </row>
    <row r="173" spans="2:65" s="1" customFormat="1" x14ac:dyDescent="0.2">
      <c r="B173" s="32"/>
      <c r="D173" s="148" t="s">
        <v>146</v>
      </c>
      <c r="F173" s="149" t="s">
        <v>390</v>
      </c>
      <c r="I173" s="150"/>
      <c r="L173" s="32"/>
      <c r="M173" s="151"/>
      <c r="T173" s="56"/>
      <c r="AT173" s="16" t="s">
        <v>146</v>
      </c>
      <c r="AU173" s="16" t="s">
        <v>91</v>
      </c>
    </row>
    <row r="174" spans="2:65" s="1" customFormat="1" ht="16.5" customHeight="1" x14ac:dyDescent="0.2">
      <c r="B174" s="133"/>
      <c r="C174" s="134" t="s">
        <v>801</v>
      </c>
      <c r="D174" s="134" t="s">
        <v>140</v>
      </c>
      <c r="E174" s="135" t="s">
        <v>802</v>
      </c>
      <c r="F174" s="136" t="s">
        <v>803</v>
      </c>
      <c r="G174" s="137" t="s">
        <v>804</v>
      </c>
      <c r="H174" s="138">
        <v>1</v>
      </c>
      <c r="I174" s="139"/>
      <c r="J174" s="140">
        <f>ROUND(I174*H174,2)</f>
        <v>0</v>
      </c>
      <c r="K174" s="141"/>
      <c r="L174" s="32"/>
      <c r="M174" s="142" t="s">
        <v>1</v>
      </c>
      <c r="N174" s="143" t="s">
        <v>48</v>
      </c>
      <c r="P174" s="144">
        <f>O174*H174</f>
        <v>0</v>
      </c>
      <c r="Q174" s="144">
        <v>0</v>
      </c>
      <c r="R174" s="144">
        <f>Q174*H174</f>
        <v>0</v>
      </c>
      <c r="S174" s="144">
        <v>0</v>
      </c>
      <c r="T174" s="145">
        <f>S174*H174</f>
        <v>0</v>
      </c>
      <c r="AR174" s="146" t="s">
        <v>144</v>
      </c>
      <c r="AT174" s="146" t="s">
        <v>140</v>
      </c>
      <c r="AU174" s="146" t="s">
        <v>91</v>
      </c>
      <c r="AY174" s="16" t="s">
        <v>137</v>
      </c>
      <c r="BE174" s="147">
        <f>IF(N174="základní",J174,0)</f>
        <v>0</v>
      </c>
      <c r="BF174" s="147">
        <f>IF(N174="snížená",J174,0)</f>
        <v>0</v>
      </c>
      <c r="BG174" s="147">
        <f>IF(N174="zákl. přenesená",J174,0)</f>
        <v>0</v>
      </c>
      <c r="BH174" s="147">
        <f>IF(N174="sníž. přenesená",J174,0)</f>
        <v>0</v>
      </c>
      <c r="BI174" s="147">
        <f>IF(N174="nulová",J174,0)</f>
        <v>0</v>
      </c>
      <c r="BJ174" s="16" t="s">
        <v>91</v>
      </c>
      <c r="BK174" s="147">
        <f>ROUND(I174*H174,2)</f>
        <v>0</v>
      </c>
      <c r="BL174" s="16" t="s">
        <v>144</v>
      </c>
      <c r="BM174" s="146" t="s">
        <v>262</v>
      </c>
    </row>
    <row r="175" spans="2:65" s="1" customFormat="1" x14ac:dyDescent="0.2">
      <c r="B175" s="32"/>
      <c r="D175" s="148" t="s">
        <v>146</v>
      </c>
      <c r="F175" s="149" t="s">
        <v>803</v>
      </c>
      <c r="I175" s="150"/>
      <c r="L175" s="32"/>
      <c r="M175" s="151"/>
      <c r="T175" s="56"/>
      <c r="AT175" s="16" t="s">
        <v>146</v>
      </c>
      <c r="AU175" s="16" t="s">
        <v>91</v>
      </c>
    </row>
    <row r="176" spans="2:65" s="1" customFormat="1" ht="16.5" customHeight="1" x14ac:dyDescent="0.2">
      <c r="B176" s="133"/>
      <c r="C176" s="134" t="s">
        <v>760</v>
      </c>
      <c r="D176" s="134" t="s">
        <v>140</v>
      </c>
      <c r="E176" s="135" t="s">
        <v>805</v>
      </c>
      <c r="F176" s="136" t="s">
        <v>806</v>
      </c>
      <c r="G176" s="137" t="s">
        <v>799</v>
      </c>
      <c r="H176" s="138">
        <v>1</v>
      </c>
      <c r="I176" s="139"/>
      <c r="J176" s="140">
        <f>ROUND(I176*H176,2)</f>
        <v>0</v>
      </c>
      <c r="K176" s="141"/>
      <c r="L176" s="32"/>
      <c r="M176" s="142" t="s">
        <v>1</v>
      </c>
      <c r="N176" s="143" t="s">
        <v>48</v>
      </c>
      <c r="P176" s="144">
        <f>O176*H176</f>
        <v>0</v>
      </c>
      <c r="Q176" s="144">
        <v>0</v>
      </c>
      <c r="R176" s="144">
        <f>Q176*H176</f>
        <v>0</v>
      </c>
      <c r="S176" s="144">
        <v>0</v>
      </c>
      <c r="T176" s="145">
        <f>S176*H176</f>
        <v>0</v>
      </c>
      <c r="AR176" s="146" t="s">
        <v>144</v>
      </c>
      <c r="AT176" s="146" t="s">
        <v>140</v>
      </c>
      <c r="AU176" s="146" t="s">
        <v>91</v>
      </c>
      <c r="AY176" s="16" t="s">
        <v>137</v>
      </c>
      <c r="BE176" s="147">
        <f>IF(N176="základní",J176,0)</f>
        <v>0</v>
      </c>
      <c r="BF176" s="147">
        <f>IF(N176="snížená",J176,0)</f>
        <v>0</v>
      </c>
      <c r="BG176" s="147">
        <f>IF(N176="zákl. přenesená",J176,0)</f>
        <v>0</v>
      </c>
      <c r="BH176" s="147">
        <f>IF(N176="sníž. přenesená",J176,0)</f>
        <v>0</v>
      </c>
      <c r="BI176" s="147">
        <f>IF(N176="nulová",J176,0)</f>
        <v>0</v>
      </c>
      <c r="BJ176" s="16" t="s">
        <v>91</v>
      </c>
      <c r="BK176" s="147">
        <f>ROUND(I176*H176,2)</f>
        <v>0</v>
      </c>
      <c r="BL176" s="16" t="s">
        <v>144</v>
      </c>
      <c r="BM176" s="146" t="s">
        <v>807</v>
      </c>
    </row>
    <row r="177" spans="2:63" s="1" customFormat="1" x14ac:dyDescent="0.2">
      <c r="B177" s="32"/>
      <c r="D177" s="148" t="s">
        <v>146</v>
      </c>
      <c r="F177" s="149" t="s">
        <v>806</v>
      </c>
      <c r="I177" s="150"/>
      <c r="L177" s="32"/>
      <c r="M177" s="151"/>
      <c r="T177" s="56"/>
      <c r="AT177" s="16" t="s">
        <v>146</v>
      </c>
      <c r="AU177" s="16" t="s">
        <v>91</v>
      </c>
    </row>
    <row r="178" spans="2:63" s="1" customFormat="1" ht="49.9" customHeight="1" x14ac:dyDescent="0.2">
      <c r="B178" s="32"/>
      <c r="E178" s="124" t="s">
        <v>718</v>
      </c>
      <c r="F178" s="124" t="s">
        <v>719</v>
      </c>
      <c r="J178" s="112">
        <f t="shared" ref="J178:J183" si="0">BK178</f>
        <v>0</v>
      </c>
      <c r="L178" s="32"/>
      <c r="M178" s="151"/>
      <c r="T178" s="56"/>
      <c r="AT178" s="16" t="s">
        <v>81</v>
      </c>
      <c r="AU178" s="16" t="s">
        <v>82</v>
      </c>
      <c r="AY178" s="16" t="s">
        <v>720</v>
      </c>
      <c r="BK178" s="147">
        <f>SUM(BK179:BK183)</f>
        <v>0</v>
      </c>
    </row>
    <row r="179" spans="2:63" s="1" customFormat="1" ht="16.350000000000001" customHeight="1" x14ac:dyDescent="0.2">
      <c r="B179" s="32"/>
      <c r="C179" s="184" t="s">
        <v>1</v>
      </c>
      <c r="D179" s="184" t="s">
        <v>140</v>
      </c>
      <c r="E179" s="185" t="s">
        <v>1</v>
      </c>
      <c r="F179" s="186" t="s">
        <v>1</v>
      </c>
      <c r="G179" s="187" t="s">
        <v>1</v>
      </c>
      <c r="H179" s="188"/>
      <c r="I179" s="189"/>
      <c r="J179" s="190">
        <f t="shared" si="0"/>
        <v>0</v>
      </c>
      <c r="K179" s="191"/>
      <c r="L179" s="32"/>
      <c r="M179" s="192" t="s">
        <v>1</v>
      </c>
      <c r="N179" s="193" t="s">
        <v>48</v>
      </c>
      <c r="T179" s="56"/>
      <c r="AT179" s="16" t="s">
        <v>720</v>
      </c>
      <c r="AU179" s="16" t="s">
        <v>87</v>
      </c>
      <c r="AY179" s="16" t="s">
        <v>720</v>
      </c>
      <c r="BE179" s="147">
        <f>IF(N179="základní",J179,0)</f>
        <v>0</v>
      </c>
      <c r="BF179" s="147">
        <f>IF(N179="snížená",J179,0)</f>
        <v>0</v>
      </c>
      <c r="BG179" s="147">
        <f>IF(N179="zákl. přenesená",J179,0)</f>
        <v>0</v>
      </c>
      <c r="BH179" s="147">
        <f>IF(N179="sníž. přenesená",J179,0)</f>
        <v>0</v>
      </c>
      <c r="BI179" s="147">
        <f>IF(N179="nulová",J179,0)</f>
        <v>0</v>
      </c>
      <c r="BJ179" s="16" t="s">
        <v>91</v>
      </c>
      <c r="BK179" s="147">
        <f>I179*H179</f>
        <v>0</v>
      </c>
    </row>
    <row r="180" spans="2:63" s="1" customFormat="1" ht="16.350000000000001" customHeight="1" x14ac:dyDescent="0.2">
      <c r="B180" s="32"/>
      <c r="C180" s="184" t="s">
        <v>1</v>
      </c>
      <c r="D180" s="184" t="s">
        <v>140</v>
      </c>
      <c r="E180" s="185" t="s">
        <v>1</v>
      </c>
      <c r="F180" s="186" t="s">
        <v>1</v>
      </c>
      <c r="G180" s="187" t="s">
        <v>1</v>
      </c>
      <c r="H180" s="188"/>
      <c r="I180" s="189"/>
      <c r="J180" s="190">
        <f t="shared" si="0"/>
        <v>0</v>
      </c>
      <c r="K180" s="191"/>
      <c r="L180" s="32"/>
      <c r="M180" s="192" t="s">
        <v>1</v>
      </c>
      <c r="N180" s="193" t="s">
        <v>48</v>
      </c>
      <c r="T180" s="56"/>
      <c r="AT180" s="16" t="s">
        <v>720</v>
      </c>
      <c r="AU180" s="16" t="s">
        <v>87</v>
      </c>
      <c r="AY180" s="16" t="s">
        <v>720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6" t="s">
        <v>91</v>
      </c>
      <c r="BK180" s="147">
        <f>I180*H180</f>
        <v>0</v>
      </c>
    </row>
    <row r="181" spans="2:63" s="1" customFormat="1" ht="16.350000000000001" customHeight="1" x14ac:dyDescent="0.2">
      <c r="B181" s="32"/>
      <c r="C181" s="184" t="s">
        <v>1</v>
      </c>
      <c r="D181" s="184" t="s">
        <v>140</v>
      </c>
      <c r="E181" s="185" t="s">
        <v>1</v>
      </c>
      <c r="F181" s="186" t="s">
        <v>1</v>
      </c>
      <c r="G181" s="187" t="s">
        <v>1</v>
      </c>
      <c r="H181" s="188"/>
      <c r="I181" s="189"/>
      <c r="J181" s="190">
        <f t="shared" si="0"/>
        <v>0</v>
      </c>
      <c r="K181" s="191"/>
      <c r="L181" s="32"/>
      <c r="M181" s="192" t="s">
        <v>1</v>
      </c>
      <c r="N181" s="193" t="s">
        <v>48</v>
      </c>
      <c r="T181" s="56"/>
      <c r="AT181" s="16" t="s">
        <v>720</v>
      </c>
      <c r="AU181" s="16" t="s">
        <v>87</v>
      </c>
      <c r="AY181" s="16" t="s">
        <v>720</v>
      </c>
      <c r="BE181" s="147">
        <f>IF(N181="základní",J181,0)</f>
        <v>0</v>
      </c>
      <c r="BF181" s="147">
        <f>IF(N181="snížená",J181,0)</f>
        <v>0</v>
      </c>
      <c r="BG181" s="147">
        <f>IF(N181="zákl. přenesená",J181,0)</f>
        <v>0</v>
      </c>
      <c r="BH181" s="147">
        <f>IF(N181="sníž. přenesená",J181,0)</f>
        <v>0</v>
      </c>
      <c r="BI181" s="147">
        <f>IF(N181="nulová",J181,0)</f>
        <v>0</v>
      </c>
      <c r="BJ181" s="16" t="s">
        <v>91</v>
      </c>
      <c r="BK181" s="147">
        <f>I181*H181</f>
        <v>0</v>
      </c>
    </row>
    <row r="182" spans="2:63" s="1" customFormat="1" ht="16.350000000000001" customHeight="1" x14ac:dyDescent="0.2">
      <c r="B182" s="32"/>
      <c r="C182" s="184" t="s">
        <v>1</v>
      </c>
      <c r="D182" s="184" t="s">
        <v>140</v>
      </c>
      <c r="E182" s="185" t="s">
        <v>1</v>
      </c>
      <c r="F182" s="186" t="s">
        <v>1</v>
      </c>
      <c r="G182" s="187" t="s">
        <v>1</v>
      </c>
      <c r="H182" s="188"/>
      <c r="I182" s="189"/>
      <c r="J182" s="190">
        <f t="shared" si="0"/>
        <v>0</v>
      </c>
      <c r="K182" s="191"/>
      <c r="L182" s="32"/>
      <c r="M182" s="192" t="s">
        <v>1</v>
      </c>
      <c r="N182" s="193" t="s">
        <v>48</v>
      </c>
      <c r="T182" s="56"/>
      <c r="AT182" s="16" t="s">
        <v>720</v>
      </c>
      <c r="AU182" s="16" t="s">
        <v>87</v>
      </c>
      <c r="AY182" s="16" t="s">
        <v>720</v>
      </c>
      <c r="BE182" s="147">
        <f>IF(N182="základní",J182,0)</f>
        <v>0</v>
      </c>
      <c r="BF182" s="147">
        <f>IF(N182="snížená",J182,0)</f>
        <v>0</v>
      </c>
      <c r="BG182" s="147">
        <f>IF(N182="zákl. přenesená",J182,0)</f>
        <v>0</v>
      </c>
      <c r="BH182" s="147">
        <f>IF(N182="sníž. přenesená",J182,0)</f>
        <v>0</v>
      </c>
      <c r="BI182" s="147">
        <f>IF(N182="nulová",J182,0)</f>
        <v>0</v>
      </c>
      <c r="BJ182" s="16" t="s">
        <v>91</v>
      </c>
      <c r="BK182" s="147">
        <f>I182*H182</f>
        <v>0</v>
      </c>
    </row>
    <row r="183" spans="2:63" s="1" customFormat="1" ht="16.350000000000001" customHeight="1" x14ac:dyDescent="0.2">
      <c r="B183" s="32"/>
      <c r="C183" s="184" t="s">
        <v>1</v>
      </c>
      <c r="D183" s="184" t="s">
        <v>140</v>
      </c>
      <c r="E183" s="185" t="s">
        <v>1</v>
      </c>
      <c r="F183" s="186" t="s">
        <v>1</v>
      </c>
      <c r="G183" s="187" t="s">
        <v>1</v>
      </c>
      <c r="H183" s="188"/>
      <c r="I183" s="189"/>
      <c r="J183" s="190">
        <f t="shared" si="0"/>
        <v>0</v>
      </c>
      <c r="K183" s="191"/>
      <c r="L183" s="32"/>
      <c r="M183" s="192" t="s">
        <v>1</v>
      </c>
      <c r="N183" s="193" t="s">
        <v>48</v>
      </c>
      <c r="O183" s="194"/>
      <c r="P183" s="194"/>
      <c r="Q183" s="194"/>
      <c r="R183" s="194"/>
      <c r="S183" s="194"/>
      <c r="T183" s="195"/>
      <c r="AT183" s="16" t="s">
        <v>720</v>
      </c>
      <c r="AU183" s="16" t="s">
        <v>87</v>
      </c>
      <c r="AY183" s="16" t="s">
        <v>720</v>
      </c>
      <c r="BE183" s="147">
        <f>IF(N183="základní",J183,0)</f>
        <v>0</v>
      </c>
      <c r="BF183" s="147">
        <f>IF(N183="snížená",J183,0)</f>
        <v>0</v>
      </c>
      <c r="BG183" s="147">
        <f>IF(N183="zákl. přenesená",J183,0)</f>
        <v>0</v>
      </c>
      <c r="BH183" s="147">
        <f>IF(N183="sníž. přenesená",J183,0)</f>
        <v>0</v>
      </c>
      <c r="BI183" s="147">
        <f>IF(N183="nulová",J183,0)</f>
        <v>0</v>
      </c>
      <c r="BJ183" s="16" t="s">
        <v>91</v>
      </c>
      <c r="BK183" s="147">
        <f>I183*H183</f>
        <v>0</v>
      </c>
    </row>
    <row r="184" spans="2:63" s="1" customFormat="1" ht="6.95" customHeight="1" x14ac:dyDescent="0.2">
      <c r="B184" s="44"/>
      <c r="C184" s="45"/>
      <c r="D184" s="45"/>
      <c r="E184" s="45"/>
      <c r="F184" s="45"/>
      <c r="G184" s="45"/>
      <c r="H184" s="45"/>
      <c r="I184" s="45"/>
      <c r="J184" s="45"/>
      <c r="K184" s="45"/>
      <c r="L184" s="32"/>
    </row>
  </sheetData>
  <autoFilter ref="C120:K183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179:D184" xr:uid="{00000000-0002-0000-0200-000000000000}">
      <formula1>"K, M"</formula1>
    </dataValidation>
    <dataValidation type="list" allowBlank="1" showInputMessage="1" showErrorMessage="1" error="Povoleny jsou hodnoty základní, snížená, zákl. přenesená, sníž. přenesená, nulová." sqref="N179:N184" xr:uid="{00000000-0002-0000-02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70"/>
  <sheetViews>
    <sheetView showGridLines="0" workbookViewId="0">
      <selection activeCell="V15" sqref="V15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6" t="s">
        <v>93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87</v>
      </c>
    </row>
    <row r="4" spans="2:46" ht="24.95" customHeight="1" x14ac:dyDescent="0.2">
      <c r="B4" s="19"/>
      <c r="D4" s="20" t="s">
        <v>94</v>
      </c>
      <c r="L4" s="19"/>
      <c r="M4" s="87" t="s">
        <v>10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16</v>
      </c>
      <c r="L6" s="19"/>
    </row>
    <row r="7" spans="2:46" ht="16.5" customHeight="1" x14ac:dyDescent="0.2">
      <c r="B7" s="19"/>
      <c r="E7" s="265" t="str">
        <f>'Rekapitulace stavby'!K6</f>
        <v>Stavební úpravy BJ 0+1, objekt č.p.320 ul. Česká Kopřivnice</v>
      </c>
      <c r="F7" s="266"/>
      <c r="G7" s="266"/>
      <c r="H7" s="266"/>
      <c r="L7" s="19"/>
    </row>
    <row r="8" spans="2:46" s="1" customFormat="1" ht="12" customHeight="1" x14ac:dyDescent="0.2">
      <c r="B8" s="32"/>
      <c r="D8" s="26" t="s">
        <v>721</v>
      </c>
      <c r="L8" s="32"/>
    </row>
    <row r="9" spans="2:46" s="1" customFormat="1" ht="16.5" customHeight="1" x14ac:dyDescent="0.2">
      <c r="B9" s="32"/>
      <c r="E9" s="231" t="s">
        <v>808</v>
      </c>
      <c r="F9" s="263"/>
      <c r="G9" s="263"/>
      <c r="H9" s="263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6" t="s">
        <v>18</v>
      </c>
      <c r="F11" s="24" t="s">
        <v>1</v>
      </c>
      <c r="I11" s="26" t="s">
        <v>20</v>
      </c>
      <c r="J11" s="24" t="s">
        <v>1</v>
      </c>
      <c r="L11" s="32"/>
    </row>
    <row r="12" spans="2:46" s="1" customFormat="1" ht="12" customHeight="1" x14ac:dyDescent="0.2">
      <c r="B12" s="32"/>
      <c r="D12" s="26" t="s">
        <v>22</v>
      </c>
      <c r="F12" s="24" t="s">
        <v>723</v>
      </c>
      <c r="I12" s="26" t="s">
        <v>24</v>
      </c>
      <c r="J12" s="52" t="str">
        <f>'Rekapitulace stavby'!AN8</f>
        <v>29. 9. 2023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6" t="s">
        <v>30</v>
      </c>
      <c r="I14" s="26" t="s">
        <v>31</v>
      </c>
      <c r="J14" s="24" t="str">
        <f>IF('Rekapitulace stavby'!AN10="","",'Rekapitulace stavby'!AN10)</f>
        <v/>
      </c>
      <c r="L14" s="32"/>
    </row>
    <row r="15" spans="2:46" s="1" customFormat="1" ht="18" customHeight="1" x14ac:dyDescent="0.2">
      <c r="B15" s="32"/>
      <c r="E15" s="24" t="str">
        <f>IF('Rekapitulace stavby'!E11="","",'Rekapitulace stavby'!E11)</f>
        <v>Ing.arch. Marika Hanke</v>
      </c>
      <c r="I15" s="26" t="s">
        <v>33</v>
      </c>
      <c r="J15" s="24" t="str">
        <f>IF('Rekapitulace stavby'!AN11="","",'Rekapitulace stavby'!AN11)</f>
        <v/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6" t="s">
        <v>34</v>
      </c>
      <c r="I17" s="26" t="s">
        <v>31</v>
      </c>
      <c r="J17" s="27" t="str">
        <f>'Rekapitulace stavby'!AN13</f>
        <v>Vyplň údaj</v>
      </c>
      <c r="L17" s="32"/>
    </row>
    <row r="18" spans="2:12" s="1" customFormat="1" ht="18" customHeight="1" x14ac:dyDescent="0.2">
      <c r="B18" s="32"/>
      <c r="E18" s="264" t="str">
        <f>'Rekapitulace stavby'!E14</f>
        <v>Vyplň údaj</v>
      </c>
      <c r="F18" s="255"/>
      <c r="G18" s="255"/>
      <c r="H18" s="255"/>
      <c r="I18" s="26" t="s">
        <v>33</v>
      </c>
      <c r="J18" s="27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6" t="s">
        <v>36</v>
      </c>
      <c r="I20" s="26" t="s">
        <v>31</v>
      </c>
      <c r="J20" s="24" t="str">
        <f>IF('Rekapitulace stavby'!AN16="","",'Rekapitulace stavby'!AN16)</f>
        <v/>
      </c>
      <c r="L20" s="32"/>
    </row>
    <row r="21" spans="2:12" s="1" customFormat="1" ht="18" customHeight="1" x14ac:dyDescent="0.2">
      <c r="B21" s="32"/>
      <c r="E21" s="24" t="str">
        <f>IF('Rekapitulace stavby'!E17="","",'Rekapitulace stavby'!E17)</f>
        <v>Ing.arch. Marika Hanke</v>
      </c>
      <c r="I21" s="26" t="s">
        <v>33</v>
      </c>
      <c r="J21" s="24" t="str">
        <f>IF('Rekapitulace stavby'!AN17="","",'Rekapitulace stavby'!AN17)</f>
        <v/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6" t="s">
        <v>38</v>
      </c>
      <c r="I23" s="26" t="s">
        <v>31</v>
      </c>
      <c r="J23" s="24" t="s">
        <v>39</v>
      </c>
      <c r="L23" s="32"/>
    </row>
    <row r="24" spans="2:12" s="1" customFormat="1" ht="18" customHeight="1" x14ac:dyDescent="0.2">
      <c r="B24" s="32"/>
      <c r="E24" s="24" t="s">
        <v>40</v>
      </c>
      <c r="I24" s="26" t="s">
        <v>33</v>
      </c>
      <c r="J24" s="24" t="s">
        <v>1</v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6" t="s">
        <v>41</v>
      </c>
      <c r="L26" s="32"/>
    </row>
    <row r="27" spans="2:12" s="7" customFormat="1" ht="16.5" customHeight="1" x14ac:dyDescent="0.2">
      <c r="B27" s="88"/>
      <c r="E27" s="259" t="s">
        <v>1</v>
      </c>
      <c r="F27" s="259"/>
      <c r="G27" s="259"/>
      <c r="H27" s="259"/>
      <c r="L27" s="88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89" t="s">
        <v>42</v>
      </c>
      <c r="J30" s="66">
        <f>ROUND(J125,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44</v>
      </c>
      <c r="I32" s="35" t="s">
        <v>43</v>
      </c>
      <c r="J32" s="35" t="s">
        <v>45</v>
      </c>
      <c r="L32" s="32"/>
    </row>
    <row r="33" spans="2:12" s="1" customFormat="1" ht="14.45" customHeight="1" x14ac:dyDescent="0.2">
      <c r="B33" s="32"/>
      <c r="D33" s="55" t="s">
        <v>46</v>
      </c>
      <c r="E33" s="26" t="s">
        <v>47</v>
      </c>
      <c r="F33" s="90">
        <f>ROUND((ROUND((SUM(BE125:BE263)),  2) + SUM(BE265:BE269)), 2)</f>
        <v>0</v>
      </c>
      <c r="I33" s="91">
        <v>0.21</v>
      </c>
      <c r="J33" s="90">
        <f>ROUND((ROUND(((SUM(BE125:BE263))*I33),  2) + (SUM(BE265:BE269)*I33)), 2)</f>
        <v>0</v>
      </c>
      <c r="L33" s="32"/>
    </row>
    <row r="34" spans="2:12" s="1" customFormat="1" ht="14.45" customHeight="1" x14ac:dyDescent="0.2">
      <c r="B34" s="32"/>
      <c r="E34" s="26" t="s">
        <v>48</v>
      </c>
      <c r="F34" s="90">
        <f>ROUND((ROUND((SUM(BF125:BF263)),  2) + SUM(BF265:BF269)), 2)</f>
        <v>0</v>
      </c>
      <c r="I34" s="91">
        <v>0.12</v>
      </c>
      <c r="J34" s="90">
        <f>ROUND((ROUND(((SUM(BF125:BF263))*I34),  2) + (SUM(BF265:BF269)*I34)), 2)</f>
        <v>0</v>
      </c>
      <c r="L34" s="32"/>
    </row>
    <row r="35" spans="2:12" s="1" customFormat="1" ht="14.45" hidden="1" customHeight="1" x14ac:dyDescent="0.2">
      <c r="B35" s="32"/>
      <c r="E35" s="26" t="s">
        <v>49</v>
      </c>
      <c r="F35" s="90">
        <f>ROUND((ROUND((SUM(BG125:BG263)),  2) + SUM(BG265:BG269)), 2)</f>
        <v>0</v>
      </c>
      <c r="I35" s="91">
        <v>0.21</v>
      </c>
      <c r="J35" s="90">
        <f>0</f>
        <v>0</v>
      </c>
      <c r="L35" s="32"/>
    </row>
    <row r="36" spans="2:12" s="1" customFormat="1" ht="14.45" hidden="1" customHeight="1" x14ac:dyDescent="0.2">
      <c r="B36" s="32"/>
      <c r="E36" s="26" t="s">
        <v>50</v>
      </c>
      <c r="F36" s="90">
        <f>ROUND((ROUND((SUM(BH125:BH263)),  2) + SUM(BH265:BH269)), 2)</f>
        <v>0</v>
      </c>
      <c r="I36" s="91">
        <v>0.15</v>
      </c>
      <c r="J36" s="90">
        <f>0</f>
        <v>0</v>
      </c>
      <c r="L36" s="32"/>
    </row>
    <row r="37" spans="2:12" s="1" customFormat="1" ht="14.45" hidden="1" customHeight="1" x14ac:dyDescent="0.2">
      <c r="B37" s="32"/>
      <c r="E37" s="26" t="s">
        <v>51</v>
      </c>
      <c r="F37" s="90">
        <f>ROUND((ROUND((SUM(BI125:BI263)),  2) + SUM(BI265:BI269)), 2)</f>
        <v>0</v>
      </c>
      <c r="I37" s="91">
        <v>0</v>
      </c>
      <c r="J37" s="90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2"/>
      <c r="D39" s="93" t="s">
        <v>52</v>
      </c>
      <c r="E39" s="57"/>
      <c r="F39" s="57"/>
      <c r="G39" s="94" t="s">
        <v>53</v>
      </c>
      <c r="H39" s="95" t="s">
        <v>54</v>
      </c>
      <c r="I39" s="57"/>
      <c r="J39" s="96">
        <f>SUM(J30:J37)</f>
        <v>0</v>
      </c>
      <c r="K39" s="97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2"/>
      <c r="D50" s="41" t="s">
        <v>55</v>
      </c>
      <c r="E50" s="42"/>
      <c r="F50" s="42"/>
      <c r="G50" s="41" t="s">
        <v>56</v>
      </c>
      <c r="H50" s="42"/>
      <c r="I50" s="42"/>
      <c r="J50" s="42"/>
      <c r="K50" s="42"/>
      <c r="L50" s="32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2"/>
      <c r="D61" s="43" t="s">
        <v>57</v>
      </c>
      <c r="E61" s="34"/>
      <c r="F61" s="98" t="s">
        <v>58</v>
      </c>
      <c r="G61" s="43" t="s">
        <v>57</v>
      </c>
      <c r="H61" s="34"/>
      <c r="I61" s="34"/>
      <c r="J61" s="99" t="s">
        <v>58</v>
      </c>
      <c r="K61" s="34"/>
      <c r="L61" s="32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2"/>
      <c r="D65" s="41" t="s">
        <v>59</v>
      </c>
      <c r="E65" s="42"/>
      <c r="F65" s="42"/>
      <c r="G65" s="41" t="s">
        <v>60</v>
      </c>
      <c r="H65" s="42"/>
      <c r="I65" s="42"/>
      <c r="J65" s="42"/>
      <c r="K65" s="42"/>
      <c r="L65" s="32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2"/>
      <c r="D76" s="43" t="s">
        <v>57</v>
      </c>
      <c r="E76" s="34"/>
      <c r="F76" s="98" t="s">
        <v>58</v>
      </c>
      <c r="G76" s="43" t="s">
        <v>57</v>
      </c>
      <c r="H76" s="34"/>
      <c r="I76" s="34"/>
      <c r="J76" s="99" t="s">
        <v>58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0" t="s">
        <v>95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6" t="s">
        <v>16</v>
      </c>
      <c r="L84" s="32"/>
    </row>
    <row r="85" spans="2:47" s="1" customFormat="1" ht="16.5" customHeight="1" x14ac:dyDescent="0.2">
      <c r="B85" s="32"/>
      <c r="E85" s="265" t="str">
        <f>E7</f>
        <v>Stavební úpravy BJ 0+1, objekt č.p.320 ul. Česká Kopřivnice</v>
      </c>
      <c r="F85" s="266"/>
      <c r="G85" s="266"/>
      <c r="H85" s="266"/>
      <c r="L85" s="32"/>
    </row>
    <row r="86" spans="2:47" s="1" customFormat="1" ht="12" customHeight="1" x14ac:dyDescent="0.2">
      <c r="B86" s="32"/>
      <c r="C86" s="26" t="s">
        <v>721</v>
      </c>
      <c r="L86" s="32"/>
    </row>
    <row r="87" spans="2:47" s="1" customFormat="1" ht="16.5" customHeight="1" x14ac:dyDescent="0.2">
      <c r="B87" s="32"/>
      <c r="E87" s="231" t="str">
        <f>E9</f>
        <v>2 - ZTI</v>
      </c>
      <c r="F87" s="263"/>
      <c r="G87" s="263"/>
      <c r="H87" s="263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6" t="s">
        <v>22</v>
      </c>
      <c r="F89" s="24" t="str">
        <f>F12</f>
        <v xml:space="preserve"> </v>
      </c>
      <c r="I89" s="26" t="s">
        <v>24</v>
      </c>
      <c r="J89" s="52" t="str">
        <f>IF(J12="","",J12)</f>
        <v>29. 9. 2023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6" t="s">
        <v>30</v>
      </c>
      <c r="F91" s="24" t="str">
        <f>E15</f>
        <v>Ing.arch. Marika Hanke</v>
      </c>
      <c r="I91" s="26" t="s">
        <v>36</v>
      </c>
      <c r="J91" s="30" t="str">
        <f>E21</f>
        <v>Ing.arch. Marika Hanke</v>
      </c>
      <c r="L91" s="32"/>
    </row>
    <row r="92" spans="2:47" s="1" customFormat="1" ht="15.2" customHeight="1" x14ac:dyDescent="0.2">
      <c r="B92" s="32"/>
      <c r="C92" s="26" t="s">
        <v>34</v>
      </c>
      <c r="F92" s="24" t="str">
        <f>IF(E18="","",E18)</f>
        <v>Vyplň údaj</v>
      </c>
      <c r="I92" s="26" t="s">
        <v>38</v>
      </c>
      <c r="J92" s="30" t="str">
        <f>E24</f>
        <v>Ing. Alan Řeháček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0" t="s">
        <v>96</v>
      </c>
      <c r="D94" s="92"/>
      <c r="E94" s="92"/>
      <c r="F94" s="92"/>
      <c r="G94" s="92"/>
      <c r="H94" s="92"/>
      <c r="I94" s="92"/>
      <c r="J94" s="101" t="s">
        <v>97</v>
      </c>
      <c r="K94" s="92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2" t="s">
        <v>98</v>
      </c>
      <c r="J96" s="66">
        <f>J125</f>
        <v>0</v>
      </c>
      <c r="L96" s="32"/>
      <c r="AU96" s="16" t="s">
        <v>99</v>
      </c>
    </row>
    <row r="97" spans="2:12" s="8" customFormat="1" ht="24.95" customHeight="1" x14ac:dyDescent="0.2">
      <c r="B97" s="103"/>
      <c r="D97" s="104" t="s">
        <v>809</v>
      </c>
      <c r="E97" s="105"/>
      <c r="F97" s="105"/>
      <c r="G97" s="105"/>
      <c r="H97" s="105"/>
      <c r="I97" s="105"/>
      <c r="J97" s="106">
        <f>J126</f>
        <v>0</v>
      </c>
      <c r="L97" s="103"/>
    </row>
    <row r="98" spans="2:12" s="8" customFormat="1" ht="24.95" customHeight="1" x14ac:dyDescent="0.2">
      <c r="B98" s="103"/>
      <c r="D98" s="104" t="s">
        <v>810</v>
      </c>
      <c r="E98" s="105"/>
      <c r="F98" s="105"/>
      <c r="G98" s="105"/>
      <c r="H98" s="105"/>
      <c r="I98" s="105"/>
      <c r="J98" s="106">
        <f>J141</f>
        <v>0</v>
      </c>
      <c r="L98" s="103"/>
    </row>
    <row r="99" spans="2:12" s="8" customFormat="1" ht="24.95" customHeight="1" x14ac:dyDescent="0.2">
      <c r="B99" s="103"/>
      <c r="D99" s="104" t="s">
        <v>811</v>
      </c>
      <c r="E99" s="105"/>
      <c r="F99" s="105"/>
      <c r="G99" s="105"/>
      <c r="H99" s="105"/>
      <c r="I99" s="105"/>
      <c r="J99" s="106">
        <f>J144</f>
        <v>0</v>
      </c>
      <c r="L99" s="103"/>
    </row>
    <row r="100" spans="2:12" s="8" customFormat="1" ht="24.95" customHeight="1" x14ac:dyDescent="0.2">
      <c r="B100" s="103"/>
      <c r="D100" s="104" t="s">
        <v>812</v>
      </c>
      <c r="E100" s="105"/>
      <c r="F100" s="105"/>
      <c r="G100" s="105"/>
      <c r="H100" s="105"/>
      <c r="I100" s="105"/>
      <c r="J100" s="106">
        <f>J167</f>
        <v>0</v>
      </c>
      <c r="L100" s="103"/>
    </row>
    <row r="101" spans="2:12" s="8" customFormat="1" ht="24.95" customHeight="1" x14ac:dyDescent="0.2">
      <c r="B101" s="103"/>
      <c r="D101" s="104" t="s">
        <v>813</v>
      </c>
      <c r="E101" s="105"/>
      <c r="F101" s="105"/>
      <c r="G101" s="105"/>
      <c r="H101" s="105"/>
      <c r="I101" s="105"/>
      <c r="J101" s="106">
        <f>J188</f>
        <v>0</v>
      </c>
      <c r="L101" s="103"/>
    </row>
    <row r="102" spans="2:12" s="8" customFormat="1" ht="24.95" customHeight="1" x14ac:dyDescent="0.2">
      <c r="B102" s="103"/>
      <c r="D102" s="104" t="s">
        <v>814</v>
      </c>
      <c r="E102" s="105"/>
      <c r="F102" s="105"/>
      <c r="G102" s="105"/>
      <c r="H102" s="105"/>
      <c r="I102" s="105"/>
      <c r="J102" s="106">
        <f>J233</f>
        <v>0</v>
      </c>
      <c r="L102" s="103"/>
    </row>
    <row r="103" spans="2:12" s="8" customFormat="1" ht="24.95" customHeight="1" x14ac:dyDescent="0.2">
      <c r="B103" s="103"/>
      <c r="D103" s="104" t="s">
        <v>815</v>
      </c>
      <c r="E103" s="105"/>
      <c r="F103" s="105"/>
      <c r="G103" s="105"/>
      <c r="H103" s="105"/>
      <c r="I103" s="105"/>
      <c r="J103" s="106">
        <f>J238</f>
        <v>0</v>
      </c>
      <c r="L103" s="103"/>
    </row>
    <row r="104" spans="2:12" s="8" customFormat="1" ht="24.95" customHeight="1" x14ac:dyDescent="0.2">
      <c r="B104" s="103"/>
      <c r="D104" s="104" t="s">
        <v>816</v>
      </c>
      <c r="E104" s="105"/>
      <c r="F104" s="105"/>
      <c r="G104" s="105"/>
      <c r="H104" s="105"/>
      <c r="I104" s="105"/>
      <c r="J104" s="106">
        <f>J257</f>
        <v>0</v>
      </c>
      <c r="L104" s="103"/>
    </row>
    <row r="105" spans="2:12" s="8" customFormat="1" ht="21.75" customHeight="1" x14ac:dyDescent="0.2">
      <c r="B105" s="103"/>
      <c r="D105" s="111" t="s">
        <v>121</v>
      </c>
      <c r="J105" s="112">
        <f>J264</f>
        <v>0</v>
      </c>
      <c r="L105" s="103"/>
    </row>
    <row r="106" spans="2:12" s="1" customFormat="1" ht="21.75" customHeight="1" x14ac:dyDescent="0.2">
      <c r="B106" s="32"/>
      <c r="L106" s="32"/>
    </row>
    <row r="107" spans="2:12" s="1" customFormat="1" ht="6.95" customHeight="1" x14ac:dyDescent="0.2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12" s="1" customFormat="1" ht="6.95" customHeight="1" x14ac:dyDescent="0.2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12" s="1" customFormat="1" ht="24.95" customHeight="1" x14ac:dyDescent="0.2">
      <c r="B112" s="32"/>
      <c r="C112" s="20" t="s">
        <v>122</v>
      </c>
      <c r="L112" s="32"/>
    </row>
    <row r="113" spans="2:65" s="1" customFormat="1" ht="6.95" customHeight="1" x14ac:dyDescent="0.2">
      <c r="B113" s="32"/>
      <c r="L113" s="32"/>
    </row>
    <row r="114" spans="2:65" s="1" customFormat="1" ht="12" customHeight="1" x14ac:dyDescent="0.2">
      <c r="B114" s="32"/>
      <c r="C114" s="26" t="s">
        <v>16</v>
      </c>
      <c r="L114" s="32"/>
    </row>
    <row r="115" spans="2:65" s="1" customFormat="1" ht="16.5" customHeight="1" x14ac:dyDescent="0.2">
      <c r="B115" s="32"/>
      <c r="E115" s="265" t="str">
        <f>E7</f>
        <v>Stavební úpravy BJ 0+1, objekt č.p.320 ul. Česká Kopřivnice</v>
      </c>
      <c r="F115" s="266"/>
      <c r="G115" s="266"/>
      <c r="H115" s="266"/>
      <c r="L115" s="32"/>
    </row>
    <row r="116" spans="2:65" s="1" customFormat="1" ht="12" customHeight="1" x14ac:dyDescent="0.2">
      <c r="B116" s="32"/>
      <c r="C116" s="26" t="s">
        <v>721</v>
      </c>
      <c r="L116" s="32"/>
    </row>
    <row r="117" spans="2:65" s="1" customFormat="1" ht="16.5" customHeight="1" x14ac:dyDescent="0.2">
      <c r="B117" s="32"/>
      <c r="E117" s="231" t="str">
        <f>E9</f>
        <v>2 - ZTI</v>
      </c>
      <c r="F117" s="263"/>
      <c r="G117" s="263"/>
      <c r="H117" s="263"/>
      <c r="L117" s="32"/>
    </row>
    <row r="118" spans="2:65" s="1" customFormat="1" ht="6.95" customHeight="1" x14ac:dyDescent="0.2">
      <c r="B118" s="32"/>
      <c r="L118" s="32"/>
    </row>
    <row r="119" spans="2:65" s="1" customFormat="1" ht="12" customHeight="1" x14ac:dyDescent="0.2">
      <c r="B119" s="32"/>
      <c r="C119" s="26" t="s">
        <v>22</v>
      </c>
      <c r="F119" s="24" t="str">
        <f>F12</f>
        <v xml:space="preserve"> </v>
      </c>
      <c r="I119" s="26" t="s">
        <v>24</v>
      </c>
      <c r="J119" s="52" t="str">
        <f>IF(J12="","",J12)</f>
        <v>29. 9. 2023</v>
      </c>
      <c r="L119" s="32"/>
    </row>
    <row r="120" spans="2:65" s="1" customFormat="1" ht="6.95" customHeight="1" x14ac:dyDescent="0.2">
      <c r="B120" s="32"/>
      <c r="L120" s="32"/>
    </row>
    <row r="121" spans="2:65" s="1" customFormat="1" ht="25.7" customHeight="1" x14ac:dyDescent="0.2">
      <c r="B121" s="32"/>
      <c r="C121" s="26" t="s">
        <v>30</v>
      </c>
      <c r="F121" s="24" t="str">
        <f>E15</f>
        <v>Ing.arch. Marika Hanke</v>
      </c>
      <c r="I121" s="26" t="s">
        <v>36</v>
      </c>
      <c r="J121" s="30" t="str">
        <f>E21</f>
        <v>Ing.arch. Marika Hanke</v>
      </c>
      <c r="L121" s="32"/>
    </row>
    <row r="122" spans="2:65" s="1" customFormat="1" ht="15.2" customHeight="1" x14ac:dyDescent="0.2">
      <c r="B122" s="32"/>
      <c r="C122" s="26" t="s">
        <v>34</v>
      </c>
      <c r="F122" s="24" t="str">
        <f>IF(E18="","",E18)</f>
        <v>Vyplň údaj</v>
      </c>
      <c r="I122" s="26" t="s">
        <v>38</v>
      </c>
      <c r="J122" s="30" t="str">
        <f>E24</f>
        <v>Ing. Alan Řeháček</v>
      </c>
      <c r="L122" s="32"/>
    </row>
    <row r="123" spans="2:65" s="1" customFormat="1" ht="10.35" customHeight="1" x14ac:dyDescent="0.2">
      <c r="B123" s="32"/>
      <c r="L123" s="32"/>
    </row>
    <row r="124" spans="2:65" s="10" customFormat="1" ht="29.25" customHeight="1" x14ac:dyDescent="0.2">
      <c r="B124" s="113"/>
      <c r="C124" s="114" t="s">
        <v>123</v>
      </c>
      <c r="D124" s="115" t="s">
        <v>67</v>
      </c>
      <c r="E124" s="115" t="s">
        <v>63</v>
      </c>
      <c r="F124" s="115" t="s">
        <v>64</v>
      </c>
      <c r="G124" s="115" t="s">
        <v>124</v>
      </c>
      <c r="H124" s="115" t="s">
        <v>125</v>
      </c>
      <c r="I124" s="115" t="s">
        <v>126</v>
      </c>
      <c r="J124" s="116" t="s">
        <v>97</v>
      </c>
      <c r="K124" s="117" t="s">
        <v>127</v>
      </c>
      <c r="L124" s="113"/>
      <c r="M124" s="59" t="s">
        <v>1</v>
      </c>
      <c r="N124" s="60" t="s">
        <v>46</v>
      </c>
      <c r="O124" s="60" t="s">
        <v>128</v>
      </c>
      <c r="P124" s="60" t="s">
        <v>129</v>
      </c>
      <c r="Q124" s="60" t="s">
        <v>130</v>
      </c>
      <c r="R124" s="60" t="s">
        <v>131</v>
      </c>
      <c r="S124" s="60" t="s">
        <v>132</v>
      </c>
      <c r="T124" s="61" t="s">
        <v>133</v>
      </c>
    </row>
    <row r="125" spans="2:65" s="1" customFormat="1" ht="22.9" customHeight="1" x14ac:dyDescent="0.25">
      <c r="B125" s="32"/>
      <c r="C125" s="64" t="s">
        <v>134</v>
      </c>
      <c r="J125" s="118">
        <f>BK125</f>
        <v>0</v>
      </c>
      <c r="L125" s="32"/>
      <c r="M125" s="62"/>
      <c r="N125" s="53"/>
      <c r="O125" s="53"/>
      <c r="P125" s="119">
        <f>P126+P141+P144+P167+P188+P233+P238+P257+P264</f>
        <v>0</v>
      </c>
      <c r="Q125" s="53"/>
      <c r="R125" s="119">
        <f>R126+R141+R144+R167+R188+R233+R238+R257+R264</f>
        <v>0</v>
      </c>
      <c r="S125" s="53"/>
      <c r="T125" s="120">
        <f>T126+T141+T144+T167+T188+T233+T238+T257+T264</f>
        <v>0</v>
      </c>
      <c r="AT125" s="16" t="s">
        <v>81</v>
      </c>
      <c r="AU125" s="16" t="s">
        <v>99</v>
      </c>
      <c r="BK125" s="121">
        <f>BK126+BK141+BK144+BK167+BK188+BK233+BK238+BK257+BK264</f>
        <v>0</v>
      </c>
    </row>
    <row r="126" spans="2:65" s="11" customFormat="1" ht="25.9" customHeight="1" x14ac:dyDescent="0.2">
      <c r="B126" s="122"/>
      <c r="D126" s="123" t="s">
        <v>81</v>
      </c>
      <c r="E126" s="124" t="s">
        <v>817</v>
      </c>
      <c r="F126" s="124" t="s">
        <v>818</v>
      </c>
      <c r="I126" s="125"/>
      <c r="J126" s="112">
        <f>BK126</f>
        <v>0</v>
      </c>
      <c r="L126" s="122"/>
      <c r="M126" s="126"/>
      <c r="P126" s="127">
        <f>SUM(P127:P140)</f>
        <v>0</v>
      </c>
      <c r="R126" s="127">
        <f>SUM(R127:R140)</f>
        <v>0</v>
      </c>
      <c r="T126" s="128">
        <f>SUM(T127:T140)</f>
        <v>0</v>
      </c>
      <c r="AR126" s="123" t="s">
        <v>91</v>
      </c>
      <c r="AT126" s="129" t="s">
        <v>81</v>
      </c>
      <c r="AU126" s="129" t="s">
        <v>82</v>
      </c>
      <c r="AY126" s="123" t="s">
        <v>137</v>
      </c>
      <c r="BK126" s="130">
        <f>SUM(BK127:BK140)</f>
        <v>0</v>
      </c>
    </row>
    <row r="127" spans="2:65" s="1" customFormat="1" ht="21.75" customHeight="1" x14ac:dyDescent="0.2">
      <c r="B127" s="133"/>
      <c r="C127" s="134" t="s">
        <v>87</v>
      </c>
      <c r="D127" s="134" t="s">
        <v>140</v>
      </c>
      <c r="E127" s="135" t="s">
        <v>819</v>
      </c>
      <c r="F127" s="136" t="s">
        <v>820</v>
      </c>
      <c r="G127" s="137" t="s">
        <v>250</v>
      </c>
      <c r="H127" s="138">
        <v>14.5</v>
      </c>
      <c r="I127" s="139"/>
      <c r="J127" s="140">
        <f>ROUND(I127*H127,2)</f>
        <v>0</v>
      </c>
      <c r="K127" s="141"/>
      <c r="L127" s="32"/>
      <c r="M127" s="142" t="s">
        <v>1</v>
      </c>
      <c r="N127" s="143" t="s">
        <v>48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231</v>
      </c>
      <c r="AT127" s="146" t="s">
        <v>140</v>
      </c>
      <c r="AU127" s="146" t="s">
        <v>87</v>
      </c>
      <c r="AY127" s="16" t="s">
        <v>137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6" t="s">
        <v>91</v>
      </c>
      <c r="BK127" s="147">
        <f>ROUND(I127*H127,2)</f>
        <v>0</v>
      </c>
      <c r="BL127" s="16" t="s">
        <v>231</v>
      </c>
      <c r="BM127" s="146" t="s">
        <v>91</v>
      </c>
    </row>
    <row r="128" spans="2:65" s="1" customFormat="1" x14ac:dyDescent="0.2">
      <c r="B128" s="32"/>
      <c r="D128" s="148" t="s">
        <v>146</v>
      </c>
      <c r="F128" s="149" t="s">
        <v>820</v>
      </c>
      <c r="I128" s="150"/>
      <c r="L128" s="32"/>
      <c r="M128" s="151"/>
      <c r="T128" s="56"/>
      <c r="AT128" s="16" t="s">
        <v>146</v>
      </c>
      <c r="AU128" s="16" t="s">
        <v>87</v>
      </c>
    </row>
    <row r="129" spans="2:65" s="12" customFormat="1" x14ac:dyDescent="0.2">
      <c r="B129" s="152"/>
      <c r="D129" s="148" t="s">
        <v>151</v>
      </c>
      <c r="E129" s="153" t="s">
        <v>1</v>
      </c>
      <c r="F129" s="154" t="s">
        <v>821</v>
      </c>
      <c r="H129" s="155">
        <v>14.5</v>
      </c>
      <c r="I129" s="156"/>
      <c r="L129" s="152"/>
      <c r="M129" s="157"/>
      <c r="T129" s="158"/>
      <c r="AT129" s="153" t="s">
        <v>151</v>
      </c>
      <c r="AU129" s="153" t="s">
        <v>87</v>
      </c>
      <c r="AV129" s="12" t="s">
        <v>91</v>
      </c>
      <c r="AW129" s="12" t="s">
        <v>37</v>
      </c>
      <c r="AX129" s="12" t="s">
        <v>82</v>
      </c>
      <c r="AY129" s="153" t="s">
        <v>137</v>
      </c>
    </row>
    <row r="130" spans="2:65" s="14" customFormat="1" x14ac:dyDescent="0.2">
      <c r="B130" s="165"/>
      <c r="D130" s="148" t="s">
        <v>151</v>
      </c>
      <c r="E130" s="166" t="s">
        <v>1</v>
      </c>
      <c r="F130" s="167" t="s">
        <v>155</v>
      </c>
      <c r="H130" s="168">
        <v>14.5</v>
      </c>
      <c r="I130" s="169"/>
      <c r="L130" s="165"/>
      <c r="M130" s="170"/>
      <c r="T130" s="171"/>
      <c r="AT130" s="166" t="s">
        <v>151</v>
      </c>
      <c r="AU130" s="166" t="s">
        <v>87</v>
      </c>
      <c r="AV130" s="14" t="s">
        <v>144</v>
      </c>
      <c r="AW130" s="14" t="s">
        <v>37</v>
      </c>
      <c r="AX130" s="14" t="s">
        <v>87</v>
      </c>
      <c r="AY130" s="166" t="s">
        <v>137</v>
      </c>
    </row>
    <row r="131" spans="2:65" s="1" customFormat="1" ht="16.5" customHeight="1" x14ac:dyDescent="0.2">
      <c r="B131" s="133"/>
      <c r="C131" s="134" t="s">
        <v>91</v>
      </c>
      <c r="D131" s="134" t="s">
        <v>140</v>
      </c>
      <c r="E131" s="135" t="s">
        <v>822</v>
      </c>
      <c r="F131" s="136" t="s">
        <v>823</v>
      </c>
      <c r="G131" s="137" t="s">
        <v>250</v>
      </c>
      <c r="H131" s="138">
        <v>7.5</v>
      </c>
      <c r="I131" s="139"/>
      <c r="J131" s="140">
        <f>ROUND(I131*H131,2)</f>
        <v>0</v>
      </c>
      <c r="K131" s="141"/>
      <c r="L131" s="32"/>
      <c r="M131" s="142" t="s">
        <v>1</v>
      </c>
      <c r="N131" s="143" t="s">
        <v>48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231</v>
      </c>
      <c r="AT131" s="146" t="s">
        <v>140</v>
      </c>
      <c r="AU131" s="146" t="s">
        <v>87</v>
      </c>
      <c r="AY131" s="16" t="s">
        <v>137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6" t="s">
        <v>91</v>
      </c>
      <c r="BK131" s="147">
        <f>ROUND(I131*H131,2)</f>
        <v>0</v>
      </c>
      <c r="BL131" s="16" t="s">
        <v>231</v>
      </c>
      <c r="BM131" s="146" t="s">
        <v>144</v>
      </c>
    </row>
    <row r="132" spans="2:65" s="1" customFormat="1" x14ac:dyDescent="0.2">
      <c r="B132" s="32"/>
      <c r="D132" s="148" t="s">
        <v>146</v>
      </c>
      <c r="F132" s="149" t="s">
        <v>823</v>
      </c>
      <c r="I132" s="150"/>
      <c r="L132" s="32"/>
      <c r="M132" s="151"/>
      <c r="T132" s="56"/>
      <c r="AT132" s="16" t="s">
        <v>146</v>
      </c>
      <c r="AU132" s="16" t="s">
        <v>87</v>
      </c>
    </row>
    <row r="133" spans="2:65" s="1" customFormat="1" ht="16.5" customHeight="1" x14ac:dyDescent="0.2">
      <c r="B133" s="133"/>
      <c r="C133" s="134" t="s">
        <v>138</v>
      </c>
      <c r="D133" s="134" t="s">
        <v>140</v>
      </c>
      <c r="E133" s="135" t="s">
        <v>824</v>
      </c>
      <c r="F133" s="136" t="s">
        <v>825</v>
      </c>
      <c r="G133" s="137" t="s">
        <v>250</v>
      </c>
      <c r="H133" s="138">
        <v>5</v>
      </c>
      <c r="I133" s="139"/>
      <c r="J133" s="140">
        <f>ROUND(I133*H133,2)</f>
        <v>0</v>
      </c>
      <c r="K133" s="141"/>
      <c r="L133" s="32"/>
      <c r="M133" s="142" t="s">
        <v>1</v>
      </c>
      <c r="N133" s="143" t="s">
        <v>48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231</v>
      </c>
      <c r="AT133" s="146" t="s">
        <v>140</v>
      </c>
      <c r="AU133" s="146" t="s">
        <v>87</v>
      </c>
      <c r="AY133" s="16" t="s">
        <v>137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6" t="s">
        <v>91</v>
      </c>
      <c r="BK133" s="147">
        <f>ROUND(I133*H133,2)</f>
        <v>0</v>
      </c>
      <c r="BL133" s="16" t="s">
        <v>231</v>
      </c>
      <c r="BM133" s="146" t="s">
        <v>174</v>
      </c>
    </row>
    <row r="134" spans="2:65" s="1" customFormat="1" x14ac:dyDescent="0.2">
      <c r="B134" s="32"/>
      <c r="D134" s="148" t="s">
        <v>146</v>
      </c>
      <c r="F134" s="149" t="s">
        <v>825</v>
      </c>
      <c r="I134" s="150"/>
      <c r="L134" s="32"/>
      <c r="M134" s="151"/>
      <c r="T134" s="56"/>
      <c r="AT134" s="16" t="s">
        <v>146</v>
      </c>
      <c r="AU134" s="16" t="s">
        <v>87</v>
      </c>
    </row>
    <row r="135" spans="2:65" s="1" customFormat="1" ht="16.5" customHeight="1" x14ac:dyDescent="0.2">
      <c r="B135" s="133"/>
      <c r="C135" s="134" t="s">
        <v>144</v>
      </c>
      <c r="D135" s="134" t="s">
        <v>140</v>
      </c>
      <c r="E135" s="135" t="s">
        <v>826</v>
      </c>
      <c r="F135" s="136" t="s">
        <v>827</v>
      </c>
      <c r="G135" s="137" t="s">
        <v>250</v>
      </c>
      <c r="H135" s="138">
        <v>1.5</v>
      </c>
      <c r="I135" s="139"/>
      <c r="J135" s="140">
        <f>ROUND(I135*H135,2)</f>
        <v>0</v>
      </c>
      <c r="K135" s="141"/>
      <c r="L135" s="32"/>
      <c r="M135" s="142" t="s">
        <v>1</v>
      </c>
      <c r="N135" s="143" t="s">
        <v>48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231</v>
      </c>
      <c r="AT135" s="146" t="s">
        <v>140</v>
      </c>
      <c r="AU135" s="146" t="s">
        <v>87</v>
      </c>
      <c r="AY135" s="16" t="s">
        <v>137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6" t="s">
        <v>91</v>
      </c>
      <c r="BK135" s="147">
        <f>ROUND(I135*H135,2)</f>
        <v>0</v>
      </c>
      <c r="BL135" s="16" t="s">
        <v>231</v>
      </c>
      <c r="BM135" s="146" t="s">
        <v>171</v>
      </c>
    </row>
    <row r="136" spans="2:65" s="1" customFormat="1" x14ac:dyDescent="0.2">
      <c r="B136" s="32"/>
      <c r="D136" s="148" t="s">
        <v>146</v>
      </c>
      <c r="F136" s="149" t="s">
        <v>827</v>
      </c>
      <c r="I136" s="150"/>
      <c r="L136" s="32"/>
      <c r="M136" s="151"/>
      <c r="T136" s="56"/>
      <c r="AT136" s="16" t="s">
        <v>146</v>
      </c>
      <c r="AU136" s="16" t="s">
        <v>87</v>
      </c>
    </row>
    <row r="137" spans="2:65" s="1" customFormat="1" ht="16.5" customHeight="1" x14ac:dyDescent="0.2">
      <c r="B137" s="133"/>
      <c r="C137" s="134" t="s">
        <v>247</v>
      </c>
      <c r="D137" s="134" t="s">
        <v>140</v>
      </c>
      <c r="E137" s="135" t="s">
        <v>828</v>
      </c>
      <c r="F137" s="136" t="s">
        <v>829</v>
      </c>
      <c r="G137" s="137" t="s">
        <v>250</v>
      </c>
      <c r="H137" s="138">
        <v>0.5</v>
      </c>
      <c r="I137" s="139"/>
      <c r="J137" s="140">
        <f>ROUND(I137*H137,2)</f>
        <v>0</v>
      </c>
      <c r="K137" s="141"/>
      <c r="L137" s="32"/>
      <c r="M137" s="142" t="s">
        <v>1</v>
      </c>
      <c r="N137" s="143" t="s">
        <v>48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231</v>
      </c>
      <c r="AT137" s="146" t="s">
        <v>140</v>
      </c>
      <c r="AU137" s="146" t="s">
        <v>87</v>
      </c>
      <c r="AY137" s="16" t="s">
        <v>137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6" t="s">
        <v>91</v>
      </c>
      <c r="BK137" s="147">
        <f>ROUND(I137*H137,2)</f>
        <v>0</v>
      </c>
      <c r="BL137" s="16" t="s">
        <v>231</v>
      </c>
      <c r="BM137" s="146" t="s">
        <v>240</v>
      </c>
    </row>
    <row r="138" spans="2:65" s="1" customFormat="1" x14ac:dyDescent="0.2">
      <c r="B138" s="32"/>
      <c r="D138" s="148" t="s">
        <v>146</v>
      </c>
      <c r="F138" s="149" t="s">
        <v>829</v>
      </c>
      <c r="I138" s="150"/>
      <c r="L138" s="32"/>
      <c r="M138" s="151"/>
      <c r="T138" s="56"/>
      <c r="AT138" s="16" t="s">
        <v>146</v>
      </c>
      <c r="AU138" s="16" t="s">
        <v>87</v>
      </c>
    </row>
    <row r="139" spans="2:65" s="1" customFormat="1" ht="21.75" customHeight="1" x14ac:dyDescent="0.2">
      <c r="B139" s="133"/>
      <c r="C139" s="134" t="s">
        <v>174</v>
      </c>
      <c r="D139" s="134" t="s">
        <v>140</v>
      </c>
      <c r="E139" s="135" t="s">
        <v>830</v>
      </c>
      <c r="F139" s="136" t="s">
        <v>831</v>
      </c>
      <c r="G139" s="137" t="s">
        <v>399</v>
      </c>
      <c r="H139" s="183"/>
      <c r="I139" s="139"/>
      <c r="J139" s="140">
        <f>ROUND(I139*H139,2)</f>
        <v>0</v>
      </c>
      <c r="K139" s="141"/>
      <c r="L139" s="32"/>
      <c r="M139" s="142" t="s">
        <v>1</v>
      </c>
      <c r="N139" s="143" t="s">
        <v>48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231</v>
      </c>
      <c r="AT139" s="146" t="s">
        <v>140</v>
      </c>
      <c r="AU139" s="146" t="s">
        <v>87</v>
      </c>
      <c r="AY139" s="16" t="s">
        <v>137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91</v>
      </c>
      <c r="BK139" s="147">
        <f>ROUND(I139*H139,2)</f>
        <v>0</v>
      </c>
      <c r="BL139" s="16" t="s">
        <v>231</v>
      </c>
      <c r="BM139" s="146" t="s">
        <v>479</v>
      </c>
    </row>
    <row r="140" spans="2:65" s="1" customFormat="1" x14ac:dyDescent="0.2">
      <c r="B140" s="32"/>
      <c r="D140" s="148" t="s">
        <v>146</v>
      </c>
      <c r="F140" s="149" t="s">
        <v>831</v>
      </c>
      <c r="I140" s="150"/>
      <c r="L140" s="32"/>
      <c r="M140" s="151"/>
      <c r="T140" s="56"/>
      <c r="AT140" s="16" t="s">
        <v>146</v>
      </c>
      <c r="AU140" s="16" t="s">
        <v>87</v>
      </c>
    </row>
    <row r="141" spans="2:65" s="11" customFormat="1" ht="25.9" customHeight="1" x14ac:dyDescent="0.2">
      <c r="B141" s="122"/>
      <c r="D141" s="123" t="s">
        <v>81</v>
      </c>
      <c r="E141" s="124" t="s">
        <v>832</v>
      </c>
      <c r="F141" s="124" t="s">
        <v>833</v>
      </c>
      <c r="I141" s="125"/>
      <c r="J141" s="112">
        <f>BK141</f>
        <v>0</v>
      </c>
      <c r="L141" s="122"/>
      <c r="M141" s="126"/>
      <c r="P141" s="127">
        <f>SUM(P142:P143)</f>
        <v>0</v>
      </c>
      <c r="R141" s="127">
        <f>SUM(R142:R143)</f>
        <v>0</v>
      </c>
      <c r="T141" s="128">
        <f>SUM(T142:T143)</f>
        <v>0</v>
      </c>
      <c r="AR141" s="123" t="s">
        <v>87</v>
      </c>
      <c r="AT141" s="129" t="s">
        <v>81</v>
      </c>
      <c r="AU141" s="129" t="s">
        <v>82</v>
      </c>
      <c r="AY141" s="123" t="s">
        <v>137</v>
      </c>
      <c r="BK141" s="130">
        <f>SUM(BK142:BK143)</f>
        <v>0</v>
      </c>
    </row>
    <row r="142" spans="2:65" s="1" customFormat="1" ht="16.5" customHeight="1" x14ac:dyDescent="0.2">
      <c r="B142" s="133"/>
      <c r="C142" s="134" t="s">
        <v>267</v>
      </c>
      <c r="D142" s="134" t="s">
        <v>140</v>
      </c>
      <c r="E142" s="135" t="s">
        <v>834</v>
      </c>
      <c r="F142" s="136" t="s">
        <v>835</v>
      </c>
      <c r="G142" s="137" t="s">
        <v>399</v>
      </c>
      <c r="H142" s="183"/>
      <c r="I142" s="139"/>
      <c r="J142" s="140">
        <f>ROUND(I142*H142,2)</f>
        <v>0</v>
      </c>
      <c r="K142" s="141"/>
      <c r="L142" s="32"/>
      <c r="M142" s="142" t="s">
        <v>1</v>
      </c>
      <c r="N142" s="143" t="s">
        <v>48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144</v>
      </c>
      <c r="AT142" s="146" t="s">
        <v>140</v>
      </c>
      <c r="AU142" s="146" t="s">
        <v>87</v>
      </c>
      <c r="AY142" s="16" t="s">
        <v>137</v>
      </c>
      <c r="BE142" s="147">
        <f>IF(N142="základní",J142,0)</f>
        <v>0</v>
      </c>
      <c r="BF142" s="147">
        <f>IF(N142="snížená",J142,0)</f>
        <v>0</v>
      </c>
      <c r="BG142" s="147">
        <f>IF(N142="zákl. přenesená",J142,0)</f>
        <v>0</v>
      </c>
      <c r="BH142" s="147">
        <f>IF(N142="sníž. přenesená",J142,0)</f>
        <v>0</v>
      </c>
      <c r="BI142" s="147">
        <f>IF(N142="nulová",J142,0)</f>
        <v>0</v>
      </c>
      <c r="BJ142" s="16" t="s">
        <v>91</v>
      </c>
      <c r="BK142" s="147">
        <f>ROUND(I142*H142,2)</f>
        <v>0</v>
      </c>
      <c r="BL142" s="16" t="s">
        <v>144</v>
      </c>
      <c r="BM142" s="146" t="s">
        <v>393</v>
      </c>
    </row>
    <row r="143" spans="2:65" s="1" customFormat="1" x14ac:dyDescent="0.2">
      <c r="B143" s="32"/>
      <c r="D143" s="148" t="s">
        <v>146</v>
      </c>
      <c r="F143" s="149" t="s">
        <v>835</v>
      </c>
      <c r="I143" s="150"/>
      <c r="L143" s="32"/>
      <c r="M143" s="151"/>
      <c r="T143" s="56"/>
      <c r="AT143" s="16" t="s">
        <v>146</v>
      </c>
      <c r="AU143" s="16" t="s">
        <v>87</v>
      </c>
    </row>
    <row r="144" spans="2:65" s="11" customFormat="1" ht="25.9" customHeight="1" x14ac:dyDescent="0.2">
      <c r="B144" s="122"/>
      <c r="D144" s="123" t="s">
        <v>81</v>
      </c>
      <c r="E144" s="124" t="s">
        <v>836</v>
      </c>
      <c r="F144" s="124" t="s">
        <v>837</v>
      </c>
      <c r="I144" s="125"/>
      <c r="J144" s="112">
        <f>BK144</f>
        <v>0</v>
      </c>
      <c r="L144" s="122"/>
      <c r="M144" s="126"/>
      <c r="P144" s="127">
        <f>SUM(P145:P166)</f>
        <v>0</v>
      </c>
      <c r="R144" s="127">
        <f>SUM(R145:R166)</f>
        <v>0</v>
      </c>
      <c r="T144" s="128">
        <f>SUM(T145:T166)</f>
        <v>0</v>
      </c>
      <c r="AR144" s="123" t="s">
        <v>91</v>
      </c>
      <c r="AT144" s="129" t="s">
        <v>81</v>
      </c>
      <c r="AU144" s="129" t="s">
        <v>82</v>
      </c>
      <c r="AY144" s="123" t="s">
        <v>137</v>
      </c>
      <c r="BK144" s="130">
        <f>SUM(BK145:BK166)</f>
        <v>0</v>
      </c>
    </row>
    <row r="145" spans="2:65" s="1" customFormat="1" ht="16.5" customHeight="1" x14ac:dyDescent="0.2">
      <c r="B145" s="133"/>
      <c r="C145" s="134" t="s">
        <v>171</v>
      </c>
      <c r="D145" s="134" t="s">
        <v>140</v>
      </c>
      <c r="E145" s="135" t="s">
        <v>838</v>
      </c>
      <c r="F145" s="136" t="s">
        <v>839</v>
      </c>
      <c r="G145" s="137" t="s">
        <v>250</v>
      </c>
      <c r="H145" s="138">
        <v>4</v>
      </c>
      <c r="I145" s="139"/>
      <c r="J145" s="140">
        <f>ROUND(I145*H145,2)</f>
        <v>0</v>
      </c>
      <c r="K145" s="141"/>
      <c r="L145" s="32"/>
      <c r="M145" s="142" t="s">
        <v>1</v>
      </c>
      <c r="N145" s="143" t="s">
        <v>48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231</v>
      </c>
      <c r="AT145" s="146" t="s">
        <v>140</v>
      </c>
      <c r="AU145" s="146" t="s">
        <v>87</v>
      </c>
      <c r="AY145" s="16" t="s">
        <v>137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6" t="s">
        <v>91</v>
      </c>
      <c r="BK145" s="147">
        <f>ROUND(I145*H145,2)</f>
        <v>0</v>
      </c>
      <c r="BL145" s="16" t="s">
        <v>231</v>
      </c>
      <c r="BM145" s="146" t="s">
        <v>231</v>
      </c>
    </row>
    <row r="146" spans="2:65" s="1" customFormat="1" x14ac:dyDescent="0.2">
      <c r="B146" s="32"/>
      <c r="D146" s="148" t="s">
        <v>146</v>
      </c>
      <c r="F146" s="149" t="s">
        <v>839</v>
      </c>
      <c r="I146" s="150"/>
      <c r="L146" s="32"/>
      <c r="M146" s="151"/>
      <c r="T146" s="56"/>
      <c r="AT146" s="16" t="s">
        <v>146</v>
      </c>
      <c r="AU146" s="16" t="s">
        <v>87</v>
      </c>
    </row>
    <row r="147" spans="2:65" s="1" customFormat="1" ht="16.5" customHeight="1" x14ac:dyDescent="0.2">
      <c r="B147" s="133"/>
      <c r="C147" s="134" t="s">
        <v>189</v>
      </c>
      <c r="D147" s="134" t="s">
        <v>140</v>
      </c>
      <c r="E147" s="135" t="s">
        <v>840</v>
      </c>
      <c r="F147" s="136" t="s">
        <v>841</v>
      </c>
      <c r="G147" s="137" t="s">
        <v>250</v>
      </c>
      <c r="H147" s="138">
        <v>2.5</v>
      </c>
      <c r="I147" s="139"/>
      <c r="J147" s="140">
        <f>ROUND(I147*H147,2)</f>
        <v>0</v>
      </c>
      <c r="K147" s="141"/>
      <c r="L147" s="32"/>
      <c r="M147" s="142" t="s">
        <v>1</v>
      </c>
      <c r="N147" s="143" t="s">
        <v>48</v>
      </c>
      <c r="P147" s="144">
        <f>O147*H147</f>
        <v>0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AR147" s="146" t="s">
        <v>231</v>
      </c>
      <c r="AT147" s="146" t="s">
        <v>140</v>
      </c>
      <c r="AU147" s="146" t="s">
        <v>87</v>
      </c>
      <c r="AY147" s="16" t="s">
        <v>137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6" t="s">
        <v>91</v>
      </c>
      <c r="BK147" s="147">
        <f>ROUND(I147*H147,2)</f>
        <v>0</v>
      </c>
      <c r="BL147" s="16" t="s">
        <v>231</v>
      </c>
      <c r="BM147" s="146" t="s">
        <v>748</v>
      </c>
    </row>
    <row r="148" spans="2:65" s="1" customFormat="1" x14ac:dyDescent="0.2">
      <c r="B148" s="32"/>
      <c r="D148" s="148" t="s">
        <v>146</v>
      </c>
      <c r="F148" s="149" t="s">
        <v>841</v>
      </c>
      <c r="I148" s="150"/>
      <c r="L148" s="32"/>
      <c r="M148" s="151"/>
      <c r="T148" s="56"/>
      <c r="AT148" s="16" t="s">
        <v>146</v>
      </c>
      <c r="AU148" s="16" t="s">
        <v>87</v>
      </c>
    </row>
    <row r="149" spans="2:65" s="1" customFormat="1" ht="16.5" customHeight="1" x14ac:dyDescent="0.2">
      <c r="B149" s="133"/>
      <c r="C149" s="134" t="s">
        <v>240</v>
      </c>
      <c r="D149" s="134" t="s">
        <v>140</v>
      </c>
      <c r="E149" s="135" t="s">
        <v>842</v>
      </c>
      <c r="F149" s="136" t="s">
        <v>843</v>
      </c>
      <c r="G149" s="137" t="s">
        <v>250</v>
      </c>
      <c r="H149" s="138">
        <v>1.5</v>
      </c>
      <c r="I149" s="139"/>
      <c r="J149" s="140">
        <f>ROUND(I149*H149,2)</f>
        <v>0</v>
      </c>
      <c r="K149" s="141"/>
      <c r="L149" s="32"/>
      <c r="M149" s="142" t="s">
        <v>1</v>
      </c>
      <c r="N149" s="143" t="s">
        <v>48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231</v>
      </c>
      <c r="AT149" s="146" t="s">
        <v>140</v>
      </c>
      <c r="AU149" s="146" t="s">
        <v>87</v>
      </c>
      <c r="AY149" s="16" t="s">
        <v>137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6" t="s">
        <v>91</v>
      </c>
      <c r="BK149" s="147">
        <f>ROUND(I149*H149,2)</f>
        <v>0</v>
      </c>
      <c r="BL149" s="16" t="s">
        <v>231</v>
      </c>
      <c r="BM149" s="146" t="s">
        <v>751</v>
      </c>
    </row>
    <row r="150" spans="2:65" s="1" customFormat="1" x14ac:dyDescent="0.2">
      <c r="B150" s="32"/>
      <c r="D150" s="148" t="s">
        <v>146</v>
      </c>
      <c r="F150" s="149" t="s">
        <v>843</v>
      </c>
      <c r="I150" s="150"/>
      <c r="L150" s="32"/>
      <c r="M150" s="151"/>
      <c r="T150" s="56"/>
      <c r="AT150" s="16" t="s">
        <v>146</v>
      </c>
      <c r="AU150" s="16" t="s">
        <v>87</v>
      </c>
    </row>
    <row r="151" spans="2:65" s="1" customFormat="1" ht="16.5" customHeight="1" x14ac:dyDescent="0.2">
      <c r="B151" s="133"/>
      <c r="C151" s="134" t="s">
        <v>235</v>
      </c>
      <c r="D151" s="134" t="s">
        <v>140</v>
      </c>
      <c r="E151" s="135" t="s">
        <v>844</v>
      </c>
      <c r="F151" s="136" t="s">
        <v>845</v>
      </c>
      <c r="G151" s="137" t="s">
        <v>143</v>
      </c>
      <c r="H151" s="138">
        <v>1</v>
      </c>
      <c r="I151" s="139"/>
      <c r="J151" s="140">
        <f>ROUND(I151*H151,2)</f>
        <v>0</v>
      </c>
      <c r="K151" s="141"/>
      <c r="L151" s="32"/>
      <c r="M151" s="142" t="s">
        <v>1</v>
      </c>
      <c r="N151" s="143" t="s">
        <v>48</v>
      </c>
      <c r="P151" s="144">
        <f>O151*H151</f>
        <v>0</v>
      </c>
      <c r="Q151" s="144">
        <v>0</v>
      </c>
      <c r="R151" s="144">
        <f>Q151*H151</f>
        <v>0</v>
      </c>
      <c r="S151" s="144">
        <v>0</v>
      </c>
      <c r="T151" s="145">
        <f>S151*H151</f>
        <v>0</v>
      </c>
      <c r="AR151" s="146" t="s">
        <v>231</v>
      </c>
      <c r="AT151" s="146" t="s">
        <v>140</v>
      </c>
      <c r="AU151" s="146" t="s">
        <v>87</v>
      </c>
      <c r="AY151" s="16" t="s">
        <v>137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6" t="s">
        <v>91</v>
      </c>
      <c r="BK151" s="147">
        <f>ROUND(I151*H151,2)</f>
        <v>0</v>
      </c>
      <c r="BL151" s="16" t="s">
        <v>231</v>
      </c>
      <c r="BM151" s="146" t="s">
        <v>754</v>
      </c>
    </row>
    <row r="152" spans="2:65" s="1" customFormat="1" x14ac:dyDescent="0.2">
      <c r="B152" s="32"/>
      <c r="D152" s="148" t="s">
        <v>146</v>
      </c>
      <c r="F152" s="149" t="s">
        <v>845</v>
      </c>
      <c r="I152" s="150"/>
      <c r="L152" s="32"/>
      <c r="M152" s="151"/>
      <c r="T152" s="56"/>
      <c r="AT152" s="16" t="s">
        <v>146</v>
      </c>
      <c r="AU152" s="16" t="s">
        <v>87</v>
      </c>
    </row>
    <row r="153" spans="2:65" s="1" customFormat="1" ht="16.5" customHeight="1" x14ac:dyDescent="0.2">
      <c r="B153" s="133"/>
      <c r="C153" s="134" t="s">
        <v>479</v>
      </c>
      <c r="D153" s="134" t="s">
        <v>140</v>
      </c>
      <c r="E153" s="135" t="s">
        <v>846</v>
      </c>
      <c r="F153" s="136" t="s">
        <v>847</v>
      </c>
      <c r="G153" s="137" t="s">
        <v>143</v>
      </c>
      <c r="H153" s="138">
        <v>3</v>
      </c>
      <c r="I153" s="139"/>
      <c r="J153" s="140">
        <f>ROUND(I153*H153,2)</f>
        <v>0</v>
      </c>
      <c r="K153" s="141"/>
      <c r="L153" s="32"/>
      <c r="M153" s="142" t="s">
        <v>1</v>
      </c>
      <c r="N153" s="143" t="s">
        <v>48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231</v>
      </c>
      <c r="AT153" s="146" t="s">
        <v>140</v>
      </c>
      <c r="AU153" s="146" t="s">
        <v>87</v>
      </c>
      <c r="AY153" s="16" t="s">
        <v>137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6" t="s">
        <v>91</v>
      </c>
      <c r="BK153" s="147">
        <f>ROUND(I153*H153,2)</f>
        <v>0</v>
      </c>
      <c r="BL153" s="16" t="s">
        <v>231</v>
      </c>
      <c r="BM153" s="146" t="s">
        <v>757</v>
      </c>
    </row>
    <row r="154" spans="2:65" s="1" customFormat="1" x14ac:dyDescent="0.2">
      <c r="B154" s="32"/>
      <c r="D154" s="148" t="s">
        <v>146</v>
      </c>
      <c r="F154" s="149" t="s">
        <v>847</v>
      </c>
      <c r="I154" s="150"/>
      <c r="L154" s="32"/>
      <c r="M154" s="151"/>
      <c r="T154" s="56"/>
      <c r="AT154" s="16" t="s">
        <v>146</v>
      </c>
      <c r="AU154" s="16" t="s">
        <v>87</v>
      </c>
    </row>
    <row r="155" spans="2:65" s="1" customFormat="1" ht="16.5" customHeight="1" x14ac:dyDescent="0.2">
      <c r="B155" s="133"/>
      <c r="C155" s="134" t="s">
        <v>495</v>
      </c>
      <c r="D155" s="134" t="s">
        <v>140</v>
      </c>
      <c r="E155" s="135" t="s">
        <v>848</v>
      </c>
      <c r="F155" s="136" t="s">
        <v>849</v>
      </c>
      <c r="G155" s="137" t="s">
        <v>143</v>
      </c>
      <c r="H155" s="138">
        <v>1</v>
      </c>
      <c r="I155" s="139"/>
      <c r="J155" s="140">
        <f>ROUND(I155*H155,2)</f>
        <v>0</v>
      </c>
      <c r="K155" s="141"/>
      <c r="L155" s="32"/>
      <c r="M155" s="142" t="s">
        <v>1</v>
      </c>
      <c r="N155" s="143" t="s">
        <v>48</v>
      </c>
      <c r="P155" s="144">
        <f>O155*H155</f>
        <v>0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231</v>
      </c>
      <c r="AT155" s="146" t="s">
        <v>140</v>
      </c>
      <c r="AU155" s="146" t="s">
        <v>87</v>
      </c>
      <c r="AY155" s="16" t="s">
        <v>137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6" t="s">
        <v>91</v>
      </c>
      <c r="BK155" s="147">
        <f>ROUND(I155*H155,2)</f>
        <v>0</v>
      </c>
      <c r="BL155" s="16" t="s">
        <v>231</v>
      </c>
      <c r="BM155" s="146" t="s">
        <v>760</v>
      </c>
    </row>
    <row r="156" spans="2:65" s="1" customFormat="1" x14ac:dyDescent="0.2">
      <c r="B156" s="32"/>
      <c r="D156" s="148" t="s">
        <v>146</v>
      </c>
      <c r="F156" s="149" t="s">
        <v>849</v>
      </c>
      <c r="I156" s="150"/>
      <c r="L156" s="32"/>
      <c r="M156" s="151"/>
      <c r="T156" s="56"/>
      <c r="AT156" s="16" t="s">
        <v>146</v>
      </c>
      <c r="AU156" s="16" t="s">
        <v>87</v>
      </c>
    </row>
    <row r="157" spans="2:65" s="1" customFormat="1" ht="16.5" customHeight="1" x14ac:dyDescent="0.2">
      <c r="B157" s="133"/>
      <c r="C157" s="134" t="s">
        <v>393</v>
      </c>
      <c r="D157" s="134" t="s">
        <v>140</v>
      </c>
      <c r="E157" s="135" t="s">
        <v>850</v>
      </c>
      <c r="F157" s="136" t="s">
        <v>851</v>
      </c>
      <c r="G157" s="137" t="s">
        <v>250</v>
      </c>
      <c r="H157" s="138">
        <v>8</v>
      </c>
      <c r="I157" s="139"/>
      <c r="J157" s="140">
        <f>ROUND(I157*H157,2)</f>
        <v>0</v>
      </c>
      <c r="K157" s="141"/>
      <c r="L157" s="32"/>
      <c r="M157" s="142" t="s">
        <v>1</v>
      </c>
      <c r="N157" s="143" t="s">
        <v>48</v>
      </c>
      <c r="P157" s="144">
        <f>O157*H157</f>
        <v>0</v>
      </c>
      <c r="Q157" s="144">
        <v>0</v>
      </c>
      <c r="R157" s="144">
        <f>Q157*H157</f>
        <v>0</v>
      </c>
      <c r="S157" s="144">
        <v>0</v>
      </c>
      <c r="T157" s="145">
        <f>S157*H157</f>
        <v>0</v>
      </c>
      <c r="AR157" s="146" t="s">
        <v>231</v>
      </c>
      <c r="AT157" s="146" t="s">
        <v>140</v>
      </c>
      <c r="AU157" s="146" t="s">
        <v>87</v>
      </c>
      <c r="AY157" s="16" t="s">
        <v>137</v>
      </c>
      <c r="BE157" s="147">
        <f>IF(N157="základní",J157,0)</f>
        <v>0</v>
      </c>
      <c r="BF157" s="147">
        <f>IF(N157="snížená",J157,0)</f>
        <v>0</v>
      </c>
      <c r="BG157" s="147">
        <f>IF(N157="zákl. přenesená",J157,0)</f>
        <v>0</v>
      </c>
      <c r="BH157" s="147">
        <f>IF(N157="sníž. přenesená",J157,0)</f>
        <v>0</v>
      </c>
      <c r="BI157" s="147">
        <f>IF(N157="nulová",J157,0)</f>
        <v>0</v>
      </c>
      <c r="BJ157" s="16" t="s">
        <v>91</v>
      </c>
      <c r="BK157" s="147">
        <f>ROUND(I157*H157,2)</f>
        <v>0</v>
      </c>
      <c r="BL157" s="16" t="s">
        <v>231</v>
      </c>
      <c r="BM157" s="146" t="s">
        <v>764</v>
      </c>
    </row>
    <row r="158" spans="2:65" s="1" customFormat="1" x14ac:dyDescent="0.2">
      <c r="B158" s="32"/>
      <c r="D158" s="148" t="s">
        <v>146</v>
      </c>
      <c r="F158" s="149" t="s">
        <v>851</v>
      </c>
      <c r="I158" s="150"/>
      <c r="L158" s="32"/>
      <c r="M158" s="151"/>
      <c r="T158" s="56"/>
      <c r="AT158" s="16" t="s">
        <v>146</v>
      </c>
      <c r="AU158" s="16" t="s">
        <v>87</v>
      </c>
    </row>
    <row r="159" spans="2:65" s="12" customFormat="1" x14ac:dyDescent="0.2">
      <c r="B159" s="152"/>
      <c r="D159" s="148" t="s">
        <v>151</v>
      </c>
      <c r="E159" s="153" t="s">
        <v>1</v>
      </c>
      <c r="F159" s="154" t="s">
        <v>852</v>
      </c>
      <c r="H159" s="155">
        <v>8</v>
      </c>
      <c r="I159" s="156"/>
      <c r="L159" s="152"/>
      <c r="M159" s="157"/>
      <c r="T159" s="158"/>
      <c r="AT159" s="153" t="s">
        <v>151</v>
      </c>
      <c r="AU159" s="153" t="s">
        <v>87</v>
      </c>
      <c r="AV159" s="12" t="s">
        <v>91</v>
      </c>
      <c r="AW159" s="12" t="s">
        <v>37</v>
      </c>
      <c r="AX159" s="12" t="s">
        <v>82</v>
      </c>
      <c r="AY159" s="153" t="s">
        <v>137</v>
      </c>
    </row>
    <row r="160" spans="2:65" s="14" customFormat="1" x14ac:dyDescent="0.2">
      <c r="B160" s="165"/>
      <c r="D160" s="148" t="s">
        <v>151</v>
      </c>
      <c r="E160" s="166" t="s">
        <v>1</v>
      </c>
      <c r="F160" s="167" t="s">
        <v>155</v>
      </c>
      <c r="H160" s="168">
        <v>8</v>
      </c>
      <c r="I160" s="169"/>
      <c r="L160" s="165"/>
      <c r="M160" s="170"/>
      <c r="T160" s="171"/>
      <c r="AT160" s="166" t="s">
        <v>151</v>
      </c>
      <c r="AU160" s="166" t="s">
        <v>87</v>
      </c>
      <c r="AV160" s="14" t="s">
        <v>144</v>
      </c>
      <c r="AW160" s="14" t="s">
        <v>37</v>
      </c>
      <c r="AX160" s="14" t="s">
        <v>87</v>
      </c>
      <c r="AY160" s="166" t="s">
        <v>137</v>
      </c>
    </row>
    <row r="161" spans="2:65" s="1" customFormat="1" ht="16.5" customHeight="1" x14ac:dyDescent="0.2">
      <c r="B161" s="133"/>
      <c r="C161" s="134" t="s">
        <v>8</v>
      </c>
      <c r="D161" s="134" t="s">
        <v>140</v>
      </c>
      <c r="E161" s="135" t="s">
        <v>853</v>
      </c>
      <c r="F161" s="136" t="s">
        <v>854</v>
      </c>
      <c r="G161" s="137" t="s">
        <v>250</v>
      </c>
      <c r="H161" s="138">
        <v>7</v>
      </c>
      <c r="I161" s="139"/>
      <c r="J161" s="140">
        <f>ROUND(I161*H161,2)</f>
        <v>0</v>
      </c>
      <c r="K161" s="141"/>
      <c r="L161" s="32"/>
      <c r="M161" s="142" t="s">
        <v>1</v>
      </c>
      <c r="N161" s="143" t="s">
        <v>48</v>
      </c>
      <c r="P161" s="144">
        <f>O161*H161</f>
        <v>0</v>
      </c>
      <c r="Q161" s="144">
        <v>0</v>
      </c>
      <c r="R161" s="144">
        <f>Q161*H161</f>
        <v>0</v>
      </c>
      <c r="S161" s="144">
        <v>0</v>
      </c>
      <c r="T161" s="145">
        <f>S161*H161</f>
        <v>0</v>
      </c>
      <c r="AR161" s="146" t="s">
        <v>231</v>
      </c>
      <c r="AT161" s="146" t="s">
        <v>140</v>
      </c>
      <c r="AU161" s="146" t="s">
        <v>87</v>
      </c>
      <c r="AY161" s="16" t="s">
        <v>137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6" t="s">
        <v>91</v>
      </c>
      <c r="BK161" s="147">
        <f>ROUND(I161*H161,2)</f>
        <v>0</v>
      </c>
      <c r="BL161" s="16" t="s">
        <v>231</v>
      </c>
      <c r="BM161" s="146" t="s">
        <v>767</v>
      </c>
    </row>
    <row r="162" spans="2:65" s="1" customFormat="1" x14ac:dyDescent="0.2">
      <c r="B162" s="32"/>
      <c r="D162" s="148" t="s">
        <v>146</v>
      </c>
      <c r="F162" s="149" t="s">
        <v>854</v>
      </c>
      <c r="I162" s="150"/>
      <c r="L162" s="32"/>
      <c r="M162" s="151"/>
      <c r="T162" s="56"/>
      <c r="AT162" s="16" t="s">
        <v>146</v>
      </c>
      <c r="AU162" s="16" t="s">
        <v>87</v>
      </c>
    </row>
    <row r="163" spans="2:65" s="1" customFormat="1" ht="16.5" customHeight="1" x14ac:dyDescent="0.2">
      <c r="B163" s="133"/>
      <c r="C163" s="134" t="s">
        <v>231</v>
      </c>
      <c r="D163" s="134" t="s">
        <v>140</v>
      </c>
      <c r="E163" s="135" t="s">
        <v>855</v>
      </c>
      <c r="F163" s="136" t="s">
        <v>856</v>
      </c>
      <c r="G163" s="137" t="s">
        <v>250</v>
      </c>
      <c r="H163" s="138">
        <v>1.5</v>
      </c>
      <c r="I163" s="139"/>
      <c r="J163" s="140">
        <f>ROUND(I163*H163,2)</f>
        <v>0</v>
      </c>
      <c r="K163" s="141"/>
      <c r="L163" s="32"/>
      <c r="M163" s="142" t="s">
        <v>1</v>
      </c>
      <c r="N163" s="143" t="s">
        <v>48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AR163" s="146" t="s">
        <v>231</v>
      </c>
      <c r="AT163" s="146" t="s">
        <v>140</v>
      </c>
      <c r="AU163" s="146" t="s">
        <v>87</v>
      </c>
      <c r="AY163" s="16" t="s">
        <v>137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6" t="s">
        <v>91</v>
      </c>
      <c r="BK163" s="147">
        <f>ROUND(I163*H163,2)</f>
        <v>0</v>
      </c>
      <c r="BL163" s="16" t="s">
        <v>231</v>
      </c>
      <c r="BM163" s="146" t="s">
        <v>255</v>
      </c>
    </row>
    <row r="164" spans="2:65" s="1" customFormat="1" x14ac:dyDescent="0.2">
      <c r="B164" s="32"/>
      <c r="D164" s="148" t="s">
        <v>146</v>
      </c>
      <c r="F164" s="149" t="s">
        <v>856</v>
      </c>
      <c r="I164" s="150"/>
      <c r="L164" s="32"/>
      <c r="M164" s="151"/>
      <c r="T164" s="56"/>
      <c r="AT164" s="16" t="s">
        <v>146</v>
      </c>
      <c r="AU164" s="16" t="s">
        <v>87</v>
      </c>
    </row>
    <row r="165" spans="2:65" s="1" customFormat="1" ht="21.75" customHeight="1" x14ac:dyDescent="0.2">
      <c r="B165" s="133"/>
      <c r="C165" s="134" t="s">
        <v>772</v>
      </c>
      <c r="D165" s="134" t="s">
        <v>140</v>
      </c>
      <c r="E165" s="135" t="s">
        <v>857</v>
      </c>
      <c r="F165" s="136" t="s">
        <v>858</v>
      </c>
      <c r="G165" s="137" t="s">
        <v>399</v>
      </c>
      <c r="H165" s="183"/>
      <c r="I165" s="139"/>
      <c r="J165" s="140">
        <f>ROUND(I165*H165,2)</f>
        <v>0</v>
      </c>
      <c r="K165" s="141"/>
      <c r="L165" s="32"/>
      <c r="M165" s="142" t="s">
        <v>1</v>
      </c>
      <c r="N165" s="143" t="s">
        <v>48</v>
      </c>
      <c r="P165" s="144">
        <f>O165*H165</f>
        <v>0</v>
      </c>
      <c r="Q165" s="144">
        <v>0</v>
      </c>
      <c r="R165" s="144">
        <f>Q165*H165</f>
        <v>0</v>
      </c>
      <c r="S165" s="144">
        <v>0</v>
      </c>
      <c r="T165" s="145">
        <f>S165*H165</f>
        <v>0</v>
      </c>
      <c r="AR165" s="146" t="s">
        <v>231</v>
      </c>
      <c r="AT165" s="146" t="s">
        <v>140</v>
      </c>
      <c r="AU165" s="146" t="s">
        <v>87</v>
      </c>
      <c r="AY165" s="16" t="s">
        <v>137</v>
      </c>
      <c r="BE165" s="147">
        <f>IF(N165="základní",J165,0)</f>
        <v>0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6" t="s">
        <v>91</v>
      </c>
      <c r="BK165" s="147">
        <f>ROUND(I165*H165,2)</f>
        <v>0</v>
      </c>
      <c r="BL165" s="16" t="s">
        <v>231</v>
      </c>
      <c r="BM165" s="146" t="s">
        <v>775</v>
      </c>
    </row>
    <row r="166" spans="2:65" s="1" customFormat="1" x14ac:dyDescent="0.2">
      <c r="B166" s="32"/>
      <c r="D166" s="148" t="s">
        <v>146</v>
      </c>
      <c r="F166" s="149" t="s">
        <v>858</v>
      </c>
      <c r="I166" s="150"/>
      <c r="L166" s="32"/>
      <c r="M166" s="151"/>
      <c r="T166" s="56"/>
      <c r="AT166" s="16" t="s">
        <v>146</v>
      </c>
      <c r="AU166" s="16" t="s">
        <v>87</v>
      </c>
    </row>
    <row r="167" spans="2:65" s="11" customFormat="1" ht="25.9" customHeight="1" x14ac:dyDescent="0.2">
      <c r="B167" s="122"/>
      <c r="D167" s="123" t="s">
        <v>81</v>
      </c>
      <c r="E167" s="124" t="s">
        <v>859</v>
      </c>
      <c r="F167" s="124" t="s">
        <v>860</v>
      </c>
      <c r="I167" s="125"/>
      <c r="J167" s="112">
        <f>BK167</f>
        <v>0</v>
      </c>
      <c r="L167" s="122"/>
      <c r="M167" s="126"/>
      <c r="P167" s="127">
        <f>SUM(P168:P187)</f>
        <v>0</v>
      </c>
      <c r="R167" s="127">
        <f>SUM(R168:R187)</f>
        <v>0</v>
      </c>
      <c r="T167" s="128">
        <f>SUM(T168:T187)</f>
        <v>0</v>
      </c>
      <c r="AR167" s="123" t="s">
        <v>91</v>
      </c>
      <c r="AT167" s="129" t="s">
        <v>81</v>
      </c>
      <c r="AU167" s="129" t="s">
        <v>82</v>
      </c>
      <c r="AY167" s="123" t="s">
        <v>137</v>
      </c>
      <c r="BK167" s="130">
        <f>SUM(BK168:BK187)</f>
        <v>0</v>
      </c>
    </row>
    <row r="168" spans="2:65" s="1" customFormat="1" ht="21.75" customHeight="1" x14ac:dyDescent="0.2">
      <c r="B168" s="133"/>
      <c r="C168" s="134" t="s">
        <v>748</v>
      </c>
      <c r="D168" s="134" t="s">
        <v>140</v>
      </c>
      <c r="E168" s="135" t="s">
        <v>861</v>
      </c>
      <c r="F168" s="136" t="s">
        <v>862</v>
      </c>
      <c r="G168" s="137" t="s">
        <v>250</v>
      </c>
      <c r="H168" s="138">
        <v>12.5</v>
      </c>
      <c r="I168" s="139"/>
      <c r="J168" s="140">
        <f>ROUND(I168*H168,2)</f>
        <v>0</v>
      </c>
      <c r="K168" s="141"/>
      <c r="L168" s="32"/>
      <c r="M168" s="142" t="s">
        <v>1</v>
      </c>
      <c r="N168" s="143" t="s">
        <v>48</v>
      </c>
      <c r="P168" s="144">
        <f>O168*H168</f>
        <v>0</v>
      </c>
      <c r="Q168" s="144">
        <v>0</v>
      </c>
      <c r="R168" s="144">
        <f>Q168*H168</f>
        <v>0</v>
      </c>
      <c r="S168" s="144">
        <v>0</v>
      </c>
      <c r="T168" s="145">
        <f>S168*H168</f>
        <v>0</v>
      </c>
      <c r="AR168" s="146" t="s">
        <v>231</v>
      </c>
      <c r="AT168" s="146" t="s">
        <v>140</v>
      </c>
      <c r="AU168" s="146" t="s">
        <v>87</v>
      </c>
      <c r="AY168" s="16" t="s">
        <v>137</v>
      </c>
      <c r="BE168" s="147">
        <f>IF(N168="základní",J168,0)</f>
        <v>0</v>
      </c>
      <c r="BF168" s="147">
        <f>IF(N168="snížená",J168,0)</f>
        <v>0</v>
      </c>
      <c r="BG168" s="147">
        <f>IF(N168="zákl. přenesená",J168,0)</f>
        <v>0</v>
      </c>
      <c r="BH168" s="147">
        <f>IF(N168="sníž. přenesená",J168,0)</f>
        <v>0</v>
      </c>
      <c r="BI168" s="147">
        <f>IF(N168="nulová",J168,0)</f>
        <v>0</v>
      </c>
      <c r="BJ168" s="16" t="s">
        <v>91</v>
      </c>
      <c r="BK168" s="147">
        <f>ROUND(I168*H168,2)</f>
        <v>0</v>
      </c>
      <c r="BL168" s="16" t="s">
        <v>231</v>
      </c>
      <c r="BM168" s="146" t="s">
        <v>778</v>
      </c>
    </row>
    <row r="169" spans="2:65" s="1" customFormat="1" x14ac:dyDescent="0.2">
      <c r="B169" s="32"/>
      <c r="D169" s="148" t="s">
        <v>146</v>
      </c>
      <c r="F169" s="149" t="s">
        <v>862</v>
      </c>
      <c r="I169" s="150"/>
      <c r="L169" s="32"/>
      <c r="M169" s="151"/>
      <c r="T169" s="56"/>
      <c r="AT169" s="16" t="s">
        <v>146</v>
      </c>
      <c r="AU169" s="16" t="s">
        <v>87</v>
      </c>
    </row>
    <row r="170" spans="2:65" s="1" customFormat="1" ht="21.75" customHeight="1" x14ac:dyDescent="0.2">
      <c r="B170" s="133"/>
      <c r="C170" s="134" t="s">
        <v>779</v>
      </c>
      <c r="D170" s="134" t="s">
        <v>140</v>
      </c>
      <c r="E170" s="135" t="s">
        <v>863</v>
      </c>
      <c r="F170" s="136" t="s">
        <v>864</v>
      </c>
      <c r="G170" s="137" t="s">
        <v>250</v>
      </c>
      <c r="H170" s="138">
        <v>2</v>
      </c>
      <c r="I170" s="139"/>
      <c r="J170" s="140">
        <f>ROUND(I170*H170,2)</f>
        <v>0</v>
      </c>
      <c r="K170" s="141"/>
      <c r="L170" s="32"/>
      <c r="M170" s="142" t="s">
        <v>1</v>
      </c>
      <c r="N170" s="143" t="s">
        <v>48</v>
      </c>
      <c r="P170" s="144">
        <f>O170*H170</f>
        <v>0</v>
      </c>
      <c r="Q170" s="144">
        <v>0</v>
      </c>
      <c r="R170" s="144">
        <f>Q170*H170</f>
        <v>0</v>
      </c>
      <c r="S170" s="144">
        <v>0</v>
      </c>
      <c r="T170" s="145">
        <f>S170*H170</f>
        <v>0</v>
      </c>
      <c r="AR170" s="146" t="s">
        <v>231</v>
      </c>
      <c r="AT170" s="146" t="s">
        <v>140</v>
      </c>
      <c r="AU170" s="146" t="s">
        <v>87</v>
      </c>
      <c r="AY170" s="16" t="s">
        <v>137</v>
      </c>
      <c r="BE170" s="147">
        <f>IF(N170="základní",J170,0)</f>
        <v>0</v>
      </c>
      <c r="BF170" s="147">
        <f>IF(N170="snížená",J170,0)</f>
        <v>0</v>
      </c>
      <c r="BG170" s="147">
        <f>IF(N170="zákl. přenesená",J170,0)</f>
        <v>0</v>
      </c>
      <c r="BH170" s="147">
        <f>IF(N170="sníž. přenesená",J170,0)</f>
        <v>0</v>
      </c>
      <c r="BI170" s="147">
        <f>IF(N170="nulová",J170,0)</f>
        <v>0</v>
      </c>
      <c r="BJ170" s="16" t="s">
        <v>91</v>
      </c>
      <c r="BK170" s="147">
        <f>ROUND(I170*H170,2)</f>
        <v>0</v>
      </c>
      <c r="BL170" s="16" t="s">
        <v>231</v>
      </c>
      <c r="BM170" s="146" t="s">
        <v>782</v>
      </c>
    </row>
    <row r="171" spans="2:65" s="1" customFormat="1" x14ac:dyDescent="0.2">
      <c r="B171" s="32"/>
      <c r="D171" s="148" t="s">
        <v>146</v>
      </c>
      <c r="F171" s="149" t="s">
        <v>864</v>
      </c>
      <c r="I171" s="150"/>
      <c r="L171" s="32"/>
      <c r="M171" s="151"/>
      <c r="T171" s="56"/>
      <c r="AT171" s="16" t="s">
        <v>146</v>
      </c>
      <c r="AU171" s="16" t="s">
        <v>87</v>
      </c>
    </row>
    <row r="172" spans="2:65" s="1" customFormat="1" ht="16.5" customHeight="1" x14ac:dyDescent="0.2">
      <c r="B172" s="133"/>
      <c r="C172" s="134" t="s">
        <v>751</v>
      </c>
      <c r="D172" s="134" t="s">
        <v>140</v>
      </c>
      <c r="E172" s="135" t="s">
        <v>865</v>
      </c>
      <c r="F172" s="136" t="s">
        <v>866</v>
      </c>
      <c r="G172" s="137" t="s">
        <v>143</v>
      </c>
      <c r="H172" s="138">
        <v>7</v>
      </c>
      <c r="I172" s="139"/>
      <c r="J172" s="140">
        <f>ROUND(I172*H172,2)</f>
        <v>0</v>
      </c>
      <c r="K172" s="141"/>
      <c r="L172" s="32"/>
      <c r="M172" s="142" t="s">
        <v>1</v>
      </c>
      <c r="N172" s="143" t="s">
        <v>48</v>
      </c>
      <c r="P172" s="144">
        <f>O172*H172</f>
        <v>0</v>
      </c>
      <c r="Q172" s="144">
        <v>0</v>
      </c>
      <c r="R172" s="144">
        <f>Q172*H172</f>
        <v>0</v>
      </c>
      <c r="S172" s="144">
        <v>0</v>
      </c>
      <c r="T172" s="145">
        <f>S172*H172</f>
        <v>0</v>
      </c>
      <c r="AR172" s="146" t="s">
        <v>231</v>
      </c>
      <c r="AT172" s="146" t="s">
        <v>140</v>
      </c>
      <c r="AU172" s="146" t="s">
        <v>87</v>
      </c>
      <c r="AY172" s="16" t="s">
        <v>137</v>
      </c>
      <c r="BE172" s="147">
        <f>IF(N172="základní",J172,0)</f>
        <v>0</v>
      </c>
      <c r="BF172" s="147">
        <f>IF(N172="snížená",J172,0)</f>
        <v>0</v>
      </c>
      <c r="BG172" s="147">
        <f>IF(N172="zákl. přenesená",J172,0)</f>
        <v>0</v>
      </c>
      <c r="BH172" s="147">
        <f>IF(N172="sníž. přenesená",J172,0)</f>
        <v>0</v>
      </c>
      <c r="BI172" s="147">
        <f>IF(N172="nulová",J172,0)</f>
        <v>0</v>
      </c>
      <c r="BJ172" s="16" t="s">
        <v>91</v>
      </c>
      <c r="BK172" s="147">
        <f>ROUND(I172*H172,2)</f>
        <v>0</v>
      </c>
      <c r="BL172" s="16" t="s">
        <v>231</v>
      </c>
      <c r="BM172" s="146" t="s">
        <v>785</v>
      </c>
    </row>
    <row r="173" spans="2:65" s="1" customFormat="1" x14ac:dyDescent="0.2">
      <c r="B173" s="32"/>
      <c r="D173" s="148" t="s">
        <v>146</v>
      </c>
      <c r="F173" s="149" t="s">
        <v>866</v>
      </c>
      <c r="I173" s="150"/>
      <c r="L173" s="32"/>
      <c r="M173" s="151"/>
      <c r="T173" s="56"/>
      <c r="AT173" s="16" t="s">
        <v>146</v>
      </c>
      <c r="AU173" s="16" t="s">
        <v>87</v>
      </c>
    </row>
    <row r="174" spans="2:65" s="1" customFormat="1" ht="21.75" customHeight="1" x14ac:dyDescent="0.2">
      <c r="B174" s="133"/>
      <c r="C174" s="134" t="s">
        <v>7</v>
      </c>
      <c r="D174" s="134" t="s">
        <v>140</v>
      </c>
      <c r="E174" s="135" t="s">
        <v>867</v>
      </c>
      <c r="F174" s="136" t="s">
        <v>868</v>
      </c>
      <c r="G174" s="137" t="s">
        <v>804</v>
      </c>
      <c r="H174" s="138">
        <v>4</v>
      </c>
      <c r="I174" s="139"/>
      <c r="J174" s="140">
        <f>ROUND(I174*H174,2)</f>
        <v>0</v>
      </c>
      <c r="K174" s="141"/>
      <c r="L174" s="32"/>
      <c r="M174" s="142" t="s">
        <v>1</v>
      </c>
      <c r="N174" s="143" t="s">
        <v>48</v>
      </c>
      <c r="P174" s="144">
        <f>O174*H174</f>
        <v>0</v>
      </c>
      <c r="Q174" s="144">
        <v>0</v>
      </c>
      <c r="R174" s="144">
        <f>Q174*H174</f>
        <v>0</v>
      </c>
      <c r="S174" s="144">
        <v>0</v>
      </c>
      <c r="T174" s="145">
        <f>S174*H174</f>
        <v>0</v>
      </c>
      <c r="AR174" s="146" t="s">
        <v>231</v>
      </c>
      <c r="AT174" s="146" t="s">
        <v>140</v>
      </c>
      <c r="AU174" s="146" t="s">
        <v>87</v>
      </c>
      <c r="AY174" s="16" t="s">
        <v>137</v>
      </c>
      <c r="BE174" s="147">
        <f>IF(N174="základní",J174,0)</f>
        <v>0</v>
      </c>
      <c r="BF174" s="147">
        <f>IF(N174="snížená",J174,0)</f>
        <v>0</v>
      </c>
      <c r="BG174" s="147">
        <f>IF(N174="zákl. přenesená",J174,0)</f>
        <v>0</v>
      </c>
      <c r="BH174" s="147">
        <f>IF(N174="sníž. přenesená",J174,0)</f>
        <v>0</v>
      </c>
      <c r="BI174" s="147">
        <f>IF(N174="nulová",J174,0)</f>
        <v>0</v>
      </c>
      <c r="BJ174" s="16" t="s">
        <v>91</v>
      </c>
      <c r="BK174" s="147">
        <f>ROUND(I174*H174,2)</f>
        <v>0</v>
      </c>
      <c r="BL174" s="16" t="s">
        <v>231</v>
      </c>
      <c r="BM174" s="146" t="s">
        <v>788</v>
      </c>
    </row>
    <row r="175" spans="2:65" s="1" customFormat="1" x14ac:dyDescent="0.2">
      <c r="B175" s="32"/>
      <c r="D175" s="148" t="s">
        <v>146</v>
      </c>
      <c r="F175" s="149" t="s">
        <v>868</v>
      </c>
      <c r="I175" s="150"/>
      <c r="L175" s="32"/>
      <c r="M175" s="151"/>
      <c r="T175" s="56"/>
      <c r="AT175" s="16" t="s">
        <v>146</v>
      </c>
      <c r="AU175" s="16" t="s">
        <v>87</v>
      </c>
    </row>
    <row r="176" spans="2:65" s="1" customFormat="1" ht="16.5" customHeight="1" x14ac:dyDescent="0.2">
      <c r="B176" s="133"/>
      <c r="C176" s="134" t="s">
        <v>754</v>
      </c>
      <c r="D176" s="134" t="s">
        <v>140</v>
      </c>
      <c r="E176" s="135" t="s">
        <v>869</v>
      </c>
      <c r="F176" s="136" t="s">
        <v>870</v>
      </c>
      <c r="G176" s="137" t="s">
        <v>250</v>
      </c>
      <c r="H176" s="138">
        <v>14.5</v>
      </c>
      <c r="I176" s="139"/>
      <c r="J176" s="140">
        <f>ROUND(I176*H176,2)</f>
        <v>0</v>
      </c>
      <c r="K176" s="141"/>
      <c r="L176" s="32"/>
      <c r="M176" s="142" t="s">
        <v>1</v>
      </c>
      <c r="N176" s="143" t="s">
        <v>48</v>
      </c>
      <c r="P176" s="144">
        <f>O176*H176</f>
        <v>0</v>
      </c>
      <c r="Q176" s="144">
        <v>0</v>
      </c>
      <c r="R176" s="144">
        <f>Q176*H176</f>
        <v>0</v>
      </c>
      <c r="S176" s="144">
        <v>0</v>
      </c>
      <c r="T176" s="145">
        <f>S176*H176</f>
        <v>0</v>
      </c>
      <c r="AR176" s="146" t="s">
        <v>231</v>
      </c>
      <c r="AT176" s="146" t="s">
        <v>140</v>
      </c>
      <c r="AU176" s="146" t="s">
        <v>87</v>
      </c>
      <c r="AY176" s="16" t="s">
        <v>137</v>
      </c>
      <c r="BE176" s="147">
        <f>IF(N176="základní",J176,0)</f>
        <v>0</v>
      </c>
      <c r="BF176" s="147">
        <f>IF(N176="snížená",J176,0)</f>
        <v>0</v>
      </c>
      <c r="BG176" s="147">
        <f>IF(N176="zákl. přenesená",J176,0)</f>
        <v>0</v>
      </c>
      <c r="BH176" s="147">
        <f>IF(N176="sníž. přenesená",J176,0)</f>
        <v>0</v>
      </c>
      <c r="BI176" s="147">
        <f>IF(N176="nulová",J176,0)</f>
        <v>0</v>
      </c>
      <c r="BJ176" s="16" t="s">
        <v>91</v>
      </c>
      <c r="BK176" s="147">
        <f>ROUND(I176*H176,2)</f>
        <v>0</v>
      </c>
      <c r="BL176" s="16" t="s">
        <v>231</v>
      </c>
      <c r="BM176" s="146" t="s">
        <v>791</v>
      </c>
    </row>
    <row r="177" spans="2:65" s="1" customFormat="1" x14ac:dyDescent="0.2">
      <c r="B177" s="32"/>
      <c r="D177" s="148" t="s">
        <v>146</v>
      </c>
      <c r="F177" s="149" t="s">
        <v>870</v>
      </c>
      <c r="I177" s="150"/>
      <c r="L177" s="32"/>
      <c r="M177" s="151"/>
      <c r="T177" s="56"/>
      <c r="AT177" s="16" t="s">
        <v>146</v>
      </c>
      <c r="AU177" s="16" t="s">
        <v>87</v>
      </c>
    </row>
    <row r="178" spans="2:65" s="12" customFormat="1" x14ac:dyDescent="0.2">
      <c r="B178" s="152"/>
      <c r="D178" s="148" t="s">
        <v>151</v>
      </c>
      <c r="E178" s="153" t="s">
        <v>1</v>
      </c>
      <c r="F178" s="154" t="s">
        <v>871</v>
      </c>
      <c r="H178" s="155">
        <v>14.5</v>
      </c>
      <c r="I178" s="156"/>
      <c r="L178" s="152"/>
      <c r="M178" s="157"/>
      <c r="T178" s="158"/>
      <c r="AT178" s="153" t="s">
        <v>151</v>
      </c>
      <c r="AU178" s="153" t="s">
        <v>87</v>
      </c>
      <c r="AV178" s="12" t="s">
        <v>91</v>
      </c>
      <c r="AW178" s="12" t="s">
        <v>37</v>
      </c>
      <c r="AX178" s="12" t="s">
        <v>82</v>
      </c>
      <c r="AY178" s="153" t="s">
        <v>137</v>
      </c>
    </row>
    <row r="179" spans="2:65" s="14" customFormat="1" x14ac:dyDescent="0.2">
      <c r="B179" s="165"/>
      <c r="D179" s="148" t="s">
        <v>151</v>
      </c>
      <c r="E179" s="166" t="s">
        <v>1</v>
      </c>
      <c r="F179" s="167" t="s">
        <v>155</v>
      </c>
      <c r="H179" s="168">
        <v>14.5</v>
      </c>
      <c r="I179" s="169"/>
      <c r="L179" s="165"/>
      <c r="M179" s="170"/>
      <c r="T179" s="171"/>
      <c r="AT179" s="166" t="s">
        <v>151</v>
      </c>
      <c r="AU179" s="166" t="s">
        <v>87</v>
      </c>
      <c r="AV179" s="14" t="s">
        <v>144</v>
      </c>
      <c r="AW179" s="14" t="s">
        <v>37</v>
      </c>
      <c r="AX179" s="14" t="s">
        <v>87</v>
      </c>
      <c r="AY179" s="166" t="s">
        <v>137</v>
      </c>
    </row>
    <row r="180" spans="2:65" s="1" customFormat="1" ht="16.5" customHeight="1" x14ac:dyDescent="0.2">
      <c r="B180" s="133"/>
      <c r="C180" s="134" t="s">
        <v>792</v>
      </c>
      <c r="D180" s="134" t="s">
        <v>140</v>
      </c>
      <c r="E180" s="135" t="s">
        <v>872</v>
      </c>
      <c r="F180" s="136" t="s">
        <v>873</v>
      </c>
      <c r="G180" s="137" t="s">
        <v>250</v>
      </c>
      <c r="H180" s="138">
        <v>15</v>
      </c>
      <c r="I180" s="139"/>
      <c r="J180" s="140">
        <f>ROUND(I180*H180,2)</f>
        <v>0</v>
      </c>
      <c r="K180" s="141"/>
      <c r="L180" s="32"/>
      <c r="M180" s="142" t="s">
        <v>1</v>
      </c>
      <c r="N180" s="143" t="s">
        <v>48</v>
      </c>
      <c r="P180" s="144">
        <f>O180*H180</f>
        <v>0</v>
      </c>
      <c r="Q180" s="144">
        <v>0</v>
      </c>
      <c r="R180" s="144">
        <f>Q180*H180</f>
        <v>0</v>
      </c>
      <c r="S180" s="144">
        <v>0</v>
      </c>
      <c r="T180" s="145">
        <f>S180*H180</f>
        <v>0</v>
      </c>
      <c r="AR180" s="146" t="s">
        <v>231</v>
      </c>
      <c r="AT180" s="146" t="s">
        <v>140</v>
      </c>
      <c r="AU180" s="146" t="s">
        <v>87</v>
      </c>
      <c r="AY180" s="16" t="s">
        <v>137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6" t="s">
        <v>91</v>
      </c>
      <c r="BK180" s="147">
        <f>ROUND(I180*H180,2)</f>
        <v>0</v>
      </c>
      <c r="BL180" s="16" t="s">
        <v>231</v>
      </c>
      <c r="BM180" s="146" t="s">
        <v>795</v>
      </c>
    </row>
    <row r="181" spans="2:65" s="1" customFormat="1" x14ac:dyDescent="0.2">
      <c r="B181" s="32"/>
      <c r="D181" s="148" t="s">
        <v>146</v>
      </c>
      <c r="F181" s="149" t="s">
        <v>873</v>
      </c>
      <c r="I181" s="150"/>
      <c r="L181" s="32"/>
      <c r="M181" s="151"/>
      <c r="T181" s="56"/>
      <c r="AT181" s="16" t="s">
        <v>146</v>
      </c>
      <c r="AU181" s="16" t="s">
        <v>87</v>
      </c>
    </row>
    <row r="182" spans="2:65" s="1" customFormat="1" ht="16.5" customHeight="1" x14ac:dyDescent="0.2">
      <c r="B182" s="133"/>
      <c r="C182" s="134" t="s">
        <v>757</v>
      </c>
      <c r="D182" s="134" t="s">
        <v>140</v>
      </c>
      <c r="E182" s="135" t="s">
        <v>874</v>
      </c>
      <c r="F182" s="136" t="s">
        <v>875</v>
      </c>
      <c r="G182" s="137" t="s">
        <v>143</v>
      </c>
      <c r="H182" s="138">
        <v>1</v>
      </c>
      <c r="I182" s="139"/>
      <c r="J182" s="140">
        <f>ROUND(I182*H182,2)</f>
        <v>0</v>
      </c>
      <c r="K182" s="141"/>
      <c r="L182" s="32"/>
      <c r="M182" s="142" t="s">
        <v>1</v>
      </c>
      <c r="N182" s="143" t="s">
        <v>48</v>
      </c>
      <c r="P182" s="144">
        <f>O182*H182</f>
        <v>0</v>
      </c>
      <c r="Q182" s="144">
        <v>0</v>
      </c>
      <c r="R182" s="144">
        <f>Q182*H182</f>
        <v>0</v>
      </c>
      <c r="S182" s="144">
        <v>0</v>
      </c>
      <c r="T182" s="145">
        <f>S182*H182</f>
        <v>0</v>
      </c>
      <c r="AR182" s="146" t="s">
        <v>231</v>
      </c>
      <c r="AT182" s="146" t="s">
        <v>140</v>
      </c>
      <c r="AU182" s="146" t="s">
        <v>87</v>
      </c>
      <c r="AY182" s="16" t="s">
        <v>137</v>
      </c>
      <c r="BE182" s="147">
        <f>IF(N182="základní",J182,0)</f>
        <v>0</v>
      </c>
      <c r="BF182" s="147">
        <f>IF(N182="snížená",J182,0)</f>
        <v>0</v>
      </c>
      <c r="BG182" s="147">
        <f>IF(N182="zákl. přenesená",J182,0)</f>
        <v>0</v>
      </c>
      <c r="BH182" s="147">
        <f>IF(N182="sníž. přenesená",J182,0)</f>
        <v>0</v>
      </c>
      <c r="BI182" s="147">
        <f>IF(N182="nulová",J182,0)</f>
        <v>0</v>
      </c>
      <c r="BJ182" s="16" t="s">
        <v>91</v>
      </c>
      <c r="BK182" s="147">
        <f>ROUND(I182*H182,2)</f>
        <v>0</v>
      </c>
      <c r="BL182" s="16" t="s">
        <v>231</v>
      </c>
      <c r="BM182" s="146" t="s">
        <v>800</v>
      </c>
    </row>
    <row r="183" spans="2:65" s="1" customFormat="1" x14ac:dyDescent="0.2">
      <c r="B183" s="32"/>
      <c r="D183" s="148" t="s">
        <v>146</v>
      </c>
      <c r="F183" s="149" t="s">
        <v>875</v>
      </c>
      <c r="I183" s="150"/>
      <c r="L183" s="32"/>
      <c r="M183" s="151"/>
      <c r="T183" s="56"/>
      <c r="AT183" s="16" t="s">
        <v>146</v>
      </c>
      <c r="AU183" s="16" t="s">
        <v>87</v>
      </c>
    </row>
    <row r="184" spans="2:65" s="1" customFormat="1" ht="24.2" customHeight="1" x14ac:dyDescent="0.2">
      <c r="B184" s="133"/>
      <c r="C184" s="134" t="s">
        <v>801</v>
      </c>
      <c r="D184" s="134" t="s">
        <v>140</v>
      </c>
      <c r="E184" s="135" t="s">
        <v>876</v>
      </c>
      <c r="F184" s="136" t="s">
        <v>877</v>
      </c>
      <c r="G184" s="137" t="s">
        <v>143</v>
      </c>
      <c r="H184" s="138">
        <v>1</v>
      </c>
      <c r="I184" s="139"/>
      <c r="J184" s="140">
        <f>ROUND(I184*H184,2)</f>
        <v>0</v>
      </c>
      <c r="K184" s="141"/>
      <c r="L184" s="32"/>
      <c r="M184" s="142" t="s">
        <v>1</v>
      </c>
      <c r="N184" s="143" t="s">
        <v>48</v>
      </c>
      <c r="P184" s="144">
        <f>O184*H184</f>
        <v>0</v>
      </c>
      <c r="Q184" s="144">
        <v>0</v>
      </c>
      <c r="R184" s="144">
        <f>Q184*H184</f>
        <v>0</v>
      </c>
      <c r="S184" s="144">
        <v>0</v>
      </c>
      <c r="T184" s="145">
        <f>S184*H184</f>
        <v>0</v>
      </c>
      <c r="AR184" s="146" t="s">
        <v>231</v>
      </c>
      <c r="AT184" s="146" t="s">
        <v>140</v>
      </c>
      <c r="AU184" s="146" t="s">
        <v>87</v>
      </c>
      <c r="AY184" s="16" t="s">
        <v>137</v>
      </c>
      <c r="BE184" s="147">
        <f>IF(N184="základní",J184,0)</f>
        <v>0</v>
      </c>
      <c r="BF184" s="147">
        <f>IF(N184="snížená",J184,0)</f>
        <v>0</v>
      </c>
      <c r="BG184" s="147">
        <f>IF(N184="zákl. přenesená",J184,0)</f>
        <v>0</v>
      </c>
      <c r="BH184" s="147">
        <f>IF(N184="sníž. přenesená",J184,0)</f>
        <v>0</v>
      </c>
      <c r="BI184" s="147">
        <f>IF(N184="nulová",J184,0)</f>
        <v>0</v>
      </c>
      <c r="BJ184" s="16" t="s">
        <v>91</v>
      </c>
      <c r="BK184" s="147">
        <f>ROUND(I184*H184,2)</f>
        <v>0</v>
      </c>
      <c r="BL184" s="16" t="s">
        <v>231</v>
      </c>
      <c r="BM184" s="146" t="s">
        <v>262</v>
      </c>
    </row>
    <row r="185" spans="2:65" s="1" customFormat="1" x14ac:dyDescent="0.2">
      <c r="B185" s="32"/>
      <c r="D185" s="148" t="s">
        <v>146</v>
      </c>
      <c r="F185" s="149" t="s">
        <v>877</v>
      </c>
      <c r="I185" s="150"/>
      <c r="L185" s="32"/>
      <c r="M185" s="151"/>
      <c r="T185" s="56"/>
      <c r="AT185" s="16" t="s">
        <v>146</v>
      </c>
      <c r="AU185" s="16" t="s">
        <v>87</v>
      </c>
    </row>
    <row r="186" spans="2:65" s="1" customFormat="1" ht="21.75" customHeight="1" x14ac:dyDescent="0.2">
      <c r="B186" s="133"/>
      <c r="C186" s="134" t="s">
        <v>760</v>
      </c>
      <c r="D186" s="134" t="s">
        <v>140</v>
      </c>
      <c r="E186" s="135" t="s">
        <v>878</v>
      </c>
      <c r="F186" s="136" t="s">
        <v>879</v>
      </c>
      <c r="G186" s="137" t="s">
        <v>399</v>
      </c>
      <c r="H186" s="183"/>
      <c r="I186" s="139"/>
      <c r="J186" s="140">
        <f>ROUND(I186*H186,2)</f>
        <v>0</v>
      </c>
      <c r="K186" s="141"/>
      <c r="L186" s="32"/>
      <c r="M186" s="142" t="s">
        <v>1</v>
      </c>
      <c r="N186" s="143" t="s">
        <v>48</v>
      </c>
      <c r="P186" s="144">
        <f>O186*H186</f>
        <v>0</v>
      </c>
      <c r="Q186" s="144">
        <v>0</v>
      </c>
      <c r="R186" s="144">
        <f>Q186*H186</f>
        <v>0</v>
      </c>
      <c r="S186" s="144">
        <v>0</v>
      </c>
      <c r="T186" s="145">
        <f>S186*H186</f>
        <v>0</v>
      </c>
      <c r="AR186" s="146" t="s">
        <v>231</v>
      </c>
      <c r="AT186" s="146" t="s">
        <v>140</v>
      </c>
      <c r="AU186" s="146" t="s">
        <v>87</v>
      </c>
      <c r="AY186" s="16" t="s">
        <v>137</v>
      </c>
      <c r="BE186" s="147">
        <f>IF(N186="základní",J186,0)</f>
        <v>0</v>
      </c>
      <c r="BF186" s="147">
        <f>IF(N186="snížená",J186,0)</f>
        <v>0</v>
      </c>
      <c r="BG186" s="147">
        <f>IF(N186="zákl. přenesená",J186,0)</f>
        <v>0</v>
      </c>
      <c r="BH186" s="147">
        <f>IF(N186="sníž. přenesená",J186,0)</f>
        <v>0</v>
      </c>
      <c r="BI186" s="147">
        <f>IF(N186="nulová",J186,0)</f>
        <v>0</v>
      </c>
      <c r="BJ186" s="16" t="s">
        <v>91</v>
      </c>
      <c r="BK186" s="147">
        <f>ROUND(I186*H186,2)</f>
        <v>0</v>
      </c>
      <c r="BL186" s="16" t="s">
        <v>231</v>
      </c>
      <c r="BM186" s="146" t="s">
        <v>807</v>
      </c>
    </row>
    <row r="187" spans="2:65" s="1" customFormat="1" x14ac:dyDescent="0.2">
      <c r="B187" s="32"/>
      <c r="D187" s="148" t="s">
        <v>146</v>
      </c>
      <c r="F187" s="149" t="s">
        <v>879</v>
      </c>
      <c r="I187" s="150"/>
      <c r="L187" s="32"/>
      <c r="M187" s="151"/>
      <c r="T187" s="56"/>
      <c r="AT187" s="16" t="s">
        <v>146</v>
      </c>
      <c r="AU187" s="16" t="s">
        <v>87</v>
      </c>
    </row>
    <row r="188" spans="2:65" s="11" customFormat="1" ht="25.9" customHeight="1" x14ac:dyDescent="0.2">
      <c r="B188" s="122"/>
      <c r="D188" s="123" t="s">
        <v>81</v>
      </c>
      <c r="E188" s="124" t="s">
        <v>226</v>
      </c>
      <c r="F188" s="124" t="s">
        <v>880</v>
      </c>
      <c r="I188" s="125"/>
      <c r="J188" s="112">
        <f>BK188</f>
        <v>0</v>
      </c>
      <c r="L188" s="122"/>
      <c r="M188" s="126"/>
      <c r="P188" s="127">
        <f>SUM(P189:P232)</f>
        <v>0</v>
      </c>
      <c r="R188" s="127">
        <f>SUM(R189:R232)</f>
        <v>0</v>
      </c>
      <c r="T188" s="128">
        <f>SUM(T189:T232)</f>
        <v>0</v>
      </c>
      <c r="AR188" s="123" t="s">
        <v>91</v>
      </c>
      <c r="AT188" s="129" t="s">
        <v>81</v>
      </c>
      <c r="AU188" s="129" t="s">
        <v>82</v>
      </c>
      <c r="AY188" s="123" t="s">
        <v>137</v>
      </c>
      <c r="BK188" s="130">
        <f>SUM(BK189:BK232)</f>
        <v>0</v>
      </c>
    </row>
    <row r="189" spans="2:65" s="1" customFormat="1" ht="16.5" customHeight="1" x14ac:dyDescent="0.2">
      <c r="B189" s="133"/>
      <c r="C189" s="134" t="s">
        <v>881</v>
      </c>
      <c r="D189" s="134" t="s">
        <v>140</v>
      </c>
      <c r="E189" s="135" t="s">
        <v>882</v>
      </c>
      <c r="F189" s="136" t="s">
        <v>883</v>
      </c>
      <c r="G189" s="137" t="s">
        <v>804</v>
      </c>
      <c r="H189" s="138">
        <v>1</v>
      </c>
      <c r="I189" s="139"/>
      <c r="J189" s="140">
        <f>ROUND(I189*H189,2)</f>
        <v>0</v>
      </c>
      <c r="K189" s="141"/>
      <c r="L189" s="32"/>
      <c r="M189" s="142" t="s">
        <v>1</v>
      </c>
      <c r="N189" s="143" t="s">
        <v>48</v>
      </c>
      <c r="P189" s="144">
        <f>O189*H189</f>
        <v>0</v>
      </c>
      <c r="Q189" s="144">
        <v>0</v>
      </c>
      <c r="R189" s="144">
        <f>Q189*H189</f>
        <v>0</v>
      </c>
      <c r="S189" s="144">
        <v>0</v>
      </c>
      <c r="T189" s="145">
        <f>S189*H189</f>
        <v>0</v>
      </c>
      <c r="AR189" s="146" t="s">
        <v>231</v>
      </c>
      <c r="AT189" s="146" t="s">
        <v>140</v>
      </c>
      <c r="AU189" s="146" t="s">
        <v>87</v>
      </c>
      <c r="AY189" s="16" t="s">
        <v>137</v>
      </c>
      <c r="BE189" s="147">
        <f>IF(N189="základní",J189,0)</f>
        <v>0</v>
      </c>
      <c r="BF189" s="147">
        <f>IF(N189="snížená",J189,0)</f>
        <v>0</v>
      </c>
      <c r="BG189" s="147">
        <f>IF(N189="zákl. přenesená",J189,0)</f>
        <v>0</v>
      </c>
      <c r="BH189" s="147">
        <f>IF(N189="sníž. přenesená",J189,0)</f>
        <v>0</v>
      </c>
      <c r="BI189" s="147">
        <f>IF(N189="nulová",J189,0)</f>
        <v>0</v>
      </c>
      <c r="BJ189" s="16" t="s">
        <v>91</v>
      </c>
      <c r="BK189" s="147">
        <f>ROUND(I189*H189,2)</f>
        <v>0</v>
      </c>
      <c r="BL189" s="16" t="s">
        <v>231</v>
      </c>
      <c r="BM189" s="146" t="s">
        <v>884</v>
      </c>
    </row>
    <row r="190" spans="2:65" s="1" customFormat="1" x14ac:dyDescent="0.2">
      <c r="B190" s="32"/>
      <c r="D190" s="148" t="s">
        <v>146</v>
      </c>
      <c r="F190" s="149" t="s">
        <v>883</v>
      </c>
      <c r="I190" s="150"/>
      <c r="L190" s="32"/>
      <c r="M190" s="151"/>
      <c r="T190" s="56"/>
      <c r="AT190" s="16" t="s">
        <v>146</v>
      </c>
      <c r="AU190" s="16" t="s">
        <v>87</v>
      </c>
    </row>
    <row r="191" spans="2:65" s="1" customFormat="1" ht="16.5" customHeight="1" x14ac:dyDescent="0.2">
      <c r="B191" s="133"/>
      <c r="C191" s="134" t="s">
        <v>764</v>
      </c>
      <c r="D191" s="134" t="s">
        <v>140</v>
      </c>
      <c r="E191" s="135" t="s">
        <v>885</v>
      </c>
      <c r="F191" s="136" t="s">
        <v>886</v>
      </c>
      <c r="G191" s="137" t="s">
        <v>143</v>
      </c>
      <c r="H191" s="138">
        <v>1</v>
      </c>
      <c r="I191" s="139"/>
      <c r="J191" s="140">
        <f>ROUND(I191*H191,2)</f>
        <v>0</v>
      </c>
      <c r="K191" s="141"/>
      <c r="L191" s="32"/>
      <c r="M191" s="142" t="s">
        <v>1</v>
      </c>
      <c r="N191" s="143" t="s">
        <v>48</v>
      </c>
      <c r="P191" s="144">
        <f>O191*H191</f>
        <v>0</v>
      </c>
      <c r="Q191" s="144">
        <v>0</v>
      </c>
      <c r="R191" s="144">
        <f>Q191*H191</f>
        <v>0</v>
      </c>
      <c r="S191" s="144">
        <v>0</v>
      </c>
      <c r="T191" s="145">
        <f>S191*H191</f>
        <v>0</v>
      </c>
      <c r="AR191" s="146" t="s">
        <v>231</v>
      </c>
      <c r="AT191" s="146" t="s">
        <v>140</v>
      </c>
      <c r="AU191" s="146" t="s">
        <v>87</v>
      </c>
      <c r="AY191" s="16" t="s">
        <v>137</v>
      </c>
      <c r="BE191" s="147">
        <f>IF(N191="základní",J191,0)</f>
        <v>0</v>
      </c>
      <c r="BF191" s="147">
        <f>IF(N191="snížená",J191,0)</f>
        <v>0</v>
      </c>
      <c r="BG191" s="147">
        <f>IF(N191="zákl. přenesená",J191,0)</f>
        <v>0</v>
      </c>
      <c r="BH191" s="147">
        <f>IF(N191="sníž. přenesená",J191,0)</f>
        <v>0</v>
      </c>
      <c r="BI191" s="147">
        <f>IF(N191="nulová",J191,0)</f>
        <v>0</v>
      </c>
      <c r="BJ191" s="16" t="s">
        <v>91</v>
      </c>
      <c r="BK191" s="147">
        <f>ROUND(I191*H191,2)</f>
        <v>0</v>
      </c>
      <c r="BL191" s="16" t="s">
        <v>231</v>
      </c>
      <c r="BM191" s="146" t="s">
        <v>887</v>
      </c>
    </row>
    <row r="192" spans="2:65" s="1" customFormat="1" x14ac:dyDescent="0.2">
      <c r="B192" s="32"/>
      <c r="D192" s="148" t="s">
        <v>146</v>
      </c>
      <c r="F192" s="149" t="s">
        <v>886</v>
      </c>
      <c r="I192" s="150"/>
      <c r="L192" s="32"/>
      <c r="M192" s="151"/>
      <c r="T192" s="56"/>
      <c r="AT192" s="16" t="s">
        <v>146</v>
      </c>
      <c r="AU192" s="16" t="s">
        <v>87</v>
      </c>
    </row>
    <row r="193" spans="2:65" s="1" customFormat="1" ht="16.5" customHeight="1" x14ac:dyDescent="0.2">
      <c r="B193" s="133"/>
      <c r="C193" s="134" t="s">
        <v>888</v>
      </c>
      <c r="D193" s="134" t="s">
        <v>140</v>
      </c>
      <c r="E193" s="135" t="s">
        <v>889</v>
      </c>
      <c r="F193" s="136" t="s">
        <v>890</v>
      </c>
      <c r="G193" s="137" t="s">
        <v>143</v>
      </c>
      <c r="H193" s="138">
        <v>1</v>
      </c>
      <c r="I193" s="139"/>
      <c r="J193" s="140">
        <f>ROUND(I193*H193,2)</f>
        <v>0</v>
      </c>
      <c r="K193" s="141"/>
      <c r="L193" s="32"/>
      <c r="M193" s="142" t="s">
        <v>1</v>
      </c>
      <c r="N193" s="143" t="s">
        <v>48</v>
      </c>
      <c r="P193" s="144">
        <f>O193*H193</f>
        <v>0</v>
      </c>
      <c r="Q193" s="144">
        <v>0</v>
      </c>
      <c r="R193" s="144">
        <f>Q193*H193</f>
        <v>0</v>
      </c>
      <c r="S193" s="144">
        <v>0</v>
      </c>
      <c r="T193" s="145">
        <f>S193*H193</f>
        <v>0</v>
      </c>
      <c r="AR193" s="146" t="s">
        <v>231</v>
      </c>
      <c r="AT193" s="146" t="s">
        <v>140</v>
      </c>
      <c r="AU193" s="146" t="s">
        <v>87</v>
      </c>
      <c r="AY193" s="16" t="s">
        <v>137</v>
      </c>
      <c r="BE193" s="147">
        <f>IF(N193="základní",J193,0)</f>
        <v>0</v>
      </c>
      <c r="BF193" s="147">
        <f>IF(N193="snížená",J193,0)</f>
        <v>0</v>
      </c>
      <c r="BG193" s="147">
        <f>IF(N193="zákl. přenesená",J193,0)</f>
        <v>0</v>
      </c>
      <c r="BH193" s="147">
        <f>IF(N193="sníž. přenesená",J193,0)</f>
        <v>0</v>
      </c>
      <c r="BI193" s="147">
        <f>IF(N193="nulová",J193,0)</f>
        <v>0</v>
      </c>
      <c r="BJ193" s="16" t="s">
        <v>91</v>
      </c>
      <c r="BK193" s="147">
        <f>ROUND(I193*H193,2)</f>
        <v>0</v>
      </c>
      <c r="BL193" s="16" t="s">
        <v>231</v>
      </c>
      <c r="BM193" s="146" t="s">
        <v>891</v>
      </c>
    </row>
    <row r="194" spans="2:65" s="1" customFormat="1" x14ac:dyDescent="0.2">
      <c r="B194" s="32"/>
      <c r="D194" s="148" t="s">
        <v>146</v>
      </c>
      <c r="F194" s="149" t="s">
        <v>890</v>
      </c>
      <c r="I194" s="150"/>
      <c r="L194" s="32"/>
      <c r="M194" s="151"/>
      <c r="T194" s="56"/>
      <c r="AT194" s="16" t="s">
        <v>146</v>
      </c>
      <c r="AU194" s="16" t="s">
        <v>87</v>
      </c>
    </row>
    <row r="195" spans="2:65" s="1" customFormat="1" ht="16.5" customHeight="1" x14ac:dyDescent="0.2">
      <c r="B195" s="133"/>
      <c r="C195" s="134" t="s">
        <v>767</v>
      </c>
      <c r="D195" s="134" t="s">
        <v>140</v>
      </c>
      <c r="E195" s="135" t="s">
        <v>892</v>
      </c>
      <c r="F195" s="136" t="s">
        <v>893</v>
      </c>
      <c r="G195" s="137" t="s">
        <v>804</v>
      </c>
      <c r="H195" s="138">
        <v>1</v>
      </c>
      <c r="I195" s="139"/>
      <c r="J195" s="140">
        <f>ROUND(I195*H195,2)</f>
        <v>0</v>
      </c>
      <c r="K195" s="141"/>
      <c r="L195" s="32"/>
      <c r="M195" s="142" t="s">
        <v>1</v>
      </c>
      <c r="N195" s="143" t="s">
        <v>48</v>
      </c>
      <c r="P195" s="144">
        <f>O195*H195</f>
        <v>0</v>
      </c>
      <c r="Q195" s="144">
        <v>0</v>
      </c>
      <c r="R195" s="144">
        <f>Q195*H195</f>
        <v>0</v>
      </c>
      <c r="S195" s="144">
        <v>0</v>
      </c>
      <c r="T195" s="145">
        <f>S195*H195</f>
        <v>0</v>
      </c>
      <c r="AR195" s="146" t="s">
        <v>231</v>
      </c>
      <c r="AT195" s="146" t="s">
        <v>140</v>
      </c>
      <c r="AU195" s="146" t="s">
        <v>87</v>
      </c>
      <c r="AY195" s="16" t="s">
        <v>137</v>
      </c>
      <c r="BE195" s="147">
        <f>IF(N195="základní",J195,0)</f>
        <v>0</v>
      </c>
      <c r="BF195" s="147">
        <f>IF(N195="snížená",J195,0)</f>
        <v>0</v>
      </c>
      <c r="BG195" s="147">
        <f>IF(N195="zákl. přenesená",J195,0)</f>
        <v>0</v>
      </c>
      <c r="BH195" s="147">
        <f>IF(N195="sníž. přenesená",J195,0)</f>
        <v>0</v>
      </c>
      <c r="BI195" s="147">
        <f>IF(N195="nulová",J195,0)</f>
        <v>0</v>
      </c>
      <c r="BJ195" s="16" t="s">
        <v>91</v>
      </c>
      <c r="BK195" s="147">
        <f>ROUND(I195*H195,2)</f>
        <v>0</v>
      </c>
      <c r="BL195" s="16" t="s">
        <v>231</v>
      </c>
      <c r="BM195" s="146" t="s">
        <v>894</v>
      </c>
    </row>
    <row r="196" spans="2:65" s="1" customFormat="1" x14ac:dyDescent="0.2">
      <c r="B196" s="32"/>
      <c r="D196" s="148" t="s">
        <v>146</v>
      </c>
      <c r="F196" s="149" t="s">
        <v>893</v>
      </c>
      <c r="I196" s="150"/>
      <c r="L196" s="32"/>
      <c r="M196" s="151"/>
      <c r="T196" s="56"/>
      <c r="AT196" s="16" t="s">
        <v>146</v>
      </c>
      <c r="AU196" s="16" t="s">
        <v>87</v>
      </c>
    </row>
    <row r="197" spans="2:65" s="1" customFormat="1" ht="16.5" customHeight="1" x14ac:dyDescent="0.2">
      <c r="B197" s="133"/>
      <c r="C197" s="134" t="s">
        <v>895</v>
      </c>
      <c r="D197" s="134" t="s">
        <v>140</v>
      </c>
      <c r="E197" s="135" t="s">
        <v>896</v>
      </c>
      <c r="F197" s="136" t="s">
        <v>897</v>
      </c>
      <c r="G197" s="137" t="s">
        <v>804</v>
      </c>
      <c r="H197" s="138">
        <v>4</v>
      </c>
      <c r="I197" s="139"/>
      <c r="J197" s="140">
        <f>ROUND(I197*H197,2)</f>
        <v>0</v>
      </c>
      <c r="K197" s="141"/>
      <c r="L197" s="32"/>
      <c r="M197" s="142" t="s">
        <v>1</v>
      </c>
      <c r="N197" s="143" t="s">
        <v>48</v>
      </c>
      <c r="P197" s="144">
        <f>O197*H197</f>
        <v>0</v>
      </c>
      <c r="Q197" s="144">
        <v>0</v>
      </c>
      <c r="R197" s="144">
        <f>Q197*H197</f>
        <v>0</v>
      </c>
      <c r="S197" s="144">
        <v>0</v>
      </c>
      <c r="T197" s="145">
        <f>S197*H197</f>
        <v>0</v>
      </c>
      <c r="AR197" s="146" t="s">
        <v>231</v>
      </c>
      <c r="AT197" s="146" t="s">
        <v>140</v>
      </c>
      <c r="AU197" s="146" t="s">
        <v>87</v>
      </c>
      <c r="AY197" s="16" t="s">
        <v>137</v>
      </c>
      <c r="BE197" s="147">
        <f>IF(N197="základní",J197,0)</f>
        <v>0</v>
      </c>
      <c r="BF197" s="147">
        <f>IF(N197="snížená",J197,0)</f>
        <v>0</v>
      </c>
      <c r="BG197" s="147">
        <f>IF(N197="zákl. přenesená",J197,0)</f>
        <v>0</v>
      </c>
      <c r="BH197" s="147">
        <f>IF(N197="sníž. přenesená",J197,0)</f>
        <v>0</v>
      </c>
      <c r="BI197" s="147">
        <f>IF(N197="nulová",J197,0)</f>
        <v>0</v>
      </c>
      <c r="BJ197" s="16" t="s">
        <v>91</v>
      </c>
      <c r="BK197" s="147">
        <f>ROUND(I197*H197,2)</f>
        <v>0</v>
      </c>
      <c r="BL197" s="16" t="s">
        <v>231</v>
      </c>
      <c r="BM197" s="146" t="s">
        <v>898</v>
      </c>
    </row>
    <row r="198" spans="2:65" s="1" customFormat="1" x14ac:dyDescent="0.2">
      <c r="B198" s="32"/>
      <c r="D198" s="148" t="s">
        <v>146</v>
      </c>
      <c r="F198" s="149" t="s">
        <v>897</v>
      </c>
      <c r="I198" s="150"/>
      <c r="L198" s="32"/>
      <c r="M198" s="151"/>
      <c r="T198" s="56"/>
      <c r="AT198" s="16" t="s">
        <v>146</v>
      </c>
      <c r="AU198" s="16" t="s">
        <v>87</v>
      </c>
    </row>
    <row r="199" spans="2:65" s="1" customFormat="1" ht="16.5" customHeight="1" x14ac:dyDescent="0.2">
      <c r="B199" s="133"/>
      <c r="C199" s="134" t="s">
        <v>255</v>
      </c>
      <c r="D199" s="134" t="s">
        <v>140</v>
      </c>
      <c r="E199" s="135" t="s">
        <v>899</v>
      </c>
      <c r="F199" s="136" t="s">
        <v>900</v>
      </c>
      <c r="G199" s="137" t="s">
        <v>804</v>
      </c>
      <c r="H199" s="138">
        <v>1</v>
      </c>
      <c r="I199" s="139"/>
      <c r="J199" s="140">
        <f>ROUND(I199*H199,2)</f>
        <v>0</v>
      </c>
      <c r="K199" s="141"/>
      <c r="L199" s="32"/>
      <c r="M199" s="142" t="s">
        <v>1</v>
      </c>
      <c r="N199" s="143" t="s">
        <v>48</v>
      </c>
      <c r="P199" s="144">
        <f>O199*H199</f>
        <v>0</v>
      </c>
      <c r="Q199" s="144">
        <v>0</v>
      </c>
      <c r="R199" s="144">
        <f>Q199*H199</f>
        <v>0</v>
      </c>
      <c r="S199" s="144">
        <v>0</v>
      </c>
      <c r="T199" s="145">
        <f>S199*H199</f>
        <v>0</v>
      </c>
      <c r="AR199" s="146" t="s">
        <v>231</v>
      </c>
      <c r="AT199" s="146" t="s">
        <v>140</v>
      </c>
      <c r="AU199" s="146" t="s">
        <v>87</v>
      </c>
      <c r="AY199" s="16" t="s">
        <v>137</v>
      </c>
      <c r="BE199" s="147">
        <f>IF(N199="základní",J199,0)</f>
        <v>0</v>
      </c>
      <c r="BF199" s="147">
        <f>IF(N199="snížená",J199,0)</f>
        <v>0</v>
      </c>
      <c r="BG199" s="147">
        <f>IF(N199="zákl. přenesená",J199,0)</f>
        <v>0</v>
      </c>
      <c r="BH199" s="147">
        <f>IF(N199="sníž. přenesená",J199,0)</f>
        <v>0</v>
      </c>
      <c r="BI199" s="147">
        <f>IF(N199="nulová",J199,0)</f>
        <v>0</v>
      </c>
      <c r="BJ199" s="16" t="s">
        <v>91</v>
      </c>
      <c r="BK199" s="147">
        <f>ROUND(I199*H199,2)</f>
        <v>0</v>
      </c>
      <c r="BL199" s="16" t="s">
        <v>231</v>
      </c>
      <c r="BM199" s="146" t="s">
        <v>901</v>
      </c>
    </row>
    <row r="200" spans="2:65" s="1" customFormat="1" x14ac:dyDescent="0.2">
      <c r="B200" s="32"/>
      <c r="D200" s="148" t="s">
        <v>146</v>
      </c>
      <c r="F200" s="149" t="s">
        <v>900</v>
      </c>
      <c r="I200" s="150"/>
      <c r="L200" s="32"/>
      <c r="M200" s="151"/>
      <c r="T200" s="56"/>
      <c r="AT200" s="16" t="s">
        <v>146</v>
      </c>
      <c r="AU200" s="16" t="s">
        <v>87</v>
      </c>
    </row>
    <row r="201" spans="2:65" s="1" customFormat="1" ht="21.75" customHeight="1" x14ac:dyDescent="0.2">
      <c r="B201" s="133"/>
      <c r="C201" s="134" t="s">
        <v>902</v>
      </c>
      <c r="D201" s="134" t="s">
        <v>140</v>
      </c>
      <c r="E201" s="135" t="s">
        <v>903</v>
      </c>
      <c r="F201" s="136" t="s">
        <v>904</v>
      </c>
      <c r="G201" s="137" t="s">
        <v>143</v>
      </c>
      <c r="H201" s="138">
        <v>1</v>
      </c>
      <c r="I201" s="139"/>
      <c r="J201" s="140">
        <f>ROUND(I201*H201,2)</f>
        <v>0</v>
      </c>
      <c r="K201" s="141"/>
      <c r="L201" s="32"/>
      <c r="M201" s="142" t="s">
        <v>1</v>
      </c>
      <c r="N201" s="143" t="s">
        <v>48</v>
      </c>
      <c r="P201" s="144">
        <f>O201*H201</f>
        <v>0</v>
      </c>
      <c r="Q201" s="144">
        <v>0</v>
      </c>
      <c r="R201" s="144">
        <f>Q201*H201</f>
        <v>0</v>
      </c>
      <c r="S201" s="144">
        <v>0</v>
      </c>
      <c r="T201" s="145">
        <f>S201*H201</f>
        <v>0</v>
      </c>
      <c r="AR201" s="146" t="s">
        <v>231</v>
      </c>
      <c r="AT201" s="146" t="s">
        <v>140</v>
      </c>
      <c r="AU201" s="146" t="s">
        <v>87</v>
      </c>
      <c r="AY201" s="16" t="s">
        <v>137</v>
      </c>
      <c r="BE201" s="147">
        <f>IF(N201="základní",J201,0)</f>
        <v>0</v>
      </c>
      <c r="BF201" s="147">
        <f>IF(N201="snížená",J201,0)</f>
        <v>0</v>
      </c>
      <c r="BG201" s="147">
        <f>IF(N201="zákl. přenesená",J201,0)</f>
        <v>0</v>
      </c>
      <c r="BH201" s="147">
        <f>IF(N201="sníž. přenesená",J201,0)</f>
        <v>0</v>
      </c>
      <c r="BI201" s="147">
        <f>IF(N201="nulová",J201,0)</f>
        <v>0</v>
      </c>
      <c r="BJ201" s="16" t="s">
        <v>91</v>
      </c>
      <c r="BK201" s="147">
        <f>ROUND(I201*H201,2)</f>
        <v>0</v>
      </c>
      <c r="BL201" s="16" t="s">
        <v>231</v>
      </c>
      <c r="BM201" s="146" t="s">
        <v>905</v>
      </c>
    </row>
    <row r="202" spans="2:65" s="1" customFormat="1" x14ac:dyDescent="0.2">
      <c r="B202" s="32"/>
      <c r="D202" s="148" t="s">
        <v>146</v>
      </c>
      <c r="F202" s="149" t="s">
        <v>904</v>
      </c>
      <c r="I202" s="150"/>
      <c r="L202" s="32"/>
      <c r="M202" s="151"/>
      <c r="T202" s="56"/>
      <c r="AT202" s="16" t="s">
        <v>146</v>
      </c>
      <c r="AU202" s="16" t="s">
        <v>87</v>
      </c>
    </row>
    <row r="203" spans="2:65" s="1" customFormat="1" ht="21.75" customHeight="1" x14ac:dyDescent="0.2">
      <c r="B203" s="133"/>
      <c r="C203" s="134" t="s">
        <v>775</v>
      </c>
      <c r="D203" s="134" t="s">
        <v>140</v>
      </c>
      <c r="E203" s="135" t="s">
        <v>906</v>
      </c>
      <c r="F203" s="136" t="s">
        <v>907</v>
      </c>
      <c r="G203" s="137" t="s">
        <v>143</v>
      </c>
      <c r="H203" s="138">
        <v>1</v>
      </c>
      <c r="I203" s="139"/>
      <c r="J203" s="140">
        <f>ROUND(I203*H203,2)</f>
        <v>0</v>
      </c>
      <c r="K203" s="141"/>
      <c r="L203" s="32"/>
      <c r="M203" s="142" t="s">
        <v>1</v>
      </c>
      <c r="N203" s="143" t="s">
        <v>48</v>
      </c>
      <c r="P203" s="144">
        <f>O203*H203</f>
        <v>0</v>
      </c>
      <c r="Q203" s="144">
        <v>0</v>
      </c>
      <c r="R203" s="144">
        <f>Q203*H203</f>
        <v>0</v>
      </c>
      <c r="S203" s="144">
        <v>0</v>
      </c>
      <c r="T203" s="145">
        <f>S203*H203</f>
        <v>0</v>
      </c>
      <c r="AR203" s="146" t="s">
        <v>231</v>
      </c>
      <c r="AT203" s="146" t="s">
        <v>140</v>
      </c>
      <c r="AU203" s="146" t="s">
        <v>87</v>
      </c>
      <c r="AY203" s="16" t="s">
        <v>137</v>
      </c>
      <c r="BE203" s="147">
        <f>IF(N203="základní",J203,0)</f>
        <v>0</v>
      </c>
      <c r="BF203" s="147">
        <f>IF(N203="snížená",J203,0)</f>
        <v>0</v>
      </c>
      <c r="BG203" s="147">
        <f>IF(N203="zákl. přenesená",J203,0)</f>
        <v>0</v>
      </c>
      <c r="BH203" s="147">
        <f>IF(N203="sníž. přenesená",J203,0)</f>
        <v>0</v>
      </c>
      <c r="BI203" s="147">
        <f>IF(N203="nulová",J203,0)</f>
        <v>0</v>
      </c>
      <c r="BJ203" s="16" t="s">
        <v>91</v>
      </c>
      <c r="BK203" s="147">
        <f>ROUND(I203*H203,2)</f>
        <v>0</v>
      </c>
      <c r="BL203" s="16" t="s">
        <v>231</v>
      </c>
      <c r="BM203" s="146" t="s">
        <v>908</v>
      </c>
    </row>
    <row r="204" spans="2:65" s="1" customFormat="1" x14ac:dyDescent="0.2">
      <c r="B204" s="32"/>
      <c r="D204" s="148" t="s">
        <v>146</v>
      </c>
      <c r="F204" s="149" t="s">
        <v>907</v>
      </c>
      <c r="I204" s="150"/>
      <c r="L204" s="32"/>
      <c r="M204" s="151"/>
      <c r="T204" s="56"/>
      <c r="AT204" s="16" t="s">
        <v>146</v>
      </c>
      <c r="AU204" s="16" t="s">
        <v>87</v>
      </c>
    </row>
    <row r="205" spans="2:65" s="1" customFormat="1" ht="21.75" customHeight="1" x14ac:dyDescent="0.2">
      <c r="B205" s="133"/>
      <c r="C205" s="134" t="s">
        <v>909</v>
      </c>
      <c r="D205" s="134" t="s">
        <v>140</v>
      </c>
      <c r="E205" s="135" t="s">
        <v>910</v>
      </c>
      <c r="F205" s="136" t="s">
        <v>911</v>
      </c>
      <c r="G205" s="137" t="s">
        <v>143</v>
      </c>
      <c r="H205" s="138">
        <v>1</v>
      </c>
      <c r="I205" s="139"/>
      <c r="J205" s="140">
        <f>ROUND(I205*H205,2)</f>
        <v>0</v>
      </c>
      <c r="K205" s="141"/>
      <c r="L205" s="32"/>
      <c r="M205" s="142" t="s">
        <v>1</v>
      </c>
      <c r="N205" s="143" t="s">
        <v>48</v>
      </c>
      <c r="P205" s="144">
        <f>O205*H205</f>
        <v>0</v>
      </c>
      <c r="Q205" s="144">
        <v>0</v>
      </c>
      <c r="R205" s="144">
        <f>Q205*H205</f>
        <v>0</v>
      </c>
      <c r="S205" s="144">
        <v>0</v>
      </c>
      <c r="T205" s="145">
        <f>S205*H205</f>
        <v>0</v>
      </c>
      <c r="AR205" s="146" t="s">
        <v>231</v>
      </c>
      <c r="AT205" s="146" t="s">
        <v>140</v>
      </c>
      <c r="AU205" s="146" t="s">
        <v>87</v>
      </c>
      <c r="AY205" s="16" t="s">
        <v>137</v>
      </c>
      <c r="BE205" s="147">
        <f>IF(N205="základní",J205,0)</f>
        <v>0</v>
      </c>
      <c r="BF205" s="147">
        <f>IF(N205="snížená",J205,0)</f>
        <v>0</v>
      </c>
      <c r="BG205" s="147">
        <f>IF(N205="zákl. přenesená",J205,0)</f>
        <v>0</v>
      </c>
      <c r="BH205" s="147">
        <f>IF(N205="sníž. přenesená",J205,0)</f>
        <v>0</v>
      </c>
      <c r="BI205" s="147">
        <f>IF(N205="nulová",J205,0)</f>
        <v>0</v>
      </c>
      <c r="BJ205" s="16" t="s">
        <v>91</v>
      </c>
      <c r="BK205" s="147">
        <f>ROUND(I205*H205,2)</f>
        <v>0</v>
      </c>
      <c r="BL205" s="16" t="s">
        <v>231</v>
      </c>
      <c r="BM205" s="146" t="s">
        <v>912</v>
      </c>
    </row>
    <row r="206" spans="2:65" s="1" customFormat="1" x14ac:dyDescent="0.2">
      <c r="B206" s="32"/>
      <c r="D206" s="148" t="s">
        <v>146</v>
      </c>
      <c r="F206" s="149" t="s">
        <v>911</v>
      </c>
      <c r="I206" s="150"/>
      <c r="L206" s="32"/>
      <c r="M206" s="151"/>
      <c r="T206" s="56"/>
      <c r="AT206" s="16" t="s">
        <v>146</v>
      </c>
      <c r="AU206" s="16" t="s">
        <v>87</v>
      </c>
    </row>
    <row r="207" spans="2:65" s="1" customFormat="1" ht="24.2" customHeight="1" x14ac:dyDescent="0.2">
      <c r="B207" s="133"/>
      <c r="C207" s="134" t="s">
        <v>778</v>
      </c>
      <c r="D207" s="134" t="s">
        <v>140</v>
      </c>
      <c r="E207" s="135" t="s">
        <v>913</v>
      </c>
      <c r="F207" s="136" t="s">
        <v>914</v>
      </c>
      <c r="G207" s="137" t="s">
        <v>143</v>
      </c>
      <c r="H207" s="138">
        <v>1</v>
      </c>
      <c r="I207" s="139"/>
      <c r="J207" s="140">
        <f>ROUND(I207*H207,2)</f>
        <v>0</v>
      </c>
      <c r="K207" s="141"/>
      <c r="L207" s="32"/>
      <c r="M207" s="142" t="s">
        <v>1</v>
      </c>
      <c r="N207" s="143" t="s">
        <v>48</v>
      </c>
      <c r="P207" s="144">
        <f>O207*H207</f>
        <v>0</v>
      </c>
      <c r="Q207" s="144">
        <v>0</v>
      </c>
      <c r="R207" s="144">
        <f>Q207*H207</f>
        <v>0</v>
      </c>
      <c r="S207" s="144">
        <v>0</v>
      </c>
      <c r="T207" s="145">
        <f>S207*H207</f>
        <v>0</v>
      </c>
      <c r="AR207" s="146" t="s">
        <v>231</v>
      </c>
      <c r="AT207" s="146" t="s">
        <v>140</v>
      </c>
      <c r="AU207" s="146" t="s">
        <v>87</v>
      </c>
      <c r="AY207" s="16" t="s">
        <v>137</v>
      </c>
      <c r="BE207" s="147">
        <f>IF(N207="základní",J207,0)</f>
        <v>0</v>
      </c>
      <c r="BF207" s="147">
        <f>IF(N207="snížená",J207,0)</f>
        <v>0</v>
      </c>
      <c r="BG207" s="147">
        <f>IF(N207="zákl. přenesená",J207,0)</f>
        <v>0</v>
      </c>
      <c r="BH207" s="147">
        <f>IF(N207="sníž. přenesená",J207,0)</f>
        <v>0</v>
      </c>
      <c r="BI207" s="147">
        <f>IF(N207="nulová",J207,0)</f>
        <v>0</v>
      </c>
      <c r="BJ207" s="16" t="s">
        <v>91</v>
      </c>
      <c r="BK207" s="147">
        <f>ROUND(I207*H207,2)</f>
        <v>0</v>
      </c>
      <c r="BL207" s="16" t="s">
        <v>231</v>
      </c>
      <c r="BM207" s="146" t="s">
        <v>915</v>
      </c>
    </row>
    <row r="208" spans="2:65" s="1" customFormat="1" x14ac:dyDescent="0.2">
      <c r="B208" s="32"/>
      <c r="D208" s="148" t="s">
        <v>146</v>
      </c>
      <c r="F208" s="149" t="s">
        <v>914</v>
      </c>
      <c r="I208" s="150"/>
      <c r="L208" s="32"/>
      <c r="M208" s="151"/>
      <c r="T208" s="56"/>
      <c r="AT208" s="16" t="s">
        <v>146</v>
      </c>
      <c r="AU208" s="16" t="s">
        <v>87</v>
      </c>
    </row>
    <row r="209" spans="2:65" s="1" customFormat="1" ht="16.5" customHeight="1" x14ac:dyDescent="0.2">
      <c r="B209" s="133"/>
      <c r="C209" s="134" t="s">
        <v>916</v>
      </c>
      <c r="D209" s="134" t="s">
        <v>140</v>
      </c>
      <c r="E209" s="135" t="s">
        <v>917</v>
      </c>
      <c r="F209" s="136" t="s">
        <v>918</v>
      </c>
      <c r="G209" s="137" t="s">
        <v>143</v>
      </c>
      <c r="H209" s="138">
        <v>1</v>
      </c>
      <c r="I209" s="139"/>
      <c r="J209" s="140">
        <f>ROUND(I209*H209,2)</f>
        <v>0</v>
      </c>
      <c r="K209" s="141"/>
      <c r="L209" s="32"/>
      <c r="M209" s="142" t="s">
        <v>1</v>
      </c>
      <c r="N209" s="143" t="s">
        <v>48</v>
      </c>
      <c r="P209" s="144">
        <f>O209*H209</f>
        <v>0</v>
      </c>
      <c r="Q209" s="144">
        <v>0</v>
      </c>
      <c r="R209" s="144">
        <f>Q209*H209</f>
        <v>0</v>
      </c>
      <c r="S209" s="144">
        <v>0</v>
      </c>
      <c r="T209" s="145">
        <f>S209*H209</f>
        <v>0</v>
      </c>
      <c r="AR209" s="146" t="s">
        <v>231</v>
      </c>
      <c r="AT209" s="146" t="s">
        <v>140</v>
      </c>
      <c r="AU209" s="146" t="s">
        <v>87</v>
      </c>
      <c r="AY209" s="16" t="s">
        <v>137</v>
      </c>
      <c r="BE209" s="147">
        <f>IF(N209="základní",J209,0)</f>
        <v>0</v>
      </c>
      <c r="BF209" s="147">
        <f>IF(N209="snížená",J209,0)</f>
        <v>0</v>
      </c>
      <c r="BG209" s="147">
        <f>IF(N209="zákl. přenesená",J209,0)</f>
        <v>0</v>
      </c>
      <c r="BH209" s="147">
        <f>IF(N209="sníž. přenesená",J209,0)</f>
        <v>0</v>
      </c>
      <c r="BI209" s="147">
        <f>IF(N209="nulová",J209,0)</f>
        <v>0</v>
      </c>
      <c r="BJ209" s="16" t="s">
        <v>91</v>
      </c>
      <c r="BK209" s="147">
        <f>ROUND(I209*H209,2)</f>
        <v>0</v>
      </c>
      <c r="BL209" s="16" t="s">
        <v>231</v>
      </c>
      <c r="BM209" s="146" t="s">
        <v>919</v>
      </c>
    </row>
    <row r="210" spans="2:65" s="1" customFormat="1" x14ac:dyDescent="0.2">
      <c r="B210" s="32"/>
      <c r="D210" s="148" t="s">
        <v>146</v>
      </c>
      <c r="F210" s="149" t="s">
        <v>918</v>
      </c>
      <c r="I210" s="150"/>
      <c r="L210" s="32"/>
      <c r="M210" s="151"/>
      <c r="T210" s="56"/>
      <c r="AT210" s="16" t="s">
        <v>146</v>
      </c>
      <c r="AU210" s="16" t="s">
        <v>87</v>
      </c>
    </row>
    <row r="211" spans="2:65" s="1" customFormat="1" ht="33" customHeight="1" x14ac:dyDescent="0.2">
      <c r="B211" s="133"/>
      <c r="C211" s="134" t="s">
        <v>782</v>
      </c>
      <c r="D211" s="134" t="s">
        <v>140</v>
      </c>
      <c r="E211" s="135" t="s">
        <v>920</v>
      </c>
      <c r="F211" s="136" t="s">
        <v>921</v>
      </c>
      <c r="G211" s="137" t="s">
        <v>143</v>
      </c>
      <c r="H211" s="138">
        <v>1</v>
      </c>
      <c r="I211" s="139"/>
      <c r="J211" s="140">
        <f>ROUND(I211*H211,2)</f>
        <v>0</v>
      </c>
      <c r="K211" s="141"/>
      <c r="L211" s="32"/>
      <c r="M211" s="142" t="s">
        <v>1</v>
      </c>
      <c r="N211" s="143" t="s">
        <v>48</v>
      </c>
      <c r="P211" s="144">
        <f>O211*H211</f>
        <v>0</v>
      </c>
      <c r="Q211" s="144">
        <v>0</v>
      </c>
      <c r="R211" s="144">
        <f>Q211*H211</f>
        <v>0</v>
      </c>
      <c r="S211" s="144">
        <v>0</v>
      </c>
      <c r="T211" s="145">
        <f>S211*H211</f>
        <v>0</v>
      </c>
      <c r="AR211" s="146" t="s">
        <v>231</v>
      </c>
      <c r="AT211" s="146" t="s">
        <v>140</v>
      </c>
      <c r="AU211" s="146" t="s">
        <v>87</v>
      </c>
      <c r="AY211" s="16" t="s">
        <v>137</v>
      </c>
      <c r="BE211" s="147">
        <f>IF(N211="základní",J211,0)</f>
        <v>0</v>
      </c>
      <c r="BF211" s="147">
        <f>IF(N211="snížená",J211,0)</f>
        <v>0</v>
      </c>
      <c r="BG211" s="147">
        <f>IF(N211="zákl. přenesená",J211,0)</f>
        <v>0</v>
      </c>
      <c r="BH211" s="147">
        <f>IF(N211="sníž. přenesená",J211,0)</f>
        <v>0</v>
      </c>
      <c r="BI211" s="147">
        <f>IF(N211="nulová",J211,0)</f>
        <v>0</v>
      </c>
      <c r="BJ211" s="16" t="s">
        <v>91</v>
      </c>
      <c r="BK211" s="147">
        <f>ROUND(I211*H211,2)</f>
        <v>0</v>
      </c>
      <c r="BL211" s="16" t="s">
        <v>231</v>
      </c>
      <c r="BM211" s="146" t="s">
        <v>922</v>
      </c>
    </row>
    <row r="212" spans="2:65" s="1" customFormat="1" ht="19.5" x14ac:dyDescent="0.2">
      <c r="B212" s="32"/>
      <c r="D212" s="148" t="s">
        <v>146</v>
      </c>
      <c r="F212" s="149" t="s">
        <v>921</v>
      </c>
      <c r="I212" s="150"/>
      <c r="L212" s="32"/>
      <c r="M212" s="151"/>
      <c r="T212" s="56"/>
      <c r="AT212" s="16" t="s">
        <v>146</v>
      </c>
      <c r="AU212" s="16" t="s">
        <v>87</v>
      </c>
    </row>
    <row r="213" spans="2:65" s="1" customFormat="1" ht="16.5" customHeight="1" x14ac:dyDescent="0.2">
      <c r="B213" s="133"/>
      <c r="C213" s="204" t="s">
        <v>923</v>
      </c>
      <c r="D213" s="204" t="s">
        <v>140</v>
      </c>
      <c r="E213" s="205" t="s">
        <v>924</v>
      </c>
      <c r="F213" s="208" t="s">
        <v>925</v>
      </c>
      <c r="G213" s="209" t="s">
        <v>143</v>
      </c>
      <c r="H213" s="210">
        <v>1</v>
      </c>
      <c r="I213" s="206"/>
      <c r="J213" s="207">
        <f>ROUND(I213*H213,2)</f>
        <v>0</v>
      </c>
      <c r="K213" s="141"/>
      <c r="L213" s="32"/>
      <c r="M213" s="142" t="s">
        <v>1</v>
      </c>
      <c r="N213" s="143" t="s">
        <v>48</v>
      </c>
      <c r="P213" s="144">
        <f>O213*H213</f>
        <v>0</v>
      </c>
      <c r="Q213" s="144">
        <v>0</v>
      </c>
      <c r="R213" s="144">
        <f>Q213*H213</f>
        <v>0</v>
      </c>
      <c r="S213" s="144">
        <v>0</v>
      </c>
      <c r="T213" s="145">
        <f>S213*H213</f>
        <v>0</v>
      </c>
      <c r="AR213" s="146" t="s">
        <v>231</v>
      </c>
      <c r="AT213" s="146" t="s">
        <v>140</v>
      </c>
      <c r="AU213" s="146" t="s">
        <v>87</v>
      </c>
      <c r="AY213" s="16" t="s">
        <v>137</v>
      </c>
      <c r="BE213" s="147">
        <f>IF(N213="základní",J213,0)</f>
        <v>0</v>
      </c>
      <c r="BF213" s="147">
        <f>IF(N213="snížená",J213,0)</f>
        <v>0</v>
      </c>
      <c r="BG213" s="147">
        <f>IF(N213="zákl. přenesená",J213,0)</f>
        <v>0</v>
      </c>
      <c r="BH213" s="147">
        <f>IF(N213="sníž. přenesená",J213,0)</f>
        <v>0</v>
      </c>
      <c r="BI213" s="147">
        <f>IF(N213="nulová",J213,0)</f>
        <v>0</v>
      </c>
      <c r="BJ213" s="16" t="s">
        <v>91</v>
      </c>
      <c r="BK213" s="147">
        <f>ROUND(I213*H213,2)</f>
        <v>0</v>
      </c>
      <c r="BL213" s="16" t="s">
        <v>231</v>
      </c>
      <c r="BM213" s="146" t="s">
        <v>926</v>
      </c>
    </row>
    <row r="214" spans="2:65" s="1" customFormat="1" x14ac:dyDescent="0.2">
      <c r="B214" s="32"/>
      <c r="C214" s="218"/>
      <c r="D214" s="219" t="s">
        <v>146</v>
      </c>
      <c r="E214" s="218"/>
      <c r="F214" s="203" t="s">
        <v>925</v>
      </c>
      <c r="G214" s="218"/>
      <c r="H214" s="218"/>
      <c r="I214" s="220"/>
      <c r="J214" s="218"/>
      <c r="L214" s="32"/>
      <c r="M214" s="151"/>
      <c r="T214" s="56"/>
      <c r="AT214" s="16" t="s">
        <v>146</v>
      </c>
      <c r="AU214" s="16" t="s">
        <v>87</v>
      </c>
    </row>
    <row r="215" spans="2:65" s="1" customFormat="1" ht="16.5" customHeight="1" x14ac:dyDescent="0.2">
      <c r="B215" s="133"/>
      <c r="C215" s="134" t="s">
        <v>785</v>
      </c>
      <c r="D215" s="134" t="s">
        <v>140</v>
      </c>
      <c r="E215" s="135" t="s">
        <v>927</v>
      </c>
      <c r="F215" s="136" t="s">
        <v>928</v>
      </c>
      <c r="G215" s="137" t="s">
        <v>804</v>
      </c>
      <c r="H215" s="138">
        <v>2</v>
      </c>
      <c r="I215" s="139"/>
      <c r="J215" s="140">
        <f>ROUND(I215*H215,2)</f>
        <v>0</v>
      </c>
      <c r="K215" s="141"/>
      <c r="L215" s="32"/>
      <c r="M215" s="142" t="s">
        <v>1</v>
      </c>
      <c r="N215" s="143" t="s">
        <v>48</v>
      </c>
      <c r="P215" s="144">
        <f>O215*H215</f>
        <v>0</v>
      </c>
      <c r="Q215" s="144">
        <v>0</v>
      </c>
      <c r="R215" s="144">
        <f>Q215*H215</f>
        <v>0</v>
      </c>
      <c r="S215" s="144">
        <v>0</v>
      </c>
      <c r="T215" s="145">
        <f>S215*H215</f>
        <v>0</v>
      </c>
      <c r="AR215" s="146" t="s">
        <v>231</v>
      </c>
      <c r="AT215" s="146" t="s">
        <v>140</v>
      </c>
      <c r="AU215" s="146" t="s">
        <v>87</v>
      </c>
      <c r="AY215" s="16" t="s">
        <v>137</v>
      </c>
      <c r="BE215" s="147">
        <f>IF(N215="základní",J215,0)</f>
        <v>0</v>
      </c>
      <c r="BF215" s="147">
        <f>IF(N215="snížená",J215,0)</f>
        <v>0</v>
      </c>
      <c r="BG215" s="147">
        <f>IF(N215="zákl. přenesená",J215,0)</f>
        <v>0</v>
      </c>
      <c r="BH215" s="147">
        <f>IF(N215="sníž. přenesená",J215,0)</f>
        <v>0</v>
      </c>
      <c r="BI215" s="147">
        <f>IF(N215="nulová",J215,0)</f>
        <v>0</v>
      </c>
      <c r="BJ215" s="16" t="s">
        <v>91</v>
      </c>
      <c r="BK215" s="147">
        <f>ROUND(I215*H215,2)</f>
        <v>0</v>
      </c>
      <c r="BL215" s="16" t="s">
        <v>231</v>
      </c>
      <c r="BM215" s="146" t="s">
        <v>929</v>
      </c>
    </row>
    <row r="216" spans="2:65" s="1" customFormat="1" x14ac:dyDescent="0.2">
      <c r="B216" s="32"/>
      <c r="D216" s="148" t="s">
        <v>146</v>
      </c>
      <c r="F216" s="149" t="s">
        <v>928</v>
      </c>
      <c r="I216" s="150"/>
      <c r="L216" s="32"/>
      <c r="M216" s="151"/>
      <c r="T216" s="56"/>
      <c r="AT216" s="16" t="s">
        <v>146</v>
      </c>
      <c r="AU216" s="16" t="s">
        <v>87</v>
      </c>
    </row>
    <row r="217" spans="2:65" s="1" customFormat="1" ht="16.5" customHeight="1" x14ac:dyDescent="0.2">
      <c r="B217" s="133"/>
      <c r="C217" s="134" t="s">
        <v>29</v>
      </c>
      <c r="D217" s="134" t="s">
        <v>140</v>
      </c>
      <c r="E217" s="135" t="s">
        <v>930</v>
      </c>
      <c r="F217" s="136" t="s">
        <v>931</v>
      </c>
      <c r="G217" s="137" t="s">
        <v>143</v>
      </c>
      <c r="H217" s="138">
        <v>1</v>
      </c>
      <c r="I217" s="139"/>
      <c r="J217" s="140">
        <f>ROUND(I217*H217,2)</f>
        <v>0</v>
      </c>
      <c r="K217" s="141"/>
      <c r="L217" s="32"/>
      <c r="M217" s="142" t="s">
        <v>1</v>
      </c>
      <c r="N217" s="143" t="s">
        <v>48</v>
      </c>
      <c r="P217" s="144">
        <f>O217*H217</f>
        <v>0</v>
      </c>
      <c r="Q217" s="144">
        <v>0</v>
      </c>
      <c r="R217" s="144">
        <f>Q217*H217</f>
        <v>0</v>
      </c>
      <c r="S217" s="144">
        <v>0</v>
      </c>
      <c r="T217" s="145">
        <f>S217*H217</f>
        <v>0</v>
      </c>
      <c r="AR217" s="146" t="s">
        <v>231</v>
      </c>
      <c r="AT217" s="146" t="s">
        <v>140</v>
      </c>
      <c r="AU217" s="146" t="s">
        <v>87</v>
      </c>
      <c r="AY217" s="16" t="s">
        <v>137</v>
      </c>
      <c r="BE217" s="147">
        <f>IF(N217="základní",J217,0)</f>
        <v>0</v>
      </c>
      <c r="BF217" s="147">
        <f>IF(N217="snížená",J217,0)</f>
        <v>0</v>
      </c>
      <c r="BG217" s="147">
        <f>IF(N217="zákl. přenesená",J217,0)</f>
        <v>0</v>
      </c>
      <c r="BH217" s="147">
        <f>IF(N217="sníž. přenesená",J217,0)</f>
        <v>0</v>
      </c>
      <c r="BI217" s="147">
        <f>IF(N217="nulová",J217,0)</f>
        <v>0</v>
      </c>
      <c r="BJ217" s="16" t="s">
        <v>91</v>
      </c>
      <c r="BK217" s="147">
        <f>ROUND(I217*H217,2)</f>
        <v>0</v>
      </c>
      <c r="BL217" s="16" t="s">
        <v>231</v>
      </c>
      <c r="BM217" s="146" t="s">
        <v>932</v>
      </c>
    </row>
    <row r="218" spans="2:65" s="1" customFormat="1" x14ac:dyDescent="0.2">
      <c r="B218" s="32"/>
      <c r="D218" s="148" t="s">
        <v>146</v>
      </c>
      <c r="F218" s="149" t="s">
        <v>931</v>
      </c>
      <c r="I218" s="150"/>
      <c r="L218" s="32"/>
      <c r="M218" s="151"/>
      <c r="T218" s="56"/>
      <c r="AT218" s="16" t="s">
        <v>146</v>
      </c>
      <c r="AU218" s="16" t="s">
        <v>87</v>
      </c>
    </row>
    <row r="219" spans="2:65" s="1" customFormat="1" ht="16.5" customHeight="1" x14ac:dyDescent="0.2">
      <c r="B219" s="133"/>
      <c r="C219" s="134" t="s">
        <v>788</v>
      </c>
      <c r="D219" s="134" t="s">
        <v>140</v>
      </c>
      <c r="E219" s="135" t="s">
        <v>933</v>
      </c>
      <c r="F219" s="136" t="s">
        <v>934</v>
      </c>
      <c r="G219" s="137" t="s">
        <v>804</v>
      </c>
      <c r="H219" s="138">
        <v>1</v>
      </c>
      <c r="I219" s="139"/>
      <c r="J219" s="140">
        <f>ROUND(I219*H219,2)</f>
        <v>0</v>
      </c>
      <c r="K219" s="141"/>
      <c r="L219" s="32"/>
      <c r="M219" s="142" t="s">
        <v>1</v>
      </c>
      <c r="N219" s="143" t="s">
        <v>48</v>
      </c>
      <c r="P219" s="144">
        <f>O219*H219</f>
        <v>0</v>
      </c>
      <c r="Q219" s="144">
        <v>0</v>
      </c>
      <c r="R219" s="144">
        <f>Q219*H219</f>
        <v>0</v>
      </c>
      <c r="S219" s="144">
        <v>0</v>
      </c>
      <c r="T219" s="145">
        <f>S219*H219</f>
        <v>0</v>
      </c>
      <c r="AR219" s="146" t="s">
        <v>231</v>
      </c>
      <c r="AT219" s="146" t="s">
        <v>140</v>
      </c>
      <c r="AU219" s="146" t="s">
        <v>87</v>
      </c>
      <c r="AY219" s="16" t="s">
        <v>137</v>
      </c>
      <c r="BE219" s="147">
        <f>IF(N219="základní",J219,0)</f>
        <v>0</v>
      </c>
      <c r="BF219" s="147">
        <f>IF(N219="snížená",J219,0)</f>
        <v>0</v>
      </c>
      <c r="BG219" s="147">
        <f>IF(N219="zákl. přenesená",J219,0)</f>
        <v>0</v>
      </c>
      <c r="BH219" s="147">
        <f>IF(N219="sníž. přenesená",J219,0)</f>
        <v>0</v>
      </c>
      <c r="BI219" s="147">
        <f>IF(N219="nulová",J219,0)</f>
        <v>0</v>
      </c>
      <c r="BJ219" s="16" t="s">
        <v>91</v>
      </c>
      <c r="BK219" s="147">
        <f>ROUND(I219*H219,2)</f>
        <v>0</v>
      </c>
      <c r="BL219" s="16" t="s">
        <v>231</v>
      </c>
      <c r="BM219" s="146" t="s">
        <v>935</v>
      </c>
    </row>
    <row r="220" spans="2:65" s="1" customFormat="1" x14ac:dyDescent="0.2">
      <c r="B220" s="32"/>
      <c r="D220" s="148" t="s">
        <v>146</v>
      </c>
      <c r="F220" s="149" t="s">
        <v>934</v>
      </c>
      <c r="I220" s="150"/>
      <c r="L220" s="32"/>
      <c r="M220" s="151"/>
      <c r="T220" s="56"/>
      <c r="AT220" s="16" t="s">
        <v>146</v>
      </c>
      <c r="AU220" s="16" t="s">
        <v>87</v>
      </c>
    </row>
    <row r="221" spans="2:65" s="1" customFormat="1" ht="16.5" customHeight="1" x14ac:dyDescent="0.2">
      <c r="B221" s="133"/>
      <c r="C221" s="134" t="s">
        <v>936</v>
      </c>
      <c r="D221" s="134" t="s">
        <v>140</v>
      </c>
      <c r="E221" s="135" t="s">
        <v>937</v>
      </c>
      <c r="F221" s="136" t="s">
        <v>938</v>
      </c>
      <c r="G221" s="137" t="s">
        <v>143</v>
      </c>
      <c r="H221" s="138">
        <v>1</v>
      </c>
      <c r="I221" s="139"/>
      <c r="J221" s="140">
        <f>ROUND(I221*H221,2)</f>
        <v>0</v>
      </c>
      <c r="K221" s="141"/>
      <c r="L221" s="32"/>
      <c r="M221" s="142" t="s">
        <v>1</v>
      </c>
      <c r="N221" s="143" t="s">
        <v>48</v>
      </c>
      <c r="P221" s="144">
        <f>O221*H221</f>
        <v>0</v>
      </c>
      <c r="Q221" s="144">
        <v>0</v>
      </c>
      <c r="R221" s="144">
        <f>Q221*H221</f>
        <v>0</v>
      </c>
      <c r="S221" s="144">
        <v>0</v>
      </c>
      <c r="T221" s="145">
        <f>S221*H221</f>
        <v>0</v>
      </c>
      <c r="AR221" s="146" t="s">
        <v>231</v>
      </c>
      <c r="AT221" s="146" t="s">
        <v>140</v>
      </c>
      <c r="AU221" s="146" t="s">
        <v>87</v>
      </c>
      <c r="AY221" s="16" t="s">
        <v>137</v>
      </c>
      <c r="BE221" s="147">
        <f>IF(N221="základní",J221,0)</f>
        <v>0</v>
      </c>
      <c r="BF221" s="147">
        <f>IF(N221="snížená",J221,0)</f>
        <v>0</v>
      </c>
      <c r="BG221" s="147">
        <f>IF(N221="zákl. přenesená",J221,0)</f>
        <v>0</v>
      </c>
      <c r="BH221" s="147">
        <f>IF(N221="sníž. přenesená",J221,0)</f>
        <v>0</v>
      </c>
      <c r="BI221" s="147">
        <f>IF(N221="nulová",J221,0)</f>
        <v>0</v>
      </c>
      <c r="BJ221" s="16" t="s">
        <v>91</v>
      </c>
      <c r="BK221" s="147">
        <f>ROUND(I221*H221,2)</f>
        <v>0</v>
      </c>
      <c r="BL221" s="16" t="s">
        <v>231</v>
      </c>
      <c r="BM221" s="146" t="s">
        <v>939</v>
      </c>
    </row>
    <row r="222" spans="2:65" s="1" customFormat="1" x14ac:dyDescent="0.2">
      <c r="B222" s="32"/>
      <c r="D222" s="148" t="s">
        <v>146</v>
      </c>
      <c r="F222" s="149" t="s">
        <v>938</v>
      </c>
      <c r="I222" s="150"/>
      <c r="L222" s="32"/>
      <c r="M222" s="151"/>
      <c r="T222" s="56"/>
      <c r="AT222" s="16" t="s">
        <v>146</v>
      </c>
      <c r="AU222" s="16" t="s">
        <v>87</v>
      </c>
    </row>
    <row r="223" spans="2:65" s="1" customFormat="1" ht="16.5" customHeight="1" x14ac:dyDescent="0.2">
      <c r="B223" s="133"/>
      <c r="C223" s="134" t="s">
        <v>791</v>
      </c>
      <c r="D223" s="134" t="s">
        <v>140</v>
      </c>
      <c r="E223" s="135" t="s">
        <v>940</v>
      </c>
      <c r="F223" s="136" t="s">
        <v>941</v>
      </c>
      <c r="G223" s="137" t="s">
        <v>143</v>
      </c>
      <c r="H223" s="138">
        <v>3</v>
      </c>
      <c r="I223" s="139"/>
      <c r="J223" s="140">
        <f>ROUND(I223*H223,2)</f>
        <v>0</v>
      </c>
      <c r="K223" s="141"/>
      <c r="L223" s="32"/>
      <c r="M223" s="142" t="s">
        <v>1</v>
      </c>
      <c r="N223" s="143" t="s">
        <v>48</v>
      </c>
      <c r="P223" s="144">
        <f>O223*H223</f>
        <v>0</v>
      </c>
      <c r="Q223" s="144">
        <v>0</v>
      </c>
      <c r="R223" s="144">
        <f>Q223*H223</f>
        <v>0</v>
      </c>
      <c r="S223" s="144">
        <v>0</v>
      </c>
      <c r="T223" s="145">
        <f>S223*H223</f>
        <v>0</v>
      </c>
      <c r="AR223" s="146" t="s">
        <v>231</v>
      </c>
      <c r="AT223" s="146" t="s">
        <v>140</v>
      </c>
      <c r="AU223" s="146" t="s">
        <v>87</v>
      </c>
      <c r="AY223" s="16" t="s">
        <v>137</v>
      </c>
      <c r="BE223" s="147">
        <f>IF(N223="základní",J223,0)</f>
        <v>0</v>
      </c>
      <c r="BF223" s="147">
        <f>IF(N223="snížená",J223,0)</f>
        <v>0</v>
      </c>
      <c r="BG223" s="147">
        <f>IF(N223="zákl. přenesená",J223,0)</f>
        <v>0</v>
      </c>
      <c r="BH223" s="147">
        <f>IF(N223="sníž. přenesená",J223,0)</f>
        <v>0</v>
      </c>
      <c r="BI223" s="147">
        <f>IF(N223="nulová",J223,0)</f>
        <v>0</v>
      </c>
      <c r="BJ223" s="16" t="s">
        <v>91</v>
      </c>
      <c r="BK223" s="147">
        <f>ROUND(I223*H223,2)</f>
        <v>0</v>
      </c>
      <c r="BL223" s="16" t="s">
        <v>231</v>
      </c>
      <c r="BM223" s="146" t="s">
        <v>942</v>
      </c>
    </row>
    <row r="224" spans="2:65" s="1" customFormat="1" x14ac:dyDescent="0.2">
      <c r="B224" s="32"/>
      <c r="D224" s="148" t="s">
        <v>146</v>
      </c>
      <c r="F224" s="149" t="s">
        <v>941</v>
      </c>
      <c r="I224" s="150"/>
      <c r="L224" s="32"/>
      <c r="M224" s="151"/>
      <c r="T224" s="56"/>
      <c r="AT224" s="16" t="s">
        <v>146</v>
      </c>
      <c r="AU224" s="16" t="s">
        <v>87</v>
      </c>
    </row>
    <row r="225" spans="2:65" s="1" customFormat="1" ht="21.75" customHeight="1" x14ac:dyDescent="0.2">
      <c r="B225" s="133"/>
      <c r="C225" s="204" t="s">
        <v>943</v>
      </c>
      <c r="D225" s="204" t="s">
        <v>140</v>
      </c>
      <c r="E225" s="205" t="s">
        <v>944</v>
      </c>
      <c r="F225" s="208" t="s">
        <v>945</v>
      </c>
      <c r="G225" s="209" t="s">
        <v>143</v>
      </c>
      <c r="H225" s="210">
        <v>1</v>
      </c>
      <c r="I225" s="206"/>
      <c r="J225" s="207">
        <f>ROUND(I225*H225,2)</f>
        <v>0</v>
      </c>
      <c r="K225" s="141"/>
      <c r="L225" s="32"/>
      <c r="M225" s="142" t="s">
        <v>1</v>
      </c>
      <c r="N225" s="143" t="s">
        <v>48</v>
      </c>
      <c r="P225" s="144">
        <f>O225*H225</f>
        <v>0</v>
      </c>
      <c r="Q225" s="144">
        <v>0</v>
      </c>
      <c r="R225" s="144">
        <f>Q225*H225</f>
        <v>0</v>
      </c>
      <c r="S225" s="144">
        <v>0</v>
      </c>
      <c r="T225" s="145">
        <f>S225*H225</f>
        <v>0</v>
      </c>
      <c r="AR225" s="146" t="s">
        <v>231</v>
      </c>
      <c r="AT225" s="146" t="s">
        <v>140</v>
      </c>
      <c r="AU225" s="146" t="s">
        <v>87</v>
      </c>
      <c r="AY225" s="16" t="s">
        <v>137</v>
      </c>
      <c r="BE225" s="147">
        <f>IF(N225="základní",J225,0)</f>
        <v>0</v>
      </c>
      <c r="BF225" s="147">
        <f>IF(N225="snížená",J225,0)</f>
        <v>0</v>
      </c>
      <c r="BG225" s="147">
        <f>IF(N225="zákl. přenesená",J225,0)</f>
        <v>0</v>
      </c>
      <c r="BH225" s="147">
        <f>IF(N225="sníž. přenesená",J225,0)</f>
        <v>0</v>
      </c>
      <c r="BI225" s="147">
        <f>IF(N225="nulová",J225,0)</f>
        <v>0</v>
      </c>
      <c r="BJ225" s="16" t="s">
        <v>91</v>
      </c>
      <c r="BK225" s="147">
        <f>ROUND(I225*H225,2)</f>
        <v>0</v>
      </c>
      <c r="BL225" s="16" t="s">
        <v>231</v>
      </c>
      <c r="BM225" s="146" t="s">
        <v>946</v>
      </c>
    </row>
    <row r="226" spans="2:65" s="1" customFormat="1" x14ac:dyDescent="0.2">
      <c r="B226" s="32"/>
      <c r="D226" s="219" t="s">
        <v>146</v>
      </c>
      <c r="E226" s="218"/>
      <c r="F226" s="203" t="s">
        <v>945</v>
      </c>
      <c r="G226" s="218"/>
      <c r="H226" s="218"/>
      <c r="I226" s="220"/>
      <c r="J226" s="218"/>
      <c r="L226" s="32"/>
      <c r="M226" s="151"/>
      <c r="T226" s="56"/>
      <c r="AT226" s="16" t="s">
        <v>146</v>
      </c>
      <c r="AU226" s="16" t="s">
        <v>87</v>
      </c>
    </row>
    <row r="227" spans="2:65" s="1" customFormat="1" ht="21.75" customHeight="1" x14ac:dyDescent="0.2">
      <c r="B227" s="133"/>
      <c r="C227" s="134" t="s">
        <v>795</v>
      </c>
      <c r="D227" s="134" t="s">
        <v>140</v>
      </c>
      <c r="E227" s="135" t="s">
        <v>947</v>
      </c>
      <c r="F227" s="136" t="s">
        <v>948</v>
      </c>
      <c r="G227" s="137" t="s">
        <v>143</v>
      </c>
      <c r="H227" s="138">
        <v>1</v>
      </c>
      <c r="I227" s="139"/>
      <c r="J227" s="140">
        <f>ROUND(I227*H227,2)</f>
        <v>0</v>
      </c>
      <c r="K227" s="141"/>
      <c r="L227" s="32"/>
      <c r="M227" s="142" t="s">
        <v>1</v>
      </c>
      <c r="N227" s="143" t="s">
        <v>48</v>
      </c>
      <c r="P227" s="144">
        <f>O227*H227</f>
        <v>0</v>
      </c>
      <c r="Q227" s="144">
        <v>0</v>
      </c>
      <c r="R227" s="144">
        <f>Q227*H227</f>
        <v>0</v>
      </c>
      <c r="S227" s="144">
        <v>0</v>
      </c>
      <c r="T227" s="145">
        <f>S227*H227</f>
        <v>0</v>
      </c>
      <c r="AR227" s="146" t="s">
        <v>231</v>
      </c>
      <c r="AT227" s="146" t="s">
        <v>140</v>
      </c>
      <c r="AU227" s="146" t="s">
        <v>87</v>
      </c>
      <c r="AY227" s="16" t="s">
        <v>137</v>
      </c>
      <c r="BE227" s="147">
        <f>IF(N227="základní",J227,0)</f>
        <v>0</v>
      </c>
      <c r="BF227" s="147">
        <f>IF(N227="snížená",J227,0)</f>
        <v>0</v>
      </c>
      <c r="BG227" s="147">
        <f>IF(N227="zákl. přenesená",J227,0)</f>
        <v>0</v>
      </c>
      <c r="BH227" s="147">
        <f>IF(N227="sníž. přenesená",J227,0)</f>
        <v>0</v>
      </c>
      <c r="BI227" s="147">
        <f>IF(N227="nulová",J227,0)</f>
        <v>0</v>
      </c>
      <c r="BJ227" s="16" t="s">
        <v>91</v>
      </c>
      <c r="BK227" s="147">
        <f>ROUND(I227*H227,2)</f>
        <v>0</v>
      </c>
      <c r="BL227" s="16" t="s">
        <v>231</v>
      </c>
      <c r="BM227" s="146" t="s">
        <v>949</v>
      </c>
    </row>
    <row r="228" spans="2:65" s="1" customFormat="1" x14ac:dyDescent="0.2">
      <c r="B228" s="32"/>
      <c r="D228" s="148" t="s">
        <v>146</v>
      </c>
      <c r="F228" s="149" t="s">
        <v>948</v>
      </c>
      <c r="I228" s="150"/>
      <c r="L228" s="32"/>
      <c r="M228" s="151"/>
      <c r="T228" s="56"/>
      <c r="AT228" s="16" t="s">
        <v>146</v>
      </c>
      <c r="AU228" s="16" t="s">
        <v>87</v>
      </c>
    </row>
    <row r="229" spans="2:65" s="1" customFormat="1" ht="16.5" customHeight="1" x14ac:dyDescent="0.2">
      <c r="B229" s="133"/>
      <c r="C229" s="134" t="s">
        <v>950</v>
      </c>
      <c r="D229" s="134" t="s">
        <v>140</v>
      </c>
      <c r="E229" s="135" t="s">
        <v>951</v>
      </c>
      <c r="F229" s="136" t="s">
        <v>952</v>
      </c>
      <c r="G229" s="137" t="s">
        <v>804</v>
      </c>
      <c r="H229" s="138">
        <v>1</v>
      </c>
      <c r="I229" s="139"/>
      <c r="J229" s="140">
        <f>ROUND(I229*H229,2)</f>
        <v>0</v>
      </c>
      <c r="K229" s="141"/>
      <c r="L229" s="32"/>
      <c r="M229" s="142" t="s">
        <v>1</v>
      </c>
      <c r="N229" s="143" t="s">
        <v>48</v>
      </c>
      <c r="P229" s="144">
        <f>O229*H229</f>
        <v>0</v>
      </c>
      <c r="Q229" s="144">
        <v>0</v>
      </c>
      <c r="R229" s="144">
        <f>Q229*H229</f>
        <v>0</v>
      </c>
      <c r="S229" s="144">
        <v>0</v>
      </c>
      <c r="T229" s="145">
        <f>S229*H229</f>
        <v>0</v>
      </c>
      <c r="AR229" s="146" t="s">
        <v>231</v>
      </c>
      <c r="AT229" s="146" t="s">
        <v>140</v>
      </c>
      <c r="AU229" s="146" t="s">
        <v>87</v>
      </c>
      <c r="AY229" s="16" t="s">
        <v>137</v>
      </c>
      <c r="BE229" s="147">
        <f>IF(N229="základní",J229,0)</f>
        <v>0</v>
      </c>
      <c r="BF229" s="147">
        <f>IF(N229="snížená",J229,0)</f>
        <v>0</v>
      </c>
      <c r="BG229" s="147">
        <f>IF(N229="zákl. přenesená",J229,0)</f>
        <v>0</v>
      </c>
      <c r="BH229" s="147">
        <f>IF(N229="sníž. přenesená",J229,0)</f>
        <v>0</v>
      </c>
      <c r="BI229" s="147">
        <f>IF(N229="nulová",J229,0)</f>
        <v>0</v>
      </c>
      <c r="BJ229" s="16" t="s">
        <v>91</v>
      </c>
      <c r="BK229" s="147">
        <f>ROUND(I229*H229,2)</f>
        <v>0</v>
      </c>
      <c r="BL229" s="16" t="s">
        <v>231</v>
      </c>
      <c r="BM229" s="146" t="s">
        <v>953</v>
      </c>
    </row>
    <row r="230" spans="2:65" s="1" customFormat="1" x14ac:dyDescent="0.2">
      <c r="B230" s="32"/>
      <c r="D230" s="148" t="s">
        <v>146</v>
      </c>
      <c r="F230" s="149" t="s">
        <v>952</v>
      </c>
      <c r="I230" s="150"/>
      <c r="L230" s="32"/>
      <c r="M230" s="151"/>
      <c r="T230" s="56"/>
      <c r="AT230" s="16" t="s">
        <v>146</v>
      </c>
      <c r="AU230" s="16" t="s">
        <v>87</v>
      </c>
    </row>
    <row r="231" spans="2:65" s="1" customFormat="1" ht="21.75" customHeight="1" x14ac:dyDescent="0.2">
      <c r="B231" s="133"/>
      <c r="C231" s="134" t="s">
        <v>800</v>
      </c>
      <c r="D231" s="134" t="s">
        <v>140</v>
      </c>
      <c r="E231" s="135" t="s">
        <v>954</v>
      </c>
      <c r="F231" s="136" t="s">
        <v>955</v>
      </c>
      <c r="G231" s="137" t="s">
        <v>399</v>
      </c>
      <c r="H231" s="183"/>
      <c r="I231" s="139"/>
      <c r="J231" s="140">
        <f>ROUND(I231*H231,2)</f>
        <v>0</v>
      </c>
      <c r="K231" s="141"/>
      <c r="L231" s="32"/>
      <c r="M231" s="142" t="s">
        <v>1</v>
      </c>
      <c r="N231" s="143" t="s">
        <v>48</v>
      </c>
      <c r="P231" s="144">
        <f>O231*H231</f>
        <v>0</v>
      </c>
      <c r="Q231" s="144">
        <v>0</v>
      </c>
      <c r="R231" s="144">
        <f>Q231*H231</f>
        <v>0</v>
      </c>
      <c r="S231" s="144">
        <v>0</v>
      </c>
      <c r="T231" s="145">
        <f>S231*H231</f>
        <v>0</v>
      </c>
      <c r="AR231" s="146" t="s">
        <v>231</v>
      </c>
      <c r="AT231" s="146" t="s">
        <v>140</v>
      </c>
      <c r="AU231" s="146" t="s">
        <v>87</v>
      </c>
      <c r="AY231" s="16" t="s">
        <v>137</v>
      </c>
      <c r="BE231" s="147">
        <f>IF(N231="základní",J231,0)</f>
        <v>0</v>
      </c>
      <c r="BF231" s="147">
        <f>IF(N231="snížená",J231,0)</f>
        <v>0</v>
      </c>
      <c r="BG231" s="147">
        <f>IF(N231="zákl. přenesená",J231,0)</f>
        <v>0</v>
      </c>
      <c r="BH231" s="147">
        <f>IF(N231="sníž. přenesená",J231,0)</f>
        <v>0</v>
      </c>
      <c r="BI231" s="147">
        <f>IF(N231="nulová",J231,0)</f>
        <v>0</v>
      </c>
      <c r="BJ231" s="16" t="s">
        <v>91</v>
      </c>
      <c r="BK231" s="147">
        <f>ROUND(I231*H231,2)</f>
        <v>0</v>
      </c>
      <c r="BL231" s="16" t="s">
        <v>231</v>
      </c>
      <c r="BM231" s="146" t="s">
        <v>956</v>
      </c>
    </row>
    <row r="232" spans="2:65" s="1" customFormat="1" x14ac:dyDescent="0.2">
      <c r="B232" s="32"/>
      <c r="D232" s="148" t="s">
        <v>146</v>
      </c>
      <c r="F232" s="149" t="s">
        <v>955</v>
      </c>
      <c r="I232" s="150"/>
      <c r="L232" s="32"/>
      <c r="M232" s="151"/>
      <c r="T232" s="56"/>
      <c r="AT232" s="16" t="s">
        <v>146</v>
      </c>
      <c r="AU232" s="16" t="s">
        <v>87</v>
      </c>
    </row>
    <row r="233" spans="2:65" s="11" customFormat="1" ht="25.9" customHeight="1" x14ac:dyDescent="0.2">
      <c r="B233" s="122"/>
      <c r="D233" s="123" t="s">
        <v>81</v>
      </c>
      <c r="E233" s="124" t="s">
        <v>957</v>
      </c>
      <c r="F233" s="124" t="s">
        <v>958</v>
      </c>
      <c r="I233" s="125"/>
      <c r="J233" s="112">
        <f>BK233</f>
        <v>0</v>
      </c>
      <c r="L233" s="122"/>
      <c r="M233" s="126"/>
      <c r="P233" s="127">
        <f>SUM(P234:P237)</f>
        <v>0</v>
      </c>
      <c r="R233" s="127">
        <f>SUM(R234:R237)</f>
        <v>0</v>
      </c>
      <c r="T233" s="128">
        <f>SUM(T234:T237)</f>
        <v>0</v>
      </c>
      <c r="AR233" s="123" t="s">
        <v>91</v>
      </c>
      <c r="AT233" s="129" t="s">
        <v>81</v>
      </c>
      <c r="AU233" s="129" t="s">
        <v>82</v>
      </c>
      <c r="AY233" s="123" t="s">
        <v>137</v>
      </c>
      <c r="BK233" s="130">
        <f>SUM(BK234:BK237)</f>
        <v>0</v>
      </c>
    </row>
    <row r="234" spans="2:65" s="1" customFormat="1" ht="24.2" customHeight="1" x14ac:dyDescent="0.2">
      <c r="B234" s="133"/>
      <c r="C234" s="134" t="s">
        <v>959</v>
      </c>
      <c r="D234" s="134" t="s">
        <v>140</v>
      </c>
      <c r="E234" s="135" t="s">
        <v>960</v>
      </c>
      <c r="F234" s="136" t="s">
        <v>961</v>
      </c>
      <c r="G234" s="137" t="s">
        <v>804</v>
      </c>
      <c r="H234" s="138">
        <v>1</v>
      </c>
      <c r="I234" s="139"/>
      <c r="J234" s="140">
        <f>ROUND(I234*H234,2)</f>
        <v>0</v>
      </c>
      <c r="K234" s="141"/>
      <c r="L234" s="32"/>
      <c r="M234" s="142" t="s">
        <v>1</v>
      </c>
      <c r="N234" s="143" t="s">
        <v>48</v>
      </c>
      <c r="P234" s="144">
        <f>O234*H234</f>
        <v>0</v>
      </c>
      <c r="Q234" s="144">
        <v>0</v>
      </c>
      <c r="R234" s="144">
        <f>Q234*H234</f>
        <v>0</v>
      </c>
      <c r="S234" s="144">
        <v>0</v>
      </c>
      <c r="T234" s="145">
        <f>S234*H234</f>
        <v>0</v>
      </c>
      <c r="AR234" s="146" t="s">
        <v>231</v>
      </c>
      <c r="AT234" s="146" t="s">
        <v>140</v>
      </c>
      <c r="AU234" s="146" t="s">
        <v>87</v>
      </c>
      <c r="AY234" s="16" t="s">
        <v>137</v>
      </c>
      <c r="BE234" s="147">
        <f>IF(N234="základní",J234,0)</f>
        <v>0</v>
      </c>
      <c r="BF234" s="147">
        <f>IF(N234="snížená",J234,0)</f>
        <v>0</v>
      </c>
      <c r="BG234" s="147">
        <f>IF(N234="zákl. přenesená",J234,0)</f>
        <v>0</v>
      </c>
      <c r="BH234" s="147">
        <f>IF(N234="sníž. přenesená",J234,0)</f>
        <v>0</v>
      </c>
      <c r="BI234" s="147">
        <f>IF(N234="nulová",J234,0)</f>
        <v>0</v>
      </c>
      <c r="BJ234" s="16" t="s">
        <v>91</v>
      </c>
      <c r="BK234" s="147">
        <f>ROUND(I234*H234,2)</f>
        <v>0</v>
      </c>
      <c r="BL234" s="16" t="s">
        <v>231</v>
      </c>
      <c r="BM234" s="146" t="s">
        <v>962</v>
      </c>
    </row>
    <row r="235" spans="2:65" s="1" customFormat="1" ht="19.5" x14ac:dyDescent="0.2">
      <c r="B235" s="32"/>
      <c r="D235" s="148" t="s">
        <v>146</v>
      </c>
      <c r="F235" s="149" t="s">
        <v>961</v>
      </c>
      <c r="I235" s="150"/>
      <c r="L235" s="32"/>
      <c r="M235" s="151"/>
      <c r="T235" s="56"/>
      <c r="AT235" s="16" t="s">
        <v>146</v>
      </c>
      <c r="AU235" s="16" t="s">
        <v>87</v>
      </c>
    </row>
    <row r="236" spans="2:65" s="1" customFormat="1" ht="21.75" customHeight="1" x14ac:dyDescent="0.2">
      <c r="B236" s="133"/>
      <c r="C236" s="134" t="s">
        <v>262</v>
      </c>
      <c r="D236" s="134" t="s">
        <v>140</v>
      </c>
      <c r="E236" s="135" t="s">
        <v>963</v>
      </c>
      <c r="F236" s="136" t="s">
        <v>964</v>
      </c>
      <c r="G236" s="137" t="s">
        <v>399</v>
      </c>
      <c r="H236" s="183"/>
      <c r="I236" s="139"/>
      <c r="J236" s="140">
        <f>ROUND(I236*H236,2)</f>
        <v>0</v>
      </c>
      <c r="K236" s="141"/>
      <c r="L236" s="32"/>
      <c r="M236" s="142" t="s">
        <v>1</v>
      </c>
      <c r="N236" s="143" t="s">
        <v>48</v>
      </c>
      <c r="P236" s="144">
        <f>O236*H236</f>
        <v>0</v>
      </c>
      <c r="Q236" s="144">
        <v>0</v>
      </c>
      <c r="R236" s="144">
        <f>Q236*H236</f>
        <v>0</v>
      </c>
      <c r="S236" s="144">
        <v>0</v>
      </c>
      <c r="T236" s="145">
        <f>S236*H236</f>
        <v>0</v>
      </c>
      <c r="AR236" s="146" t="s">
        <v>231</v>
      </c>
      <c r="AT236" s="146" t="s">
        <v>140</v>
      </c>
      <c r="AU236" s="146" t="s">
        <v>87</v>
      </c>
      <c r="AY236" s="16" t="s">
        <v>137</v>
      </c>
      <c r="BE236" s="147">
        <f>IF(N236="základní",J236,0)</f>
        <v>0</v>
      </c>
      <c r="BF236" s="147">
        <f>IF(N236="snížená",J236,0)</f>
        <v>0</v>
      </c>
      <c r="BG236" s="147">
        <f>IF(N236="zákl. přenesená",J236,0)</f>
        <v>0</v>
      </c>
      <c r="BH236" s="147">
        <f>IF(N236="sníž. přenesená",J236,0)</f>
        <v>0</v>
      </c>
      <c r="BI236" s="147">
        <f>IF(N236="nulová",J236,0)</f>
        <v>0</v>
      </c>
      <c r="BJ236" s="16" t="s">
        <v>91</v>
      </c>
      <c r="BK236" s="147">
        <f>ROUND(I236*H236,2)</f>
        <v>0</v>
      </c>
      <c r="BL236" s="16" t="s">
        <v>231</v>
      </c>
      <c r="BM236" s="146" t="s">
        <v>965</v>
      </c>
    </row>
    <row r="237" spans="2:65" s="1" customFormat="1" x14ac:dyDescent="0.2">
      <c r="B237" s="32"/>
      <c r="D237" s="148" t="s">
        <v>146</v>
      </c>
      <c r="F237" s="149" t="s">
        <v>964</v>
      </c>
      <c r="I237" s="150"/>
      <c r="L237" s="32"/>
      <c r="M237" s="151"/>
      <c r="T237" s="56"/>
      <c r="AT237" s="16" t="s">
        <v>146</v>
      </c>
      <c r="AU237" s="16" t="s">
        <v>87</v>
      </c>
    </row>
    <row r="238" spans="2:65" s="11" customFormat="1" ht="25.9" customHeight="1" x14ac:dyDescent="0.2">
      <c r="B238" s="122"/>
      <c r="D238" s="123" t="s">
        <v>81</v>
      </c>
      <c r="E238" s="124" t="s">
        <v>770</v>
      </c>
      <c r="F238" s="124" t="s">
        <v>771</v>
      </c>
      <c r="I238" s="125"/>
      <c r="J238" s="112">
        <f>BK238</f>
        <v>0</v>
      </c>
      <c r="L238" s="122"/>
      <c r="M238" s="126"/>
      <c r="P238" s="127">
        <f>SUM(P239:P256)</f>
        <v>0</v>
      </c>
      <c r="R238" s="127">
        <f>SUM(R239:R256)</f>
        <v>0</v>
      </c>
      <c r="T238" s="128">
        <f>SUM(T239:T256)</f>
        <v>0</v>
      </c>
      <c r="AR238" s="123" t="s">
        <v>87</v>
      </c>
      <c r="AT238" s="129" t="s">
        <v>81</v>
      </c>
      <c r="AU238" s="129" t="s">
        <v>82</v>
      </c>
      <c r="AY238" s="123" t="s">
        <v>137</v>
      </c>
      <c r="BK238" s="130">
        <f>SUM(BK239:BK256)</f>
        <v>0</v>
      </c>
    </row>
    <row r="239" spans="2:65" s="1" customFormat="1" ht="16.5" customHeight="1" x14ac:dyDescent="0.2">
      <c r="B239" s="133"/>
      <c r="C239" s="134" t="s">
        <v>966</v>
      </c>
      <c r="D239" s="134" t="s">
        <v>140</v>
      </c>
      <c r="E239" s="135" t="s">
        <v>773</v>
      </c>
      <c r="F239" s="136" t="s">
        <v>774</v>
      </c>
      <c r="G239" s="137" t="s">
        <v>207</v>
      </c>
      <c r="H239" s="138">
        <v>0.17</v>
      </c>
      <c r="I239" s="139"/>
      <c r="J239" s="140">
        <f>ROUND(I239*H239,2)</f>
        <v>0</v>
      </c>
      <c r="K239" s="141"/>
      <c r="L239" s="32"/>
      <c r="M239" s="142" t="s">
        <v>1</v>
      </c>
      <c r="N239" s="143" t="s">
        <v>48</v>
      </c>
      <c r="P239" s="144">
        <f>O239*H239</f>
        <v>0</v>
      </c>
      <c r="Q239" s="144">
        <v>0</v>
      </c>
      <c r="R239" s="144">
        <f>Q239*H239</f>
        <v>0</v>
      </c>
      <c r="S239" s="144">
        <v>0</v>
      </c>
      <c r="T239" s="145">
        <f>S239*H239</f>
        <v>0</v>
      </c>
      <c r="AR239" s="146" t="s">
        <v>144</v>
      </c>
      <c r="AT239" s="146" t="s">
        <v>140</v>
      </c>
      <c r="AU239" s="146" t="s">
        <v>87</v>
      </c>
      <c r="AY239" s="16" t="s">
        <v>137</v>
      </c>
      <c r="BE239" s="147">
        <f>IF(N239="základní",J239,0)</f>
        <v>0</v>
      </c>
      <c r="BF239" s="147">
        <f>IF(N239="snížená",J239,0)</f>
        <v>0</v>
      </c>
      <c r="BG239" s="147">
        <f>IF(N239="zákl. přenesená",J239,0)</f>
        <v>0</v>
      </c>
      <c r="BH239" s="147">
        <f>IF(N239="sníž. přenesená",J239,0)</f>
        <v>0</v>
      </c>
      <c r="BI239" s="147">
        <f>IF(N239="nulová",J239,0)</f>
        <v>0</v>
      </c>
      <c r="BJ239" s="16" t="s">
        <v>91</v>
      </c>
      <c r="BK239" s="147">
        <f>ROUND(I239*H239,2)</f>
        <v>0</v>
      </c>
      <c r="BL239" s="16" t="s">
        <v>144</v>
      </c>
      <c r="BM239" s="146" t="s">
        <v>967</v>
      </c>
    </row>
    <row r="240" spans="2:65" s="1" customFormat="1" x14ac:dyDescent="0.2">
      <c r="B240" s="32"/>
      <c r="D240" s="148" t="s">
        <v>146</v>
      </c>
      <c r="F240" s="149" t="s">
        <v>774</v>
      </c>
      <c r="I240" s="150"/>
      <c r="L240" s="32"/>
      <c r="M240" s="151"/>
      <c r="T240" s="56"/>
      <c r="AT240" s="16" t="s">
        <v>146</v>
      </c>
      <c r="AU240" s="16" t="s">
        <v>87</v>
      </c>
    </row>
    <row r="241" spans="2:65" s="1" customFormat="1" ht="16.5" customHeight="1" x14ac:dyDescent="0.2">
      <c r="B241" s="133"/>
      <c r="C241" s="134" t="s">
        <v>807</v>
      </c>
      <c r="D241" s="134" t="s">
        <v>140</v>
      </c>
      <c r="E241" s="135" t="s">
        <v>776</v>
      </c>
      <c r="F241" s="136" t="s">
        <v>777</v>
      </c>
      <c r="G241" s="137" t="s">
        <v>207</v>
      </c>
      <c r="H241" s="138">
        <v>0.17</v>
      </c>
      <c r="I241" s="139"/>
      <c r="J241" s="140">
        <f>ROUND(I241*H241,2)</f>
        <v>0</v>
      </c>
      <c r="K241" s="141"/>
      <c r="L241" s="32"/>
      <c r="M241" s="142" t="s">
        <v>1</v>
      </c>
      <c r="N241" s="143" t="s">
        <v>48</v>
      </c>
      <c r="P241" s="144">
        <f>O241*H241</f>
        <v>0</v>
      </c>
      <c r="Q241" s="144">
        <v>0</v>
      </c>
      <c r="R241" s="144">
        <f>Q241*H241</f>
        <v>0</v>
      </c>
      <c r="S241" s="144">
        <v>0</v>
      </c>
      <c r="T241" s="145">
        <f>S241*H241</f>
        <v>0</v>
      </c>
      <c r="AR241" s="146" t="s">
        <v>144</v>
      </c>
      <c r="AT241" s="146" t="s">
        <v>140</v>
      </c>
      <c r="AU241" s="146" t="s">
        <v>87</v>
      </c>
      <c r="AY241" s="16" t="s">
        <v>137</v>
      </c>
      <c r="BE241" s="147">
        <f>IF(N241="základní",J241,0)</f>
        <v>0</v>
      </c>
      <c r="BF241" s="147">
        <f>IF(N241="snížená",J241,0)</f>
        <v>0</v>
      </c>
      <c r="BG241" s="147">
        <f>IF(N241="zákl. přenesená",J241,0)</f>
        <v>0</v>
      </c>
      <c r="BH241" s="147">
        <f>IF(N241="sníž. přenesená",J241,0)</f>
        <v>0</v>
      </c>
      <c r="BI241" s="147">
        <f>IF(N241="nulová",J241,0)</f>
        <v>0</v>
      </c>
      <c r="BJ241" s="16" t="s">
        <v>91</v>
      </c>
      <c r="BK241" s="147">
        <f>ROUND(I241*H241,2)</f>
        <v>0</v>
      </c>
      <c r="BL241" s="16" t="s">
        <v>144</v>
      </c>
      <c r="BM241" s="146" t="s">
        <v>968</v>
      </c>
    </row>
    <row r="242" spans="2:65" s="1" customFormat="1" x14ac:dyDescent="0.2">
      <c r="B242" s="32"/>
      <c r="D242" s="148" t="s">
        <v>146</v>
      </c>
      <c r="F242" s="149" t="s">
        <v>777</v>
      </c>
      <c r="I242" s="150"/>
      <c r="L242" s="32"/>
      <c r="M242" s="151"/>
      <c r="T242" s="56"/>
      <c r="AT242" s="16" t="s">
        <v>146</v>
      </c>
      <c r="AU242" s="16" t="s">
        <v>87</v>
      </c>
    </row>
    <row r="243" spans="2:65" s="1" customFormat="1" ht="16.5" customHeight="1" x14ac:dyDescent="0.2">
      <c r="B243" s="133"/>
      <c r="C243" s="134" t="s">
        <v>969</v>
      </c>
      <c r="D243" s="134" t="s">
        <v>140</v>
      </c>
      <c r="E243" s="135" t="s">
        <v>780</v>
      </c>
      <c r="F243" s="136" t="s">
        <v>781</v>
      </c>
      <c r="G243" s="137" t="s">
        <v>207</v>
      </c>
      <c r="H243" s="138">
        <v>0.17</v>
      </c>
      <c r="I243" s="139"/>
      <c r="J243" s="140">
        <f>ROUND(I243*H243,2)</f>
        <v>0</v>
      </c>
      <c r="K243" s="141"/>
      <c r="L243" s="32"/>
      <c r="M243" s="142" t="s">
        <v>1</v>
      </c>
      <c r="N243" s="143" t="s">
        <v>48</v>
      </c>
      <c r="P243" s="144">
        <f>O243*H243</f>
        <v>0</v>
      </c>
      <c r="Q243" s="144">
        <v>0</v>
      </c>
      <c r="R243" s="144">
        <f>Q243*H243</f>
        <v>0</v>
      </c>
      <c r="S243" s="144">
        <v>0</v>
      </c>
      <c r="T243" s="145">
        <f>S243*H243</f>
        <v>0</v>
      </c>
      <c r="AR243" s="146" t="s">
        <v>144</v>
      </c>
      <c r="AT243" s="146" t="s">
        <v>140</v>
      </c>
      <c r="AU243" s="146" t="s">
        <v>87</v>
      </c>
      <c r="AY243" s="16" t="s">
        <v>137</v>
      </c>
      <c r="BE243" s="147">
        <f>IF(N243="základní",J243,0)</f>
        <v>0</v>
      </c>
      <c r="BF243" s="147">
        <f>IF(N243="snížená",J243,0)</f>
        <v>0</v>
      </c>
      <c r="BG243" s="147">
        <f>IF(N243="zákl. přenesená",J243,0)</f>
        <v>0</v>
      </c>
      <c r="BH243" s="147">
        <f>IF(N243="sníž. přenesená",J243,0)</f>
        <v>0</v>
      </c>
      <c r="BI243" s="147">
        <f>IF(N243="nulová",J243,0)</f>
        <v>0</v>
      </c>
      <c r="BJ243" s="16" t="s">
        <v>91</v>
      </c>
      <c r="BK243" s="147">
        <f>ROUND(I243*H243,2)</f>
        <v>0</v>
      </c>
      <c r="BL243" s="16" t="s">
        <v>144</v>
      </c>
      <c r="BM243" s="146" t="s">
        <v>970</v>
      </c>
    </row>
    <row r="244" spans="2:65" s="1" customFormat="1" x14ac:dyDescent="0.2">
      <c r="B244" s="32"/>
      <c r="D244" s="148" t="s">
        <v>146</v>
      </c>
      <c r="F244" s="149" t="s">
        <v>781</v>
      </c>
      <c r="I244" s="150"/>
      <c r="L244" s="32"/>
      <c r="M244" s="151"/>
      <c r="T244" s="56"/>
      <c r="AT244" s="16" t="s">
        <v>146</v>
      </c>
      <c r="AU244" s="16" t="s">
        <v>87</v>
      </c>
    </row>
    <row r="245" spans="2:65" s="1" customFormat="1" ht="21.75" customHeight="1" x14ac:dyDescent="0.2">
      <c r="B245" s="133"/>
      <c r="C245" s="134" t="s">
        <v>884</v>
      </c>
      <c r="D245" s="134" t="s">
        <v>140</v>
      </c>
      <c r="E245" s="135" t="s">
        <v>783</v>
      </c>
      <c r="F245" s="136" t="s">
        <v>784</v>
      </c>
      <c r="G245" s="137" t="s">
        <v>207</v>
      </c>
      <c r="H245" s="138">
        <v>0.17</v>
      </c>
      <c r="I245" s="139"/>
      <c r="J245" s="140">
        <f>ROUND(I245*H245,2)</f>
        <v>0</v>
      </c>
      <c r="K245" s="141"/>
      <c r="L245" s="32"/>
      <c r="M245" s="142" t="s">
        <v>1</v>
      </c>
      <c r="N245" s="143" t="s">
        <v>48</v>
      </c>
      <c r="P245" s="144">
        <f>O245*H245</f>
        <v>0</v>
      </c>
      <c r="Q245" s="144">
        <v>0</v>
      </c>
      <c r="R245" s="144">
        <f>Q245*H245</f>
        <v>0</v>
      </c>
      <c r="S245" s="144">
        <v>0</v>
      </c>
      <c r="T245" s="145">
        <f>S245*H245</f>
        <v>0</v>
      </c>
      <c r="AR245" s="146" t="s">
        <v>144</v>
      </c>
      <c r="AT245" s="146" t="s">
        <v>140</v>
      </c>
      <c r="AU245" s="146" t="s">
        <v>87</v>
      </c>
      <c r="AY245" s="16" t="s">
        <v>137</v>
      </c>
      <c r="BE245" s="147">
        <f>IF(N245="základní",J245,0)</f>
        <v>0</v>
      </c>
      <c r="BF245" s="147">
        <f>IF(N245="snížená",J245,0)</f>
        <v>0</v>
      </c>
      <c r="BG245" s="147">
        <f>IF(N245="zákl. přenesená",J245,0)</f>
        <v>0</v>
      </c>
      <c r="BH245" s="147">
        <f>IF(N245="sníž. přenesená",J245,0)</f>
        <v>0</v>
      </c>
      <c r="BI245" s="147">
        <f>IF(N245="nulová",J245,0)</f>
        <v>0</v>
      </c>
      <c r="BJ245" s="16" t="s">
        <v>91</v>
      </c>
      <c r="BK245" s="147">
        <f>ROUND(I245*H245,2)</f>
        <v>0</v>
      </c>
      <c r="BL245" s="16" t="s">
        <v>144</v>
      </c>
      <c r="BM245" s="146" t="s">
        <v>971</v>
      </c>
    </row>
    <row r="246" spans="2:65" s="1" customFormat="1" x14ac:dyDescent="0.2">
      <c r="B246" s="32"/>
      <c r="D246" s="148" t="s">
        <v>146</v>
      </c>
      <c r="F246" s="149" t="s">
        <v>784</v>
      </c>
      <c r="I246" s="150"/>
      <c r="L246" s="32"/>
      <c r="M246" s="151"/>
      <c r="T246" s="56"/>
      <c r="AT246" s="16" t="s">
        <v>146</v>
      </c>
      <c r="AU246" s="16" t="s">
        <v>87</v>
      </c>
    </row>
    <row r="247" spans="2:65" s="1" customFormat="1" ht="16.5" customHeight="1" x14ac:dyDescent="0.2">
      <c r="B247" s="133"/>
      <c r="C247" s="134" t="s">
        <v>972</v>
      </c>
      <c r="D247" s="134" t="s">
        <v>140</v>
      </c>
      <c r="E247" s="135" t="s">
        <v>786</v>
      </c>
      <c r="F247" s="136" t="s">
        <v>787</v>
      </c>
      <c r="G247" s="137" t="s">
        <v>207</v>
      </c>
      <c r="H247" s="138">
        <v>0.85199999999999998</v>
      </c>
      <c r="I247" s="139"/>
      <c r="J247" s="140">
        <f>ROUND(I247*H247,2)</f>
        <v>0</v>
      </c>
      <c r="K247" s="141"/>
      <c r="L247" s="32"/>
      <c r="M247" s="142" t="s">
        <v>1</v>
      </c>
      <c r="N247" s="143" t="s">
        <v>48</v>
      </c>
      <c r="P247" s="144">
        <f>O247*H247</f>
        <v>0</v>
      </c>
      <c r="Q247" s="144">
        <v>0</v>
      </c>
      <c r="R247" s="144">
        <f>Q247*H247</f>
        <v>0</v>
      </c>
      <c r="S247" s="144">
        <v>0</v>
      </c>
      <c r="T247" s="145">
        <f>S247*H247</f>
        <v>0</v>
      </c>
      <c r="AR247" s="146" t="s">
        <v>144</v>
      </c>
      <c r="AT247" s="146" t="s">
        <v>140</v>
      </c>
      <c r="AU247" s="146" t="s">
        <v>87</v>
      </c>
      <c r="AY247" s="16" t="s">
        <v>137</v>
      </c>
      <c r="BE247" s="147">
        <f>IF(N247="základní",J247,0)</f>
        <v>0</v>
      </c>
      <c r="BF247" s="147">
        <f>IF(N247="snížená",J247,0)</f>
        <v>0</v>
      </c>
      <c r="BG247" s="147">
        <f>IF(N247="zákl. přenesená",J247,0)</f>
        <v>0</v>
      </c>
      <c r="BH247" s="147">
        <f>IF(N247="sníž. přenesená",J247,0)</f>
        <v>0</v>
      </c>
      <c r="BI247" s="147">
        <f>IF(N247="nulová",J247,0)</f>
        <v>0</v>
      </c>
      <c r="BJ247" s="16" t="s">
        <v>91</v>
      </c>
      <c r="BK247" s="147">
        <f>ROUND(I247*H247,2)</f>
        <v>0</v>
      </c>
      <c r="BL247" s="16" t="s">
        <v>144</v>
      </c>
      <c r="BM247" s="146" t="s">
        <v>973</v>
      </c>
    </row>
    <row r="248" spans="2:65" s="1" customFormat="1" x14ac:dyDescent="0.2">
      <c r="B248" s="32"/>
      <c r="D248" s="148" t="s">
        <v>146</v>
      </c>
      <c r="F248" s="149" t="s">
        <v>787</v>
      </c>
      <c r="I248" s="150"/>
      <c r="L248" s="32"/>
      <c r="M248" s="151"/>
      <c r="T248" s="56"/>
      <c r="AT248" s="16" t="s">
        <v>146</v>
      </c>
      <c r="AU248" s="16" t="s">
        <v>87</v>
      </c>
    </row>
    <row r="249" spans="2:65" s="1" customFormat="1" ht="16.5" customHeight="1" x14ac:dyDescent="0.2">
      <c r="B249" s="133"/>
      <c r="C249" s="134" t="s">
        <v>887</v>
      </c>
      <c r="D249" s="134" t="s">
        <v>140</v>
      </c>
      <c r="E249" s="135" t="s">
        <v>789</v>
      </c>
      <c r="F249" s="136" t="s">
        <v>790</v>
      </c>
      <c r="G249" s="137" t="s">
        <v>207</v>
      </c>
      <c r="H249" s="138">
        <v>0.107</v>
      </c>
      <c r="I249" s="139"/>
      <c r="J249" s="140">
        <f>ROUND(I249*H249,2)</f>
        <v>0</v>
      </c>
      <c r="K249" s="141"/>
      <c r="L249" s="32"/>
      <c r="M249" s="142" t="s">
        <v>1</v>
      </c>
      <c r="N249" s="143" t="s">
        <v>48</v>
      </c>
      <c r="P249" s="144">
        <f>O249*H249</f>
        <v>0</v>
      </c>
      <c r="Q249" s="144">
        <v>0</v>
      </c>
      <c r="R249" s="144">
        <f>Q249*H249</f>
        <v>0</v>
      </c>
      <c r="S249" s="144">
        <v>0</v>
      </c>
      <c r="T249" s="145">
        <f>S249*H249</f>
        <v>0</v>
      </c>
      <c r="AR249" s="146" t="s">
        <v>144</v>
      </c>
      <c r="AT249" s="146" t="s">
        <v>140</v>
      </c>
      <c r="AU249" s="146" t="s">
        <v>87</v>
      </c>
      <c r="AY249" s="16" t="s">
        <v>137</v>
      </c>
      <c r="BE249" s="147">
        <f>IF(N249="základní",J249,0)</f>
        <v>0</v>
      </c>
      <c r="BF249" s="147">
        <f>IF(N249="snížená",J249,0)</f>
        <v>0</v>
      </c>
      <c r="BG249" s="147">
        <f>IF(N249="zákl. přenesená",J249,0)</f>
        <v>0</v>
      </c>
      <c r="BH249" s="147">
        <f>IF(N249="sníž. přenesená",J249,0)</f>
        <v>0</v>
      </c>
      <c r="BI249" s="147">
        <f>IF(N249="nulová",J249,0)</f>
        <v>0</v>
      </c>
      <c r="BJ249" s="16" t="s">
        <v>91</v>
      </c>
      <c r="BK249" s="147">
        <f>ROUND(I249*H249,2)</f>
        <v>0</v>
      </c>
      <c r="BL249" s="16" t="s">
        <v>144</v>
      </c>
      <c r="BM249" s="146" t="s">
        <v>974</v>
      </c>
    </row>
    <row r="250" spans="2:65" s="1" customFormat="1" x14ac:dyDescent="0.2">
      <c r="B250" s="32"/>
      <c r="D250" s="148" t="s">
        <v>146</v>
      </c>
      <c r="F250" s="149" t="s">
        <v>790</v>
      </c>
      <c r="I250" s="150"/>
      <c r="L250" s="32"/>
      <c r="M250" s="151"/>
      <c r="T250" s="56"/>
      <c r="AT250" s="16" t="s">
        <v>146</v>
      </c>
      <c r="AU250" s="16" t="s">
        <v>87</v>
      </c>
    </row>
    <row r="251" spans="2:65" s="1" customFormat="1" ht="24.2" customHeight="1" x14ac:dyDescent="0.2">
      <c r="B251" s="133"/>
      <c r="C251" s="134" t="s">
        <v>975</v>
      </c>
      <c r="D251" s="134" t="s">
        <v>140</v>
      </c>
      <c r="E251" s="135" t="s">
        <v>976</v>
      </c>
      <c r="F251" s="136" t="s">
        <v>977</v>
      </c>
      <c r="G251" s="137" t="s">
        <v>207</v>
      </c>
      <c r="H251" s="138">
        <v>3.9E-2</v>
      </c>
      <c r="I251" s="139"/>
      <c r="J251" s="140">
        <f>ROUND(I251*H251,2)</f>
        <v>0</v>
      </c>
      <c r="K251" s="141"/>
      <c r="L251" s="32"/>
      <c r="M251" s="142" t="s">
        <v>1</v>
      </c>
      <c r="N251" s="143" t="s">
        <v>48</v>
      </c>
      <c r="P251" s="144">
        <f>O251*H251</f>
        <v>0</v>
      </c>
      <c r="Q251" s="144">
        <v>0</v>
      </c>
      <c r="R251" s="144">
        <f>Q251*H251</f>
        <v>0</v>
      </c>
      <c r="S251" s="144">
        <v>0</v>
      </c>
      <c r="T251" s="145">
        <f>S251*H251</f>
        <v>0</v>
      </c>
      <c r="AR251" s="146" t="s">
        <v>144</v>
      </c>
      <c r="AT251" s="146" t="s">
        <v>140</v>
      </c>
      <c r="AU251" s="146" t="s">
        <v>87</v>
      </c>
      <c r="AY251" s="16" t="s">
        <v>137</v>
      </c>
      <c r="BE251" s="147">
        <f>IF(N251="základní",J251,0)</f>
        <v>0</v>
      </c>
      <c r="BF251" s="147">
        <f>IF(N251="snížená",J251,0)</f>
        <v>0</v>
      </c>
      <c r="BG251" s="147">
        <f>IF(N251="zákl. přenesená",J251,0)</f>
        <v>0</v>
      </c>
      <c r="BH251" s="147">
        <f>IF(N251="sníž. přenesená",J251,0)</f>
        <v>0</v>
      </c>
      <c r="BI251" s="147">
        <f>IF(N251="nulová",J251,0)</f>
        <v>0</v>
      </c>
      <c r="BJ251" s="16" t="s">
        <v>91</v>
      </c>
      <c r="BK251" s="147">
        <f>ROUND(I251*H251,2)</f>
        <v>0</v>
      </c>
      <c r="BL251" s="16" t="s">
        <v>144</v>
      </c>
      <c r="BM251" s="146" t="s">
        <v>978</v>
      </c>
    </row>
    <row r="252" spans="2:65" s="1" customFormat="1" ht="19.5" x14ac:dyDescent="0.2">
      <c r="B252" s="32"/>
      <c r="D252" s="148" t="s">
        <v>146</v>
      </c>
      <c r="F252" s="149" t="s">
        <v>977</v>
      </c>
      <c r="I252" s="150"/>
      <c r="L252" s="32"/>
      <c r="M252" s="151"/>
      <c r="T252" s="56"/>
      <c r="AT252" s="16" t="s">
        <v>146</v>
      </c>
      <c r="AU252" s="16" t="s">
        <v>87</v>
      </c>
    </row>
    <row r="253" spans="2:65" s="1" customFormat="1" ht="24.2" customHeight="1" x14ac:dyDescent="0.2">
      <c r="B253" s="133"/>
      <c r="C253" s="134" t="s">
        <v>891</v>
      </c>
      <c r="D253" s="134" t="s">
        <v>140</v>
      </c>
      <c r="E253" s="135" t="s">
        <v>979</v>
      </c>
      <c r="F253" s="136" t="s">
        <v>980</v>
      </c>
      <c r="G253" s="137" t="s">
        <v>207</v>
      </c>
      <c r="H253" s="138">
        <v>1.7999999999999999E-2</v>
      </c>
      <c r="I253" s="139"/>
      <c r="J253" s="140">
        <f>ROUND(I253*H253,2)</f>
        <v>0</v>
      </c>
      <c r="K253" s="141"/>
      <c r="L253" s="32"/>
      <c r="M253" s="142" t="s">
        <v>1</v>
      </c>
      <c r="N253" s="143" t="s">
        <v>48</v>
      </c>
      <c r="P253" s="144">
        <f>O253*H253</f>
        <v>0</v>
      </c>
      <c r="Q253" s="144">
        <v>0</v>
      </c>
      <c r="R253" s="144">
        <f>Q253*H253</f>
        <v>0</v>
      </c>
      <c r="S253" s="144">
        <v>0</v>
      </c>
      <c r="T253" s="145">
        <f>S253*H253</f>
        <v>0</v>
      </c>
      <c r="AR253" s="146" t="s">
        <v>144</v>
      </c>
      <c r="AT253" s="146" t="s">
        <v>140</v>
      </c>
      <c r="AU253" s="146" t="s">
        <v>87</v>
      </c>
      <c r="AY253" s="16" t="s">
        <v>137</v>
      </c>
      <c r="BE253" s="147">
        <f>IF(N253="základní",J253,0)</f>
        <v>0</v>
      </c>
      <c r="BF253" s="147">
        <f>IF(N253="snížená",J253,0)</f>
        <v>0</v>
      </c>
      <c r="BG253" s="147">
        <f>IF(N253="zákl. přenesená",J253,0)</f>
        <v>0</v>
      </c>
      <c r="BH253" s="147">
        <f>IF(N253="sníž. přenesená",J253,0)</f>
        <v>0</v>
      </c>
      <c r="BI253" s="147">
        <f>IF(N253="nulová",J253,0)</f>
        <v>0</v>
      </c>
      <c r="BJ253" s="16" t="s">
        <v>91</v>
      </c>
      <c r="BK253" s="147">
        <f>ROUND(I253*H253,2)</f>
        <v>0</v>
      </c>
      <c r="BL253" s="16" t="s">
        <v>144</v>
      </c>
      <c r="BM253" s="146" t="s">
        <v>981</v>
      </c>
    </row>
    <row r="254" spans="2:65" s="1" customFormat="1" x14ac:dyDescent="0.2">
      <c r="B254" s="32"/>
      <c r="D254" s="148" t="s">
        <v>146</v>
      </c>
      <c r="F254" s="149" t="s">
        <v>980</v>
      </c>
      <c r="I254" s="150"/>
      <c r="L254" s="32"/>
      <c r="M254" s="151"/>
      <c r="T254" s="56"/>
      <c r="AT254" s="16" t="s">
        <v>146</v>
      </c>
      <c r="AU254" s="16" t="s">
        <v>87</v>
      </c>
    </row>
    <row r="255" spans="2:65" s="1" customFormat="1" ht="24.2" customHeight="1" x14ac:dyDescent="0.2">
      <c r="B255" s="133"/>
      <c r="C255" s="134" t="s">
        <v>982</v>
      </c>
      <c r="D255" s="134" t="s">
        <v>140</v>
      </c>
      <c r="E255" s="135" t="s">
        <v>793</v>
      </c>
      <c r="F255" s="136" t="s">
        <v>794</v>
      </c>
      <c r="G255" s="137" t="s">
        <v>207</v>
      </c>
      <c r="H255" s="138">
        <v>7.0000000000000001E-3</v>
      </c>
      <c r="I255" s="139"/>
      <c r="J255" s="140">
        <f>ROUND(I255*H255,2)</f>
        <v>0</v>
      </c>
      <c r="K255" s="141"/>
      <c r="L255" s="32"/>
      <c r="M255" s="142" t="s">
        <v>1</v>
      </c>
      <c r="N255" s="143" t="s">
        <v>48</v>
      </c>
      <c r="P255" s="144">
        <f>O255*H255</f>
        <v>0</v>
      </c>
      <c r="Q255" s="144">
        <v>0</v>
      </c>
      <c r="R255" s="144">
        <f>Q255*H255</f>
        <v>0</v>
      </c>
      <c r="S255" s="144">
        <v>0</v>
      </c>
      <c r="T255" s="145">
        <f>S255*H255</f>
        <v>0</v>
      </c>
      <c r="AR255" s="146" t="s">
        <v>144</v>
      </c>
      <c r="AT255" s="146" t="s">
        <v>140</v>
      </c>
      <c r="AU255" s="146" t="s">
        <v>87</v>
      </c>
      <c r="AY255" s="16" t="s">
        <v>137</v>
      </c>
      <c r="BE255" s="147">
        <f>IF(N255="základní",J255,0)</f>
        <v>0</v>
      </c>
      <c r="BF255" s="147">
        <f>IF(N255="snížená",J255,0)</f>
        <v>0</v>
      </c>
      <c r="BG255" s="147">
        <f>IF(N255="zákl. přenesená",J255,0)</f>
        <v>0</v>
      </c>
      <c r="BH255" s="147">
        <f>IF(N255="sníž. přenesená",J255,0)</f>
        <v>0</v>
      </c>
      <c r="BI255" s="147">
        <f>IF(N255="nulová",J255,0)</f>
        <v>0</v>
      </c>
      <c r="BJ255" s="16" t="s">
        <v>91</v>
      </c>
      <c r="BK255" s="147">
        <f>ROUND(I255*H255,2)</f>
        <v>0</v>
      </c>
      <c r="BL255" s="16" t="s">
        <v>144</v>
      </c>
      <c r="BM255" s="146" t="s">
        <v>983</v>
      </c>
    </row>
    <row r="256" spans="2:65" s="1" customFormat="1" ht="19.5" x14ac:dyDescent="0.2">
      <c r="B256" s="32"/>
      <c r="D256" s="148" t="s">
        <v>146</v>
      </c>
      <c r="F256" s="149" t="s">
        <v>794</v>
      </c>
      <c r="I256" s="150"/>
      <c r="L256" s="32"/>
      <c r="M256" s="151"/>
      <c r="T256" s="56"/>
      <c r="AT256" s="16" t="s">
        <v>146</v>
      </c>
      <c r="AU256" s="16" t="s">
        <v>87</v>
      </c>
    </row>
    <row r="257" spans="2:65" s="11" customFormat="1" ht="25.9" customHeight="1" x14ac:dyDescent="0.2">
      <c r="B257" s="122"/>
      <c r="D257" s="123" t="s">
        <v>81</v>
      </c>
      <c r="E257" s="124" t="s">
        <v>796</v>
      </c>
      <c r="F257" s="124" t="s">
        <v>797</v>
      </c>
      <c r="I257" s="125"/>
      <c r="J257" s="112">
        <f>BK257</f>
        <v>0</v>
      </c>
      <c r="L257" s="122"/>
      <c r="M257" s="126"/>
      <c r="P257" s="127">
        <f>SUM(P258:P263)</f>
        <v>0</v>
      </c>
      <c r="R257" s="127">
        <f>SUM(R258:R263)</f>
        <v>0</v>
      </c>
      <c r="T257" s="128">
        <f>SUM(T258:T263)</f>
        <v>0</v>
      </c>
      <c r="AR257" s="123" t="s">
        <v>87</v>
      </c>
      <c r="AT257" s="129" t="s">
        <v>81</v>
      </c>
      <c r="AU257" s="129" t="s">
        <v>82</v>
      </c>
      <c r="AY257" s="123" t="s">
        <v>137</v>
      </c>
      <c r="BK257" s="130">
        <f>SUM(BK258:BK263)</f>
        <v>0</v>
      </c>
    </row>
    <row r="258" spans="2:65" s="1" customFormat="1" ht="16.5" customHeight="1" x14ac:dyDescent="0.2">
      <c r="B258" s="133"/>
      <c r="C258" s="134" t="s">
        <v>894</v>
      </c>
      <c r="D258" s="134" t="s">
        <v>140</v>
      </c>
      <c r="E258" s="135" t="s">
        <v>798</v>
      </c>
      <c r="F258" s="136" t="s">
        <v>390</v>
      </c>
      <c r="G258" s="137" t="s">
        <v>799</v>
      </c>
      <c r="H258" s="138">
        <v>1</v>
      </c>
      <c r="I258" s="139"/>
      <c r="J258" s="140">
        <f>ROUND(I258*H258,2)</f>
        <v>0</v>
      </c>
      <c r="K258" s="141"/>
      <c r="L258" s="32"/>
      <c r="M258" s="142" t="s">
        <v>1</v>
      </c>
      <c r="N258" s="143" t="s">
        <v>48</v>
      </c>
      <c r="P258" s="144">
        <f>O258*H258</f>
        <v>0</v>
      </c>
      <c r="Q258" s="144">
        <v>0</v>
      </c>
      <c r="R258" s="144">
        <f>Q258*H258</f>
        <v>0</v>
      </c>
      <c r="S258" s="144">
        <v>0</v>
      </c>
      <c r="T258" s="145">
        <f>S258*H258</f>
        <v>0</v>
      </c>
      <c r="AR258" s="146" t="s">
        <v>144</v>
      </c>
      <c r="AT258" s="146" t="s">
        <v>140</v>
      </c>
      <c r="AU258" s="146" t="s">
        <v>87</v>
      </c>
      <c r="AY258" s="16" t="s">
        <v>137</v>
      </c>
      <c r="BE258" s="147">
        <f>IF(N258="základní",J258,0)</f>
        <v>0</v>
      </c>
      <c r="BF258" s="147">
        <f>IF(N258="snížená",J258,0)</f>
        <v>0</v>
      </c>
      <c r="BG258" s="147">
        <f>IF(N258="zákl. přenesená",J258,0)</f>
        <v>0</v>
      </c>
      <c r="BH258" s="147">
        <f>IF(N258="sníž. přenesená",J258,0)</f>
        <v>0</v>
      </c>
      <c r="BI258" s="147">
        <f>IF(N258="nulová",J258,0)</f>
        <v>0</v>
      </c>
      <c r="BJ258" s="16" t="s">
        <v>91</v>
      </c>
      <c r="BK258" s="147">
        <f>ROUND(I258*H258,2)</f>
        <v>0</v>
      </c>
      <c r="BL258" s="16" t="s">
        <v>144</v>
      </c>
      <c r="BM258" s="146" t="s">
        <v>984</v>
      </c>
    </row>
    <row r="259" spans="2:65" s="1" customFormat="1" x14ac:dyDescent="0.2">
      <c r="B259" s="32"/>
      <c r="D259" s="148" t="s">
        <v>146</v>
      </c>
      <c r="F259" s="149" t="s">
        <v>390</v>
      </c>
      <c r="I259" s="150"/>
      <c r="L259" s="32"/>
      <c r="M259" s="151"/>
      <c r="T259" s="56"/>
      <c r="AT259" s="16" t="s">
        <v>146</v>
      </c>
      <c r="AU259" s="16" t="s">
        <v>87</v>
      </c>
    </row>
    <row r="260" spans="2:65" s="1" customFormat="1" ht="16.5" customHeight="1" x14ac:dyDescent="0.2">
      <c r="B260" s="133"/>
      <c r="C260" s="134" t="s">
        <v>985</v>
      </c>
      <c r="D260" s="134" t="s">
        <v>140</v>
      </c>
      <c r="E260" s="135" t="s">
        <v>802</v>
      </c>
      <c r="F260" s="136" t="s">
        <v>803</v>
      </c>
      <c r="G260" s="137" t="s">
        <v>804</v>
      </c>
      <c r="H260" s="138">
        <v>1</v>
      </c>
      <c r="I260" s="139"/>
      <c r="J260" s="140">
        <f>ROUND(I260*H260,2)</f>
        <v>0</v>
      </c>
      <c r="K260" s="141"/>
      <c r="L260" s="32"/>
      <c r="M260" s="142" t="s">
        <v>1</v>
      </c>
      <c r="N260" s="143" t="s">
        <v>48</v>
      </c>
      <c r="P260" s="144">
        <f>O260*H260</f>
        <v>0</v>
      </c>
      <c r="Q260" s="144">
        <v>0</v>
      </c>
      <c r="R260" s="144">
        <f>Q260*H260</f>
        <v>0</v>
      </c>
      <c r="S260" s="144">
        <v>0</v>
      </c>
      <c r="T260" s="145">
        <f>S260*H260</f>
        <v>0</v>
      </c>
      <c r="AR260" s="146" t="s">
        <v>144</v>
      </c>
      <c r="AT260" s="146" t="s">
        <v>140</v>
      </c>
      <c r="AU260" s="146" t="s">
        <v>87</v>
      </c>
      <c r="AY260" s="16" t="s">
        <v>137</v>
      </c>
      <c r="BE260" s="147">
        <f>IF(N260="základní",J260,0)</f>
        <v>0</v>
      </c>
      <c r="BF260" s="147">
        <f>IF(N260="snížená",J260,0)</f>
        <v>0</v>
      </c>
      <c r="BG260" s="147">
        <f>IF(N260="zákl. přenesená",J260,0)</f>
        <v>0</v>
      </c>
      <c r="BH260" s="147">
        <f>IF(N260="sníž. přenesená",J260,0)</f>
        <v>0</v>
      </c>
      <c r="BI260" s="147">
        <f>IF(N260="nulová",J260,0)</f>
        <v>0</v>
      </c>
      <c r="BJ260" s="16" t="s">
        <v>91</v>
      </c>
      <c r="BK260" s="147">
        <f>ROUND(I260*H260,2)</f>
        <v>0</v>
      </c>
      <c r="BL260" s="16" t="s">
        <v>144</v>
      </c>
      <c r="BM260" s="146" t="s">
        <v>986</v>
      </c>
    </row>
    <row r="261" spans="2:65" s="1" customFormat="1" x14ac:dyDescent="0.2">
      <c r="B261" s="32"/>
      <c r="D261" s="148" t="s">
        <v>146</v>
      </c>
      <c r="F261" s="149" t="s">
        <v>803</v>
      </c>
      <c r="I261" s="150"/>
      <c r="L261" s="32"/>
      <c r="M261" s="151"/>
      <c r="T261" s="56"/>
      <c r="AT261" s="16" t="s">
        <v>146</v>
      </c>
      <c r="AU261" s="16" t="s">
        <v>87</v>
      </c>
    </row>
    <row r="262" spans="2:65" s="1" customFormat="1" ht="16.5" customHeight="1" x14ac:dyDescent="0.2">
      <c r="B262" s="133"/>
      <c r="C262" s="134" t="s">
        <v>898</v>
      </c>
      <c r="D262" s="134" t="s">
        <v>140</v>
      </c>
      <c r="E262" s="135" t="s">
        <v>805</v>
      </c>
      <c r="F262" s="136" t="s">
        <v>806</v>
      </c>
      <c r="G262" s="137" t="s">
        <v>799</v>
      </c>
      <c r="H262" s="138">
        <v>1</v>
      </c>
      <c r="I262" s="139"/>
      <c r="J262" s="140">
        <f>ROUND(I262*H262,2)</f>
        <v>0</v>
      </c>
      <c r="K262" s="141"/>
      <c r="L262" s="32"/>
      <c r="M262" s="142" t="s">
        <v>1</v>
      </c>
      <c r="N262" s="143" t="s">
        <v>48</v>
      </c>
      <c r="P262" s="144">
        <f>O262*H262</f>
        <v>0</v>
      </c>
      <c r="Q262" s="144">
        <v>0</v>
      </c>
      <c r="R262" s="144">
        <f>Q262*H262</f>
        <v>0</v>
      </c>
      <c r="S262" s="144">
        <v>0</v>
      </c>
      <c r="T262" s="145">
        <f>S262*H262</f>
        <v>0</v>
      </c>
      <c r="AR262" s="146" t="s">
        <v>144</v>
      </c>
      <c r="AT262" s="146" t="s">
        <v>140</v>
      </c>
      <c r="AU262" s="146" t="s">
        <v>87</v>
      </c>
      <c r="AY262" s="16" t="s">
        <v>137</v>
      </c>
      <c r="BE262" s="147">
        <f>IF(N262="základní",J262,0)</f>
        <v>0</v>
      </c>
      <c r="BF262" s="147">
        <f>IF(N262="snížená",J262,0)</f>
        <v>0</v>
      </c>
      <c r="BG262" s="147">
        <f>IF(N262="zákl. přenesená",J262,0)</f>
        <v>0</v>
      </c>
      <c r="BH262" s="147">
        <f>IF(N262="sníž. přenesená",J262,0)</f>
        <v>0</v>
      </c>
      <c r="BI262" s="147">
        <f>IF(N262="nulová",J262,0)</f>
        <v>0</v>
      </c>
      <c r="BJ262" s="16" t="s">
        <v>91</v>
      </c>
      <c r="BK262" s="147">
        <f>ROUND(I262*H262,2)</f>
        <v>0</v>
      </c>
      <c r="BL262" s="16" t="s">
        <v>144</v>
      </c>
      <c r="BM262" s="146" t="s">
        <v>987</v>
      </c>
    </row>
    <row r="263" spans="2:65" s="1" customFormat="1" x14ac:dyDescent="0.2">
      <c r="B263" s="32"/>
      <c r="D263" s="148" t="s">
        <v>146</v>
      </c>
      <c r="F263" s="149" t="s">
        <v>806</v>
      </c>
      <c r="I263" s="150"/>
      <c r="L263" s="32"/>
      <c r="M263" s="151"/>
      <c r="T263" s="56"/>
      <c r="AT263" s="16" t="s">
        <v>146</v>
      </c>
      <c r="AU263" s="16" t="s">
        <v>87</v>
      </c>
    </row>
    <row r="264" spans="2:65" s="1" customFormat="1" ht="49.9" customHeight="1" x14ac:dyDescent="0.2">
      <c r="B264" s="32"/>
      <c r="E264" s="124" t="s">
        <v>718</v>
      </c>
      <c r="F264" s="124" t="s">
        <v>719</v>
      </c>
      <c r="J264" s="112">
        <f t="shared" ref="J264:J269" si="0">BK264</f>
        <v>0</v>
      </c>
      <c r="L264" s="32"/>
      <c r="M264" s="151"/>
      <c r="T264" s="56"/>
      <c r="AT264" s="16" t="s">
        <v>81</v>
      </c>
      <c r="AU264" s="16" t="s">
        <v>82</v>
      </c>
      <c r="AY264" s="16" t="s">
        <v>720</v>
      </c>
      <c r="BK264" s="147">
        <f>SUM(BK265:BK269)</f>
        <v>0</v>
      </c>
    </row>
    <row r="265" spans="2:65" s="1" customFormat="1" ht="16.350000000000001" customHeight="1" x14ac:dyDescent="0.2">
      <c r="B265" s="32"/>
      <c r="C265" s="184" t="s">
        <v>1</v>
      </c>
      <c r="D265" s="184" t="s">
        <v>140</v>
      </c>
      <c r="E265" s="185" t="s">
        <v>1</v>
      </c>
      <c r="F265" s="186" t="s">
        <v>1</v>
      </c>
      <c r="G265" s="187" t="s">
        <v>1</v>
      </c>
      <c r="H265" s="188"/>
      <c r="I265" s="189"/>
      <c r="J265" s="190">
        <f t="shared" si="0"/>
        <v>0</v>
      </c>
      <c r="K265" s="191"/>
      <c r="L265" s="32"/>
      <c r="M265" s="192" t="s">
        <v>1</v>
      </c>
      <c r="N265" s="193" t="s">
        <v>48</v>
      </c>
      <c r="T265" s="56"/>
      <c r="AT265" s="16" t="s">
        <v>720</v>
      </c>
      <c r="AU265" s="16" t="s">
        <v>87</v>
      </c>
      <c r="AY265" s="16" t="s">
        <v>720</v>
      </c>
      <c r="BE265" s="147">
        <f>IF(N265="základní",J265,0)</f>
        <v>0</v>
      </c>
      <c r="BF265" s="147">
        <f>IF(N265="snížená",J265,0)</f>
        <v>0</v>
      </c>
      <c r="BG265" s="147">
        <f>IF(N265="zákl. přenesená",J265,0)</f>
        <v>0</v>
      </c>
      <c r="BH265" s="147">
        <f>IF(N265="sníž. přenesená",J265,0)</f>
        <v>0</v>
      </c>
      <c r="BI265" s="147">
        <f>IF(N265="nulová",J265,0)</f>
        <v>0</v>
      </c>
      <c r="BJ265" s="16" t="s">
        <v>91</v>
      </c>
      <c r="BK265" s="147">
        <f>I265*H265</f>
        <v>0</v>
      </c>
    </row>
    <row r="266" spans="2:65" s="1" customFormat="1" ht="16.350000000000001" customHeight="1" x14ac:dyDescent="0.2">
      <c r="B266" s="32"/>
      <c r="C266" s="184" t="s">
        <v>1</v>
      </c>
      <c r="D266" s="184" t="s">
        <v>140</v>
      </c>
      <c r="E266" s="185" t="s">
        <v>1</v>
      </c>
      <c r="F266" s="186" t="s">
        <v>1</v>
      </c>
      <c r="G266" s="187" t="s">
        <v>1</v>
      </c>
      <c r="H266" s="188"/>
      <c r="I266" s="189"/>
      <c r="J266" s="190">
        <f t="shared" si="0"/>
        <v>0</v>
      </c>
      <c r="K266" s="191"/>
      <c r="L266" s="32"/>
      <c r="M266" s="192" t="s">
        <v>1</v>
      </c>
      <c r="N266" s="193" t="s">
        <v>48</v>
      </c>
      <c r="T266" s="56"/>
      <c r="AT266" s="16" t="s">
        <v>720</v>
      </c>
      <c r="AU266" s="16" t="s">
        <v>87</v>
      </c>
      <c r="AY266" s="16" t="s">
        <v>720</v>
      </c>
      <c r="BE266" s="147">
        <f>IF(N266="základní",J266,0)</f>
        <v>0</v>
      </c>
      <c r="BF266" s="147">
        <f>IF(N266="snížená",J266,0)</f>
        <v>0</v>
      </c>
      <c r="BG266" s="147">
        <f>IF(N266="zákl. přenesená",J266,0)</f>
        <v>0</v>
      </c>
      <c r="BH266" s="147">
        <f>IF(N266="sníž. přenesená",J266,0)</f>
        <v>0</v>
      </c>
      <c r="BI266" s="147">
        <f>IF(N266="nulová",J266,0)</f>
        <v>0</v>
      </c>
      <c r="BJ266" s="16" t="s">
        <v>91</v>
      </c>
      <c r="BK266" s="147">
        <f>I266*H266</f>
        <v>0</v>
      </c>
    </row>
    <row r="267" spans="2:65" s="1" customFormat="1" ht="16.350000000000001" customHeight="1" x14ac:dyDescent="0.2">
      <c r="B267" s="32"/>
      <c r="C267" s="184" t="s">
        <v>1</v>
      </c>
      <c r="D267" s="184" t="s">
        <v>140</v>
      </c>
      <c r="E267" s="185" t="s">
        <v>1</v>
      </c>
      <c r="F267" s="186" t="s">
        <v>1</v>
      </c>
      <c r="G267" s="187" t="s">
        <v>1</v>
      </c>
      <c r="H267" s="188"/>
      <c r="I267" s="189"/>
      <c r="J267" s="190">
        <f t="shared" si="0"/>
        <v>0</v>
      </c>
      <c r="K267" s="191"/>
      <c r="L267" s="32"/>
      <c r="M267" s="192" t="s">
        <v>1</v>
      </c>
      <c r="N267" s="193" t="s">
        <v>48</v>
      </c>
      <c r="T267" s="56"/>
      <c r="AT267" s="16" t="s">
        <v>720</v>
      </c>
      <c r="AU267" s="16" t="s">
        <v>87</v>
      </c>
      <c r="AY267" s="16" t="s">
        <v>720</v>
      </c>
      <c r="BE267" s="147">
        <f>IF(N267="základní",J267,0)</f>
        <v>0</v>
      </c>
      <c r="BF267" s="147">
        <f>IF(N267="snížená",J267,0)</f>
        <v>0</v>
      </c>
      <c r="BG267" s="147">
        <f>IF(N267="zákl. přenesená",J267,0)</f>
        <v>0</v>
      </c>
      <c r="BH267" s="147">
        <f>IF(N267="sníž. přenesená",J267,0)</f>
        <v>0</v>
      </c>
      <c r="BI267" s="147">
        <f>IF(N267="nulová",J267,0)</f>
        <v>0</v>
      </c>
      <c r="BJ267" s="16" t="s">
        <v>91</v>
      </c>
      <c r="BK267" s="147">
        <f>I267*H267</f>
        <v>0</v>
      </c>
    </row>
    <row r="268" spans="2:65" s="1" customFormat="1" ht="16.350000000000001" customHeight="1" x14ac:dyDescent="0.2">
      <c r="B268" s="32"/>
      <c r="C268" s="184" t="s">
        <v>1</v>
      </c>
      <c r="D268" s="184" t="s">
        <v>140</v>
      </c>
      <c r="E268" s="185" t="s">
        <v>1</v>
      </c>
      <c r="F268" s="186" t="s">
        <v>1</v>
      </c>
      <c r="G268" s="187" t="s">
        <v>1</v>
      </c>
      <c r="H268" s="188"/>
      <c r="I268" s="189"/>
      <c r="J268" s="190">
        <f t="shared" si="0"/>
        <v>0</v>
      </c>
      <c r="K268" s="191"/>
      <c r="L268" s="32"/>
      <c r="M268" s="192" t="s">
        <v>1</v>
      </c>
      <c r="N268" s="193" t="s">
        <v>48</v>
      </c>
      <c r="T268" s="56"/>
      <c r="AT268" s="16" t="s">
        <v>720</v>
      </c>
      <c r="AU268" s="16" t="s">
        <v>87</v>
      </c>
      <c r="AY268" s="16" t="s">
        <v>720</v>
      </c>
      <c r="BE268" s="147">
        <f>IF(N268="základní",J268,0)</f>
        <v>0</v>
      </c>
      <c r="BF268" s="147">
        <f>IF(N268="snížená",J268,0)</f>
        <v>0</v>
      </c>
      <c r="BG268" s="147">
        <f>IF(N268="zákl. přenesená",J268,0)</f>
        <v>0</v>
      </c>
      <c r="BH268" s="147">
        <f>IF(N268="sníž. přenesená",J268,0)</f>
        <v>0</v>
      </c>
      <c r="BI268" s="147">
        <f>IF(N268="nulová",J268,0)</f>
        <v>0</v>
      </c>
      <c r="BJ268" s="16" t="s">
        <v>91</v>
      </c>
      <c r="BK268" s="147">
        <f>I268*H268</f>
        <v>0</v>
      </c>
    </row>
    <row r="269" spans="2:65" s="1" customFormat="1" ht="16.350000000000001" customHeight="1" x14ac:dyDescent="0.2">
      <c r="B269" s="32"/>
      <c r="C269" s="184" t="s">
        <v>1</v>
      </c>
      <c r="D269" s="184" t="s">
        <v>140</v>
      </c>
      <c r="E269" s="185" t="s">
        <v>1</v>
      </c>
      <c r="F269" s="186" t="s">
        <v>1</v>
      </c>
      <c r="G269" s="187" t="s">
        <v>1</v>
      </c>
      <c r="H269" s="188"/>
      <c r="I269" s="189"/>
      <c r="J269" s="190">
        <f t="shared" si="0"/>
        <v>0</v>
      </c>
      <c r="K269" s="191"/>
      <c r="L269" s="32"/>
      <c r="M269" s="192" t="s">
        <v>1</v>
      </c>
      <c r="N269" s="193" t="s">
        <v>48</v>
      </c>
      <c r="O269" s="194"/>
      <c r="P269" s="194"/>
      <c r="Q269" s="194"/>
      <c r="R269" s="194"/>
      <c r="S269" s="194"/>
      <c r="T269" s="195"/>
      <c r="AT269" s="16" t="s">
        <v>720</v>
      </c>
      <c r="AU269" s="16" t="s">
        <v>87</v>
      </c>
      <c r="AY269" s="16" t="s">
        <v>720</v>
      </c>
      <c r="BE269" s="147">
        <f>IF(N269="základní",J269,0)</f>
        <v>0</v>
      </c>
      <c r="BF269" s="147">
        <f>IF(N269="snížená",J269,0)</f>
        <v>0</v>
      </c>
      <c r="BG269" s="147">
        <f>IF(N269="zákl. přenesená",J269,0)</f>
        <v>0</v>
      </c>
      <c r="BH269" s="147">
        <f>IF(N269="sníž. přenesená",J269,0)</f>
        <v>0</v>
      </c>
      <c r="BI269" s="147">
        <f>IF(N269="nulová",J269,0)</f>
        <v>0</v>
      </c>
      <c r="BJ269" s="16" t="s">
        <v>91</v>
      </c>
      <c r="BK269" s="147">
        <f>I269*H269</f>
        <v>0</v>
      </c>
    </row>
    <row r="270" spans="2:65" s="1" customFormat="1" ht="6.95" customHeight="1" x14ac:dyDescent="0.2">
      <c r="B270" s="44"/>
      <c r="C270" s="45"/>
      <c r="D270" s="45"/>
      <c r="E270" s="45"/>
      <c r="F270" s="45"/>
      <c r="G270" s="45"/>
      <c r="H270" s="45"/>
      <c r="I270" s="45"/>
      <c r="J270" s="45"/>
      <c r="K270" s="45"/>
      <c r="L270" s="32"/>
    </row>
  </sheetData>
  <autoFilter ref="C124:K269" xr:uid="{00000000-0009-0000-0000-000003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265:D270" xr:uid="{00000000-0002-0000-0300-000000000000}">
      <formula1>"K, M"</formula1>
    </dataValidation>
    <dataValidation type="list" allowBlank="1" showInputMessage="1" showErrorMessage="1" error="Povoleny jsou hodnoty základní, snížená, zákl. přenesená, sníž. přenesená, nulová." sqref="N265:N270" xr:uid="{00000000-0002-0000-03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Stavební část</vt:lpstr>
      <vt:lpstr>1 - VZT</vt:lpstr>
      <vt:lpstr>2 - ZTI</vt:lpstr>
      <vt:lpstr>'1 - VZT'!Názvy_tisku</vt:lpstr>
      <vt:lpstr>'2 - ZTI'!Názvy_tisku</vt:lpstr>
      <vt:lpstr>'Rekapitulace stavby'!Názvy_tisku</vt:lpstr>
      <vt:lpstr>'Stavební část'!Názvy_tisku</vt:lpstr>
      <vt:lpstr>'1 - VZT'!Oblast_tisku</vt:lpstr>
      <vt:lpstr>'2 - ZTI'!Oblast_tisku</vt:lpstr>
      <vt:lpstr>'Rekapitulace stavby'!Oblast_tisku</vt:lpstr>
      <vt:lpstr>'Stavební část'!Oblast_tisku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Lenka Szabó</cp:lastModifiedBy>
  <dcterms:created xsi:type="dcterms:W3CDTF">2023-10-10T19:28:54Z</dcterms:created>
  <dcterms:modified xsi:type="dcterms:W3CDTF">2026-01-28T10:00:10Z</dcterms:modified>
</cp:coreProperties>
</file>