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:\PROFILE\VZ 2026\Česká 320\01 Zadávací dokumentace\"/>
    </mc:Choice>
  </mc:AlternateContent>
  <xr:revisionPtr revIDLastSave="0" documentId="13_ncr:1_{7AB58416-C211-4726-A99E-A39B1F8FF52A}" xr6:coauthVersionLast="47" xr6:coauthVersionMax="47" xr10:uidLastSave="{00000000-0000-0000-0000-000000000000}"/>
  <bookViews>
    <workbookView xWindow="-120" yWindow="-120" windowWidth="38640" windowHeight="21240" activeTab="1" xr2:uid="{00000000-000D-0000-FFFF-FFFF00000000}"/>
  </bookViews>
  <sheets>
    <sheet name="Rekapitulace stavby" sheetId="1" r:id="rId1"/>
    <sheet name="Stavební část" sheetId="2" r:id="rId2"/>
    <sheet name="1 - VZT" sheetId="3" r:id="rId3"/>
    <sheet name="2 - ZTI" sheetId="4" r:id="rId4"/>
  </sheets>
  <definedNames>
    <definedName name="_xlnm._FilterDatabase" localSheetId="2" hidden="1">'1 - VZT'!$C$120:$K$152</definedName>
    <definedName name="_xlnm._FilterDatabase" localSheetId="3" hidden="1">'2 - ZTI'!$C$126:$K$210</definedName>
    <definedName name="_xlnm._FilterDatabase" localSheetId="1" hidden="1">'Stavební část'!$C$136:$K$465</definedName>
    <definedName name="_xlnm.Print_Titles" localSheetId="2">'1 - VZT'!$120:$120</definedName>
    <definedName name="_xlnm.Print_Titles" localSheetId="3">'2 - ZTI'!$126:$126</definedName>
    <definedName name="_xlnm.Print_Titles" localSheetId="0">'Rekapitulace stavby'!$92:$92</definedName>
    <definedName name="_xlnm.Print_Titles" localSheetId="1">'Stavební část'!$136:$136</definedName>
    <definedName name="_xlnm.Print_Area" localSheetId="2">'1 - VZT'!$C$4:$J$76,'1 - VZT'!$C$82:$J$102,'1 - VZT'!$C$108:$J$152</definedName>
    <definedName name="_xlnm.Print_Area" localSheetId="3">'2 - ZTI'!$C$4:$J$76,'2 - ZTI'!$C$82:$J$108,'2 - ZTI'!$C$114:$J$210</definedName>
    <definedName name="_xlnm.Print_Area" localSheetId="0">'Rekapitulace stavby'!$D$4:$AO$76,'Rekapitulace stavby'!$C$82:$AQ$98</definedName>
    <definedName name="_xlnm.Print_Area" localSheetId="1">'Stavební část'!$C$4:$J$76,'Stavební část'!$C$82:$J$118,'Stavební část'!$C$124:$J$490</definedName>
  </definedNames>
  <calcPr calcId="181029"/>
</workbook>
</file>

<file path=xl/calcChain.xml><?xml version="1.0" encoding="utf-8"?>
<calcChain xmlns="http://schemas.openxmlformats.org/spreadsheetml/2006/main">
  <c r="BK483" i="2" l="1"/>
  <c r="J483" i="2" s="1"/>
  <c r="BK484" i="2"/>
  <c r="J484" i="2" s="1"/>
  <c r="BK487" i="2"/>
  <c r="BK488" i="2"/>
  <c r="BK486" i="2"/>
  <c r="J486" i="2" s="1"/>
  <c r="BK485" i="2"/>
  <c r="J485" i="2" s="1"/>
  <c r="BA95" i="1" l="1"/>
  <c r="BA94" i="1" s="1"/>
  <c r="AW94" i="1" s="1"/>
  <c r="BA96" i="1"/>
  <c r="BA97" i="1"/>
  <c r="BK482" i="2" l="1"/>
  <c r="J482" i="2" s="1"/>
  <c r="BK481" i="2"/>
  <c r="J481" i="2" s="1"/>
  <c r="BK480" i="2"/>
  <c r="J480" i="2" s="1"/>
  <c r="BK479" i="2"/>
  <c r="J479" i="2" s="1"/>
  <c r="BK478" i="2"/>
  <c r="J478" i="2" s="1"/>
  <c r="BK477" i="2"/>
  <c r="J477" i="2" s="1"/>
  <c r="BK476" i="2"/>
  <c r="J476" i="2" s="1"/>
  <c r="BK475" i="2"/>
  <c r="J475" i="2" s="1"/>
  <c r="BK474" i="2"/>
  <c r="J474" i="2" s="1"/>
  <c r="BK472" i="2"/>
  <c r="J472" i="2" s="1"/>
  <c r="BK471" i="2"/>
  <c r="J471" i="2" s="1"/>
  <c r="BK470" i="2"/>
  <c r="J470" i="2" s="1"/>
  <c r="BI470" i="2"/>
  <c r="BH470" i="2"/>
  <c r="BG470" i="2"/>
  <c r="BE470" i="2"/>
  <c r="BK469" i="2"/>
  <c r="J469" i="2" s="1"/>
  <c r="BF469" i="2" s="1"/>
  <c r="BI469" i="2"/>
  <c r="BH469" i="2"/>
  <c r="BG469" i="2"/>
  <c r="BE469" i="2"/>
  <c r="BK468" i="2"/>
  <c r="J468" i="2" s="1"/>
  <c r="BF468" i="2" s="1"/>
  <c r="BI468" i="2"/>
  <c r="BH468" i="2"/>
  <c r="BG468" i="2"/>
  <c r="BE468" i="2"/>
  <c r="BK467" i="2"/>
  <c r="BI467" i="2"/>
  <c r="BH467" i="2"/>
  <c r="BG467" i="2"/>
  <c r="BE467" i="2"/>
  <c r="J467" i="2"/>
  <c r="BF467" i="2" s="1"/>
  <c r="J204" i="4"/>
  <c r="J105" i="4" s="1"/>
  <c r="J37" i="4"/>
  <c r="J36" i="4"/>
  <c r="AY97" i="1" s="1"/>
  <c r="J35" i="4"/>
  <c r="AX97" i="1" s="1"/>
  <c r="BI210" i="4"/>
  <c r="BH210" i="4"/>
  <c r="BG210" i="4"/>
  <c r="BF210" i="4"/>
  <c r="T210" i="4"/>
  <c r="R210" i="4"/>
  <c r="P210" i="4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3" i="4"/>
  <c r="BH203" i="4"/>
  <c r="BG203" i="4"/>
  <c r="BF203" i="4"/>
  <c r="T203" i="4"/>
  <c r="R203" i="4"/>
  <c r="P203" i="4"/>
  <c r="BI202" i="4"/>
  <c r="BH202" i="4"/>
  <c r="BG202" i="4"/>
  <c r="BF202" i="4"/>
  <c r="T202" i="4"/>
  <c r="R202" i="4"/>
  <c r="P202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2" i="4"/>
  <c r="BH192" i="4"/>
  <c r="BG192" i="4"/>
  <c r="BF192" i="4"/>
  <c r="T192" i="4"/>
  <c r="R192" i="4"/>
  <c r="P192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2" i="4"/>
  <c r="BH182" i="4"/>
  <c r="BG182" i="4"/>
  <c r="BF182" i="4"/>
  <c r="T182" i="4"/>
  <c r="R182" i="4"/>
  <c r="P182" i="4"/>
  <c r="BI181" i="4"/>
  <c r="BH181" i="4"/>
  <c r="BG181" i="4"/>
  <c r="BF181" i="4"/>
  <c r="T181" i="4"/>
  <c r="R181" i="4"/>
  <c r="P181" i="4"/>
  <c r="BI180" i="4"/>
  <c r="BH180" i="4"/>
  <c r="BG180" i="4"/>
  <c r="BF180" i="4"/>
  <c r="T180" i="4"/>
  <c r="R180" i="4"/>
  <c r="P180" i="4"/>
  <c r="BI179" i="4"/>
  <c r="BH179" i="4"/>
  <c r="BG179" i="4"/>
  <c r="BF179" i="4"/>
  <c r="T179" i="4"/>
  <c r="R179" i="4"/>
  <c r="P179" i="4"/>
  <c r="BI178" i="4"/>
  <c r="BH178" i="4"/>
  <c r="BG178" i="4"/>
  <c r="BF178" i="4"/>
  <c r="T178" i="4"/>
  <c r="R178" i="4"/>
  <c r="P178" i="4"/>
  <c r="BI177" i="4"/>
  <c r="BH177" i="4"/>
  <c r="BG177" i="4"/>
  <c r="BF177" i="4"/>
  <c r="T177" i="4"/>
  <c r="R177" i="4"/>
  <c r="P177" i="4"/>
  <c r="BI176" i="4"/>
  <c r="BH176" i="4"/>
  <c r="BG176" i="4"/>
  <c r="BF176" i="4"/>
  <c r="T176" i="4"/>
  <c r="R176" i="4"/>
  <c r="P176" i="4"/>
  <c r="BI175" i="4"/>
  <c r="BH175" i="4"/>
  <c r="BG175" i="4"/>
  <c r="BF175" i="4"/>
  <c r="T175" i="4"/>
  <c r="R175" i="4"/>
  <c r="P175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71" i="4"/>
  <c r="BH171" i="4"/>
  <c r="BG171" i="4"/>
  <c r="BF171" i="4"/>
  <c r="T171" i="4"/>
  <c r="R171" i="4"/>
  <c r="P171" i="4"/>
  <c r="BI170" i="4"/>
  <c r="BH170" i="4"/>
  <c r="BG170" i="4"/>
  <c r="BF170" i="4"/>
  <c r="T170" i="4"/>
  <c r="R170" i="4"/>
  <c r="P170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7" i="4"/>
  <c r="BH167" i="4"/>
  <c r="BG167" i="4"/>
  <c r="BF167" i="4"/>
  <c r="T167" i="4"/>
  <c r="R167" i="4"/>
  <c r="P167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2" i="4"/>
  <c r="BH162" i="4"/>
  <c r="BG162" i="4"/>
  <c r="BF162" i="4"/>
  <c r="T162" i="4"/>
  <c r="R162" i="4"/>
  <c r="P162" i="4"/>
  <c r="BI161" i="4"/>
  <c r="BH161" i="4"/>
  <c r="BG161" i="4"/>
  <c r="BF161" i="4"/>
  <c r="T161" i="4"/>
  <c r="R161" i="4"/>
  <c r="P161" i="4"/>
  <c r="BI160" i="4"/>
  <c r="BH160" i="4"/>
  <c r="BG160" i="4"/>
  <c r="BF160" i="4"/>
  <c r="T160" i="4"/>
  <c r="R160" i="4"/>
  <c r="P160" i="4"/>
  <c r="BI157" i="4"/>
  <c r="BH157" i="4"/>
  <c r="BG157" i="4"/>
  <c r="BF157" i="4"/>
  <c r="T157" i="4"/>
  <c r="R157" i="4"/>
  <c r="P157" i="4"/>
  <c r="BI156" i="4"/>
  <c r="BH156" i="4"/>
  <c r="BG156" i="4"/>
  <c r="BF156" i="4"/>
  <c r="T156" i="4"/>
  <c r="R156" i="4"/>
  <c r="P156" i="4"/>
  <c r="BI155" i="4"/>
  <c r="BH155" i="4"/>
  <c r="BG155" i="4"/>
  <c r="BF155" i="4"/>
  <c r="T155" i="4"/>
  <c r="R155" i="4"/>
  <c r="P155" i="4"/>
  <c r="BI154" i="4"/>
  <c r="BH154" i="4"/>
  <c r="BG154" i="4"/>
  <c r="BF154" i="4"/>
  <c r="T154" i="4"/>
  <c r="R154" i="4"/>
  <c r="P154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50" i="4"/>
  <c r="BH150" i="4"/>
  <c r="BG150" i="4"/>
  <c r="BF150" i="4"/>
  <c r="T150" i="4"/>
  <c r="R150" i="4"/>
  <c r="P150" i="4"/>
  <c r="BI149" i="4"/>
  <c r="BH149" i="4"/>
  <c r="BG149" i="4"/>
  <c r="BF149" i="4"/>
  <c r="T149" i="4"/>
  <c r="R149" i="4"/>
  <c r="P149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T137" i="4" s="1"/>
  <c r="R138" i="4"/>
  <c r="R137" i="4"/>
  <c r="P138" i="4"/>
  <c r="P137" i="4" s="1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29" i="4"/>
  <c r="BH129" i="4"/>
  <c r="BG129" i="4"/>
  <c r="BF129" i="4"/>
  <c r="T129" i="4"/>
  <c r="R129" i="4"/>
  <c r="P129" i="4"/>
  <c r="F121" i="4"/>
  <c r="E119" i="4"/>
  <c r="F89" i="4"/>
  <c r="E87" i="4"/>
  <c r="J24" i="4"/>
  <c r="E24" i="4"/>
  <c r="J124" i="4" s="1"/>
  <c r="J23" i="4"/>
  <c r="J21" i="4"/>
  <c r="E21" i="4"/>
  <c r="J123" i="4" s="1"/>
  <c r="J20" i="4"/>
  <c r="J18" i="4"/>
  <c r="E18" i="4"/>
  <c r="F124" i="4" s="1"/>
  <c r="J17" i="4"/>
  <c r="J15" i="4"/>
  <c r="E15" i="4"/>
  <c r="F123" i="4" s="1"/>
  <c r="J14" i="4"/>
  <c r="J121" i="4"/>
  <c r="E7" i="4"/>
  <c r="E85" i="4" s="1"/>
  <c r="J152" i="3"/>
  <c r="J101" i="3" s="1"/>
  <c r="J37" i="3"/>
  <c r="J36" i="3"/>
  <c r="AY96" i="1"/>
  <c r="J35" i="3"/>
  <c r="AX96" i="1" s="1"/>
  <c r="BI151" i="3"/>
  <c r="BH151" i="3"/>
  <c r="BG151" i="3"/>
  <c r="BF151" i="3"/>
  <c r="T151" i="3"/>
  <c r="R151" i="3"/>
  <c r="P151" i="3"/>
  <c r="BI150" i="3"/>
  <c r="BH150" i="3"/>
  <c r="BG150" i="3"/>
  <c r="BF150" i="3"/>
  <c r="T150" i="3"/>
  <c r="R150" i="3"/>
  <c r="P150" i="3"/>
  <c r="BI149" i="3"/>
  <c r="BH149" i="3"/>
  <c r="BG149" i="3"/>
  <c r="BF149" i="3"/>
  <c r="T149" i="3"/>
  <c r="R149" i="3"/>
  <c r="P149" i="3"/>
  <c r="BI147" i="3"/>
  <c r="BH147" i="3"/>
  <c r="BG147" i="3"/>
  <c r="BF147" i="3"/>
  <c r="T147" i="3"/>
  <c r="R147" i="3"/>
  <c r="P147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4" i="3"/>
  <c r="BH144" i="3"/>
  <c r="BG144" i="3"/>
  <c r="BF144" i="3"/>
  <c r="T144" i="3"/>
  <c r="R144" i="3"/>
  <c r="P144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BI124" i="3"/>
  <c r="BH124" i="3"/>
  <c r="BG124" i="3"/>
  <c r="BF124" i="3"/>
  <c r="T124" i="3"/>
  <c r="R124" i="3"/>
  <c r="P124" i="3"/>
  <c r="F115" i="3"/>
  <c r="E113" i="3"/>
  <c r="F89" i="3"/>
  <c r="E87" i="3"/>
  <c r="J24" i="3"/>
  <c r="E24" i="3"/>
  <c r="J118" i="3"/>
  <c r="J23" i="3"/>
  <c r="J21" i="3"/>
  <c r="E21" i="3"/>
  <c r="J91" i="3" s="1"/>
  <c r="J20" i="3"/>
  <c r="J18" i="3"/>
  <c r="E18" i="3"/>
  <c r="F92" i="3" s="1"/>
  <c r="J17" i="3"/>
  <c r="J15" i="3"/>
  <c r="E15" i="3"/>
  <c r="F117" i="3"/>
  <c r="J14" i="3"/>
  <c r="J12" i="3"/>
  <c r="J89" i="3" s="1"/>
  <c r="E7" i="3"/>
  <c r="E85" i="3" s="1"/>
  <c r="J37" i="2"/>
  <c r="J36" i="2"/>
  <c r="AY95" i="1" s="1"/>
  <c r="J35" i="2"/>
  <c r="AX95" i="1" s="1"/>
  <c r="BI461" i="2"/>
  <c r="BH461" i="2"/>
  <c r="BG461" i="2"/>
  <c r="BF461" i="2"/>
  <c r="T461" i="2"/>
  <c r="T460" i="2" s="1"/>
  <c r="R461" i="2"/>
  <c r="R460" i="2" s="1"/>
  <c r="P461" i="2"/>
  <c r="P460" i="2" s="1"/>
  <c r="BI459" i="2"/>
  <c r="BH459" i="2"/>
  <c r="BG459" i="2"/>
  <c r="BF459" i="2"/>
  <c r="T459" i="2"/>
  <c r="R459" i="2"/>
  <c r="P459" i="2"/>
  <c r="BI458" i="2"/>
  <c r="BH458" i="2"/>
  <c r="BG458" i="2"/>
  <c r="BF458" i="2"/>
  <c r="T458" i="2"/>
  <c r="R458" i="2"/>
  <c r="P458" i="2"/>
  <c r="BI451" i="2"/>
  <c r="BH451" i="2"/>
  <c r="BG451" i="2"/>
  <c r="BF451" i="2"/>
  <c r="T451" i="2"/>
  <c r="R451" i="2"/>
  <c r="P451" i="2"/>
  <c r="BI447" i="2"/>
  <c r="BH447" i="2"/>
  <c r="BG447" i="2"/>
  <c r="BF447" i="2"/>
  <c r="T447" i="2"/>
  <c r="R447" i="2"/>
  <c r="P447" i="2"/>
  <c r="BI441" i="2"/>
  <c r="BH441" i="2"/>
  <c r="BG441" i="2"/>
  <c r="BF441" i="2"/>
  <c r="T441" i="2"/>
  <c r="R441" i="2"/>
  <c r="P441" i="2"/>
  <c r="BI440" i="2"/>
  <c r="BH440" i="2"/>
  <c r="BG440" i="2"/>
  <c r="BF440" i="2"/>
  <c r="T440" i="2"/>
  <c r="R440" i="2"/>
  <c r="P440" i="2"/>
  <c r="BI424" i="2"/>
  <c r="BH424" i="2"/>
  <c r="BG424" i="2"/>
  <c r="BF424" i="2"/>
  <c r="T424" i="2"/>
  <c r="R424" i="2"/>
  <c r="P424" i="2"/>
  <c r="BI421" i="2"/>
  <c r="BH421" i="2"/>
  <c r="BG421" i="2"/>
  <c r="BF421" i="2"/>
  <c r="T421" i="2"/>
  <c r="R421" i="2"/>
  <c r="P421" i="2"/>
  <c r="BI420" i="2"/>
  <c r="BH420" i="2"/>
  <c r="BG420" i="2"/>
  <c r="BF420" i="2"/>
  <c r="T420" i="2"/>
  <c r="R420" i="2"/>
  <c r="P420" i="2"/>
  <c r="BI408" i="2"/>
  <c r="BH408" i="2"/>
  <c r="BG408" i="2"/>
  <c r="BF408" i="2"/>
  <c r="T408" i="2"/>
  <c r="R408" i="2"/>
  <c r="P408" i="2"/>
  <c r="BI406" i="2"/>
  <c r="BH406" i="2"/>
  <c r="BG406" i="2"/>
  <c r="BF406" i="2"/>
  <c r="T406" i="2"/>
  <c r="R406" i="2"/>
  <c r="P406" i="2"/>
  <c r="BI403" i="2"/>
  <c r="BH403" i="2"/>
  <c r="BG403" i="2"/>
  <c r="BF403" i="2"/>
  <c r="T403" i="2"/>
  <c r="R403" i="2"/>
  <c r="P403" i="2"/>
  <c r="BI402" i="2"/>
  <c r="BH402" i="2"/>
  <c r="BG402" i="2"/>
  <c r="BF402" i="2"/>
  <c r="T402" i="2"/>
  <c r="R402" i="2"/>
  <c r="P402" i="2"/>
  <c r="BI399" i="2"/>
  <c r="BH399" i="2"/>
  <c r="BG399" i="2"/>
  <c r="BF399" i="2"/>
  <c r="T399" i="2"/>
  <c r="R399" i="2"/>
  <c r="P399" i="2"/>
  <c r="BI396" i="2"/>
  <c r="BH396" i="2"/>
  <c r="BG396" i="2"/>
  <c r="BF396" i="2"/>
  <c r="T396" i="2"/>
  <c r="R396" i="2"/>
  <c r="P396" i="2"/>
  <c r="BI395" i="2"/>
  <c r="BH395" i="2"/>
  <c r="BG395" i="2"/>
  <c r="BF395" i="2"/>
  <c r="T395" i="2"/>
  <c r="R395" i="2"/>
  <c r="P395" i="2"/>
  <c r="BI394" i="2"/>
  <c r="BH394" i="2"/>
  <c r="BG394" i="2"/>
  <c r="BF394" i="2"/>
  <c r="T394" i="2"/>
  <c r="R394" i="2"/>
  <c r="P394" i="2"/>
  <c r="BI391" i="2"/>
  <c r="BH391" i="2"/>
  <c r="BG391" i="2"/>
  <c r="BF391" i="2"/>
  <c r="T391" i="2"/>
  <c r="R391" i="2"/>
  <c r="P391" i="2"/>
  <c r="BI384" i="2"/>
  <c r="BH384" i="2"/>
  <c r="BG384" i="2"/>
  <c r="BF384" i="2"/>
  <c r="T384" i="2"/>
  <c r="R384" i="2"/>
  <c r="P384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R378" i="2"/>
  <c r="P378" i="2"/>
  <c r="BI372" i="2"/>
  <c r="BH372" i="2"/>
  <c r="BG372" i="2"/>
  <c r="BF372" i="2"/>
  <c r="T372" i="2"/>
  <c r="R372" i="2"/>
  <c r="P372" i="2"/>
  <c r="BI369" i="2"/>
  <c r="BH369" i="2"/>
  <c r="BG369" i="2"/>
  <c r="BF369" i="2"/>
  <c r="T369" i="2"/>
  <c r="R369" i="2"/>
  <c r="P369" i="2"/>
  <c r="BI363" i="2"/>
  <c r="BH363" i="2"/>
  <c r="BG363" i="2"/>
  <c r="BF363" i="2"/>
  <c r="T363" i="2"/>
  <c r="R363" i="2"/>
  <c r="P363" i="2"/>
  <c r="BI361" i="2"/>
  <c r="BH361" i="2"/>
  <c r="BG361" i="2"/>
  <c r="BF361" i="2"/>
  <c r="T361" i="2"/>
  <c r="R361" i="2"/>
  <c r="P361" i="2"/>
  <c r="BI360" i="2"/>
  <c r="BH360" i="2"/>
  <c r="BG360" i="2"/>
  <c r="BF360" i="2"/>
  <c r="T360" i="2"/>
  <c r="R360" i="2"/>
  <c r="P360" i="2"/>
  <c r="BI357" i="2"/>
  <c r="BH357" i="2"/>
  <c r="BG357" i="2"/>
  <c r="BF357" i="2"/>
  <c r="T357" i="2"/>
  <c r="R357" i="2"/>
  <c r="P357" i="2"/>
  <c r="BI349" i="2"/>
  <c r="BH349" i="2"/>
  <c r="BG349" i="2"/>
  <c r="BF349" i="2"/>
  <c r="T349" i="2"/>
  <c r="R349" i="2"/>
  <c r="P349" i="2"/>
  <c r="BI346" i="2"/>
  <c r="BH346" i="2"/>
  <c r="BG346" i="2"/>
  <c r="BF346" i="2"/>
  <c r="T346" i="2"/>
  <c r="R346" i="2"/>
  <c r="P346" i="2"/>
  <c r="BI345" i="2"/>
  <c r="BH345" i="2"/>
  <c r="BG345" i="2"/>
  <c r="BF345" i="2"/>
  <c r="T345" i="2"/>
  <c r="R345" i="2"/>
  <c r="P345" i="2"/>
  <c r="BI341" i="2"/>
  <c r="BH341" i="2"/>
  <c r="BG341" i="2"/>
  <c r="BF341" i="2"/>
  <c r="T341" i="2"/>
  <c r="R341" i="2"/>
  <c r="P341" i="2"/>
  <c r="BI340" i="2"/>
  <c r="BH340" i="2"/>
  <c r="BG340" i="2"/>
  <c r="BF340" i="2"/>
  <c r="T340" i="2"/>
  <c r="R340" i="2"/>
  <c r="P340" i="2"/>
  <c r="BI339" i="2"/>
  <c r="BH339" i="2"/>
  <c r="BG339" i="2"/>
  <c r="BF339" i="2"/>
  <c r="T339" i="2"/>
  <c r="R339" i="2"/>
  <c r="P339" i="2"/>
  <c r="BI335" i="2"/>
  <c r="BH335" i="2"/>
  <c r="BG335" i="2"/>
  <c r="BF335" i="2"/>
  <c r="T335" i="2"/>
  <c r="R335" i="2"/>
  <c r="P335" i="2"/>
  <c r="BI333" i="2"/>
  <c r="BH333" i="2"/>
  <c r="BG333" i="2"/>
  <c r="BF333" i="2"/>
  <c r="T333" i="2"/>
  <c r="R333" i="2"/>
  <c r="P333" i="2"/>
  <c r="BI332" i="2"/>
  <c r="BH332" i="2"/>
  <c r="BG332" i="2"/>
  <c r="BF332" i="2"/>
  <c r="T332" i="2"/>
  <c r="R332" i="2"/>
  <c r="P332" i="2"/>
  <c r="BI329" i="2"/>
  <c r="BH329" i="2"/>
  <c r="BG329" i="2"/>
  <c r="BF329" i="2"/>
  <c r="T329" i="2"/>
  <c r="R329" i="2"/>
  <c r="P329" i="2"/>
  <c r="BI328" i="2"/>
  <c r="BH328" i="2"/>
  <c r="BG328" i="2"/>
  <c r="BF328" i="2"/>
  <c r="T328" i="2"/>
  <c r="R328" i="2"/>
  <c r="P328" i="2"/>
  <c r="BI325" i="2"/>
  <c r="BH325" i="2"/>
  <c r="BG325" i="2"/>
  <c r="BF325" i="2"/>
  <c r="T325" i="2"/>
  <c r="R325" i="2"/>
  <c r="P325" i="2"/>
  <c r="BI321" i="2"/>
  <c r="BH321" i="2"/>
  <c r="BG321" i="2"/>
  <c r="BF321" i="2"/>
  <c r="T321" i="2"/>
  <c r="R321" i="2"/>
  <c r="P321" i="2"/>
  <c r="BI320" i="2"/>
  <c r="BH320" i="2"/>
  <c r="BG320" i="2"/>
  <c r="BF320" i="2"/>
  <c r="T320" i="2"/>
  <c r="R320" i="2"/>
  <c r="P320" i="2"/>
  <c r="BI319" i="2"/>
  <c r="BH319" i="2"/>
  <c r="BG319" i="2"/>
  <c r="BF319" i="2"/>
  <c r="T319" i="2"/>
  <c r="R319" i="2"/>
  <c r="P319" i="2"/>
  <c r="BI317" i="2"/>
  <c r="BH317" i="2"/>
  <c r="BG317" i="2"/>
  <c r="BF317" i="2"/>
  <c r="T317" i="2"/>
  <c r="R317" i="2"/>
  <c r="P317" i="2"/>
  <c r="BI316" i="2"/>
  <c r="BH316" i="2"/>
  <c r="BG316" i="2"/>
  <c r="BF316" i="2"/>
  <c r="T316" i="2"/>
  <c r="R316" i="2"/>
  <c r="P316" i="2"/>
  <c r="BI315" i="2"/>
  <c r="BH315" i="2"/>
  <c r="BG315" i="2"/>
  <c r="BF315" i="2"/>
  <c r="T315" i="2"/>
  <c r="R315" i="2"/>
  <c r="P315" i="2"/>
  <c r="BI313" i="2"/>
  <c r="BH313" i="2"/>
  <c r="BG313" i="2"/>
  <c r="BF313" i="2"/>
  <c r="T313" i="2"/>
  <c r="R313" i="2"/>
  <c r="P313" i="2"/>
  <c r="BI312" i="2"/>
  <c r="BH312" i="2"/>
  <c r="BG312" i="2"/>
  <c r="BF312" i="2"/>
  <c r="T312" i="2"/>
  <c r="R312" i="2"/>
  <c r="P312" i="2"/>
  <c r="BI311" i="2"/>
  <c r="BH311" i="2"/>
  <c r="BG311" i="2"/>
  <c r="BF311" i="2"/>
  <c r="T311" i="2"/>
  <c r="R311" i="2"/>
  <c r="P311" i="2"/>
  <c r="BI310" i="2"/>
  <c r="BH310" i="2"/>
  <c r="BG310" i="2"/>
  <c r="BF310" i="2"/>
  <c r="T310" i="2"/>
  <c r="R310" i="2"/>
  <c r="P310" i="2"/>
  <c r="BI309" i="2"/>
  <c r="BH309" i="2"/>
  <c r="BG309" i="2"/>
  <c r="BF309" i="2"/>
  <c r="T309" i="2"/>
  <c r="R309" i="2"/>
  <c r="P309" i="2"/>
  <c r="BI308" i="2"/>
  <c r="BH308" i="2"/>
  <c r="BG308" i="2"/>
  <c r="BF308" i="2"/>
  <c r="T308" i="2"/>
  <c r="R308" i="2"/>
  <c r="P308" i="2"/>
  <c r="BI307" i="2"/>
  <c r="BH307" i="2"/>
  <c r="BG307" i="2"/>
  <c r="BF307" i="2"/>
  <c r="T307" i="2"/>
  <c r="R307" i="2"/>
  <c r="P307" i="2"/>
  <c r="BI306" i="2"/>
  <c r="BH306" i="2"/>
  <c r="BG306" i="2"/>
  <c r="BF306" i="2"/>
  <c r="T306" i="2"/>
  <c r="R306" i="2"/>
  <c r="P306" i="2"/>
  <c r="BI305" i="2"/>
  <c r="BH305" i="2"/>
  <c r="BG305" i="2"/>
  <c r="BF305" i="2"/>
  <c r="T305" i="2"/>
  <c r="R305" i="2"/>
  <c r="P305" i="2"/>
  <c r="BI304" i="2"/>
  <c r="BH304" i="2"/>
  <c r="BG304" i="2"/>
  <c r="BF304" i="2"/>
  <c r="T304" i="2"/>
  <c r="R304" i="2"/>
  <c r="P304" i="2"/>
  <c r="BI303" i="2"/>
  <c r="BH303" i="2"/>
  <c r="BG303" i="2"/>
  <c r="BF303" i="2"/>
  <c r="T303" i="2"/>
  <c r="R303" i="2"/>
  <c r="P303" i="2"/>
  <c r="BI302" i="2"/>
  <c r="BH302" i="2"/>
  <c r="BG302" i="2"/>
  <c r="BF302" i="2"/>
  <c r="T302" i="2"/>
  <c r="R302" i="2"/>
  <c r="P302" i="2"/>
  <c r="BI301" i="2"/>
  <c r="BH301" i="2"/>
  <c r="BG301" i="2"/>
  <c r="BF301" i="2"/>
  <c r="T301" i="2"/>
  <c r="R301" i="2"/>
  <c r="P301" i="2"/>
  <c r="BI300" i="2"/>
  <c r="BH300" i="2"/>
  <c r="BG300" i="2"/>
  <c r="BF300" i="2"/>
  <c r="T300" i="2"/>
  <c r="R300" i="2"/>
  <c r="P300" i="2"/>
  <c r="BI299" i="2"/>
  <c r="BH299" i="2"/>
  <c r="BG299" i="2"/>
  <c r="BF299" i="2"/>
  <c r="T299" i="2"/>
  <c r="R299" i="2"/>
  <c r="P299" i="2"/>
  <c r="BI298" i="2"/>
  <c r="BH298" i="2"/>
  <c r="BG298" i="2"/>
  <c r="BF298" i="2"/>
  <c r="T298" i="2"/>
  <c r="R298" i="2"/>
  <c r="P298" i="2"/>
  <c r="BI296" i="2"/>
  <c r="BH296" i="2"/>
  <c r="BG296" i="2"/>
  <c r="BF296" i="2"/>
  <c r="T296" i="2"/>
  <c r="R296" i="2"/>
  <c r="P296" i="2"/>
  <c r="BI295" i="2"/>
  <c r="BH295" i="2"/>
  <c r="BG295" i="2"/>
  <c r="BF295" i="2"/>
  <c r="T295" i="2"/>
  <c r="R295" i="2"/>
  <c r="P295" i="2"/>
  <c r="BI292" i="2"/>
  <c r="BH292" i="2"/>
  <c r="BG292" i="2"/>
  <c r="BF292" i="2"/>
  <c r="T292" i="2"/>
  <c r="R292" i="2"/>
  <c r="P292" i="2"/>
  <c r="BI289" i="2"/>
  <c r="BH289" i="2"/>
  <c r="BG289" i="2"/>
  <c r="BF289" i="2"/>
  <c r="T289" i="2"/>
  <c r="R289" i="2"/>
  <c r="P289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9" i="2"/>
  <c r="BH279" i="2"/>
  <c r="BG279" i="2"/>
  <c r="BF279" i="2"/>
  <c r="T279" i="2"/>
  <c r="T278" i="2" s="1"/>
  <c r="R279" i="2"/>
  <c r="R278" i="2" s="1"/>
  <c r="P279" i="2"/>
  <c r="P278" i="2" s="1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4" i="2"/>
  <c r="BH274" i="2"/>
  <c r="BG274" i="2"/>
  <c r="BF274" i="2"/>
  <c r="T274" i="2"/>
  <c r="R274" i="2"/>
  <c r="P274" i="2"/>
  <c r="BI270" i="2"/>
  <c r="BH270" i="2"/>
  <c r="BG270" i="2"/>
  <c r="BF270" i="2"/>
  <c r="T270" i="2"/>
  <c r="R270" i="2"/>
  <c r="P270" i="2"/>
  <c r="BI269" i="2"/>
  <c r="BH269" i="2"/>
  <c r="BG269" i="2"/>
  <c r="BF269" i="2"/>
  <c r="T269" i="2"/>
  <c r="R269" i="2"/>
  <c r="P269" i="2"/>
  <c r="BI268" i="2"/>
  <c r="BH268" i="2"/>
  <c r="BG268" i="2"/>
  <c r="BF268" i="2"/>
  <c r="T268" i="2"/>
  <c r="R268" i="2"/>
  <c r="P268" i="2"/>
  <c r="BI267" i="2"/>
  <c r="BH267" i="2"/>
  <c r="BG267" i="2"/>
  <c r="BF267" i="2"/>
  <c r="T267" i="2"/>
  <c r="R267" i="2"/>
  <c r="P267" i="2"/>
  <c r="BI266" i="2"/>
  <c r="BH266" i="2"/>
  <c r="BG266" i="2"/>
  <c r="BF266" i="2"/>
  <c r="T266" i="2"/>
  <c r="R266" i="2"/>
  <c r="P266" i="2"/>
  <c r="BI265" i="2"/>
  <c r="BH265" i="2"/>
  <c r="BG265" i="2"/>
  <c r="BF265" i="2"/>
  <c r="T265" i="2"/>
  <c r="R265" i="2"/>
  <c r="P265" i="2"/>
  <c r="BI261" i="2"/>
  <c r="BH261" i="2"/>
  <c r="BG261" i="2"/>
  <c r="BF261" i="2"/>
  <c r="T261" i="2"/>
  <c r="R261" i="2"/>
  <c r="P261" i="2"/>
  <c r="BI260" i="2"/>
  <c r="BH260" i="2"/>
  <c r="BG260" i="2"/>
  <c r="BF260" i="2"/>
  <c r="T260" i="2"/>
  <c r="R260" i="2"/>
  <c r="P260" i="2"/>
  <c r="BI259" i="2"/>
  <c r="BH259" i="2"/>
  <c r="BG259" i="2"/>
  <c r="BF259" i="2"/>
  <c r="T259" i="2"/>
  <c r="R259" i="2"/>
  <c r="P259" i="2"/>
  <c r="BI258" i="2"/>
  <c r="BH258" i="2"/>
  <c r="BG258" i="2"/>
  <c r="BF258" i="2"/>
  <c r="T258" i="2"/>
  <c r="R258" i="2"/>
  <c r="P258" i="2"/>
  <c r="BI256" i="2"/>
  <c r="BH256" i="2"/>
  <c r="BG256" i="2"/>
  <c r="BF256" i="2"/>
  <c r="T256" i="2"/>
  <c r="R256" i="2"/>
  <c r="P256" i="2"/>
  <c r="BI255" i="2"/>
  <c r="BH255" i="2"/>
  <c r="BG255" i="2"/>
  <c r="BF255" i="2"/>
  <c r="T255" i="2"/>
  <c r="R255" i="2"/>
  <c r="P255" i="2"/>
  <c r="BI251" i="2"/>
  <c r="BH251" i="2"/>
  <c r="BG251" i="2"/>
  <c r="BF251" i="2"/>
  <c r="T251" i="2"/>
  <c r="R251" i="2"/>
  <c r="P251" i="2"/>
  <c r="BI233" i="2"/>
  <c r="BH233" i="2"/>
  <c r="BG233" i="2"/>
  <c r="BF233" i="2"/>
  <c r="T233" i="2"/>
  <c r="R233" i="2"/>
  <c r="P233" i="2"/>
  <c r="BI232" i="2"/>
  <c r="BH232" i="2"/>
  <c r="BG232" i="2"/>
  <c r="BF232" i="2"/>
  <c r="T232" i="2"/>
  <c r="R232" i="2"/>
  <c r="P232" i="2"/>
  <c r="BI231" i="2"/>
  <c r="BH231" i="2"/>
  <c r="BG231" i="2"/>
  <c r="BF231" i="2"/>
  <c r="T231" i="2"/>
  <c r="R231" i="2"/>
  <c r="P231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22" i="2"/>
  <c r="BH222" i="2"/>
  <c r="BG222" i="2"/>
  <c r="BF222" i="2"/>
  <c r="T222" i="2"/>
  <c r="R222" i="2"/>
  <c r="P222" i="2"/>
  <c r="BI221" i="2"/>
  <c r="BH221" i="2"/>
  <c r="BG221" i="2"/>
  <c r="BF221" i="2"/>
  <c r="T221" i="2"/>
  <c r="R221" i="2"/>
  <c r="P221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08" i="2"/>
  <c r="BH208" i="2"/>
  <c r="BG208" i="2"/>
  <c r="BF208" i="2"/>
  <c r="T208" i="2"/>
  <c r="R208" i="2"/>
  <c r="P208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T197" i="2" s="1"/>
  <c r="R198" i="2"/>
  <c r="R197" i="2" s="1"/>
  <c r="P198" i="2"/>
  <c r="P197" i="2" s="1"/>
  <c r="BI195" i="2"/>
  <c r="BH195" i="2"/>
  <c r="BG195" i="2"/>
  <c r="BF195" i="2"/>
  <c r="T195" i="2"/>
  <c r="T194" i="2" s="1"/>
  <c r="R195" i="2"/>
  <c r="R194" i="2" s="1"/>
  <c r="P195" i="2"/>
  <c r="P194" i="2" s="1"/>
  <c r="BI193" i="2"/>
  <c r="BH193" i="2"/>
  <c r="BG193" i="2"/>
  <c r="BF193" i="2"/>
  <c r="T193" i="2"/>
  <c r="R193" i="2"/>
  <c r="P193" i="2"/>
  <c r="BI192" i="2"/>
  <c r="BH192" i="2"/>
  <c r="BG192" i="2"/>
  <c r="BF192" i="2"/>
  <c r="T192" i="2"/>
  <c r="R192" i="2"/>
  <c r="P192" i="2"/>
  <c r="BI191" i="2"/>
  <c r="BH191" i="2"/>
  <c r="BG191" i="2"/>
  <c r="BF191" i="2"/>
  <c r="T191" i="2"/>
  <c r="R191" i="2"/>
  <c r="P191" i="2"/>
  <c r="BI188" i="2"/>
  <c r="BH188" i="2"/>
  <c r="BG188" i="2"/>
  <c r="BF188" i="2"/>
  <c r="T188" i="2"/>
  <c r="R188" i="2"/>
  <c r="P188" i="2"/>
  <c r="BI185" i="2"/>
  <c r="BH185" i="2"/>
  <c r="BG185" i="2"/>
  <c r="BF185" i="2"/>
  <c r="T185" i="2"/>
  <c r="R185" i="2"/>
  <c r="P185" i="2"/>
  <c r="BI179" i="2"/>
  <c r="BH179" i="2"/>
  <c r="BG179" i="2"/>
  <c r="BF179" i="2"/>
  <c r="T179" i="2"/>
  <c r="R179" i="2"/>
  <c r="P179" i="2"/>
  <c r="BI177" i="2"/>
  <c r="BH177" i="2"/>
  <c r="BG177" i="2"/>
  <c r="BF177" i="2"/>
  <c r="T177" i="2"/>
  <c r="R177" i="2"/>
  <c r="P177" i="2"/>
  <c r="BI161" i="2"/>
  <c r="BH161" i="2"/>
  <c r="BG161" i="2"/>
  <c r="BF161" i="2"/>
  <c r="T161" i="2"/>
  <c r="T160" i="2" s="1"/>
  <c r="R161" i="2"/>
  <c r="R160" i="2" s="1"/>
  <c r="P161" i="2"/>
  <c r="P160" i="2" s="1"/>
  <c r="BI157" i="2"/>
  <c r="BH157" i="2"/>
  <c r="BG157" i="2"/>
  <c r="BF157" i="2"/>
  <c r="T157" i="2"/>
  <c r="R157" i="2"/>
  <c r="P157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F131" i="2"/>
  <c r="E129" i="2"/>
  <c r="F89" i="2"/>
  <c r="E87" i="2"/>
  <c r="J24" i="2"/>
  <c r="E24" i="2"/>
  <c r="J134" i="2" s="1"/>
  <c r="J23" i="2"/>
  <c r="J21" i="2"/>
  <c r="E21" i="2"/>
  <c r="J133" i="2" s="1"/>
  <c r="J20" i="2"/>
  <c r="J18" i="2"/>
  <c r="E18" i="2"/>
  <c r="F92" i="2" s="1"/>
  <c r="J17" i="2"/>
  <c r="J15" i="2"/>
  <c r="E15" i="2"/>
  <c r="F91" i="2" s="1"/>
  <c r="J14" i="2"/>
  <c r="J12" i="2"/>
  <c r="J89" i="2" s="1"/>
  <c r="E7" i="2"/>
  <c r="E127" i="2" s="1"/>
  <c r="L90" i="1"/>
  <c r="AM90" i="1"/>
  <c r="AM89" i="1"/>
  <c r="L89" i="1"/>
  <c r="AM87" i="1"/>
  <c r="L87" i="1"/>
  <c r="L85" i="1"/>
  <c r="L84" i="1"/>
  <c r="BK459" i="2"/>
  <c r="J221" i="2"/>
  <c r="J215" i="2"/>
  <c r="J192" i="2"/>
  <c r="J185" i="2"/>
  <c r="J157" i="2"/>
  <c r="J451" i="2"/>
  <c r="BK218" i="2"/>
  <c r="BK208" i="2"/>
  <c r="J148" i="2"/>
  <c r="J461" i="2"/>
  <c r="J421" i="2"/>
  <c r="J406" i="2"/>
  <c r="BK391" i="2"/>
  <c r="J372" i="2"/>
  <c r="J361" i="2"/>
  <c r="BK346" i="2"/>
  <c r="BK339" i="2"/>
  <c r="J332" i="2"/>
  <c r="J321" i="2"/>
  <c r="BK316" i="2"/>
  <c r="BK311" i="2"/>
  <c r="BK307" i="2"/>
  <c r="J302" i="2"/>
  <c r="BK298" i="2"/>
  <c r="BK289" i="2"/>
  <c r="BK277" i="2"/>
  <c r="BK270" i="2"/>
  <c r="J267" i="2"/>
  <c r="J261" i="2"/>
  <c r="BK256" i="2"/>
  <c r="BK233" i="2"/>
  <c r="J224" i="2"/>
  <c r="BK207" i="2"/>
  <c r="BK195" i="2"/>
  <c r="BK148" i="2"/>
  <c r="BK440" i="2"/>
  <c r="BK408" i="2"/>
  <c r="BK402" i="2"/>
  <c r="J391" i="2"/>
  <c r="BK369" i="2"/>
  <c r="J357" i="2"/>
  <c r="J341" i="2"/>
  <c r="J335" i="2"/>
  <c r="J328" i="2"/>
  <c r="J319" i="2"/>
  <c r="J311" i="2"/>
  <c r="J305" i="2"/>
  <c r="J301" i="2"/>
  <c r="J295" i="2"/>
  <c r="J277" i="2"/>
  <c r="BK274" i="2"/>
  <c r="J268" i="2"/>
  <c r="J260" i="2"/>
  <c r="J233" i="2"/>
  <c r="BK230" i="2"/>
  <c r="BK225" i="2"/>
  <c r="J207" i="2"/>
  <c r="J195" i="2"/>
  <c r="BK188" i="2"/>
  <c r="J150" i="3"/>
  <c r="BK138" i="3"/>
  <c r="J127" i="3"/>
  <c r="BK149" i="3"/>
  <c r="BK142" i="3"/>
  <c r="J126" i="3"/>
  <c r="J146" i="3"/>
  <c r="J136" i="3"/>
  <c r="J129" i="3"/>
  <c r="J139" i="3"/>
  <c r="BK131" i="3"/>
  <c r="BK124" i="3"/>
  <c r="J201" i="4"/>
  <c r="J193" i="4"/>
  <c r="BK188" i="4"/>
  <c r="J177" i="4"/>
  <c r="BK169" i="4"/>
  <c r="BK156" i="4"/>
  <c r="J151" i="4"/>
  <c r="J141" i="4"/>
  <c r="BK138" i="4"/>
  <c r="J136" i="4"/>
  <c r="J203" i="4"/>
  <c r="J198" i="4"/>
  <c r="J186" i="4"/>
  <c r="J180" i="4"/>
  <c r="BK174" i="4"/>
  <c r="J170" i="4"/>
  <c r="BK162" i="4"/>
  <c r="BK151" i="4"/>
  <c r="J210" i="4"/>
  <c r="BK201" i="4"/>
  <c r="J184" i="4"/>
  <c r="BK171" i="4"/>
  <c r="J166" i="4"/>
  <c r="BK154" i="4"/>
  <c r="J140" i="4"/>
  <c r="BK196" i="4"/>
  <c r="BK192" i="4"/>
  <c r="BK182" i="4"/>
  <c r="J174" i="4"/>
  <c r="BK160" i="4"/>
  <c r="BK153" i="4"/>
  <c r="J142" i="4"/>
  <c r="BK135" i="4"/>
  <c r="BK129" i="4"/>
  <c r="BK458" i="2"/>
  <c r="BK441" i="2"/>
  <c r="J208" i="2"/>
  <c r="J200" i="2"/>
  <c r="J179" i="2"/>
  <c r="BK153" i="2"/>
  <c r="BK447" i="2"/>
  <c r="J225" i="2"/>
  <c r="BK211" i="2"/>
  <c r="BK177" i="2"/>
  <c r="AS94" i="1"/>
  <c r="J402" i="2"/>
  <c r="J395" i="2"/>
  <c r="J381" i="2"/>
  <c r="J363" i="2"/>
  <c r="J349" i="2"/>
  <c r="BK341" i="2"/>
  <c r="BK335" i="2"/>
  <c r="BK329" i="2"/>
  <c r="BK317" i="2"/>
  <c r="J312" i="2"/>
  <c r="J308" i="2"/>
  <c r="BK305" i="2"/>
  <c r="J303" i="2"/>
  <c r="J299" i="2"/>
  <c r="BK295" i="2"/>
  <c r="J281" i="2"/>
  <c r="BK276" i="2"/>
  <c r="J269" i="2"/>
  <c r="BK266" i="2"/>
  <c r="BK260" i="2"/>
  <c r="J256" i="2"/>
  <c r="J232" i="2"/>
  <c r="BK223" i="2"/>
  <c r="BK221" i="2"/>
  <c r="BK193" i="2"/>
  <c r="J153" i="2"/>
  <c r="J459" i="2"/>
  <c r="J424" i="2"/>
  <c r="BK403" i="2"/>
  <c r="J384" i="2"/>
  <c r="BK372" i="2"/>
  <c r="BK360" i="2"/>
  <c r="J345" i="2"/>
  <c r="J339" i="2"/>
  <c r="BK332" i="2"/>
  <c r="BK321" i="2"/>
  <c r="J317" i="2"/>
  <c r="J313" i="2"/>
  <c r="BK309" i="2"/>
  <c r="J306" i="2"/>
  <c r="BK302" i="2"/>
  <c r="BK299" i="2"/>
  <c r="J289" i="2"/>
  <c r="BK279" i="2"/>
  <c r="J270" i="2"/>
  <c r="J266" i="2"/>
  <c r="J255" i="2"/>
  <c r="BK227" i="2"/>
  <c r="J222" i="2"/>
  <c r="BK200" i="2"/>
  <c r="J193" i="2"/>
  <c r="BK179" i="2"/>
  <c r="BK147" i="3"/>
  <c r="BK130" i="3"/>
  <c r="BK151" i="3"/>
  <c r="BK146" i="3"/>
  <c r="J141" i="3"/>
  <c r="J133" i="3"/>
  <c r="J125" i="3"/>
  <c r="BK145" i="3"/>
  <c r="J137" i="3"/>
  <c r="BK133" i="3"/>
  <c r="J145" i="3"/>
  <c r="BK141" i="3"/>
  <c r="BK132" i="3"/>
  <c r="BK126" i="3"/>
  <c r="BK207" i="4"/>
  <c r="J196" i="4"/>
  <c r="J191" i="4"/>
  <c r="BK181" i="4"/>
  <c r="J176" i="4"/>
  <c r="J165" i="4"/>
  <c r="BK155" i="4"/>
  <c r="J150" i="4"/>
  <c r="BK145" i="4"/>
  <c r="J202" i="4"/>
  <c r="J188" i="4"/>
  <c r="J181" i="4"/>
  <c r="J175" i="4"/>
  <c r="BK167" i="4"/>
  <c r="BK157" i="4"/>
  <c r="J135" i="4"/>
  <c r="J209" i="4"/>
  <c r="BK198" i="4"/>
  <c r="BK175" i="4"/>
  <c r="J169" i="4"/>
  <c r="J155" i="4"/>
  <c r="BK144" i="4"/>
  <c r="BK134" i="4"/>
  <c r="J194" i="4"/>
  <c r="BK185" i="4"/>
  <c r="BK178" i="4"/>
  <c r="J171" i="4"/>
  <c r="J156" i="4"/>
  <c r="J145" i="4"/>
  <c r="BK141" i="4"/>
  <c r="J134" i="4"/>
  <c r="J447" i="2"/>
  <c r="J218" i="2"/>
  <c r="J201" i="2"/>
  <c r="J188" i="2"/>
  <c r="BK161" i="2"/>
  <c r="BK160" i="2" s="1"/>
  <c r="J160" i="2" s="1"/>
  <c r="J99" i="2" s="1"/>
  <c r="BK143" i="2"/>
  <c r="J227" i="2"/>
  <c r="BK224" i="2"/>
  <c r="BK201" i="2"/>
  <c r="J143" i="2"/>
  <c r="J441" i="2"/>
  <c r="J420" i="2"/>
  <c r="J403" i="2"/>
  <c r="J396" i="2"/>
  <c r="BK384" i="2"/>
  <c r="J369" i="2"/>
  <c r="J360" i="2"/>
  <c r="BK340" i="2"/>
  <c r="BK328" i="2"/>
  <c r="BK320" i="2"/>
  <c r="J315" i="2"/>
  <c r="J310" i="2"/>
  <c r="BK304" i="2"/>
  <c r="J300" i="2"/>
  <c r="BK296" i="2"/>
  <c r="J292" i="2"/>
  <c r="J279" i="2"/>
  <c r="J274" i="2"/>
  <c r="J265" i="2"/>
  <c r="J258" i="2"/>
  <c r="BK255" i="2"/>
  <c r="J231" i="2"/>
  <c r="BK222" i="2"/>
  <c r="J204" i="2"/>
  <c r="BK185" i="2"/>
  <c r="J458" i="2"/>
  <c r="J440" i="2"/>
  <c r="BK420" i="2"/>
  <c r="BK399" i="2"/>
  <c r="BK395" i="2"/>
  <c r="BK381" i="2"/>
  <c r="BK363" i="2"/>
  <c r="BK349" i="2"/>
  <c r="J333" i="2"/>
  <c r="BK325" i="2"/>
  <c r="J316" i="2"/>
  <c r="BK312" i="2"/>
  <c r="BK308" i="2"/>
  <c r="J304" i="2"/>
  <c r="BK300" i="2"/>
  <c r="BK292" i="2"/>
  <c r="BK281" i="2"/>
  <c r="BK275" i="2"/>
  <c r="BK267" i="2"/>
  <c r="J259" i="2"/>
  <c r="BK251" i="2"/>
  <c r="BK232" i="2"/>
  <c r="BK215" i="2"/>
  <c r="BK198" i="2"/>
  <c r="BK192" i="2"/>
  <c r="J140" i="2"/>
  <c r="BK144" i="3"/>
  <c r="J132" i="3"/>
  <c r="BK125" i="3"/>
  <c r="J147" i="3"/>
  <c r="BK137" i="3"/>
  <c r="BK128" i="3"/>
  <c r="J124" i="3"/>
  <c r="J138" i="3"/>
  <c r="J135" i="3"/>
  <c r="J131" i="3"/>
  <c r="J142" i="3"/>
  <c r="BK134" i="3"/>
  <c r="BK129" i="3"/>
  <c r="BK209" i="4"/>
  <c r="J197" i="4"/>
  <c r="BK194" i="4"/>
  <c r="BK186" i="4"/>
  <c r="BK172" i="4"/>
  <c r="J163" i="4"/>
  <c r="J154" i="4"/>
  <c r="J149" i="4"/>
  <c r="J132" i="4"/>
  <c r="J199" i="4"/>
  <c r="BK191" i="4"/>
  <c r="J183" i="4"/>
  <c r="J178" i="4"/>
  <c r="BK173" i="4"/>
  <c r="J168" i="4"/>
  <c r="BK163" i="4"/>
  <c r="BK143" i="4"/>
  <c r="J129" i="4"/>
  <c r="J207" i="4"/>
  <c r="J192" i="4"/>
  <c r="J182" i="4"/>
  <c r="BK170" i="4"/>
  <c r="BK165" i="4"/>
  <c r="BK150" i="4"/>
  <c r="J138" i="4"/>
  <c r="BK195" i="4"/>
  <c r="BK189" i="4"/>
  <c r="BK179" i="4"/>
  <c r="J173" i="4"/>
  <c r="J161" i="4"/>
  <c r="BK149" i="4"/>
  <c r="J144" i="4"/>
  <c r="BK140" i="4"/>
  <c r="BK133" i="4"/>
  <c r="BK461" i="2"/>
  <c r="J223" i="2"/>
  <c r="J203" i="2"/>
  <c r="BK191" i="2"/>
  <c r="J177" i="2"/>
  <c r="BK141" i="2"/>
  <c r="BK226" i="2"/>
  <c r="BK212" i="2"/>
  <c r="BK204" i="2"/>
  <c r="J198" i="2"/>
  <c r="J141" i="2"/>
  <c r="BK424" i="2"/>
  <c r="J408" i="2"/>
  <c r="J399" i="2"/>
  <c r="BK394" i="2"/>
  <c r="BK378" i="2"/>
  <c r="BK357" i="2"/>
  <c r="BK345" i="2"/>
  <c r="BK333" i="2"/>
  <c r="J325" i="2"/>
  <c r="BK319" i="2"/>
  <c r="BK313" i="2"/>
  <c r="J309" i="2"/>
  <c r="BK306" i="2"/>
  <c r="BK301" i="2"/>
  <c r="J296" i="2"/>
  <c r="BK285" i="2"/>
  <c r="J275" i="2"/>
  <c r="BK268" i="2"/>
  <c r="BK265" i="2"/>
  <c r="BK259" i="2"/>
  <c r="J251" i="2"/>
  <c r="J230" i="2"/>
  <c r="J211" i="2"/>
  <c r="BK203" i="2"/>
  <c r="J161" i="2"/>
  <c r="BK140" i="2"/>
  <c r="BK451" i="2"/>
  <c r="BK421" i="2"/>
  <c r="BK406" i="2"/>
  <c r="BK396" i="2"/>
  <c r="J394" i="2"/>
  <c r="J378" i="2"/>
  <c r="BK361" i="2"/>
  <c r="J346" i="2"/>
  <c r="J340" i="2"/>
  <c r="J329" i="2"/>
  <c r="J320" i="2"/>
  <c r="BK315" i="2"/>
  <c r="BK310" i="2"/>
  <c r="J307" i="2"/>
  <c r="BK303" i="2"/>
  <c r="J298" i="2"/>
  <c r="J285" i="2"/>
  <c r="J276" i="2"/>
  <c r="BK269" i="2"/>
  <c r="BK261" i="2"/>
  <c r="BK258" i="2"/>
  <c r="BK231" i="2"/>
  <c r="J226" i="2"/>
  <c r="J212" i="2"/>
  <c r="J191" i="2"/>
  <c r="BK157" i="2"/>
  <c r="J149" i="3"/>
  <c r="BK143" i="3"/>
  <c r="J128" i="3"/>
  <c r="BK150" i="3"/>
  <c r="J144" i="3"/>
  <c r="BK135" i="3"/>
  <c r="BK127" i="3"/>
  <c r="J151" i="3"/>
  <c r="BK139" i="3"/>
  <c r="J134" i="3"/>
  <c r="J143" i="3"/>
  <c r="BK136" i="3"/>
  <c r="J130" i="3"/>
  <c r="BK203" i="4"/>
  <c r="J195" i="4"/>
  <c r="J189" i="4"/>
  <c r="J179" i="4"/>
  <c r="J167" i="4"/>
  <c r="J153" i="4"/>
  <c r="BK146" i="4"/>
  <c r="BK210" i="4"/>
  <c r="BK197" i="4"/>
  <c r="BK184" i="4"/>
  <c r="BK177" i="4"/>
  <c r="J172" i="4"/>
  <c r="BK166" i="4"/>
  <c r="J160" i="4"/>
  <c r="J133" i="4"/>
  <c r="BK202" i="4"/>
  <c r="J185" i="4"/>
  <c r="BK180" i="4"/>
  <c r="BK168" i="4"/>
  <c r="BK161" i="4"/>
  <c r="BK142" i="4"/>
  <c r="BK199" i="4"/>
  <c r="BK193" i="4"/>
  <c r="BK183" i="4"/>
  <c r="BK176" i="4"/>
  <c r="J162" i="4"/>
  <c r="J157" i="4"/>
  <c r="J146" i="4"/>
  <c r="J143" i="4"/>
  <c r="BK136" i="4"/>
  <c r="BK132" i="4"/>
  <c r="J466" i="2" l="1"/>
  <c r="BF470" i="2"/>
  <c r="BK139" i="2"/>
  <c r="J139" i="2" s="1"/>
  <c r="J98" i="2" s="1"/>
  <c r="R176" i="2"/>
  <c r="P190" i="2"/>
  <c r="R190" i="2"/>
  <c r="P199" i="2"/>
  <c r="T199" i="2"/>
  <c r="T202" i="2"/>
  <c r="P280" i="2"/>
  <c r="T280" i="2"/>
  <c r="T297" i="2"/>
  <c r="R318" i="2"/>
  <c r="P334" i="2"/>
  <c r="T334" i="2"/>
  <c r="R362" i="2"/>
  <c r="P407" i="2"/>
  <c r="BK446" i="2"/>
  <c r="J446" i="2" s="1"/>
  <c r="J114" i="2" s="1"/>
  <c r="R446" i="2"/>
  <c r="R457" i="2"/>
  <c r="R456" i="2" s="1"/>
  <c r="BK123" i="3"/>
  <c r="J123" i="3" s="1"/>
  <c r="J98" i="3" s="1"/>
  <c r="T123" i="3"/>
  <c r="R140" i="3"/>
  <c r="R148" i="3"/>
  <c r="P128" i="4"/>
  <c r="BK139" i="4"/>
  <c r="J139" i="4"/>
  <c r="J99" i="4" s="1"/>
  <c r="R139" i="4"/>
  <c r="P152" i="4"/>
  <c r="T152" i="4"/>
  <c r="R164" i="4"/>
  <c r="T187" i="4"/>
  <c r="P139" i="2"/>
  <c r="T139" i="2"/>
  <c r="BK176" i="2"/>
  <c r="J176" i="2" s="1"/>
  <c r="J100" i="2" s="1"/>
  <c r="T176" i="2"/>
  <c r="T190" i="2"/>
  <c r="BK199" i="2"/>
  <c r="J199" i="2" s="1"/>
  <c r="J105" i="2" s="1"/>
  <c r="R199" i="2"/>
  <c r="P202" i="2"/>
  <c r="BK280" i="2"/>
  <c r="J280" i="2" s="1"/>
  <c r="J108" i="2" s="1"/>
  <c r="BK297" i="2"/>
  <c r="J297" i="2" s="1"/>
  <c r="J109" i="2" s="1"/>
  <c r="R297" i="2"/>
  <c r="P318" i="2"/>
  <c r="T318" i="2"/>
  <c r="R334" i="2"/>
  <c r="P362" i="2"/>
  <c r="BK407" i="2"/>
  <c r="J407" i="2" s="1"/>
  <c r="J113" i="2" s="1"/>
  <c r="T407" i="2"/>
  <c r="T446" i="2"/>
  <c r="P457" i="2"/>
  <c r="P456" i="2" s="1"/>
  <c r="P123" i="3"/>
  <c r="BK140" i="3"/>
  <c r="J140" i="3" s="1"/>
  <c r="J99" i="3" s="1"/>
  <c r="T140" i="3"/>
  <c r="T148" i="3"/>
  <c r="BK128" i="4"/>
  <c r="J128" i="4" s="1"/>
  <c r="J97" i="4" s="1"/>
  <c r="R128" i="4"/>
  <c r="BK152" i="4"/>
  <c r="J152" i="4" s="1"/>
  <c r="J100" i="4" s="1"/>
  <c r="R152" i="4"/>
  <c r="T164" i="4"/>
  <c r="P187" i="4"/>
  <c r="R190" i="4"/>
  <c r="R139" i="2"/>
  <c r="P176" i="2"/>
  <c r="BK190" i="2"/>
  <c r="J190" i="2" s="1"/>
  <c r="J101" i="2" s="1"/>
  <c r="BK202" i="2"/>
  <c r="J202" i="2" s="1"/>
  <c r="J106" i="2" s="1"/>
  <c r="R202" i="2"/>
  <c r="R280" i="2"/>
  <c r="P297" i="2"/>
  <c r="BK318" i="2"/>
  <c r="J318" i="2" s="1"/>
  <c r="J110" i="2" s="1"/>
  <c r="BK334" i="2"/>
  <c r="J334" i="2" s="1"/>
  <c r="J111" i="2" s="1"/>
  <c r="BK362" i="2"/>
  <c r="J362" i="2" s="1"/>
  <c r="J112" i="2" s="1"/>
  <c r="T362" i="2"/>
  <c r="R407" i="2"/>
  <c r="P446" i="2"/>
  <c r="BK457" i="2"/>
  <c r="J457" i="2" s="1"/>
  <c r="J116" i="2" s="1"/>
  <c r="T457" i="2"/>
  <c r="T456" i="2" s="1"/>
  <c r="R123" i="3"/>
  <c r="P140" i="3"/>
  <c r="BK148" i="3"/>
  <c r="J148" i="3" s="1"/>
  <c r="J100" i="3" s="1"/>
  <c r="P148" i="3"/>
  <c r="T128" i="4"/>
  <c r="P139" i="4"/>
  <c r="T139" i="4"/>
  <c r="BK164" i="4"/>
  <c r="J164" i="4"/>
  <c r="J101" i="4" s="1"/>
  <c r="P164" i="4"/>
  <c r="BK187" i="4"/>
  <c r="J187" i="4" s="1"/>
  <c r="J102" i="4" s="1"/>
  <c r="R187" i="4"/>
  <c r="BK190" i="4"/>
  <c r="J190" i="4"/>
  <c r="J103" i="4" s="1"/>
  <c r="P190" i="4"/>
  <c r="T190" i="4"/>
  <c r="BK200" i="4"/>
  <c r="J200" i="4" s="1"/>
  <c r="J104" i="4" s="1"/>
  <c r="P200" i="4"/>
  <c r="R200" i="4"/>
  <c r="T200" i="4"/>
  <c r="BK206" i="4"/>
  <c r="J206" i="4"/>
  <c r="J107" i="4" s="1"/>
  <c r="P206" i="4"/>
  <c r="P205" i="4" s="1"/>
  <c r="R206" i="4"/>
  <c r="R205" i="4"/>
  <c r="T206" i="4"/>
  <c r="T205" i="4" s="1"/>
  <c r="BK194" i="2"/>
  <c r="J194" i="2" s="1"/>
  <c r="J102" i="2" s="1"/>
  <c r="BK197" i="2"/>
  <c r="J197" i="2" s="1"/>
  <c r="J104" i="2" s="1"/>
  <c r="BK460" i="2"/>
  <c r="J460" i="2" s="1"/>
  <c r="J117" i="2" s="1"/>
  <c r="BK137" i="4"/>
  <c r="J137" i="4" s="1"/>
  <c r="J98" i="4" s="1"/>
  <c r="BK278" i="2"/>
  <c r="J278" i="2" s="1"/>
  <c r="J107" i="2" s="1"/>
  <c r="J89" i="4"/>
  <c r="J92" i="4"/>
  <c r="E117" i="4"/>
  <c r="BE133" i="4"/>
  <c r="BE150" i="4"/>
  <c r="BE155" i="4"/>
  <c r="BE165" i="4"/>
  <c r="BE166" i="4"/>
  <c r="BE168" i="4"/>
  <c r="BE169" i="4"/>
  <c r="BE175" i="4"/>
  <c r="BE180" i="4"/>
  <c r="BE184" i="4"/>
  <c r="BE186" i="4"/>
  <c r="BE201" i="4"/>
  <c r="BE209" i="4"/>
  <c r="BE210" i="4"/>
  <c r="F92" i="4"/>
  <c r="BE132" i="4"/>
  <c r="BE140" i="4"/>
  <c r="BE144" i="4"/>
  <c r="BE146" i="4"/>
  <c r="BE151" i="4"/>
  <c r="BE153" i="4"/>
  <c r="BE157" i="4"/>
  <c r="BE162" i="4"/>
  <c r="BE163" i="4"/>
  <c r="BE167" i="4"/>
  <c r="BE173" i="4"/>
  <c r="BE176" i="4"/>
  <c r="BE177" i="4"/>
  <c r="BE178" i="4"/>
  <c r="BE185" i="4"/>
  <c r="BE189" i="4"/>
  <c r="BE196" i="4"/>
  <c r="BE198" i="4"/>
  <c r="BE199" i="4"/>
  <c r="BE203" i="4"/>
  <c r="J91" i="4"/>
  <c r="BE129" i="4"/>
  <c r="BE135" i="4"/>
  <c r="BE136" i="4"/>
  <c r="BE138" i="4"/>
  <c r="BE141" i="4"/>
  <c r="BE145" i="4"/>
  <c r="BE149" i="4"/>
  <c r="BE154" i="4"/>
  <c r="BE161" i="4"/>
  <c r="BE182" i="4"/>
  <c r="BE188" i="4"/>
  <c r="BE192" i="4"/>
  <c r="BE194" i="4"/>
  <c r="BE195" i="4"/>
  <c r="BE207" i="4"/>
  <c r="F91" i="4"/>
  <c r="BE134" i="4"/>
  <c r="BE142" i="4"/>
  <c r="BE143" i="4"/>
  <c r="BE156" i="4"/>
  <c r="BE160" i="4"/>
  <c r="BE170" i="4"/>
  <c r="BE171" i="4"/>
  <c r="BE172" i="4"/>
  <c r="BE174" i="4"/>
  <c r="BE179" i="4"/>
  <c r="BE181" i="4"/>
  <c r="BE183" i="4"/>
  <c r="BE191" i="4"/>
  <c r="BE193" i="4"/>
  <c r="BE197" i="4"/>
  <c r="BE202" i="4"/>
  <c r="F91" i="3"/>
  <c r="E111" i="3"/>
  <c r="J117" i="3"/>
  <c r="BE126" i="3"/>
  <c r="BE127" i="3"/>
  <c r="BE129" i="3"/>
  <c r="BE137" i="3"/>
  <c r="BE143" i="3"/>
  <c r="BE144" i="3"/>
  <c r="BE146" i="3"/>
  <c r="F118" i="3"/>
  <c r="BE124" i="3"/>
  <c r="BE125" i="3"/>
  <c r="BE130" i="3"/>
  <c r="BE134" i="3"/>
  <c r="BE135" i="3"/>
  <c r="BE139" i="3"/>
  <c r="BE141" i="3"/>
  <c r="BE142" i="3"/>
  <c r="BE147" i="3"/>
  <c r="J115" i="3"/>
  <c r="BE131" i="3"/>
  <c r="BE133" i="3"/>
  <c r="BE138" i="3"/>
  <c r="BE145" i="3"/>
  <c r="BE149" i="3"/>
  <c r="BE150" i="3"/>
  <c r="J92" i="3"/>
  <c r="BE128" i="3"/>
  <c r="BE132" i="3"/>
  <c r="BE136" i="3"/>
  <c r="BE151" i="3"/>
  <c r="F133" i="2"/>
  <c r="BE141" i="2"/>
  <c r="BE143" i="2"/>
  <c r="BE148" i="2"/>
  <c r="BE153" i="2"/>
  <c r="BE161" i="2"/>
  <c r="BE201" i="2"/>
  <c r="BE203" i="2"/>
  <c r="BE204" i="2"/>
  <c r="BE207" i="2"/>
  <c r="BE208" i="2"/>
  <c r="BE218" i="2"/>
  <c r="BE223" i="2"/>
  <c r="BE224" i="2"/>
  <c r="BE227" i="2"/>
  <c r="BE231" i="2"/>
  <c r="BE233" i="2"/>
  <c r="BE255" i="2"/>
  <c r="BE256" i="2"/>
  <c r="BE261" i="2"/>
  <c r="BE266" i="2"/>
  <c r="BE267" i="2"/>
  <c r="BE268" i="2"/>
  <c r="BE269" i="2"/>
  <c r="BE270" i="2"/>
  <c r="BE274" i="2"/>
  <c r="BE275" i="2"/>
  <c r="BE277" i="2"/>
  <c r="BE279" i="2"/>
  <c r="BE289" i="2"/>
  <c r="BE292" i="2"/>
  <c r="BE296" i="2"/>
  <c r="BE298" i="2"/>
  <c r="BE301" i="2"/>
  <c r="BE302" i="2"/>
  <c r="BE303" i="2"/>
  <c r="BE305" i="2"/>
  <c r="BE307" i="2"/>
  <c r="BE308" i="2"/>
  <c r="BE309" i="2"/>
  <c r="BE311" i="2"/>
  <c r="BE315" i="2"/>
  <c r="BE316" i="2"/>
  <c r="BE317" i="2"/>
  <c r="BE320" i="2"/>
  <c r="BE321" i="2"/>
  <c r="BE329" i="2"/>
  <c r="BE340" i="2"/>
  <c r="BE346" i="2"/>
  <c r="BE357" i="2"/>
  <c r="BE360" i="2"/>
  <c r="BE363" i="2"/>
  <c r="BE369" i="2"/>
  <c r="BE394" i="2"/>
  <c r="BE395" i="2"/>
  <c r="BE396" i="2"/>
  <c r="BE399" i="2"/>
  <c r="BE402" i="2"/>
  <c r="BE406" i="2"/>
  <c r="BE408" i="2"/>
  <c r="BE420" i="2"/>
  <c r="BE424" i="2"/>
  <c r="BE451" i="2"/>
  <c r="BE458" i="2"/>
  <c r="E85" i="2"/>
  <c r="J92" i="2"/>
  <c r="J131" i="2"/>
  <c r="F134" i="2"/>
  <c r="BE177" i="2"/>
  <c r="BE179" i="2"/>
  <c r="BE198" i="2"/>
  <c r="BE200" i="2"/>
  <c r="BE212" i="2"/>
  <c r="BE215" i="2"/>
  <c r="BE225" i="2"/>
  <c r="BE232" i="2"/>
  <c r="BE251" i="2"/>
  <c r="BE258" i="2"/>
  <c r="BE259" i="2"/>
  <c r="BE260" i="2"/>
  <c r="BE265" i="2"/>
  <c r="BE276" i="2"/>
  <c r="BE281" i="2"/>
  <c r="BE285" i="2"/>
  <c r="BE295" i="2"/>
  <c r="BE299" i="2"/>
  <c r="BE300" i="2"/>
  <c r="BE304" i="2"/>
  <c r="BE306" i="2"/>
  <c r="BE310" i="2"/>
  <c r="BE312" i="2"/>
  <c r="BE313" i="2"/>
  <c r="BE319" i="2"/>
  <c r="BE325" i="2"/>
  <c r="BE328" i="2"/>
  <c r="BE332" i="2"/>
  <c r="BE333" i="2"/>
  <c r="BE335" i="2"/>
  <c r="BE339" i="2"/>
  <c r="BE341" i="2"/>
  <c r="BE345" i="2"/>
  <c r="BE349" i="2"/>
  <c r="BE361" i="2"/>
  <c r="BE372" i="2"/>
  <c r="BE378" i="2"/>
  <c r="BE381" i="2"/>
  <c r="BE384" i="2"/>
  <c r="BE391" i="2"/>
  <c r="BE403" i="2"/>
  <c r="BE421" i="2"/>
  <c r="BE440" i="2"/>
  <c r="BE461" i="2"/>
  <c r="J91" i="2"/>
  <c r="BE140" i="2"/>
  <c r="BE185" i="2"/>
  <c r="BE191" i="2"/>
  <c r="BE192" i="2"/>
  <c r="BE193" i="2"/>
  <c r="BE221" i="2"/>
  <c r="BE226" i="2"/>
  <c r="BE230" i="2"/>
  <c r="BE447" i="2"/>
  <c r="BE157" i="2"/>
  <c r="BE188" i="2"/>
  <c r="BE195" i="2"/>
  <c r="BE211" i="2"/>
  <c r="BE222" i="2"/>
  <c r="BE441" i="2"/>
  <c r="BE459" i="2"/>
  <c r="F37" i="2"/>
  <c r="BD95" i="1" s="1"/>
  <c r="F35" i="4"/>
  <c r="BB97" i="1" s="1"/>
  <c r="F37" i="4"/>
  <c r="BD97" i="1" s="1"/>
  <c r="F36" i="2"/>
  <c r="BC95" i="1" s="1"/>
  <c r="F35" i="3"/>
  <c r="BB96" i="1" s="1"/>
  <c r="F36" i="3"/>
  <c r="BC96" i="1" s="1"/>
  <c r="F36" i="4"/>
  <c r="BC97" i="1" s="1"/>
  <c r="F35" i="2"/>
  <c r="BB95" i="1" s="1"/>
  <c r="F37" i="3"/>
  <c r="BD96" i="1" s="1"/>
  <c r="R122" i="3" l="1"/>
  <c r="R121" i="3" s="1"/>
  <c r="BK122" i="3"/>
  <c r="BK121" i="3" s="1"/>
  <c r="J121" i="3" s="1"/>
  <c r="J96" i="3" s="1"/>
  <c r="R138" i="2"/>
  <c r="R196" i="2"/>
  <c r="T196" i="2"/>
  <c r="P196" i="2"/>
  <c r="R127" i="4"/>
  <c r="T122" i="3"/>
  <c r="T121" i="3" s="1"/>
  <c r="T127" i="4"/>
  <c r="P122" i="3"/>
  <c r="P121" i="3"/>
  <c r="AU96" i="1" s="1"/>
  <c r="P138" i="2"/>
  <c r="P137" i="2" s="1"/>
  <c r="AU95" i="1" s="1"/>
  <c r="T138" i="2"/>
  <c r="P127" i="4"/>
  <c r="AU97" i="1" s="1"/>
  <c r="BK138" i="2"/>
  <c r="J138" i="2" s="1"/>
  <c r="J97" i="2" s="1"/>
  <c r="BK196" i="2"/>
  <c r="J196" i="2" s="1"/>
  <c r="J103" i="2" s="1"/>
  <c r="BK456" i="2"/>
  <c r="J456" i="2" s="1"/>
  <c r="J115" i="2" s="1"/>
  <c r="BK205" i="4"/>
  <c r="J205" i="4"/>
  <c r="J106" i="4" s="1"/>
  <c r="J122" i="3"/>
  <c r="J97" i="3" s="1"/>
  <c r="AV96" i="1"/>
  <c r="BB94" i="1"/>
  <c r="W31" i="1" s="1"/>
  <c r="AZ97" i="1"/>
  <c r="BC94" i="1"/>
  <c r="W32" i="1" s="1"/>
  <c r="AV95" i="1"/>
  <c r="AZ96" i="1"/>
  <c r="J30" i="3"/>
  <c r="F34" i="3" s="1"/>
  <c r="J34" i="3" s="1"/>
  <c r="AW96" i="1" s="1"/>
  <c r="AV97" i="1"/>
  <c r="BD94" i="1"/>
  <c r="W33" i="1" s="1"/>
  <c r="AZ95" i="1"/>
  <c r="AT96" i="1" l="1"/>
  <c r="AG96" i="1"/>
  <c r="R137" i="2"/>
  <c r="T137" i="2"/>
  <c r="BK127" i="4"/>
  <c r="J127" i="4" s="1"/>
  <c r="J96" i="4" s="1"/>
  <c r="BK137" i="2"/>
  <c r="J39" i="3"/>
  <c r="AU94" i="1"/>
  <c r="AY94" i="1"/>
  <c r="AX94" i="1"/>
  <c r="AZ94" i="1"/>
  <c r="AN96" i="1" l="1"/>
  <c r="J137" i="2"/>
  <c r="J96" i="2" s="1"/>
  <c r="W29" i="1"/>
  <c r="J30" i="4"/>
  <c r="F34" i="4" s="1"/>
  <c r="J34" i="4" s="1"/>
  <c r="AW97" i="1" s="1"/>
  <c r="AT97" i="1" s="1"/>
  <c r="AV94" i="1"/>
  <c r="AK29" i="1" s="1"/>
  <c r="AG97" i="1" l="1"/>
  <c r="J30" i="2"/>
  <c r="F34" i="2" s="1"/>
  <c r="J39" i="4"/>
  <c r="AN97" i="1"/>
  <c r="AT94" i="1"/>
  <c r="AG95" i="1" l="1"/>
  <c r="J34" i="2"/>
  <c r="AW95" i="1" s="1"/>
  <c r="AT95" i="1" s="1"/>
  <c r="AN95" i="1" l="1"/>
  <c r="AN94" i="1" s="1"/>
  <c r="AG94" i="1"/>
  <c r="AK26" i="1" s="1"/>
  <c r="J39" i="2"/>
  <c r="W30" i="1" l="1"/>
  <c r="AK30" i="1" s="1"/>
  <c r="AK35" i="1" s="1"/>
</calcChain>
</file>

<file path=xl/sharedStrings.xml><?xml version="1.0" encoding="utf-8"?>
<sst xmlns="http://schemas.openxmlformats.org/spreadsheetml/2006/main" count="5600" uniqueCount="949">
  <si>
    <t>Export Komplet</t>
  </si>
  <si>
    <t/>
  </si>
  <si>
    <t>2.0</t>
  </si>
  <si>
    <t>False</t>
  </si>
  <si>
    <t>{a33f1480-089d-4dd9-8555-4b2ccccb2a7b}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</si>
  <si>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</si>
  <si>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</si>
  <si>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</si>
  <si>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</si>
  <si>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</si>
  <si>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</si>
  <si>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</si>
  <si>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</si>
  <si>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</si>
  <si>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</si>
  <si>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</si>
  <si>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</si>
  <si>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</si>
  <si>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</si>
  <si>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</si>
  <si>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</si>
  <si>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</si>
  <si>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</si>
  <si>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</si>
  <si>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</si>
  <si>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</si>
  <si>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</si>
  <si>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</si>
  <si>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</si>
  <si>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</si>
  <si>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</si>
  <si>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</si>
  <si>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</si>
  <si>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</si>
  <si>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</si>
  <si>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</si>
  <si>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</si>
  <si>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</si>
  <si>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</si>
  <si>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</si>
  <si>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</si>
  <si>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</si>
  <si>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</si>
  <si>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</si>
  <si>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</si>
  <si>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</si>
  <si>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</si>
  <si>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</si>
  <si>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</si>
  <si>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</si>
  <si>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</si>
  <si>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</si>
  <si>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</si>
  <si>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</si>
  <si>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</si>
  <si>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</si>
  <si>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</si>
  <si>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</si>
  <si>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</si>
  <si>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</si>
  <si>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</si>
  <si>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</si>
  <si>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</si>
  <si>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</si>
  <si>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</si>
  <si>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</si>
  <si>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</si>
  <si>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</si>
  <si>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</si>
  <si>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</si>
  <si>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</si>
  <si>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</si>
  <si>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30092023HANKE</t>
  </si>
  <si>
    <t>Stavební ...</t>
  </si>
  <si>
    <t>STA</t>
  </si>
  <si>
    <t>1</t>
  </si>
  <si>
    <t>{dacbada0-2ca5-4d7e-9052-d94587219021}</t>
  </si>
  <si>
    <t>2</t>
  </si>
  <si>
    <t>VZT</t>
  </si>
  <si>
    <t>{657bb1cc-1cda-4dcf-bd20-a7839006611a}</t>
  </si>
  <si>
    <t>ZTI</t>
  </si>
  <si>
    <t>{56c14dba-2af5-4c5f-aa85-e4819e364076}</t>
  </si>
  <si>
    <t>KRYCÍ LIST SOUPISU PRACÍ</t>
  </si>
  <si>
    <t>Objekt: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</si>
  <si>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</si>
  <si>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</si>
  <si>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</si>
  <si>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</si>
  <si>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</si>
  <si>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</si>
  <si>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</si>
  <si>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6 - Úpravy povrchů, podlahy a osazování výplní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</si>
  <si>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</si>
  <si>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</si>
  <si>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</si>
  <si>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PSV - Práce a dodávky PSV</t>
  </si>
  <si>
    <t xml:space="preserve">    725 - Zdravotechnika - zařizovací předměty</t>
  </si>
  <si>
    <t xml:space="preserve">    727 - Zdravotechnika - protipožární ochrana</t>
  </si>
  <si>
    <t xml:space="preserve">    741 - Elektroinstalace - silnoproud</t>
  </si>
  <si>
    <t xml:space="preserve">    751 - Vzduchotechnika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</si>
  <si>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</si>
  <si>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</si>
  <si>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</si>
  <si>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776 - Podlahy povlakové</t>
  </si>
  <si>
    <t xml:space="preserve">    781 - Dokončovací práce - obklady</t>
  </si>
  <si>
    <t xml:space="preserve">    784 - Dokončovací práce - malby a tapety</t>
  </si>
  <si>
    <t>HZS - Hodinové zúčtovací sazby</t>
  </si>
  <si>
    <t>VRN - Vedlejší rozpočtové náklady</t>
  </si>
  <si>
    <t xml:space="preserve">    VRN4 - Inženýrská činnost</t>
  </si>
  <si>
    <t xml:space="preserve">    VRN8 - Další náklady na pracovníky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</si>
  <si>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</si>
  <si>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</si>
  <si>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</si>
  <si>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</si>
  <si>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</si>
  <si>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</si>
  <si>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</si>
  <si>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</si>
  <si>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</si>
  <si>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</si>
  <si>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</si>
  <si>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</si>
  <si>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</si>
  <si>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</si>
  <si>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</si>
  <si>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</si>
  <si>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</si>
  <si>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</si>
  <si>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</si>
  <si>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317142412.XLA</t>
  </si>
  <si>
    <t>Překlad nenosný pórobetonový Ytong NEP 75-1250 dl 1250 mm</t>
  </si>
  <si>
    <t>kus</t>
  </si>
  <si>
    <t>4</t>
  </si>
  <si>
    <t>340271045.XLA</t>
  </si>
  <si>
    <t>Zazdívka otvorů v příčkách nebo stěnách pl přes 1 do 4 m2 tvárnicemi Ytong tl 140 mm</t>
  </si>
  <si>
    <t>m2</t>
  </si>
  <si>
    <t>-673293500</t>
  </si>
  <si>
    <t>VV</t>
  </si>
  <si>
    <t>0,9*2,0</t>
  </si>
  <si>
    <t>342272215.XLA</t>
  </si>
  <si>
    <t>Příčka z tvárnic Ytong Klasik 75 na tenkovrstvou maltu tl 75 mm</t>
  </si>
  <si>
    <t>(0,175+0,2+0,245+1,58+1,95+1,195+1)*2,7</t>
  </si>
  <si>
    <t>odpočet otvoru</t>
  </si>
  <si>
    <t>-0,7*1,97</t>
  </si>
  <si>
    <t>Součet</t>
  </si>
  <si>
    <t>342272225.XLA</t>
  </si>
  <si>
    <t>Příčka z tvárnic Ytong Klasik 100 na tenkovrstvou maltu tl 100 mm</t>
  </si>
  <si>
    <t>6</t>
  </si>
  <si>
    <t>1,83*2,7</t>
  </si>
  <si>
    <t>stupínek koupelna</t>
  </si>
  <si>
    <t>1,195*0,15</t>
  </si>
  <si>
    <t>5</t>
  </si>
  <si>
    <t>711131101</t>
  </si>
  <si>
    <t>Provedení izolace proti zemní vlhkosti pásy na sucho vodorovné AIP nebo tkaninou</t>
  </si>
  <si>
    <t>8</t>
  </si>
  <si>
    <t>1,75*0,1</t>
  </si>
  <si>
    <t>(0,175+0,2+0,245+1,58+1,95+1,195+1)*0,075</t>
  </si>
  <si>
    <t>M</t>
  </si>
  <si>
    <t>BTX.10000002</t>
  </si>
  <si>
    <t>BITUMAX R 333 H (role/10m2)</t>
  </si>
  <si>
    <t>10</t>
  </si>
  <si>
    <t>0,651*1,1655 "Přepočtené koeficientem množství</t>
  </si>
  <si>
    <t>Úpravy povrchů, podlahy a osazování výplní</t>
  </si>
  <si>
    <t>7</t>
  </si>
  <si>
    <t>612142001</t>
  </si>
  <si>
    <t>Potažení vnitřních stěn sklovláknitým pletivem vtlačeným do tenkovrstvé hmoty</t>
  </si>
  <si>
    <t>Po provedení nových rozvodů a elektřiny budou provedeny nové omítky včetně výztužné síťky.</t>
  </si>
  <si>
    <t>(3,985+3,46)*2*2,7</t>
  </si>
  <si>
    <t>(4,75+3,46)*2*2,7</t>
  </si>
  <si>
    <t>(1,32+3,46)*2*2,7</t>
  </si>
  <si>
    <t>(1,95+1,94)*2*2,7</t>
  </si>
  <si>
    <t>(1,55+2,32)*2*2,7</t>
  </si>
  <si>
    <t>odpočet otvorů</t>
  </si>
  <si>
    <t>-0,9*2,4</t>
  </si>
  <si>
    <t>-1,2*1,6</t>
  </si>
  <si>
    <t>-2,1*1,6</t>
  </si>
  <si>
    <t>-0,8*1,97*5</t>
  </si>
  <si>
    <t>-0,7*1,97*2</t>
  </si>
  <si>
    <t>10"rezerva na výpočet</t>
  </si>
  <si>
    <t>9</t>
  </si>
  <si>
    <t>Ostatní konstrukce a práce, bourání</t>
  </si>
  <si>
    <t>962041314</t>
  </si>
  <si>
    <t>Bourání příček z betonu prostého tl do 120 mm</t>
  </si>
  <si>
    <t>-445199144</t>
  </si>
  <si>
    <t>1,32*2,7</t>
  </si>
  <si>
    <t>962084131</t>
  </si>
  <si>
    <t>Bourání příček deskových umakartových, sololitových, tl. do 100 mm</t>
  </si>
  <si>
    <t>14</t>
  </si>
  <si>
    <t>Demontáž příčka spíže</t>
  </si>
  <si>
    <t>0,6*2,7</t>
  </si>
  <si>
    <t>Demnontáž příčka WC a koupelna včetně dveří</t>
  </si>
  <si>
    <t>(1,83+1,76+1,66+0,86)*2,7</t>
  </si>
  <si>
    <t>965046111</t>
  </si>
  <si>
    <t>Broušení stávajících betonových podlah úběr do 3 mm</t>
  </si>
  <si>
    <t>16</t>
  </si>
  <si>
    <t>5,54+3,11+14,26+16,44+2,36</t>
  </si>
  <si>
    <t>11</t>
  </si>
  <si>
    <t>968072455</t>
  </si>
  <si>
    <t>Vybourání kovových dveřních zárubní pl do 2 m2</t>
  </si>
  <si>
    <t>-1642807907</t>
  </si>
  <si>
    <t>0,8*1,97*4</t>
  </si>
  <si>
    <t>997</t>
  </si>
  <si>
    <t>Doprava suti a vybouraných hmot</t>
  </si>
  <si>
    <t>997013215</t>
  </si>
  <si>
    <t>Vnitrostaveništní doprava suti a vybouraných hmot pro budovy v přes 15 do 18 m ručně</t>
  </si>
  <si>
    <t>t</t>
  </si>
  <si>
    <t>18</t>
  </si>
  <si>
    <t>13</t>
  </si>
  <si>
    <t>997013511</t>
  </si>
  <si>
    <t>Odvoz suti a vybouraných hmot z meziskládky na skládku do 1 km s naložením a se složením</t>
  </si>
  <si>
    <t>20</t>
  </si>
  <si>
    <t>997013631</t>
  </si>
  <si>
    <t>Poplatek za uložení na skládce (skládkovné) stavebního odpadu směsného kód odpadu 17 09 04</t>
  </si>
  <si>
    <t>22</t>
  </si>
  <si>
    <t>998</t>
  </si>
  <si>
    <t>Přesun hmot</t>
  </si>
  <si>
    <t>15</t>
  </si>
  <si>
    <t>998018003</t>
  </si>
  <si>
    <t>Přesun hmot ruční pro budovy v přes 12 do 24 m</t>
  </si>
  <si>
    <t>24</t>
  </si>
  <si>
    <t>PSV</t>
  </si>
  <si>
    <t>Práce a dodávky PSV</t>
  </si>
  <si>
    <t>725</t>
  </si>
  <si>
    <t>Zdravotechnika - zařizovací předměty</t>
  </si>
  <si>
    <t>X 2</t>
  </si>
  <si>
    <t>ZTI komplet Viz samostaný rozpočet v záložce 2</t>
  </si>
  <si>
    <t>soub</t>
  </si>
  <si>
    <t>26</t>
  </si>
  <si>
    <t>727</t>
  </si>
  <si>
    <t>Zdravotechnika - protipožární ochrana</t>
  </si>
  <si>
    <t>17</t>
  </si>
  <si>
    <t>727212119</t>
  </si>
  <si>
    <t>Trubní ucpávka plastového potrubí bez izolace D 160 mm stěnou tl 100 mm požární odolnost EI 90-120</t>
  </si>
  <si>
    <t>28</t>
  </si>
  <si>
    <t>727213205</t>
  </si>
  <si>
    <t>Trubní ucpávka plastového potrubí bez izolace D 50 mm stropem tl 150 mm požární odolnost EI 60</t>
  </si>
  <si>
    <t>30</t>
  </si>
  <si>
    <t>741</t>
  </si>
  <si>
    <t>Elektroinstalace - silnoproud</t>
  </si>
  <si>
    <t>19</t>
  </si>
  <si>
    <t>741122015</t>
  </si>
  <si>
    <t>Montáž kabel Cu bez ukončení uložený pod omítku plný kulatý 3x1,5 mm2 (např. CYKY)</t>
  </si>
  <si>
    <t>m</t>
  </si>
  <si>
    <t>32</t>
  </si>
  <si>
    <t>34111030</t>
  </si>
  <si>
    <t>kabel instalační jádro Cu plné izolace PVC plášť PVC 450/750V (CYKY) 3x1,5mm2</t>
  </si>
  <si>
    <t>34</t>
  </si>
  <si>
    <t>27*1,15 "Přepočtené koeficientem množství</t>
  </si>
  <si>
    <t>741122016</t>
  </si>
  <si>
    <t>Montáž kabel Cu bez ukončení uložený pod omítku plný kulatý 3x2,5 až 6 mm2 (např. CYKY)</t>
  </si>
  <si>
    <t>36</t>
  </si>
  <si>
    <t>34111036</t>
  </si>
  <si>
    <t>kabel instalační jádro Cu plné izolace PVC plášť PVC 450/750V (CYKY) 3x2,5mm2</t>
  </si>
  <si>
    <t>38</t>
  </si>
  <si>
    <t>75*1,15 "Přepočtené koeficientem množství</t>
  </si>
  <si>
    <t>23</t>
  </si>
  <si>
    <t>741122022</t>
  </si>
  <si>
    <t>Montáž kabel Cu bez ukončení uložený pod omítku plný kulatý 4x2,5 až 4 mm2 (např. CYKY)</t>
  </si>
  <si>
    <t>40</t>
  </si>
  <si>
    <t>34111064</t>
  </si>
  <si>
    <t>kabel instalační jádro Cu plné izolace PVC plášť PVC 450/750V (CYKY) 4x2,5mm2</t>
  </si>
  <si>
    <t>42</t>
  </si>
  <si>
    <t>18*1,15 "Přepočtené koeficientem množství</t>
  </si>
  <si>
    <t>25</t>
  </si>
  <si>
    <t>741122031</t>
  </si>
  <si>
    <t>Montáž kabel Cu bez ukončení uložený pod omítku plný kulatý 5x1,5 až 2,5 mm2 (např. CYKY)</t>
  </si>
  <si>
    <t>44</t>
  </si>
  <si>
    <t>34111090</t>
  </si>
  <si>
    <t>kabel instalační jádro Cu plné izolace PVC plášť PVC 450/750V (CYKY) 5x1,5mm2</t>
  </si>
  <si>
    <t>46</t>
  </si>
  <si>
    <t>42*1,15 "Přepočtené koeficientem množství</t>
  </si>
  <si>
    <t>27</t>
  </si>
  <si>
    <t>741210002</t>
  </si>
  <si>
    <t>Montáž rozvodnice oceloplechová nebo plastová běžná do 50 kg</t>
  </si>
  <si>
    <t>48</t>
  </si>
  <si>
    <t>ABB.1SLM006502A1203</t>
  </si>
  <si>
    <t>Rozvodnice nástěnná IP65/18M, Mistral65 vč. N/PE, průhledná dvířka</t>
  </si>
  <si>
    <t>50</t>
  </si>
  <si>
    <t>29</t>
  </si>
  <si>
    <t>741210833</t>
  </si>
  <si>
    <t>Demontáž rozvodnic plastových na povrchu s krytím do IPx4 plochou přes 0,2 m2</t>
  </si>
  <si>
    <t>52</t>
  </si>
  <si>
    <t>741213813</t>
  </si>
  <si>
    <t>Demontáž kabelu silového z rozvodnice průřezu žil přes 4 do 10 mm2 bez zachování funkčnosti</t>
  </si>
  <si>
    <t>54</t>
  </si>
  <si>
    <t>31</t>
  </si>
  <si>
    <t>741310001</t>
  </si>
  <si>
    <t>Montáž spínač nástěnný 1-jednopólový prostředí normální se zapojením vodičů</t>
  </si>
  <si>
    <t>56</t>
  </si>
  <si>
    <t>34535015</t>
  </si>
  <si>
    <t>spínač nástěnný jednopólový, řazení 1, IP44, šroubové svorky</t>
  </si>
  <si>
    <t>58</t>
  </si>
  <si>
    <t>33</t>
  </si>
  <si>
    <t>741310003</t>
  </si>
  <si>
    <t>Montáž spínač nástěnný 2-dvoupólový prostředí normální se zapojením vodičů</t>
  </si>
  <si>
    <t>60</t>
  </si>
  <si>
    <t>1+3+1+1+1</t>
  </si>
  <si>
    <t>ABB.355302922B</t>
  </si>
  <si>
    <t>Spínač dvojpólový, s čirým průzorem, se signalizační doutnavkou, IP44 Praktik</t>
  </si>
  <si>
    <t>62</t>
  </si>
  <si>
    <t>35</t>
  </si>
  <si>
    <t>741310402</t>
  </si>
  <si>
    <t>Montáž spínač tří/čtyřpólový nástěnný do 25 A prostředí normální se zapojením vodičů</t>
  </si>
  <si>
    <t>64</t>
  </si>
  <si>
    <t>ABB.3956323</t>
  </si>
  <si>
    <t>Přípojka sporáková se signalizační doutnavkou, zapuštěná</t>
  </si>
  <si>
    <t>66</t>
  </si>
  <si>
    <t>37</t>
  </si>
  <si>
    <t>741311813</t>
  </si>
  <si>
    <t>Demontáž spínačů nástěnných normálních do 10 A šroubových bez zachování funkčnosti do 2 svorek</t>
  </si>
  <si>
    <t>68</t>
  </si>
  <si>
    <t>detektor kouře</t>
  </si>
  <si>
    <t>Sporák vypínač</t>
  </si>
  <si>
    <t>domací telefón</t>
  </si>
  <si>
    <t>Zásuvky jednoduché i dvojité</t>
  </si>
  <si>
    <t>spínač osvětlení</t>
  </si>
  <si>
    <t xml:space="preserve">Světlo na stěně </t>
  </si>
  <si>
    <t>světlo na stropě</t>
  </si>
  <si>
    <t>demontáž infrazářiče</t>
  </si>
  <si>
    <t>741313012</t>
  </si>
  <si>
    <t>Montáž zásuvka chráněná bezšroubové připojení v krabici 2P+PE dvojí zapojení prostředí základní,vlhké se zapojením vodičů</t>
  </si>
  <si>
    <t>70</t>
  </si>
  <si>
    <t>1 i 2 násobné</t>
  </si>
  <si>
    <t>10+1+1+5+1</t>
  </si>
  <si>
    <t>39</t>
  </si>
  <si>
    <t>ABB.5519NC02540B</t>
  </si>
  <si>
    <t>Zásuvka jednonásobná s ochran. kolíkem, s víčkem, pro průběž. montáž, IP54 Variant+</t>
  </si>
  <si>
    <t>72</t>
  </si>
  <si>
    <t>741320103</t>
  </si>
  <si>
    <t>Montáž jističů jednopólových nn do 25 A s krytem se zapojením vodičů</t>
  </si>
  <si>
    <t>74</t>
  </si>
  <si>
    <t>12+2+4+6+3</t>
  </si>
  <si>
    <t>41</t>
  </si>
  <si>
    <t>35822124</t>
  </si>
  <si>
    <t>jistič 1-pólový 16 A vypínací charakteristika C vypínací schopnost 10 kA</t>
  </si>
  <si>
    <t>76</t>
  </si>
  <si>
    <t>741370022</t>
  </si>
  <si>
    <t>Montáž svítidlo žárovkové bytové stropní vestavné 2 zdroje</t>
  </si>
  <si>
    <t>78</t>
  </si>
  <si>
    <t>43</t>
  </si>
  <si>
    <t>34825011</t>
  </si>
  <si>
    <t>svítidlo vestavné stropní panelové čtvercové/obdélníkové 0,09-0,36m2 2200-5000lm</t>
  </si>
  <si>
    <t>80</t>
  </si>
  <si>
    <t>741372112</t>
  </si>
  <si>
    <t>Montáž svítidlo LED interiérové vestavné panelové hranaté nebo kruhové přes 0,09 do 0,36 m2 se zapojením vodičů</t>
  </si>
  <si>
    <t>82</t>
  </si>
  <si>
    <t>stěnově koupelnové</t>
  </si>
  <si>
    <t>45</t>
  </si>
  <si>
    <t>34825017</t>
  </si>
  <si>
    <t>svítidlo vestavné stěnové orientační čtvercové 100x100-150x150mm</t>
  </si>
  <si>
    <t>84</t>
  </si>
  <si>
    <t>741810001</t>
  </si>
  <si>
    <t>Celková prohlídka elektrického rozvodu a zařízení do 100 000,- Kč</t>
  </si>
  <si>
    <t>86</t>
  </si>
  <si>
    <t>47</t>
  </si>
  <si>
    <t>751614125</t>
  </si>
  <si>
    <t>Demontáž a montáž čidla kombinovaného</t>
  </si>
  <si>
    <t>88</t>
  </si>
  <si>
    <t>40461012</t>
  </si>
  <si>
    <t>čidlo prostorové kombinované CO2 a RH</t>
  </si>
  <si>
    <t>90</t>
  </si>
  <si>
    <t>49</t>
  </si>
  <si>
    <t>741322815</t>
  </si>
  <si>
    <t>Demontáž jistič jednopólový nn do 25 A ze skříně</t>
  </si>
  <si>
    <t>92</t>
  </si>
  <si>
    <t>HZS2232</t>
  </si>
  <si>
    <t>Hodinová zúčtovací sazba elektrikář odborný</t>
  </si>
  <si>
    <t>hod</t>
  </si>
  <si>
    <t>94</t>
  </si>
  <si>
    <t>Provedené veškerých elektro prací nespecifikovaných ve výkazu výměr</t>
  </si>
  <si>
    <t>5*8</t>
  </si>
  <si>
    <t>51</t>
  </si>
  <si>
    <t>Elektroinstalační materiál nespecifikovaný</t>
  </si>
  <si>
    <t>96</t>
  </si>
  <si>
    <t>X 3</t>
  </si>
  <si>
    <t>Revize</t>
  </si>
  <si>
    <t>ks</t>
  </si>
  <si>
    <t>98</t>
  </si>
  <si>
    <t>53</t>
  </si>
  <si>
    <t>X 4</t>
  </si>
  <si>
    <t>Protokol o určení vnějších vlivů</t>
  </si>
  <si>
    <t>100</t>
  </si>
  <si>
    <t>998741203</t>
  </si>
  <si>
    <t>Přesun hmot procentní pro silnoproud v objektech v přes 12 do 24 m</t>
  </si>
  <si>
    <t>%</t>
  </si>
  <si>
    <t>102</t>
  </si>
  <si>
    <t>751</t>
  </si>
  <si>
    <t>Vzduchotechnika</t>
  </si>
  <si>
    <t>55</t>
  </si>
  <si>
    <t>X 1</t>
  </si>
  <si>
    <t>VZT viz samostatný rozpočet v záložce</t>
  </si>
  <si>
    <t>104</t>
  </si>
  <si>
    <t>763</t>
  </si>
  <si>
    <t>Konstrukce suché výstavby</t>
  </si>
  <si>
    <t>763131411</t>
  </si>
  <si>
    <t>SDK podhled desky 1xA 12,5 bez izolace dvouvrstvá spodní kce profil CD+UD</t>
  </si>
  <si>
    <t>106</t>
  </si>
  <si>
    <t>V celém bytě je navržen nový sádrokartonový podhled na dvojitém roštu. V koupelně bude použit sádrokarton do vlhkého prostředí.</t>
  </si>
  <si>
    <t>5,54+14,26+16,44+2,36</t>
  </si>
  <si>
    <t>57</t>
  </si>
  <si>
    <t>763131451</t>
  </si>
  <si>
    <t>SDK podhled deska 1xH2 12,5 bez izolace dvouvrstvá spodní kce profil CD+UD</t>
  </si>
  <si>
    <t>108</t>
  </si>
  <si>
    <t xml:space="preserve"> V koupelně bude použit sádrokarton do vlhkého prostředí.</t>
  </si>
  <si>
    <t>3,11</t>
  </si>
  <si>
    <t>Součet-</t>
  </si>
  <si>
    <t>763131751</t>
  </si>
  <si>
    <t>Montáž parotěsné zábrany do SDK podhledu</t>
  </si>
  <si>
    <t>110</t>
  </si>
  <si>
    <t>38,6+3,11</t>
  </si>
  <si>
    <t>59</t>
  </si>
  <si>
    <t>JTA.JFN140SP</t>
  </si>
  <si>
    <t>folie nehořlavá parotěsná JUTAFOL N Speciál 140g/m2</t>
  </si>
  <si>
    <t>112</t>
  </si>
  <si>
    <t>41,71*1,1235 "Přepočtené koeficientem množství</t>
  </si>
  <si>
    <t>763131771</t>
  </si>
  <si>
    <t>Příplatek k SDK podhledu za rovinnost kvality Q3</t>
  </si>
  <si>
    <t>114</t>
  </si>
  <si>
    <t>61</t>
  </si>
  <si>
    <t>998763303</t>
  </si>
  <si>
    <t>Přesun hmot tonážní pro sádrokartonové konstrukce v objektech v přes 12 do 24 m</t>
  </si>
  <si>
    <t>116</t>
  </si>
  <si>
    <t>766</t>
  </si>
  <si>
    <t>Konstrukce truhlářské</t>
  </si>
  <si>
    <t>766491851</t>
  </si>
  <si>
    <t>Demontáž prahů dveří jednokřídlových</t>
  </si>
  <si>
    <t>118</t>
  </si>
  <si>
    <t>63</t>
  </si>
  <si>
    <t>766660021</t>
  </si>
  <si>
    <t>Montáž dveřních křídel otvíravých jednokřídlových š do 0,8 m požárních do ocelové zárubně</t>
  </si>
  <si>
    <t>120</t>
  </si>
  <si>
    <t>61165339</t>
  </si>
  <si>
    <t>dveře jednokřídlé dřevotřískové protipožární EI (EW) 30 D3 povrch lakovaný plné 800x1970-2100mm</t>
  </si>
  <si>
    <t>122</t>
  </si>
  <si>
    <t>65</t>
  </si>
  <si>
    <t>766660101</t>
  </si>
  <si>
    <t>Montáž dveřních křídel otvíravých jednokřídlových š do 0,8 m do dřevěné rámové zárubně</t>
  </si>
  <si>
    <t>124</t>
  </si>
  <si>
    <t>Pol1</t>
  </si>
  <si>
    <t>dveře jednokřídlé dřevěné bez povrchové úpravy plné 700x1970mm</t>
  </si>
  <si>
    <t>130</t>
  </si>
  <si>
    <t>67</t>
  </si>
  <si>
    <t>766660171</t>
  </si>
  <si>
    <t>Montáž dveřních křídel otvíravých jednokřídlových š do 0,8 m do obložkové zárubně</t>
  </si>
  <si>
    <t>-9449332</t>
  </si>
  <si>
    <t>61160052</t>
  </si>
  <si>
    <t>dveře jednokřídlé dřevěné bez povrchové úpravy plné 800x1970mm</t>
  </si>
  <si>
    <t>1193699607</t>
  </si>
  <si>
    <t>69</t>
  </si>
  <si>
    <t>766660711</t>
  </si>
  <si>
    <t>Montáž dveřních závěsů na křídlo a zárubeň jednokřídlových dveří</t>
  </si>
  <si>
    <t>132</t>
  </si>
  <si>
    <t>54914133</t>
  </si>
  <si>
    <t>kování bezpečnostní koule/klika RC3</t>
  </si>
  <si>
    <t>134</t>
  </si>
  <si>
    <t>71</t>
  </si>
  <si>
    <t>54914123</t>
  </si>
  <si>
    <t>kování rozetové klika/klika</t>
  </si>
  <si>
    <t>136</t>
  </si>
  <si>
    <t>766662811</t>
  </si>
  <si>
    <t>Demontáž dveřních prahů u dveří jednokřídlových k opětovnému použití</t>
  </si>
  <si>
    <t>140</t>
  </si>
  <si>
    <t>73</t>
  </si>
  <si>
    <t>766681114</t>
  </si>
  <si>
    <t>Montáž zárubní rámových pro dveře jednokřídlové š do 900 mm</t>
  </si>
  <si>
    <t>142</t>
  </si>
  <si>
    <t>61182254</t>
  </si>
  <si>
    <t>zárubeň jednokřídlá smrková rámová tl stěny 75mm rozměru 700/1970mm</t>
  </si>
  <si>
    <t>-884465641</t>
  </si>
  <si>
    <t>75</t>
  </si>
  <si>
    <t>766682111</t>
  </si>
  <si>
    <t>Montáž zárubní obložkových pro dveře jednokřídlové tl stěny do 170 mm</t>
  </si>
  <si>
    <t>60845742</t>
  </si>
  <si>
    <t>61182307</t>
  </si>
  <si>
    <t>zárubeň jednokřídlá obložková tl stěny 60-150mm rozměru 600-1100/1970, 2100mm</t>
  </si>
  <si>
    <t>-1162058080</t>
  </si>
  <si>
    <t>77</t>
  </si>
  <si>
    <t>766691914</t>
  </si>
  <si>
    <t>Vyvěšení nebo zavěšení dřevěných křídel dveří pl do 2 m2</t>
  </si>
  <si>
    <t>146</t>
  </si>
  <si>
    <t>5+5</t>
  </si>
  <si>
    <t>766695212</t>
  </si>
  <si>
    <t>Montáž truhlářských prahů dveří jednokřídlových š do 10 cm</t>
  </si>
  <si>
    <t>148</t>
  </si>
  <si>
    <t>79</t>
  </si>
  <si>
    <t>766812840</t>
  </si>
  <si>
    <t>Demontáž kuchyňských linek dřevěných nebo kovových dl přes 1,8 do 2,1 m</t>
  </si>
  <si>
    <t>150</t>
  </si>
  <si>
    <t>998766103</t>
  </si>
  <si>
    <t>Přesun hmot tonážní pro kce truhlářské v objektech v přes 12 do 24 m</t>
  </si>
  <si>
    <t>152</t>
  </si>
  <si>
    <t>771</t>
  </si>
  <si>
    <t>Podlahy z dlaždic</t>
  </si>
  <si>
    <t>81</t>
  </si>
  <si>
    <t>771111011</t>
  </si>
  <si>
    <t>Vysátí podkladu před pokládkou dlažby</t>
  </si>
  <si>
    <t>154</t>
  </si>
  <si>
    <t>771559191</t>
  </si>
  <si>
    <t>Příplatek k montáži podlah z dlaždic teracových za plochu do 5 m2</t>
  </si>
  <si>
    <t>156</t>
  </si>
  <si>
    <t>83</t>
  </si>
  <si>
    <t>771574514</t>
  </si>
  <si>
    <t>Montáž podlah keramických hladkých lepených cementovým flexibilním rychletuhnoucím lepidlem přes 4 do 6 ks/m2</t>
  </si>
  <si>
    <t>158</t>
  </si>
  <si>
    <t>Podlaha v koupelně bude obložena protiskluznou keramickou velkoformátovou dlažbou v barvě bílý lesk.</t>
  </si>
  <si>
    <t>59761131</t>
  </si>
  <si>
    <t>dlažba keramická slinutá mrazuvzdorná do interiéru i exteriéru povrch hladký/leštěný tl do 10mm přes 4 do 6ks/m2</t>
  </si>
  <si>
    <t>160</t>
  </si>
  <si>
    <t>3,11*1,15 "Přepočtené koeficientem množství</t>
  </si>
  <si>
    <t>85</t>
  </si>
  <si>
    <t>771591112</t>
  </si>
  <si>
    <t>Izolace pod dlažbu nátěrem nebo stěrkou ve dvou vrstvách</t>
  </si>
  <si>
    <t>162</t>
  </si>
  <si>
    <t>771591115</t>
  </si>
  <si>
    <t>Podlahy spárování silikonem</t>
  </si>
  <si>
    <t>164</t>
  </si>
  <si>
    <t>1,95+1,195+1+0,83+2,26+0,245-0,8+0,24+0,68+0,625</t>
  </si>
  <si>
    <t>87</t>
  </si>
  <si>
    <t>771592011</t>
  </si>
  <si>
    <t>Čištění vnitřních ploch podlah nebo schodišť po položení dlažby chemickými prostředky</t>
  </si>
  <si>
    <t>166</t>
  </si>
  <si>
    <t>998771203</t>
  </si>
  <si>
    <t>Přesun hmot procentní pro podlahy z dlaždic v objektech v přes 12 do 24 m</t>
  </si>
  <si>
    <t>168</t>
  </si>
  <si>
    <t>776</t>
  </si>
  <si>
    <t>Podlahy povlakové</t>
  </si>
  <si>
    <t>89</t>
  </si>
  <si>
    <t>776111311</t>
  </si>
  <si>
    <t>Vysátí podkladu povlakových podlah</t>
  </si>
  <si>
    <t>170</t>
  </si>
  <si>
    <t xml:space="preserve">Podlaha v chodbě, pokoji a kuchyňském koutě bude vinylová dekor v odstínu béžový nebo světle šedý. </t>
  </si>
  <si>
    <t>776121112</t>
  </si>
  <si>
    <t>Vodou ředitelná penetrace savého podkladu povlakových podlah</t>
  </si>
  <si>
    <t>172</t>
  </si>
  <si>
    <t>91</t>
  </si>
  <si>
    <t>776141222</t>
  </si>
  <si>
    <t>Stěrka podlahová nivelační pro vyrovnání podkladu povlakových podlah schodišťových stupňů pevnosti 35 MPa tl přes 3 do 5 mm</t>
  </si>
  <si>
    <t>174</t>
  </si>
  <si>
    <t>776201812</t>
  </si>
  <si>
    <t>Demontáž lepených povlakových podlah s podložkou ručně</t>
  </si>
  <si>
    <t>176</t>
  </si>
  <si>
    <t>Budou demontovány všechny podlahy- PVC, linoleum</t>
  </si>
  <si>
    <t>5,54+2,0+0,92+14,26+16,44+2,36</t>
  </si>
  <si>
    <t>93</t>
  </si>
  <si>
    <t>776231111</t>
  </si>
  <si>
    <t>Lepení lamel a čtverců z vinylu standardním lepidlem</t>
  </si>
  <si>
    <t>178</t>
  </si>
  <si>
    <t>28411051</t>
  </si>
  <si>
    <t>dílce vinylové tl 2,5mm, nášlapná vrstva 0,55mm, úprava PUR, třída zátěže 23/33/42, otlak 0,05mm, R10, třída otěru T, hořlavost Bfl S1, bez ftalátů</t>
  </si>
  <si>
    <t>180</t>
  </si>
  <si>
    <t>38,6*1,1 "Přepočtené koeficientem množství</t>
  </si>
  <si>
    <t>95</t>
  </si>
  <si>
    <t>776411111</t>
  </si>
  <si>
    <t>Montáž obvodových soklíků výšky do 80 mm</t>
  </si>
  <si>
    <t>182</t>
  </si>
  <si>
    <t>(3,985+3,46)*2</t>
  </si>
  <si>
    <t>(3,46+4,75)*2</t>
  </si>
  <si>
    <t>(3,46+1,32)*2</t>
  </si>
  <si>
    <t>(1,55+2,32)*2</t>
  </si>
  <si>
    <t>-0,8*5</t>
  </si>
  <si>
    <t>-0,7</t>
  </si>
  <si>
    <t>28411009</t>
  </si>
  <si>
    <t>lišta soklová PVC 18x80mm</t>
  </si>
  <si>
    <t>184</t>
  </si>
  <si>
    <t>43,91*1,02 "Přepočtené koeficientem množství</t>
  </si>
  <si>
    <t>97</t>
  </si>
  <si>
    <t>776991121</t>
  </si>
  <si>
    <t>Základní čištění nově položených podlahovin vysátím a setřením vlhkým mopem</t>
  </si>
  <si>
    <t>186</t>
  </si>
  <si>
    <t>998776203</t>
  </si>
  <si>
    <t>Přesun hmot procentní pro podlahy povlakové v objektech v přes 12 do 24 m</t>
  </si>
  <si>
    <t>188</t>
  </si>
  <si>
    <t>781</t>
  </si>
  <si>
    <t>Dokončovací práce - obklady</t>
  </si>
  <si>
    <t>99</t>
  </si>
  <si>
    <t>781111011</t>
  </si>
  <si>
    <t>Ometení (oprášení) stěny při přípravě podkladu</t>
  </si>
  <si>
    <t>190</t>
  </si>
  <si>
    <t>obklady</t>
  </si>
  <si>
    <t>(1,95+1,195+1,56+0,245+1,58)*2</t>
  </si>
  <si>
    <t>(0,83*1,2)"zadní stěna WC</t>
  </si>
  <si>
    <t>(0,24+0,68+0,625)*2"za pračkou</t>
  </si>
  <si>
    <t>781121011</t>
  </si>
  <si>
    <t>Nátěr penetrační na stěnu</t>
  </si>
  <si>
    <t>192</t>
  </si>
  <si>
    <t>17,146</t>
  </si>
  <si>
    <t>101</t>
  </si>
  <si>
    <t>781131112</t>
  </si>
  <si>
    <t>Izolace pod obklad nátěrem nebo stěrkou ve dvou vrstvách</t>
  </si>
  <si>
    <t>194</t>
  </si>
  <si>
    <t>781131241</t>
  </si>
  <si>
    <t>Izolace pod obklad těsnícími pásy vnitřní kout</t>
  </si>
  <si>
    <t>196</t>
  </si>
  <si>
    <t>9*2</t>
  </si>
  <si>
    <t>103</t>
  </si>
  <si>
    <t>781131264</t>
  </si>
  <si>
    <t>Izolace pod obklad těsnícími pásy mezi podlahou a stěnou</t>
  </si>
  <si>
    <t>198</t>
  </si>
  <si>
    <t>781474154</t>
  </si>
  <si>
    <t>Montáž obkladů vnitřních keramických velkoformátových hladkých přes 4 do 6 ks/m2 lepených flexibilním lepidlem</t>
  </si>
  <si>
    <t>200</t>
  </si>
  <si>
    <t>Stěny koupelny budou obloženy velkoformátovými panely barvy bílý lesk, ve sprchovém koutu velkoformátovými panely barvy béžový nebo světle šedý lesk</t>
  </si>
  <si>
    <t>105</t>
  </si>
  <si>
    <t>59761001</t>
  </si>
  <si>
    <t>obklad velkoformátový keramický hladký přes 4 do 6ks/m2</t>
  </si>
  <si>
    <t>202</t>
  </si>
  <si>
    <t>17,146*1,15 "Přepočtené koeficientem množství</t>
  </si>
  <si>
    <t>781477113</t>
  </si>
  <si>
    <t>Příplatek k montáži obkladů vnitřních keramických hladkých za spárování bílým cementem</t>
  </si>
  <si>
    <t>204</t>
  </si>
  <si>
    <t>107</t>
  </si>
  <si>
    <t>781492211</t>
  </si>
  <si>
    <t>Montáž profilů rohových lepených flexibilním cementovým lepidlem</t>
  </si>
  <si>
    <t>206</t>
  </si>
  <si>
    <t>19416012</t>
  </si>
  <si>
    <t>lišta ukončovací nerezová 10mm</t>
  </si>
  <si>
    <t>208</t>
  </si>
  <si>
    <t>6*1,05 "Přepočtené koeficientem množství</t>
  </si>
  <si>
    <t>109</t>
  </si>
  <si>
    <t>781495115</t>
  </si>
  <si>
    <t>Spárování vnitřních obkladů silikonem</t>
  </si>
  <si>
    <t>210</t>
  </si>
  <si>
    <t>8*2</t>
  </si>
  <si>
    <t>781495142</t>
  </si>
  <si>
    <t>Průnik obkladem kruhový přes DN 30 do DN 90</t>
  </si>
  <si>
    <t>212</t>
  </si>
  <si>
    <t>111</t>
  </si>
  <si>
    <t>781495211</t>
  </si>
  <si>
    <t>Čištění vnitřních ploch stěn po provedení obkladu chemickými prostředky</t>
  </si>
  <si>
    <t>214</t>
  </si>
  <si>
    <t>998781203</t>
  </si>
  <si>
    <t>Přesun hmot procentní pro obklady keramické v objektech v přes 12 do 24 m</t>
  </si>
  <si>
    <t>216</t>
  </si>
  <si>
    <t>784</t>
  </si>
  <si>
    <t>Dokončovací práce - malby a tapety</t>
  </si>
  <si>
    <t>113</t>
  </si>
  <si>
    <t>784121001</t>
  </si>
  <si>
    <t>Oškrabání malby v místnostech v do 3,80 m</t>
  </si>
  <si>
    <t>218</t>
  </si>
  <si>
    <t>Omítky budou oškrábány. Podklad očištěn napenetrován. Po provedení nových rozvodů a elektřiny budou provedeny nové omítky včetně výztužné síťky.</t>
  </si>
  <si>
    <t>(3,46+4,45+3,75+1,63+0,7)*2,7</t>
  </si>
  <si>
    <t>(1,55*2+2,32+0,6+0,2)*2,7</t>
  </si>
  <si>
    <t>(3,46+4,75)*2*2,7</t>
  </si>
  <si>
    <t>(3,46+1,32)*2*2,7</t>
  </si>
  <si>
    <t>-0,8*1,97*7</t>
  </si>
  <si>
    <t>784171101</t>
  </si>
  <si>
    <t>Zakrytí vnitřních podlah včetně pozdějšího odkrytí</t>
  </si>
  <si>
    <t>220</t>
  </si>
  <si>
    <t>115</t>
  </si>
  <si>
    <t>58124844</t>
  </si>
  <si>
    <t>fólie pro malířské potřeby zakrývací tl 25µ 4x5m</t>
  </si>
  <si>
    <t>222</t>
  </si>
  <si>
    <t>100*1,05 "Přepočtené koeficientem množství</t>
  </si>
  <si>
    <t>784181121</t>
  </si>
  <si>
    <t>Hloubková jednonásobná bezbarvá penetrace podkladu v místnostech v do 3,80 m</t>
  </si>
  <si>
    <t>224</t>
  </si>
  <si>
    <t>(3,46+3,985)*2*2,7</t>
  </si>
  <si>
    <t>odpočet obkladů</t>
  </si>
  <si>
    <t>-(1,95+1,195+1,56+0,245+1,58)*2</t>
  </si>
  <si>
    <t>-(0,83*1,2)"zadní stěna WC</t>
  </si>
  <si>
    <t>117</t>
  </si>
  <si>
    <t>784191007</t>
  </si>
  <si>
    <t>Čištění vnitřních ploch podlah po provedení malířských prací</t>
  </si>
  <si>
    <t>226</t>
  </si>
  <si>
    <t>784211101</t>
  </si>
  <si>
    <t>Dvojnásobné bílé malby ze směsí za mokra výborně oděruvzdorných v místnostech v do 3,80 m</t>
  </si>
  <si>
    <t>228</t>
  </si>
  <si>
    <t>99,113</t>
  </si>
  <si>
    <t>stropy z SDK</t>
  </si>
  <si>
    <t>HZS</t>
  </si>
  <si>
    <t>Hodinové zúčtovací sazby</t>
  </si>
  <si>
    <t>119</t>
  </si>
  <si>
    <t>HZS2212</t>
  </si>
  <si>
    <t>Hodinová zúčtovací sazba instalatér odborný</t>
  </si>
  <si>
    <t>262144</t>
  </si>
  <si>
    <t>230</t>
  </si>
  <si>
    <t>demontáže rozvodů vody, baterií, kanalizace a WC včetně zajištění stoupaček</t>
  </si>
  <si>
    <t>8*1,5</t>
  </si>
  <si>
    <t>232</t>
  </si>
  <si>
    <t>Demontáže elektrických kabelů včetně vysekání drážek a likvidace stávajících kabelů</t>
  </si>
  <si>
    <t>Budou demontovány rozvody elektro</t>
  </si>
  <si>
    <t>8*3</t>
  </si>
  <si>
    <t>VRN</t>
  </si>
  <si>
    <t>Vedlejší rozpočtové náklady</t>
  </si>
  <si>
    <t>VRN4</t>
  </si>
  <si>
    <t>Inženýrská činnost</t>
  </si>
  <si>
    <t>121</t>
  </si>
  <si>
    <t>041103000</t>
  </si>
  <si>
    <t>Autorský dozor projektanta</t>
  </si>
  <si>
    <t>234</t>
  </si>
  <si>
    <t>043114000</t>
  </si>
  <si>
    <t>Zkoušky tlakové</t>
  </si>
  <si>
    <t>236</t>
  </si>
  <si>
    <t>VRN8</t>
  </si>
  <si>
    <t>Další náklady na pracovníky</t>
  </si>
  <si>
    <t>123</t>
  </si>
  <si>
    <t>081103000</t>
  </si>
  <si>
    <t>Denní doprava pracovníků na pracoviště</t>
  </si>
  <si>
    <t>km</t>
  </si>
  <si>
    <t>238</t>
  </si>
  <si>
    <t>Kopřivnice a okolí odhad do 7 km</t>
  </si>
  <si>
    <t>odhad časový 1,5 měsíce</t>
  </si>
  <si>
    <t>45*7*2</t>
  </si>
  <si>
    <t>1 - VZT</t>
  </si>
  <si>
    <t>751 - Vzduchotechnika</t>
  </si>
  <si>
    <t xml:space="preserve">    M24 - Montáže vzduchotechnických zař</t>
  </si>
  <si>
    <t xml:space="preserve">    D96 - Přesuny sutí a vybouraných hmot</t>
  </si>
  <si>
    <t xml:space="preserve">    VN - Vedlejší náklady</t>
  </si>
  <si>
    <t>VP -   Vícepráce</t>
  </si>
  <si>
    <t>M24</t>
  </si>
  <si>
    <t>Montáže vzduchotechnických zař</t>
  </si>
  <si>
    <t>M24_1</t>
  </si>
  <si>
    <t>Axiální ventilátor vč. zpětné klapky, průtok = 185 m3/hod,výkon 13 W,napětí 230 V</t>
  </si>
  <si>
    <t>728614212R00</t>
  </si>
  <si>
    <t>Mtž ventilátoru axiál. nízkotl. potrub. do d 200mm</t>
  </si>
  <si>
    <t>42981162R</t>
  </si>
  <si>
    <t>Potrubí SPIRO  125</t>
  </si>
  <si>
    <t>M24_M2</t>
  </si>
  <si>
    <t>Montáž SPIRO potrubí pr. 125</t>
  </si>
  <si>
    <t>M24_2</t>
  </si>
  <si>
    <t>OS koleno O 125/30</t>
  </si>
  <si>
    <t>M24_3</t>
  </si>
  <si>
    <t>OS koleno O 125/90</t>
  </si>
  <si>
    <t>M24_M3</t>
  </si>
  <si>
    <t>Montáž OS koleno O 125/30</t>
  </si>
  <si>
    <t>M24_M4</t>
  </si>
  <si>
    <t>Montáž OS koleno O 125/90</t>
  </si>
  <si>
    <t>M24_M5</t>
  </si>
  <si>
    <t>OBD odbočka oboustranná 90° 250/125</t>
  </si>
  <si>
    <t>M24_M6</t>
  </si>
  <si>
    <t>Montáž OBD odbočka oboustranná 90° 250/125</t>
  </si>
  <si>
    <t>M24_7</t>
  </si>
  <si>
    <t>Odsavač par, průtok = 350 m3/hod</t>
  </si>
  <si>
    <t>M24_M8</t>
  </si>
  <si>
    <t>Montáž odsavače par, průtok = 350 m3/hod</t>
  </si>
  <si>
    <t>728614821R00</t>
  </si>
  <si>
    <t>Dmtž ventilátoru axiál.nízkotl. potrub. do d 200mm</t>
  </si>
  <si>
    <t>M24_D1</t>
  </si>
  <si>
    <t>Demontáž vzduchotechnického potrubí</t>
  </si>
  <si>
    <t>kompl.</t>
  </si>
  <si>
    <t>M24_D2</t>
  </si>
  <si>
    <t>Demontáž odsavače par</t>
  </si>
  <si>
    <t>998728202R00</t>
  </si>
  <si>
    <t>Přesun hmot pro vzduchotechniku, výšky do 12 m</t>
  </si>
  <si>
    <t>D96</t>
  </si>
  <si>
    <t>Přesuny sutí a vybouraných hmot</t>
  </si>
  <si>
    <t>979011111R00</t>
  </si>
  <si>
    <t>Svislá doprava suti a vybour. hmot</t>
  </si>
  <si>
    <t>979082111R00</t>
  </si>
  <si>
    <t>Vnitrostaveništní doprava suti do 10 m</t>
  </si>
  <si>
    <t>979082121R00</t>
  </si>
  <si>
    <t>Příplatek k vnitrost. dopravě suti za dalších 5 m</t>
  </si>
  <si>
    <t>979081111R00</t>
  </si>
  <si>
    <t>Odvoz suti a vybour. hmot na skládku do 1 km</t>
  </si>
  <si>
    <t>979081121R00</t>
  </si>
  <si>
    <t>Příplatek k odvozu za každý další 1 km</t>
  </si>
  <si>
    <t>979951111R00</t>
  </si>
  <si>
    <t>Výkup kovů - železný šrot tl. do 4 mm</t>
  </si>
  <si>
    <t>979990103R00</t>
  </si>
  <si>
    <t>Poplatek za uložení suti a vybouraných a, demontovaných hmot - ostatní</t>
  </si>
  <si>
    <t>VN</t>
  </si>
  <si>
    <t>Vedlejší náklady</t>
  </si>
  <si>
    <t>005231010R</t>
  </si>
  <si>
    <t>Soubor</t>
  </si>
  <si>
    <t>006201060R</t>
  </si>
  <si>
    <t>Provozní vlivy</t>
  </si>
  <si>
    <t>soubor</t>
  </si>
  <si>
    <t>004111020R</t>
  </si>
  <si>
    <t>Vypracování projektu skutečného provedení</t>
  </si>
  <si>
    <t>VP</t>
  </si>
  <si>
    <t xml:space="preserve">  Vícepráce</t>
  </si>
  <si>
    <t>2 - ZTI</t>
  </si>
  <si>
    <t>713 - Izolace tepelné</t>
  </si>
  <si>
    <t>720 - Zdravotechnická instalace</t>
  </si>
  <si>
    <t>721 - Vnitřní kanalizace</t>
  </si>
  <si>
    <t>722 - Vnitřní vodovod</t>
  </si>
  <si>
    <t>725 - Zařizovací předměty</t>
  </si>
  <si>
    <t>726 - Instalační prefabrikáty</t>
  </si>
  <si>
    <t>D96 - Přesuny sutí a vybouraných hmot</t>
  </si>
  <si>
    <t>VN - Vedlejší náklady</t>
  </si>
  <si>
    <t xml:space="preserve">    783 - Dokončovací práce - nátěry</t>
  </si>
  <si>
    <t>713</t>
  </si>
  <si>
    <t>Izolace tepelné</t>
  </si>
  <si>
    <t>713181210V01</t>
  </si>
  <si>
    <t>Montáž návlekové izolace na potrubí, v jedné vrstvě</t>
  </si>
  <si>
    <t>7,50+5,00+1,50+0,50</t>
  </si>
  <si>
    <t>283773010R</t>
  </si>
  <si>
    <t>Izolace potrubí Tubolit DG 20 x 6 mm šedá</t>
  </si>
  <si>
    <t>283773026R</t>
  </si>
  <si>
    <t>Izolace potrubí Tubolit DG 20 x 20 mm šedá</t>
  </si>
  <si>
    <t>283773029R</t>
  </si>
  <si>
    <t>Izolace potrubí Tubolit DG 25 x 6 mm šedá</t>
  </si>
  <si>
    <t>283773039R</t>
  </si>
  <si>
    <t>Izolace potrubí Tubolit DG 25 x 25 mm šedá</t>
  </si>
  <si>
    <t>998713202R00</t>
  </si>
  <si>
    <t>Přesun hmot pro izolace tepelné, výšky do 12 m</t>
  </si>
  <si>
    <t>720</t>
  </si>
  <si>
    <t>Zdravotechnická instalace</t>
  </si>
  <si>
    <t>203     R00</t>
  </si>
  <si>
    <t>Zednické výpomoci psv       čl.13-2</t>
  </si>
  <si>
    <t>721</t>
  </si>
  <si>
    <t>Vnitřní kanalizace</t>
  </si>
  <si>
    <t>721176102R00</t>
  </si>
  <si>
    <t>Potrubí HT připojovací D 40 x 1,8 mm</t>
  </si>
  <si>
    <t>721176103R00</t>
  </si>
  <si>
    <t>Potrubí HT připojovací D 50 x 1,8 mm</t>
  </si>
  <si>
    <t>721176105R00</t>
  </si>
  <si>
    <t>Potrubí HT připojovací D 110 x 2,7 mm</t>
  </si>
  <si>
    <t>721194104R00</t>
  </si>
  <si>
    <t>Vyvedení odpadních výpustek D 40 x 1,8</t>
  </si>
  <si>
    <t>721194105R00</t>
  </si>
  <si>
    <t>Vyvedení odpadních výpustek D 50 x 1,8</t>
  </si>
  <si>
    <t>721194109R00</t>
  </si>
  <si>
    <t>Vyvedení odpadních výpustek D 110 x 2,3</t>
  </si>
  <si>
    <t>721290111R00</t>
  </si>
  <si>
    <t>Zkouška těsnosti kanalizace vodou DN 125</t>
  </si>
  <si>
    <t>4,00+2,50+1,50</t>
  </si>
  <si>
    <t>721171803R00</t>
  </si>
  <si>
    <t>Demontáž potrubí z PVC do D 75 mm</t>
  </si>
  <si>
    <t>721171808R00</t>
  </si>
  <si>
    <t>Demontáž potrubí z PVC do D 114 mm</t>
  </si>
  <si>
    <t>998721202R00</t>
  </si>
  <si>
    <t>Přesun hmot pro vnitřní kanalizaci, výšky do 12 m</t>
  </si>
  <si>
    <t>722</t>
  </si>
  <si>
    <t>Vnitřní vodovod</t>
  </si>
  <si>
    <t>722172311R00</t>
  </si>
  <si>
    <t>Potrubí z PPR, D 20x3,4 mm, PN 16, vč.zed.výpom.</t>
  </si>
  <si>
    <t>722172312R00</t>
  </si>
  <si>
    <t>Potrubí z PPR, D 25x4,2 mm, PN 16, vč.zed.výpom.</t>
  </si>
  <si>
    <t>722190401R00</t>
  </si>
  <si>
    <t>Vyvedení a upevnění výpustek DN 15</t>
  </si>
  <si>
    <t>722191112R00</t>
  </si>
  <si>
    <t>Hadice flexibilní k baterii,DN 15 x M10,délka 0,5m</t>
  </si>
  <si>
    <t>722280106R00</t>
  </si>
  <si>
    <t>Tlaková zkouška vodovodního potrubí DN 32</t>
  </si>
  <si>
    <t>12,50+2,00</t>
  </si>
  <si>
    <t>722130802R00</t>
  </si>
  <si>
    <t>Demontáž potrubí ocelových závitových DN 40</t>
  </si>
  <si>
    <t>722229101R00</t>
  </si>
  <si>
    <t>Montáž vodovodních armatur,1závit, G 1/2</t>
  </si>
  <si>
    <t>55141106R</t>
  </si>
  <si>
    <t>Ventil rohový pračkový IVAR.08101 1/2" x 3/4", se zpětnou klapkou</t>
  </si>
  <si>
    <t>998722202R00</t>
  </si>
  <si>
    <t>Přesun hmot pro vnitřní vodovod, výšky do 12 m</t>
  </si>
  <si>
    <t>Zařizovací předměty</t>
  </si>
  <si>
    <t>725014131R00</t>
  </si>
  <si>
    <t>Klozet závěsný keramický + sedátko, bílý</t>
  </si>
  <si>
    <t>725_01</t>
  </si>
  <si>
    <t>Tlačítko k podomítkovým nádržím</t>
  </si>
  <si>
    <t>725_02</t>
  </si>
  <si>
    <t>Sprchový podlahový žlab DN 50</t>
  </si>
  <si>
    <t>725017122R00</t>
  </si>
  <si>
    <t>Umyvadlo na šrouby CUBITO 55 x 42 cm, bílé</t>
  </si>
  <si>
    <t>725814103R00</t>
  </si>
  <si>
    <t>Ventil rohový IVAR.TWISTER DN 15 x DN 10</t>
  </si>
  <si>
    <t>725319101R00</t>
  </si>
  <si>
    <t>Montáž dřezů jednoduchých</t>
  </si>
  <si>
    <t>725845111R00</t>
  </si>
  <si>
    <t>Baterie sprchová nástěnná ruční, bez příslušenství</t>
  </si>
  <si>
    <t>55145350R</t>
  </si>
  <si>
    <t>Růžice sprchová plochá, 3 funkce d 118 mm 953.00</t>
  </si>
  <si>
    <t>55145353R</t>
  </si>
  <si>
    <t>Hadice sprchová 150 cm jednozámková chromovaná</t>
  </si>
  <si>
    <t>55145352R1</t>
  </si>
  <si>
    <t>Sprchový držák nastavitelná výška Grohe Euphoria, Neutral chrom</t>
  </si>
  <si>
    <t>725860109R00</t>
  </si>
  <si>
    <t>Uzávěrka zápachová umyvadlová D 40</t>
  </si>
  <si>
    <t>725860180RT1</t>
  </si>
  <si>
    <t>Sifon pračkový HL400, D 40/50 mm nerezový, podomítková uzávěrka, krycí deska nerez 160x110 mm</t>
  </si>
  <si>
    <t>725860202R00</t>
  </si>
  <si>
    <t>Sifon dřezový HL100G, D 40, 50 mm, 6/4"</t>
  </si>
  <si>
    <t>725820802R00</t>
  </si>
  <si>
    <t>Demontáž baterie stojánkové do 1otvoru</t>
  </si>
  <si>
    <t>725840850R00</t>
  </si>
  <si>
    <t>Demontáž baterie vanových a sprchových</t>
  </si>
  <si>
    <t>725220841R00</t>
  </si>
  <si>
    <t>Demontáž ocelové vany</t>
  </si>
  <si>
    <t>725290010RA0</t>
  </si>
  <si>
    <t>Demontáž klozetu včetně splachovací nádrže</t>
  </si>
  <si>
    <t>725860811R00</t>
  </si>
  <si>
    <t>Demontáž uzávěrek zápachových jednoduchých</t>
  </si>
  <si>
    <t>725823114R00</t>
  </si>
  <si>
    <t>Baterie dřezová stojánková ruční, bez otvír.odpadu</t>
  </si>
  <si>
    <t>725823111RT1</t>
  </si>
  <si>
    <t>Baterie umyvadlová stoján. ruční, bez otvír.odpadu</t>
  </si>
  <si>
    <t>725210821R00</t>
  </si>
  <si>
    <t>Demontáž umyvadel bez výtokových armatur</t>
  </si>
  <si>
    <t>998725202R00</t>
  </si>
  <si>
    <t>Přesun hmot pro zařizovací předměty, výšky do 12 m</t>
  </si>
  <si>
    <t>726</t>
  </si>
  <si>
    <t>Instalační prefabrikáty</t>
  </si>
  <si>
    <t>726211321R00</t>
  </si>
  <si>
    <t>Montážní prvek pro závěsné wc, se splachovací, nádržkou pod omítku vč. samonosného rámu</t>
  </si>
  <si>
    <t>998726222R00</t>
  </si>
  <si>
    <t>Přesun hmot pro předstěnové systémy, výšky do 12 m</t>
  </si>
  <si>
    <t>979990111R00</t>
  </si>
  <si>
    <t>Poplatek za uložení suti - stavební keramika, skupina odpadu 170103</t>
  </si>
  <si>
    <t>979990191R00</t>
  </si>
  <si>
    <t>Poplatek za uložení suti - plastové výrobky, skupina odpadu 170203</t>
  </si>
  <si>
    <t>783</t>
  </si>
  <si>
    <t>Dokončovací práce - nátěry</t>
  </si>
  <si>
    <t>783601345</t>
  </si>
  <si>
    <t>Odmaštění litinových otopných těles odmašťovačem vodou ředitelným před provedením nátěru</t>
  </si>
  <si>
    <t>-86340078</t>
  </si>
  <si>
    <t>1,2*1*2*2</t>
  </si>
  <si>
    <t>783614141</t>
  </si>
  <si>
    <t>Základní jednonásobný syntetický nátěr litinových otopných těles</t>
  </si>
  <si>
    <t>-323222881</t>
  </si>
  <si>
    <t>783617147</t>
  </si>
  <si>
    <t>Krycí dvojnásobný syntetický nátěr litinových otopných těles</t>
  </si>
  <si>
    <t>-691806640</t>
  </si>
  <si>
    <t>Kopřivnice</t>
  </si>
  <si>
    <t>Město Kopřivnice</t>
  </si>
  <si>
    <t>Ing. Arch. Marika Hanke</t>
  </si>
  <si>
    <t>Stavební část</t>
  </si>
  <si>
    <t xml:space="preserve">  Vícepráce, viz pozn. Provedené úpravy proti PD</t>
  </si>
  <si>
    <t>766660745</t>
  </si>
  <si>
    <t>Padací prahová lišta, zafrézování do dveřního křídla - protipožární, D+M</t>
  </si>
  <si>
    <t>Vstupní dveře budou opatřeny padací prahovou protipožární lištou.</t>
  </si>
  <si>
    <t>PN</t>
  </si>
  <si>
    <t>Odstranění ocelového vstupního prahu, dveře jednokřídlé včetně zapravení</t>
  </si>
  <si>
    <t>Do koupelny budou provedeny dveře otvíravé šířky 700mm. </t>
  </si>
  <si>
    <t>Obklad velkoformátový keramický reliéfní  přes 4 do 6ks/m2</t>
  </si>
  <si>
    <t>Za záchodovou mísou bude proveden keramický obklad reliéfní.</t>
  </si>
  <si>
    <t>Dvojítá záclonová kolejnice stropní - hliník, bílá, D+M</t>
  </si>
  <si>
    <t>Místo zrcadla bude umístěna v koupelně zrcadlová skřínka s osvětlením.</t>
  </si>
  <si>
    <t>Kování - klika s WC zámkem</t>
  </si>
  <si>
    <t>Dále je doplněn koupelnový program a nerezová madla.</t>
  </si>
  <si>
    <t>977342121</t>
  </si>
  <si>
    <t>Frézování drážek pro vodiče ve stěnách z betonu včetně omítky do 50x50</t>
  </si>
  <si>
    <t>10*2,25</t>
  </si>
  <si>
    <t>Dodávka a montáž kompletní kuchyňské linky vč. dodávky dřezu, sifonu, baterie, sporáku a odsavač par, průtok = 350 m3/hod.</t>
  </si>
  <si>
    <t>soub.</t>
  </si>
  <si>
    <t>Montážní dvířka vč. polic - MDF deska do vlhka, bílý lesk (š 670 x h 2620 mm, hl 240 mm), D+M</t>
  </si>
  <si>
    <t>Koupelnové madlo - nerez, D+M</t>
  </si>
  <si>
    <t>Zrcadlová skřínka 60/80, bílá, dvoukřídlá s LED osvětlením chrom,  D+M</t>
  </si>
  <si>
    <t>Polička pod zrcadlo kombinace bílá/nerez, dl. 40 cm, hl. 15 cm, D+M</t>
  </si>
  <si>
    <t>Věšák - trojháček - nerez, D+M</t>
  </si>
  <si>
    <t>Držák na toaletní papír - nerez, D+M</t>
  </si>
  <si>
    <t>Tyč pro sprchový závěs - nerez, dl. 1200 mm, D+M</t>
  </si>
  <si>
    <t>Koupelnový nástěnný infrazářič, D+M</t>
  </si>
  <si>
    <t>Stavební úpravy BJ 1+1, 320 ul. Česká Kopřivnice</t>
  </si>
  <si>
    <t>Vyplň údaj</t>
  </si>
  <si>
    <t>CZ00298077</t>
  </si>
  <si>
    <t>00298077</t>
  </si>
  <si>
    <t>Domácí dveřní telefón s bzučákem, D+M; demontáž původního zažízení</t>
  </si>
  <si>
    <t>Okenní žaluzie manuální, D+M; demontáž a likvidace původních vybavení, 1 x okno jednokřídlé 1200/1600</t>
  </si>
  <si>
    <t>Okenní žaluzie manuální, D+M; demontáž a likvidace původních vybavení, 1 x dveře balkónové 900/2400</t>
  </si>
  <si>
    <t>Okenní žaluzie manuální, D+M; demontáž a likvidace původních vybavení, 1 x okno dvoukřídlé 2100/1600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</si>
</sst>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80008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  <font>
      <i/>
      <sz val="9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FFFFCC"/>
      </patternFill>
    </fill>
    <fill>
      <patternFill patternType="solid">
        <fgColor theme="9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5" fillId="0" borderId="0" applyNumberFormat="0" applyFill="0" applyBorder="0" applyAlignment="0" applyProtection="0"/>
  </cellStyleXfs>
  <cellXfs count="24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0" fillId="4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Alignment="1">
      <alignment vertical="center"/>
    </xf>
    <xf numFmtId="166" fontId="18" fillId="0" borderId="0" xfId="0" applyNumberFormat="1" applyFont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28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4" borderId="0" xfId="0" applyFont="1" applyFill="1" applyAlignment="1">
      <alignment horizontal="left" vertical="center"/>
    </xf>
    <xf numFmtId="0" fontId="20" fillId="4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0" fillId="4" borderId="16" xfId="0" applyFont="1" applyFill="1" applyBorder="1" applyAlignment="1">
      <alignment horizontal="center" vertical="center" wrapText="1"/>
    </xf>
    <xf numFmtId="0" fontId="20" fillId="4" borderId="17" xfId="0" applyFont="1" applyFill="1" applyBorder="1" applyAlignment="1">
      <alignment horizontal="center" vertical="center" wrapText="1"/>
    </xf>
    <xf numFmtId="0" fontId="20" fillId="4" borderId="18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4" fontId="22" fillId="0" borderId="0" xfId="0" applyNumberFormat="1" applyFont="1"/>
    <xf numFmtId="166" fontId="30" fillId="0" borderId="12" xfId="0" applyNumberFormat="1" applyFont="1" applyBorder="1"/>
    <xf numFmtId="166" fontId="30" fillId="0" borderId="13" xfId="0" applyNumberFormat="1" applyFont="1" applyBorder="1"/>
    <xf numFmtId="4" fontId="31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166" fontId="21" fillId="0" borderId="0" xfId="0" applyNumberFormat="1" applyFont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167" fontId="33" fillId="0" borderId="22" xfId="0" applyNumberFormat="1" applyFont="1" applyBorder="1" applyAlignment="1" applyProtection="1">
      <alignment vertical="center"/>
      <protection locked="0"/>
    </xf>
    <xf numFmtId="4" fontId="33" fillId="0" borderId="22" xfId="0" applyNumberFormat="1" applyFont="1" applyBorder="1" applyAlignment="1" applyProtection="1">
      <alignment vertical="center"/>
      <protection locked="0"/>
    </xf>
    <xf numFmtId="0" fontId="34" fillId="0" borderId="22" xfId="0" applyFont="1" applyBorder="1" applyAlignment="1" applyProtection="1">
      <alignment vertical="center"/>
      <protection locked="0"/>
    </xf>
    <xf numFmtId="0" fontId="34" fillId="0" borderId="3" xfId="0" applyFont="1" applyBorder="1" applyAlignment="1">
      <alignment vertical="center"/>
    </xf>
    <xf numFmtId="0" fontId="33" fillId="0" borderId="14" xfId="0" applyFont="1" applyBorder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11" fillId="0" borderId="19" xfId="0" applyFont="1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8" fillId="0" borderId="19" xfId="0" applyFont="1" applyBorder="1"/>
    <xf numFmtId="0" fontId="8" fillId="0" borderId="20" xfId="0" applyFont="1" applyBorder="1"/>
    <xf numFmtId="166" fontId="8" fillId="0" borderId="20" xfId="0" applyNumberFormat="1" applyFont="1" applyBorder="1"/>
    <xf numFmtId="166" fontId="8" fillId="0" borderId="21" xfId="0" applyNumberFormat="1" applyFont="1" applyBorder="1"/>
    <xf numFmtId="0" fontId="21" fillId="0" borderId="19" xfId="0" applyFont="1" applyBorder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  <xf numFmtId="0" fontId="0" fillId="5" borderId="22" xfId="0" applyFill="1" applyBorder="1" applyAlignment="1" applyProtection="1">
      <alignment horizontal="center" vertical="center"/>
      <protection locked="0"/>
    </xf>
    <xf numFmtId="49" fontId="0" fillId="5" borderId="22" xfId="0" applyNumberFormat="1" applyFill="1" applyBorder="1" applyAlignment="1" applyProtection="1">
      <alignment horizontal="left" vertical="center" wrapText="1"/>
      <protection locked="0"/>
    </xf>
    <xf numFmtId="0" fontId="20" fillId="5" borderId="22" xfId="0" applyFont="1" applyFill="1" applyBorder="1" applyAlignment="1" applyProtection="1">
      <alignment horizontal="left" vertical="center" wrapText="1"/>
      <protection locked="0"/>
    </xf>
    <xf numFmtId="0" fontId="0" fillId="5" borderId="22" xfId="0" applyFill="1" applyBorder="1" applyAlignment="1" applyProtection="1">
      <alignment horizontal="center" vertical="center" wrapText="1"/>
      <protection locked="0"/>
    </xf>
    <xf numFmtId="167" fontId="0" fillId="5" borderId="22" xfId="0" applyNumberFormat="1" applyFill="1" applyBorder="1" applyAlignment="1" applyProtection="1">
      <alignment vertical="center"/>
      <protection locked="0"/>
    </xf>
    <xf numFmtId="4" fontId="0" fillId="5" borderId="22" xfId="0" applyNumberFormat="1" applyFill="1" applyBorder="1" applyAlignment="1" applyProtection="1">
      <alignment vertical="center"/>
      <protection locked="0"/>
    </xf>
    <xf numFmtId="4" fontId="0" fillId="0" borderId="22" xfId="0" applyNumberFormat="1" applyBorder="1" applyAlignment="1">
      <alignment vertical="center"/>
    </xf>
    <xf numFmtId="0" fontId="0" fillId="0" borderId="22" xfId="0" applyBorder="1" applyAlignment="1">
      <alignment vertical="center"/>
    </xf>
    <xf numFmtId="0" fontId="19" fillId="5" borderId="22" xfId="0" applyFont="1" applyFill="1" applyBorder="1" applyAlignment="1" applyProtection="1">
      <alignment horizontal="left" vertical="center"/>
      <protection locked="0"/>
    </xf>
    <xf numFmtId="0" fontId="19" fillId="5" borderId="22" xfId="0" applyFont="1" applyFill="1" applyBorder="1" applyAlignment="1" applyProtection="1">
      <alignment horizontal="center" vertical="center"/>
      <protection locked="0"/>
    </xf>
    <xf numFmtId="49" fontId="20" fillId="0" borderId="0" xfId="0" applyNumberFormat="1" applyFont="1"/>
    <xf numFmtId="0" fontId="0" fillId="5" borderId="22" xfId="0" applyFill="1" applyBorder="1" applyAlignment="1" applyProtection="1">
      <alignment horizontal="left" vertical="center" wrapText="1"/>
      <protection locked="0"/>
    </xf>
    <xf numFmtId="0" fontId="0" fillId="0" borderId="18" xfId="0" applyBorder="1" applyAlignment="1">
      <alignment vertical="center"/>
    </xf>
    <xf numFmtId="0" fontId="0" fillId="5" borderId="17" xfId="0" applyFill="1" applyBorder="1" applyAlignment="1" applyProtection="1">
      <alignment horizontal="center" vertical="center"/>
      <protection locked="0"/>
    </xf>
    <xf numFmtId="49" fontId="0" fillId="5" borderId="17" xfId="0" applyNumberFormat="1" applyFill="1" applyBorder="1" applyAlignment="1" applyProtection="1">
      <alignment horizontal="left" vertical="center" wrapText="1"/>
      <protection locked="0"/>
    </xf>
    <xf numFmtId="0" fontId="36" fillId="5" borderId="17" xfId="0" applyFont="1" applyFill="1" applyBorder="1" applyAlignment="1" applyProtection="1">
      <alignment horizontal="left" vertical="center" wrapText="1"/>
      <protection locked="0"/>
    </xf>
    <xf numFmtId="0" fontId="0" fillId="5" borderId="17" xfId="0" applyFill="1" applyBorder="1" applyAlignment="1" applyProtection="1">
      <alignment horizontal="center" vertical="center" wrapText="1"/>
      <protection locked="0"/>
    </xf>
    <xf numFmtId="167" fontId="0" fillId="5" borderId="17" xfId="0" applyNumberFormat="1" applyFill="1" applyBorder="1" applyAlignment="1" applyProtection="1">
      <alignment vertical="center"/>
      <protection locked="0"/>
    </xf>
    <xf numFmtId="4" fontId="0" fillId="5" borderId="17" xfId="0" applyNumberFormat="1" applyFill="1" applyBorder="1" applyAlignment="1" applyProtection="1">
      <alignment vertical="center"/>
      <protection locked="0"/>
    </xf>
    <xf numFmtId="4" fontId="0" fillId="0" borderId="17" xfId="0" applyNumberFormat="1" applyBorder="1" applyAlignment="1">
      <alignment vertical="center"/>
    </xf>
    <xf numFmtId="4" fontId="33" fillId="6" borderId="22" xfId="0" applyNumberFormat="1" applyFont="1" applyFill="1" applyBorder="1" applyAlignment="1" applyProtection="1">
      <alignment vertical="center"/>
      <protection locked="0"/>
    </xf>
    <xf numFmtId="4" fontId="20" fillId="6" borderId="22" xfId="0" applyNumberFormat="1" applyFont="1" applyFill="1" applyBorder="1" applyAlignment="1" applyProtection="1">
      <alignment vertical="center"/>
      <protection locked="0"/>
    </xf>
    <xf numFmtId="0" fontId="9" fillId="6" borderId="0" xfId="0" applyFont="1" applyFill="1" applyAlignment="1">
      <alignment vertical="center"/>
    </xf>
    <xf numFmtId="14" fontId="2" fillId="0" borderId="0" xfId="0" applyNumberFormat="1" applyFont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0" fillId="6" borderId="0" xfId="0" applyFill="1"/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left" vertical="center"/>
    </xf>
    <xf numFmtId="0" fontId="20" fillId="4" borderId="7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right" vertical="center"/>
    </xf>
    <xf numFmtId="0" fontId="20" fillId="4" borderId="8" xfId="0" applyFont="1" applyFill="1" applyBorder="1" applyAlignment="1">
      <alignment horizontal="left"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0" fillId="0" borderId="0" xfId="0" applyNumberForma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>
    <xdr:from>
      <xdr:col>39</xdr:col>
      <xdr:colOff>200025</xdr:colOff>
      <xdr:row>3</xdr:row>
      <xdr:rowOff>57150</xdr:rowOff>
    </xdr:from>
    <xdr:to>
      <xdr:col>41</xdr:col>
      <xdr:colOff>128905</xdr:colOff>
      <xdr:row>5</xdr:row>
      <xdr:rowOff>352425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34400" y="752475"/>
          <a:ext cx="1119505" cy="76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>
    <xdr:from>
      <xdr:col>9</xdr:col>
      <xdr:colOff>57150</xdr:colOff>
      <xdr:row>3</xdr:row>
      <xdr:rowOff>38100</xdr:rowOff>
    </xdr:from>
    <xdr:to>
      <xdr:col>9</xdr:col>
      <xdr:colOff>1176655</xdr:colOff>
      <xdr:row>7</xdr:row>
      <xdr:rowOff>38100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05650" y="733425"/>
          <a:ext cx="1119505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workbookViewId="0">
      <selection activeCell="W30" sqref="W30:AE30"/>
    </sheetView>
  </sheetViews>
  <sheetFormatPr defaultRowHeight="11.25" x14ac:dyDescent="0.2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hidden="1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 x14ac:dyDescent="0.2">
      <c r="AR2" s="228" t="s">
        <v>5</v>
      </c>
      <c r="AS2" s="209"/>
      <c r="AT2" s="209"/>
      <c r="AU2" s="209"/>
      <c r="AV2" s="209"/>
      <c r="AW2" s="209"/>
      <c r="AX2" s="209"/>
      <c r="AY2" s="209"/>
      <c r="AZ2" s="209"/>
      <c r="BA2" s="209"/>
      <c r="BB2" s="209"/>
      <c r="BC2" s="209"/>
      <c r="BD2" s="209"/>
      <c r="BE2" s="209"/>
      <c r="BS2" s="16" t="s">
        <v>6</v>
      </c>
      <c r="BT2" s="16" t="s">
        <v>7</v>
      </c>
    </row>
    <row r="3" spans="1:74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 x14ac:dyDescent="0.2">
      <c r="B4" s="19"/>
      <c r="D4" s="20" t="s">
        <v>9</v>
      </c>
      <c r="AR4" s="19"/>
      <c r="AS4" s="21" t="s">
        <v>10</v>
      </c>
      <c r="BS4" s="16" t="s">
        <v>11</v>
      </c>
    </row>
    <row r="5" spans="1:74" ht="12" customHeight="1" x14ac:dyDescent="0.2">
      <c r="B5" s="19"/>
      <c r="D5" s="22" t="s">
        <v>12</v>
      </c>
      <c r="K5" s="208"/>
      <c r="L5" s="209"/>
      <c r="M5" s="209"/>
      <c r="N5" s="209"/>
      <c r="O5" s="209"/>
      <c r="P5" s="209"/>
      <c r="Q5" s="209"/>
      <c r="R5" s="209"/>
      <c r="S5" s="209"/>
      <c r="T5" s="209"/>
      <c r="U5" s="209"/>
      <c r="V5" s="209"/>
      <c r="W5" s="209"/>
      <c r="X5" s="209"/>
      <c r="Y5" s="209"/>
      <c r="Z5" s="209"/>
      <c r="AA5" s="209"/>
      <c r="AB5" s="209"/>
      <c r="AC5" s="209"/>
      <c r="AD5" s="209"/>
      <c r="AE5" s="209"/>
      <c r="AF5" s="209"/>
      <c r="AG5" s="209"/>
      <c r="AH5" s="209"/>
      <c r="AI5" s="209"/>
      <c r="AJ5" s="209"/>
      <c r="AR5" s="19"/>
      <c r="BS5" s="16" t="s">
        <v>6</v>
      </c>
    </row>
    <row r="6" spans="1:74" ht="36.950000000000003" customHeight="1" x14ac:dyDescent="0.2">
      <c r="B6" s="19"/>
      <c r="D6" s="24" t="s">
        <v>13</v>
      </c>
      <c r="K6" s="210" t="s">
        <v>941</v>
      </c>
      <c r="L6" s="209"/>
      <c r="M6" s="209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09"/>
      <c r="AC6" s="209"/>
      <c r="AD6" s="209"/>
      <c r="AE6" s="209"/>
      <c r="AF6" s="209"/>
      <c r="AG6" s="209"/>
      <c r="AH6" s="209"/>
      <c r="AI6" s="209"/>
      <c r="AJ6" s="209"/>
      <c r="AR6" s="19"/>
      <c r="BS6" s="16" t="s">
        <v>6</v>
      </c>
    </row>
    <row r="7" spans="1:74" ht="12" customHeight="1" x14ac:dyDescent="0.2">
      <c r="B7" s="19"/>
      <c r="D7" s="25" t="s">
        <v>14</v>
      </c>
      <c r="K7" s="23" t="s">
        <v>1</v>
      </c>
      <c r="AK7" s="25" t="s">
        <v>15</v>
      </c>
      <c r="AN7" s="23" t="s">
        <v>1</v>
      </c>
      <c r="AR7" s="19"/>
      <c r="BS7" s="16" t="s">
        <v>6</v>
      </c>
    </row>
    <row r="8" spans="1:74" ht="12" customHeight="1" x14ac:dyDescent="0.2">
      <c r="B8" s="19"/>
      <c r="D8" s="25" t="s">
        <v>16</v>
      </c>
      <c r="K8" s="23" t="s">
        <v>911</v>
      </c>
      <c r="AK8" s="25" t="s">
        <v>18</v>
      </c>
      <c r="AN8" s="204">
        <v>46048</v>
      </c>
      <c r="AR8" s="19"/>
      <c r="BS8" s="16" t="s">
        <v>6</v>
      </c>
    </row>
    <row r="9" spans="1:74" ht="14.45" customHeight="1" x14ac:dyDescent="0.2">
      <c r="B9" s="19"/>
      <c r="AR9" s="19"/>
      <c r="BS9" s="16" t="s">
        <v>6</v>
      </c>
    </row>
    <row r="10" spans="1:74" ht="12" customHeight="1" x14ac:dyDescent="0.2">
      <c r="B10" s="19"/>
      <c r="D10" s="25" t="s">
        <v>19</v>
      </c>
      <c r="AK10" s="25" t="s">
        <v>20</v>
      </c>
      <c r="AN10" s="207" t="s">
        <v>944</v>
      </c>
      <c r="AR10" s="19"/>
      <c r="BS10" s="16" t="s">
        <v>6</v>
      </c>
    </row>
    <row r="11" spans="1:74" ht="18.399999999999999" customHeight="1" x14ac:dyDescent="0.2">
      <c r="B11" s="19"/>
      <c r="E11" s="23" t="s">
        <v>912</v>
      </c>
      <c r="AK11" s="25" t="s">
        <v>21</v>
      </c>
      <c r="AN11" s="23" t="s">
        <v>943</v>
      </c>
      <c r="AR11" s="19"/>
      <c r="BS11" s="16" t="s">
        <v>6</v>
      </c>
    </row>
    <row r="12" spans="1:74" ht="6.95" customHeight="1" x14ac:dyDescent="0.2">
      <c r="B12" s="19"/>
      <c r="AR12" s="19"/>
      <c r="BS12" s="16" t="s">
        <v>6</v>
      </c>
    </row>
    <row r="13" spans="1:74" ht="12" customHeight="1" x14ac:dyDescent="0.2">
      <c r="B13" s="19"/>
      <c r="D13" s="25" t="s">
        <v>22</v>
      </c>
      <c r="AK13" s="25" t="s">
        <v>20</v>
      </c>
      <c r="AN13" s="205" t="s">
        <v>942</v>
      </c>
      <c r="AR13" s="19"/>
      <c r="BS13" s="16" t="s">
        <v>6</v>
      </c>
    </row>
    <row r="14" spans="1:74" ht="12.75" x14ac:dyDescent="0.2">
      <c r="B14" s="19"/>
      <c r="E14" s="205" t="s">
        <v>942</v>
      </c>
      <c r="F14" s="206"/>
      <c r="G14" s="206"/>
      <c r="H14" s="206"/>
      <c r="I14" s="206"/>
      <c r="J14" s="206"/>
      <c r="K14" s="206"/>
      <c r="L14" s="206"/>
      <c r="M14" s="206"/>
      <c r="N14" s="206"/>
      <c r="O14" s="206"/>
      <c r="P14" s="206"/>
      <c r="Q14" s="206"/>
      <c r="R14" s="206"/>
      <c r="S14" s="206"/>
      <c r="T14" s="206"/>
      <c r="U14" s="206"/>
      <c r="V14" s="206"/>
      <c r="W14" s="206"/>
      <c r="X14" s="206"/>
      <c r="Y14" s="206"/>
      <c r="Z14" s="206"/>
      <c r="AA14" s="206"/>
      <c r="AB14" s="206"/>
      <c r="AC14" s="206"/>
      <c r="AD14" s="206"/>
      <c r="AE14" s="206"/>
      <c r="AF14" s="206"/>
      <c r="AG14" s="206"/>
      <c r="AH14" s="206"/>
      <c r="AI14" s="206"/>
      <c r="AK14" s="25" t="s">
        <v>21</v>
      </c>
      <c r="AN14" s="205" t="s">
        <v>942</v>
      </c>
      <c r="AR14" s="19"/>
      <c r="BS14" s="16" t="s">
        <v>6</v>
      </c>
    </row>
    <row r="15" spans="1:74" ht="6.95" customHeight="1" x14ac:dyDescent="0.2">
      <c r="B15" s="19"/>
      <c r="AR15" s="19"/>
      <c r="BS15" s="16" t="s">
        <v>3</v>
      </c>
    </row>
    <row r="16" spans="1:74" ht="12" customHeight="1" x14ac:dyDescent="0.2">
      <c r="B16" s="19"/>
      <c r="D16" s="25" t="s">
        <v>23</v>
      </c>
      <c r="AK16" s="25" t="s">
        <v>20</v>
      </c>
      <c r="AN16" s="23" t="s">
        <v>1</v>
      </c>
      <c r="AR16" s="19"/>
      <c r="BS16" s="16" t="s">
        <v>3</v>
      </c>
    </row>
    <row r="17" spans="2:71" ht="18.399999999999999" customHeight="1" x14ac:dyDescent="0.2">
      <c r="B17" s="19"/>
      <c r="E17" s="23" t="s">
        <v>913</v>
      </c>
      <c r="AK17" s="25" t="s">
        <v>21</v>
      </c>
      <c r="AN17" s="23" t="s">
        <v>1</v>
      </c>
      <c r="AR17" s="19"/>
      <c r="BS17" s="16" t="s">
        <v>24</v>
      </c>
    </row>
    <row r="18" spans="2:71" ht="6.95" customHeight="1" x14ac:dyDescent="0.2">
      <c r="B18" s="19"/>
      <c r="AR18" s="19"/>
      <c r="BS18" s="16" t="s">
        <v>6</v>
      </c>
    </row>
    <row r="19" spans="2:71" ht="12" customHeight="1" x14ac:dyDescent="0.2">
      <c r="B19" s="19"/>
      <c r="D19" s="25" t="s">
        <v>25</v>
      </c>
      <c r="AK19" s="25" t="s">
        <v>20</v>
      </c>
      <c r="AN19" s="23" t="s">
        <v>1</v>
      </c>
      <c r="AR19" s="19"/>
      <c r="BS19" s="16" t="s">
        <v>6</v>
      </c>
    </row>
    <row r="20" spans="2:71" ht="18.399999999999999" customHeight="1" x14ac:dyDescent="0.2">
      <c r="B20" s="19"/>
      <c r="E20" s="23" t="s">
        <v>17</v>
      </c>
      <c r="AK20" s="25" t="s">
        <v>21</v>
      </c>
      <c r="AN20" s="23" t="s">
        <v>1</v>
      </c>
      <c r="AR20" s="19"/>
      <c r="BS20" s="16" t="s">
        <v>24</v>
      </c>
    </row>
    <row r="21" spans="2:71" ht="6.95" customHeight="1" x14ac:dyDescent="0.2">
      <c r="B21" s="19"/>
      <c r="AR21" s="19"/>
    </row>
    <row r="22" spans="2:71" ht="12" customHeight="1" x14ac:dyDescent="0.2">
      <c r="B22" s="19"/>
      <c r="D22" s="25" t="s">
        <v>26</v>
      </c>
      <c r="AR22" s="19"/>
    </row>
    <row r="23" spans="2:71" ht="16.5" customHeight="1" x14ac:dyDescent="0.2">
      <c r="B23" s="19"/>
      <c r="E23" s="211" t="s">
        <v>1</v>
      </c>
      <c r="F23" s="211"/>
      <c r="G23" s="211"/>
      <c r="H23" s="211"/>
      <c r="I23" s="211"/>
      <c r="J23" s="211"/>
      <c r="K23" s="211"/>
      <c r="L23" s="211"/>
      <c r="M23" s="211"/>
      <c r="N23" s="211"/>
      <c r="O23" s="211"/>
      <c r="P23" s="211"/>
      <c r="Q23" s="211"/>
      <c r="R23" s="211"/>
      <c r="S23" s="211"/>
      <c r="T23" s="211"/>
      <c r="U23" s="211"/>
      <c r="V23" s="211"/>
      <c r="W23" s="211"/>
      <c r="X23" s="211"/>
      <c r="Y23" s="211"/>
      <c r="Z23" s="211"/>
      <c r="AA23" s="211"/>
      <c r="AB23" s="211"/>
      <c r="AC23" s="211"/>
      <c r="AD23" s="211"/>
      <c r="AE23" s="211"/>
      <c r="AF23" s="211"/>
      <c r="AG23" s="211"/>
      <c r="AH23" s="211"/>
      <c r="AI23" s="211"/>
      <c r="AJ23" s="211"/>
      <c r="AK23" s="211"/>
      <c r="AL23" s="211"/>
      <c r="AM23" s="211"/>
      <c r="AN23" s="211"/>
      <c r="AR23" s="19"/>
    </row>
    <row r="24" spans="2:71" ht="6.95" customHeight="1" x14ac:dyDescent="0.2">
      <c r="B24" s="19"/>
      <c r="AR24" s="19"/>
    </row>
    <row r="25" spans="2:71" ht="6.95" customHeight="1" x14ac:dyDescent="0.2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s="1" customFormat="1" ht="25.9" customHeight="1" x14ac:dyDescent="0.2">
      <c r="B26" s="28"/>
      <c r="D26" s="29" t="s">
        <v>27</v>
      </c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12">
        <f>ROUND(AG94,2)</f>
        <v>65000</v>
      </c>
      <c r="AL26" s="213"/>
      <c r="AM26" s="213"/>
      <c r="AN26" s="213"/>
      <c r="AO26" s="213"/>
      <c r="AR26" s="28"/>
    </row>
    <row r="27" spans="2:71" s="1" customFormat="1" ht="6.95" customHeight="1" x14ac:dyDescent="0.2">
      <c r="B27" s="28"/>
      <c r="AR27" s="28"/>
    </row>
    <row r="28" spans="2:71" s="1" customFormat="1" ht="12.75" x14ac:dyDescent="0.2">
      <c r="B28" s="28"/>
      <c r="L28" s="214" t="s">
        <v>28</v>
      </c>
      <c r="M28" s="214"/>
      <c r="N28" s="214"/>
      <c r="O28" s="214"/>
      <c r="P28" s="214"/>
      <c r="W28" s="214" t="s">
        <v>29</v>
      </c>
      <c r="X28" s="214"/>
      <c r="Y28" s="214"/>
      <c r="Z28" s="214"/>
      <c r="AA28" s="214"/>
      <c r="AB28" s="214"/>
      <c r="AC28" s="214"/>
      <c r="AD28" s="214"/>
      <c r="AE28" s="214"/>
      <c r="AK28" s="214" t="s">
        <v>30</v>
      </c>
      <c r="AL28" s="214"/>
      <c r="AM28" s="214"/>
      <c r="AN28" s="214"/>
      <c r="AO28" s="214"/>
      <c r="AR28" s="28"/>
    </row>
    <row r="29" spans="2:71" s="2" customFormat="1" ht="14.45" customHeight="1" x14ac:dyDescent="0.2">
      <c r="B29" s="32"/>
      <c r="D29" s="25" t="s">
        <v>31</v>
      </c>
      <c r="F29" s="25" t="s">
        <v>32</v>
      </c>
      <c r="L29" s="217">
        <v>0.21</v>
      </c>
      <c r="M29" s="216"/>
      <c r="N29" s="216"/>
      <c r="O29" s="216"/>
      <c r="P29" s="216"/>
      <c r="W29" s="215">
        <f>ROUND(AZ94, 2)</f>
        <v>0</v>
      </c>
      <c r="X29" s="216"/>
      <c r="Y29" s="216"/>
      <c r="Z29" s="216"/>
      <c r="AA29" s="216"/>
      <c r="AB29" s="216"/>
      <c r="AC29" s="216"/>
      <c r="AD29" s="216"/>
      <c r="AE29" s="216"/>
      <c r="AK29" s="215">
        <f>ROUND(AV94, 2)</f>
        <v>0</v>
      </c>
      <c r="AL29" s="216"/>
      <c r="AM29" s="216"/>
      <c r="AN29" s="216"/>
      <c r="AO29" s="216"/>
      <c r="AR29" s="32"/>
    </row>
    <row r="30" spans="2:71" s="2" customFormat="1" ht="14.45" customHeight="1" x14ac:dyDescent="0.2">
      <c r="B30" s="32"/>
      <c r="F30" s="25" t="s">
        <v>33</v>
      </c>
      <c r="L30" s="217">
        <v>0.12</v>
      </c>
      <c r="M30" s="216"/>
      <c r="N30" s="216"/>
      <c r="O30" s="216"/>
      <c r="P30" s="216"/>
      <c r="W30" s="215">
        <f>SUM(AK26)</f>
        <v>65000</v>
      </c>
      <c r="X30" s="216"/>
      <c r="Y30" s="216"/>
      <c r="Z30" s="216"/>
      <c r="AA30" s="216"/>
      <c r="AB30" s="216"/>
      <c r="AC30" s="216"/>
      <c r="AD30" s="216"/>
      <c r="AE30" s="216"/>
      <c r="AK30" s="215">
        <f>SUM(W30*0.12)</f>
        <v>7800</v>
      </c>
      <c r="AL30" s="216"/>
      <c r="AM30" s="216"/>
      <c r="AN30" s="216"/>
      <c r="AO30" s="216"/>
      <c r="AR30" s="32"/>
    </row>
    <row r="31" spans="2:71" s="2" customFormat="1" ht="14.45" hidden="1" customHeight="1" x14ac:dyDescent="0.2">
      <c r="B31" s="32"/>
      <c r="F31" s="25" t="s">
        <v>34</v>
      </c>
      <c r="L31" s="217">
        <v>0.21</v>
      </c>
      <c r="M31" s="216"/>
      <c r="N31" s="216"/>
      <c r="O31" s="216"/>
      <c r="P31" s="216"/>
      <c r="W31" s="215">
        <f>ROUND(BB94, 2)</f>
        <v>0</v>
      </c>
      <c r="X31" s="216"/>
      <c r="Y31" s="216"/>
      <c r="Z31" s="216"/>
      <c r="AA31" s="216"/>
      <c r="AB31" s="216"/>
      <c r="AC31" s="216"/>
      <c r="AD31" s="216"/>
      <c r="AE31" s="216"/>
      <c r="AK31" s="215">
        <v>0</v>
      </c>
      <c r="AL31" s="216"/>
      <c r="AM31" s="216"/>
      <c r="AN31" s="216"/>
      <c r="AO31" s="216"/>
      <c r="AR31" s="32"/>
    </row>
    <row r="32" spans="2:71" s="2" customFormat="1" ht="14.45" hidden="1" customHeight="1" x14ac:dyDescent="0.2">
      <c r="B32" s="32"/>
      <c r="F32" s="25" t="s">
        <v>35</v>
      </c>
      <c r="L32" s="217">
        <v>0.12</v>
      </c>
      <c r="M32" s="216"/>
      <c r="N32" s="216"/>
      <c r="O32" s="216"/>
      <c r="P32" s="216"/>
      <c r="W32" s="215">
        <f>ROUND(BC94, 2)</f>
        <v>0</v>
      </c>
      <c r="X32" s="216"/>
      <c r="Y32" s="216"/>
      <c r="Z32" s="216"/>
      <c r="AA32" s="216"/>
      <c r="AB32" s="216"/>
      <c r="AC32" s="216"/>
      <c r="AD32" s="216"/>
      <c r="AE32" s="216"/>
      <c r="AK32" s="215">
        <v>0</v>
      </c>
      <c r="AL32" s="216"/>
      <c r="AM32" s="216"/>
      <c r="AN32" s="216"/>
      <c r="AO32" s="216"/>
      <c r="AR32" s="32"/>
    </row>
    <row r="33" spans="2:44" s="2" customFormat="1" ht="14.45" hidden="1" customHeight="1" x14ac:dyDescent="0.2">
      <c r="B33" s="32"/>
      <c r="F33" s="25" t="s">
        <v>36</v>
      </c>
      <c r="L33" s="217">
        <v>0</v>
      </c>
      <c r="M33" s="216"/>
      <c r="N33" s="216"/>
      <c r="O33" s="216"/>
      <c r="P33" s="216"/>
      <c r="W33" s="215">
        <f>ROUND(BD94, 2)</f>
        <v>0</v>
      </c>
      <c r="X33" s="216"/>
      <c r="Y33" s="216"/>
      <c r="Z33" s="216"/>
      <c r="AA33" s="216"/>
      <c r="AB33" s="216"/>
      <c r="AC33" s="216"/>
      <c r="AD33" s="216"/>
      <c r="AE33" s="216"/>
      <c r="AK33" s="215">
        <v>0</v>
      </c>
      <c r="AL33" s="216"/>
      <c r="AM33" s="216"/>
      <c r="AN33" s="216"/>
      <c r="AO33" s="216"/>
      <c r="AR33" s="32"/>
    </row>
    <row r="34" spans="2:44" s="1" customFormat="1" ht="6.95" customHeight="1" x14ac:dyDescent="0.2">
      <c r="B34" s="28"/>
      <c r="AR34" s="28"/>
    </row>
    <row r="35" spans="2:44" s="1" customFormat="1" ht="25.9" customHeight="1" x14ac:dyDescent="0.2">
      <c r="B35" s="28"/>
      <c r="C35" s="33"/>
      <c r="D35" s="34" t="s">
        <v>37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38</v>
      </c>
      <c r="U35" s="35"/>
      <c r="V35" s="35"/>
      <c r="W35" s="35"/>
      <c r="X35" s="238" t="s">
        <v>39</v>
      </c>
      <c r="Y35" s="239"/>
      <c r="Z35" s="239"/>
      <c r="AA35" s="239"/>
      <c r="AB35" s="239"/>
      <c r="AC35" s="35"/>
      <c r="AD35" s="35"/>
      <c r="AE35" s="35"/>
      <c r="AF35" s="35"/>
      <c r="AG35" s="35"/>
      <c r="AH35" s="35"/>
      <c r="AI35" s="35"/>
      <c r="AJ35" s="35"/>
      <c r="AK35" s="240">
        <f>SUM(AK26:AK33)</f>
        <v>72800</v>
      </c>
      <c r="AL35" s="239"/>
      <c r="AM35" s="239"/>
      <c r="AN35" s="239"/>
      <c r="AO35" s="241"/>
      <c r="AP35" s="33"/>
      <c r="AQ35" s="33"/>
      <c r="AR35" s="28"/>
    </row>
    <row r="36" spans="2:44" s="1" customFormat="1" ht="6.95" customHeight="1" x14ac:dyDescent="0.2">
      <c r="B36" s="28"/>
      <c r="AR36" s="28"/>
    </row>
    <row r="37" spans="2:44" s="1" customFormat="1" ht="14.45" customHeight="1" x14ac:dyDescent="0.2">
      <c r="B37" s="28"/>
      <c r="AR37" s="28"/>
    </row>
    <row r="38" spans="2:44" ht="14.45" customHeight="1" x14ac:dyDescent="0.2">
      <c r="B38" s="19"/>
      <c r="AR38" s="19"/>
    </row>
    <row r="39" spans="2:44" ht="14.45" customHeight="1" x14ac:dyDescent="0.2">
      <c r="B39" s="19"/>
      <c r="AR39" s="19"/>
    </row>
    <row r="40" spans="2:44" ht="14.45" customHeight="1" x14ac:dyDescent="0.2">
      <c r="B40" s="19"/>
      <c r="AR40" s="19"/>
    </row>
    <row r="41" spans="2:44" ht="14.45" customHeight="1" x14ac:dyDescent="0.2">
      <c r="B41" s="19"/>
      <c r="AR41" s="19"/>
    </row>
    <row r="42" spans="2:44" ht="14.45" customHeight="1" x14ac:dyDescent="0.2">
      <c r="B42" s="19"/>
      <c r="AR42" s="19"/>
    </row>
    <row r="43" spans="2:44" ht="14.45" customHeight="1" x14ac:dyDescent="0.2">
      <c r="B43" s="19"/>
      <c r="AR43" s="19"/>
    </row>
    <row r="44" spans="2:44" ht="14.45" customHeight="1" x14ac:dyDescent="0.2">
      <c r="B44" s="19"/>
      <c r="AR44" s="19"/>
    </row>
    <row r="45" spans="2:44" ht="14.45" customHeight="1" x14ac:dyDescent="0.2">
      <c r="B45" s="19"/>
      <c r="AR45" s="19"/>
    </row>
    <row r="46" spans="2:44" ht="14.45" customHeight="1" x14ac:dyDescent="0.2">
      <c r="B46" s="19"/>
      <c r="AR46" s="19"/>
    </row>
    <row r="47" spans="2:44" ht="14.45" customHeight="1" x14ac:dyDescent="0.2">
      <c r="B47" s="19"/>
      <c r="AR47" s="19"/>
    </row>
    <row r="48" spans="2:44" ht="14.45" customHeight="1" x14ac:dyDescent="0.2">
      <c r="B48" s="19"/>
      <c r="AR48" s="19"/>
    </row>
    <row r="49" spans="2:44" s="1" customFormat="1" ht="14.45" customHeight="1" x14ac:dyDescent="0.2">
      <c r="B49" s="28"/>
      <c r="D49" s="37" t="s">
        <v>40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41</v>
      </c>
      <c r="AI49" s="38"/>
      <c r="AJ49" s="38"/>
      <c r="AK49" s="38"/>
      <c r="AL49" s="38"/>
      <c r="AM49" s="38"/>
      <c r="AN49" s="38"/>
      <c r="AO49" s="38"/>
      <c r="AR49" s="28"/>
    </row>
    <row r="50" spans="2:44" x14ac:dyDescent="0.2">
      <c r="B50" s="19"/>
      <c r="AR50" s="19"/>
    </row>
    <row r="51" spans="2:44" x14ac:dyDescent="0.2">
      <c r="B51" s="19"/>
      <c r="AR51" s="19"/>
    </row>
    <row r="52" spans="2:44" x14ac:dyDescent="0.2">
      <c r="B52" s="19"/>
      <c r="AR52" s="19"/>
    </row>
    <row r="53" spans="2:44" x14ac:dyDescent="0.2">
      <c r="B53" s="19"/>
      <c r="AR53" s="19"/>
    </row>
    <row r="54" spans="2:44" x14ac:dyDescent="0.2">
      <c r="B54" s="19"/>
      <c r="AR54" s="19"/>
    </row>
    <row r="55" spans="2:44" x14ac:dyDescent="0.2">
      <c r="B55" s="19"/>
      <c r="AR55" s="19"/>
    </row>
    <row r="56" spans="2:44" x14ac:dyDescent="0.2">
      <c r="B56" s="19"/>
      <c r="AR56" s="19"/>
    </row>
    <row r="57" spans="2:44" x14ac:dyDescent="0.2">
      <c r="B57" s="19"/>
      <c r="AR57" s="19"/>
    </row>
    <row r="58" spans="2:44" x14ac:dyDescent="0.2">
      <c r="B58" s="19"/>
      <c r="AR58" s="19"/>
    </row>
    <row r="59" spans="2:44" x14ac:dyDescent="0.2">
      <c r="B59" s="19"/>
      <c r="AR59" s="19"/>
    </row>
    <row r="60" spans="2:44" s="1" customFormat="1" ht="12.75" x14ac:dyDescent="0.2">
      <c r="B60" s="28"/>
      <c r="D60" s="39" t="s">
        <v>42</v>
      </c>
      <c r="E60" s="30"/>
      <c r="F60" s="30"/>
      <c r="G60" s="30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9" t="s">
        <v>43</v>
      </c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9" t="s">
        <v>42</v>
      </c>
      <c r="AI60" s="30"/>
      <c r="AJ60" s="30"/>
      <c r="AK60" s="30"/>
      <c r="AL60" s="30"/>
      <c r="AM60" s="39" t="s">
        <v>43</v>
      </c>
      <c r="AN60" s="30"/>
      <c r="AO60" s="30"/>
      <c r="AR60" s="28"/>
    </row>
    <row r="61" spans="2:44" x14ac:dyDescent="0.2">
      <c r="B61" s="19"/>
      <c r="AR61" s="19"/>
    </row>
    <row r="62" spans="2:44" x14ac:dyDescent="0.2">
      <c r="B62" s="19"/>
      <c r="AR62" s="19"/>
    </row>
    <row r="63" spans="2:44" x14ac:dyDescent="0.2">
      <c r="B63" s="19"/>
      <c r="AR63" s="19"/>
    </row>
    <row r="64" spans="2:44" s="1" customFormat="1" ht="12.75" x14ac:dyDescent="0.2">
      <c r="B64" s="28"/>
      <c r="D64" s="37" t="s">
        <v>44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45</v>
      </c>
      <c r="AI64" s="38"/>
      <c r="AJ64" s="38"/>
      <c r="AK64" s="38"/>
      <c r="AL64" s="38"/>
      <c r="AM64" s="38"/>
      <c r="AN64" s="38"/>
      <c r="AO64" s="38"/>
      <c r="AR64" s="28"/>
    </row>
    <row r="65" spans="2:44" x14ac:dyDescent="0.2">
      <c r="B65" s="19"/>
      <c r="AR65" s="19"/>
    </row>
    <row r="66" spans="2:44" x14ac:dyDescent="0.2">
      <c r="B66" s="19"/>
      <c r="AR66" s="19"/>
    </row>
    <row r="67" spans="2:44" x14ac:dyDescent="0.2">
      <c r="B67" s="19"/>
      <c r="AR67" s="19"/>
    </row>
    <row r="68" spans="2:44" x14ac:dyDescent="0.2">
      <c r="B68" s="19"/>
      <c r="AR68" s="19"/>
    </row>
    <row r="69" spans="2:44" x14ac:dyDescent="0.2">
      <c r="B69" s="19"/>
      <c r="AR69" s="19"/>
    </row>
    <row r="70" spans="2:44" x14ac:dyDescent="0.2">
      <c r="B70" s="19"/>
      <c r="AR70" s="19"/>
    </row>
    <row r="71" spans="2:44" x14ac:dyDescent="0.2">
      <c r="B71" s="19"/>
      <c r="AR71" s="19"/>
    </row>
    <row r="72" spans="2:44" x14ac:dyDescent="0.2">
      <c r="B72" s="19"/>
      <c r="AR72" s="19"/>
    </row>
    <row r="73" spans="2:44" x14ac:dyDescent="0.2">
      <c r="B73" s="19"/>
      <c r="AR73" s="19"/>
    </row>
    <row r="74" spans="2:44" x14ac:dyDescent="0.2">
      <c r="B74" s="19"/>
      <c r="AR74" s="19"/>
    </row>
    <row r="75" spans="2:44" s="1" customFormat="1" ht="12.75" x14ac:dyDescent="0.2">
      <c r="B75" s="28"/>
      <c r="D75" s="39" t="s">
        <v>42</v>
      </c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9" t="s">
        <v>43</v>
      </c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9" t="s">
        <v>42</v>
      </c>
      <c r="AI75" s="30"/>
      <c r="AJ75" s="30"/>
      <c r="AK75" s="30"/>
      <c r="AL75" s="30"/>
      <c r="AM75" s="39" t="s">
        <v>43</v>
      </c>
      <c r="AN75" s="30"/>
      <c r="AO75" s="30"/>
      <c r="AR75" s="28"/>
    </row>
    <row r="76" spans="2:44" s="1" customFormat="1" x14ac:dyDescent="0.2">
      <c r="B76" s="28"/>
      <c r="AR76" s="28"/>
    </row>
    <row r="77" spans="2:44" s="1" customFormat="1" ht="6.9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8"/>
    </row>
    <row r="81" spans="1:91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8"/>
    </row>
    <row r="82" spans="1:91" s="1" customFormat="1" ht="24.95" customHeight="1" x14ac:dyDescent="0.2">
      <c r="B82" s="28"/>
      <c r="C82" s="20" t="s">
        <v>46</v>
      </c>
      <c r="AR82" s="28"/>
    </row>
    <row r="83" spans="1:91" s="1" customFormat="1" ht="6.95" customHeight="1" x14ac:dyDescent="0.2">
      <c r="B83" s="28"/>
      <c r="AR83" s="28"/>
    </row>
    <row r="84" spans="1:91" s="3" customFormat="1" ht="12" customHeight="1" x14ac:dyDescent="0.2">
      <c r="B84" s="44"/>
      <c r="C84" s="25" t="s">
        <v>12</v>
      </c>
      <c r="L84" s="3">
        <f>K5</f>
        <v>0</v>
      </c>
      <c r="AR84" s="44"/>
    </row>
    <row r="85" spans="1:91" s="4" customFormat="1" ht="36.950000000000003" customHeight="1" x14ac:dyDescent="0.2">
      <c r="B85" s="45"/>
      <c r="C85" s="46" t="s">
        <v>13</v>
      </c>
      <c r="L85" s="229" t="str">
        <f>K6</f>
        <v>Stavební úpravy BJ 1+1, 320 ul. Česká Kopřivnice</v>
      </c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R85" s="45"/>
    </row>
    <row r="86" spans="1:91" s="1" customFormat="1" ht="6.95" customHeight="1" x14ac:dyDescent="0.2">
      <c r="B86" s="28"/>
      <c r="AR86" s="28"/>
    </row>
    <row r="87" spans="1:91" s="1" customFormat="1" ht="12" customHeight="1" x14ac:dyDescent="0.2">
      <c r="B87" s="28"/>
      <c r="C87" s="25" t="s">
        <v>16</v>
      </c>
      <c r="L87" s="47" t="str">
        <f>IF(K8="","",K8)</f>
        <v>Kopřivnice</v>
      </c>
      <c r="AI87" s="25" t="s">
        <v>18</v>
      </c>
      <c r="AM87" s="231">
        <f>IF(AN8= "","",AN8)</f>
        <v>46048</v>
      </c>
      <c r="AN87" s="231"/>
      <c r="AR87" s="28"/>
    </row>
    <row r="88" spans="1:91" s="1" customFormat="1" ht="6.95" customHeight="1" x14ac:dyDescent="0.2">
      <c r="B88" s="28"/>
      <c r="AR88" s="28"/>
    </row>
    <row r="89" spans="1:91" s="1" customFormat="1" ht="15.2" customHeight="1" x14ac:dyDescent="0.2">
      <c r="B89" s="28"/>
      <c r="C89" s="25" t="s">
        <v>19</v>
      </c>
      <c r="L89" s="3" t="str">
        <f>IF(E11= "","",E11)</f>
        <v>Město Kopřivnice</v>
      </c>
      <c r="AI89" s="25" t="s">
        <v>23</v>
      </c>
      <c r="AM89" s="232" t="str">
        <f>IF(E17="","",E17)</f>
        <v>Ing. Arch. Marika Hanke</v>
      </c>
      <c r="AN89" s="233"/>
      <c r="AO89" s="233"/>
      <c r="AP89" s="233"/>
      <c r="AR89" s="28"/>
      <c r="AS89" s="234" t="s">
        <v>47</v>
      </c>
      <c r="AT89" s="235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2" customHeight="1" x14ac:dyDescent="0.2">
      <c r="B90" s="28"/>
      <c r="C90" s="25" t="s">
        <v>22</v>
      </c>
      <c r="L90" s="3" t="str">
        <f>IF(E14="","",E14)</f>
        <v>Vyplň údaj</v>
      </c>
      <c r="AI90" s="25" t="s">
        <v>25</v>
      </c>
      <c r="AM90" s="232" t="str">
        <f>IF(E20="","",E20)</f>
        <v xml:space="preserve"> </v>
      </c>
      <c r="AN90" s="233"/>
      <c r="AO90" s="233"/>
      <c r="AP90" s="233"/>
      <c r="AR90" s="28"/>
      <c r="AS90" s="236"/>
      <c r="AT90" s="237"/>
      <c r="BD90" s="51"/>
    </row>
    <row r="91" spans="1:91" s="1" customFormat="1" ht="10.9" customHeight="1" x14ac:dyDescent="0.2">
      <c r="B91" s="28"/>
      <c r="AR91" s="28"/>
      <c r="AS91" s="236"/>
      <c r="AT91" s="237"/>
      <c r="BD91" s="51"/>
    </row>
    <row r="92" spans="1:91" s="1" customFormat="1" ht="29.25" customHeight="1" x14ac:dyDescent="0.2">
      <c r="B92" s="28"/>
      <c r="C92" s="221" t="s">
        <v>48</v>
      </c>
      <c r="D92" s="222"/>
      <c r="E92" s="222"/>
      <c r="F92" s="222"/>
      <c r="G92" s="222"/>
      <c r="H92" s="52"/>
      <c r="I92" s="223" t="s">
        <v>49</v>
      </c>
      <c r="J92" s="222"/>
      <c r="K92" s="222"/>
      <c r="L92" s="222"/>
      <c r="M92" s="222"/>
      <c r="N92" s="222"/>
      <c r="O92" s="222"/>
      <c r="P92" s="222"/>
      <c r="Q92" s="222"/>
      <c r="R92" s="222"/>
      <c r="S92" s="222"/>
      <c r="T92" s="222"/>
      <c r="U92" s="222"/>
      <c r="V92" s="222"/>
      <c r="W92" s="222"/>
      <c r="X92" s="222"/>
      <c r="Y92" s="222"/>
      <c r="Z92" s="222"/>
      <c r="AA92" s="222"/>
      <c r="AB92" s="222"/>
      <c r="AC92" s="222"/>
      <c r="AD92" s="222"/>
      <c r="AE92" s="222"/>
      <c r="AF92" s="222"/>
      <c r="AG92" s="224" t="s">
        <v>50</v>
      </c>
      <c r="AH92" s="222"/>
      <c r="AI92" s="222"/>
      <c r="AJ92" s="222"/>
      <c r="AK92" s="222"/>
      <c r="AL92" s="222"/>
      <c r="AM92" s="222"/>
      <c r="AN92" s="223" t="s">
        <v>51</v>
      </c>
      <c r="AO92" s="222"/>
      <c r="AP92" s="225"/>
      <c r="AQ92" s="53" t="s">
        <v>52</v>
      </c>
      <c r="AR92" s="28"/>
      <c r="AS92" s="54" t="s">
        <v>53</v>
      </c>
      <c r="AT92" s="55" t="s">
        <v>54</v>
      </c>
      <c r="AU92" s="55" t="s">
        <v>55</v>
      </c>
      <c r="AV92" s="55" t="s">
        <v>56</v>
      </c>
      <c r="AW92" s="55" t="s">
        <v>57</v>
      </c>
      <c r="AX92" s="55" t="s">
        <v>58</v>
      </c>
      <c r="AY92" s="55" t="s">
        <v>59</v>
      </c>
      <c r="AZ92" s="55" t="s">
        <v>60</v>
      </c>
      <c r="BA92" s="55" t="s">
        <v>61</v>
      </c>
      <c r="BB92" s="55" t="s">
        <v>62</v>
      </c>
      <c r="BC92" s="55" t="s">
        <v>63</v>
      </c>
      <c r="BD92" s="56" t="s">
        <v>64</v>
      </c>
    </row>
    <row r="93" spans="1:91" s="1" customFormat="1" ht="10.9" customHeight="1" x14ac:dyDescent="0.2">
      <c r="B93" s="28"/>
      <c r="AR93" s="28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50000000000003" customHeight="1" x14ac:dyDescent="0.2">
      <c r="B94" s="58"/>
      <c r="C94" s="59" t="s">
        <v>65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226">
        <f>ROUND(SUM(AG95:AG97),2)</f>
        <v>65000</v>
      </c>
      <c r="AH94" s="226"/>
      <c r="AI94" s="226"/>
      <c r="AJ94" s="226"/>
      <c r="AK94" s="226"/>
      <c r="AL94" s="226"/>
      <c r="AM94" s="226"/>
      <c r="AN94" s="227">
        <f>SUM(AN95:AP97)</f>
        <v>72800</v>
      </c>
      <c r="AO94" s="227"/>
      <c r="AP94" s="227"/>
      <c r="AQ94" s="62" t="s">
        <v>1</v>
      </c>
      <c r="AR94" s="58"/>
      <c r="AS94" s="63">
        <f>ROUND(SUM(AS95:AS97),2)</f>
        <v>0</v>
      </c>
      <c r="AT94" s="64">
        <f>ROUND(SUM(AV94:AW94),2)</f>
        <v>0</v>
      </c>
      <c r="AU94" s="65">
        <f>ROUND(SUM(AU95:AU97),5)</f>
        <v>450.37311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ROUND(SUM(AZ95:AZ97),2)</f>
        <v>0</v>
      </c>
      <c r="BA94" s="64">
        <f>ROUND(SUM(BA95:BA97),2)</f>
        <v>0</v>
      </c>
      <c r="BB94" s="64">
        <f>ROUND(SUM(BB95:BB97),2)</f>
        <v>0</v>
      </c>
      <c r="BC94" s="64">
        <f>ROUND(SUM(BC95:BC97),2)</f>
        <v>0</v>
      </c>
      <c r="BD94" s="66">
        <f>ROUND(SUM(BD95:BD97),2)</f>
        <v>0</v>
      </c>
      <c r="BS94" s="67" t="s">
        <v>66</v>
      </c>
      <c r="BT94" s="67" t="s">
        <v>67</v>
      </c>
      <c r="BU94" s="68" t="s">
        <v>68</v>
      </c>
      <c r="BV94" s="67" t="s">
        <v>69</v>
      </c>
      <c r="BW94" s="67" t="s">
        <v>4</v>
      </c>
      <c r="BX94" s="67" t="s">
        <v>70</v>
      </c>
      <c r="CL94" s="67" t="s">
        <v>1</v>
      </c>
    </row>
    <row r="95" spans="1:91" s="6" customFormat="1" ht="24.75" customHeight="1" x14ac:dyDescent="0.2">
      <c r="A95" s="69" t="s">
        <v>71</v>
      </c>
      <c r="B95" s="70"/>
      <c r="C95" s="71"/>
      <c r="D95" s="220" t="s">
        <v>72</v>
      </c>
      <c r="E95" s="220"/>
      <c r="F95" s="220"/>
      <c r="G95" s="220"/>
      <c r="H95" s="220"/>
      <c r="I95" s="72"/>
      <c r="J95" s="220" t="s">
        <v>73</v>
      </c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18">
        <f>'Stavební část'!J30</f>
        <v>65000</v>
      </c>
      <c r="AH95" s="219"/>
      <c r="AI95" s="219"/>
      <c r="AJ95" s="219"/>
      <c r="AK95" s="219"/>
      <c r="AL95" s="219"/>
      <c r="AM95" s="219"/>
      <c r="AN95" s="218">
        <f>SUM(AG95,AT95)</f>
        <v>72800</v>
      </c>
      <c r="AO95" s="219"/>
      <c r="AP95" s="219"/>
      <c r="AQ95" s="73" t="s">
        <v>74</v>
      </c>
      <c r="AR95" s="70"/>
      <c r="AS95" s="74">
        <v>0</v>
      </c>
      <c r="AT95" s="75">
        <f>ROUND(SUM(AV95:AW95),2)</f>
        <v>7800</v>
      </c>
      <c r="AU95" s="76">
        <f>'Stavební část'!P137</f>
        <v>447.54110800000001</v>
      </c>
      <c r="AV95" s="75">
        <f>'Stavební část'!J33</f>
        <v>0</v>
      </c>
      <c r="AW95" s="75">
        <f>'Stavební část'!J34</f>
        <v>7800</v>
      </c>
      <c r="AX95" s="75">
        <f>'Stavební část'!J35</f>
        <v>0</v>
      </c>
      <c r="AY95" s="75">
        <f>'Stavební část'!J36</f>
        <v>0</v>
      </c>
      <c r="AZ95" s="75">
        <f>'Stavební část'!F33</f>
        <v>0</v>
      </c>
      <c r="BA95" s="75">
        <f>'Stavební část'!G33</f>
        <v>0</v>
      </c>
      <c r="BB95" s="75">
        <f>'Stavební část'!F35</f>
        <v>0</v>
      </c>
      <c r="BC95" s="75">
        <f>'Stavební část'!F36</f>
        <v>0</v>
      </c>
      <c r="BD95" s="77">
        <f>'Stavební část'!F37</f>
        <v>0</v>
      </c>
      <c r="BT95" s="78" t="s">
        <v>75</v>
      </c>
      <c r="BV95" s="78" t="s">
        <v>69</v>
      </c>
      <c r="BW95" s="78" t="s">
        <v>76</v>
      </c>
      <c r="BX95" s="78" t="s">
        <v>4</v>
      </c>
      <c r="CL95" s="78" t="s">
        <v>1</v>
      </c>
      <c r="CM95" s="78" t="s">
        <v>77</v>
      </c>
    </row>
    <row r="96" spans="1:91" s="6" customFormat="1" ht="16.5" customHeight="1" x14ac:dyDescent="0.2">
      <c r="A96" s="69" t="s">
        <v>71</v>
      </c>
      <c r="B96" s="70"/>
      <c r="C96" s="71"/>
      <c r="D96" s="220" t="s">
        <v>75</v>
      </c>
      <c r="E96" s="220"/>
      <c r="F96" s="220"/>
      <c r="G96" s="220"/>
      <c r="H96" s="220"/>
      <c r="I96" s="72"/>
      <c r="J96" s="220" t="s">
        <v>78</v>
      </c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18">
        <f>'1 - VZT'!J30</f>
        <v>0</v>
      </c>
      <c r="AH96" s="219"/>
      <c r="AI96" s="219"/>
      <c r="AJ96" s="219"/>
      <c r="AK96" s="219"/>
      <c r="AL96" s="219"/>
      <c r="AM96" s="219"/>
      <c r="AN96" s="218">
        <f>SUM(AG96,AT96)</f>
        <v>0</v>
      </c>
      <c r="AO96" s="219"/>
      <c r="AP96" s="219"/>
      <c r="AQ96" s="73" t="s">
        <v>74</v>
      </c>
      <c r="AR96" s="70"/>
      <c r="AS96" s="74">
        <v>0</v>
      </c>
      <c r="AT96" s="75">
        <f>ROUND(SUM(AV96:AW96),2)</f>
        <v>0</v>
      </c>
      <c r="AU96" s="76">
        <f>'1 - VZT'!P121</f>
        <v>0</v>
      </c>
      <c r="AV96" s="75">
        <f>'1 - VZT'!J33</f>
        <v>0</v>
      </c>
      <c r="AW96" s="75">
        <f>'1 - VZT'!J34</f>
        <v>0</v>
      </c>
      <c r="AX96" s="75">
        <f>'1 - VZT'!J35</f>
        <v>0</v>
      </c>
      <c r="AY96" s="75">
        <f>'1 - VZT'!J36</f>
        <v>0</v>
      </c>
      <c r="AZ96" s="75">
        <f>'1 - VZT'!F33</f>
        <v>0</v>
      </c>
      <c r="BA96" s="75">
        <f>'1 - VZT'!G33</f>
        <v>0</v>
      </c>
      <c r="BB96" s="75">
        <f>'1 - VZT'!F35</f>
        <v>0</v>
      </c>
      <c r="BC96" s="75">
        <f>'1 - VZT'!F36</f>
        <v>0</v>
      </c>
      <c r="BD96" s="77">
        <f>'1 - VZT'!F37</f>
        <v>0</v>
      </c>
      <c r="BT96" s="78" t="s">
        <v>75</v>
      </c>
      <c r="BV96" s="78" t="s">
        <v>69</v>
      </c>
      <c r="BW96" s="78" t="s">
        <v>79</v>
      </c>
      <c r="BX96" s="78" t="s">
        <v>4</v>
      </c>
      <c r="CL96" s="78" t="s">
        <v>1</v>
      </c>
      <c r="CM96" s="78" t="s">
        <v>77</v>
      </c>
    </row>
    <row r="97" spans="1:91" s="6" customFormat="1" ht="16.5" customHeight="1" x14ac:dyDescent="0.2">
      <c r="A97" s="69" t="s">
        <v>71</v>
      </c>
      <c r="B97" s="70"/>
      <c r="C97" s="71"/>
      <c r="D97" s="220" t="s">
        <v>77</v>
      </c>
      <c r="E97" s="220"/>
      <c r="F97" s="220"/>
      <c r="G97" s="220"/>
      <c r="H97" s="220"/>
      <c r="I97" s="72"/>
      <c r="J97" s="220" t="s">
        <v>80</v>
      </c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18">
        <f>'2 - ZTI'!J30</f>
        <v>0</v>
      </c>
      <c r="AH97" s="219"/>
      <c r="AI97" s="219"/>
      <c r="AJ97" s="219"/>
      <c r="AK97" s="219"/>
      <c r="AL97" s="219"/>
      <c r="AM97" s="219"/>
      <c r="AN97" s="218">
        <f>SUM(AG97,AT97)</f>
        <v>0</v>
      </c>
      <c r="AO97" s="219"/>
      <c r="AP97" s="219"/>
      <c r="AQ97" s="73" t="s">
        <v>74</v>
      </c>
      <c r="AR97" s="70"/>
      <c r="AS97" s="79">
        <v>0</v>
      </c>
      <c r="AT97" s="80">
        <f>ROUND(SUM(AV97:AW97),2)</f>
        <v>0</v>
      </c>
      <c r="AU97" s="81">
        <f>'2 - ZTI'!P127</f>
        <v>2.8319999999999999</v>
      </c>
      <c r="AV97" s="80">
        <f>'2 - ZTI'!J33</f>
        <v>0</v>
      </c>
      <c r="AW97" s="80">
        <f>'2 - ZTI'!J34</f>
        <v>0</v>
      </c>
      <c r="AX97" s="80">
        <f>'2 - ZTI'!J35</f>
        <v>0</v>
      </c>
      <c r="AY97" s="80">
        <f>'2 - ZTI'!J36</f>
        <v>0</v>
      </c>
      <c r="AZ97" s="80">
        <f>'2 - ZTI'!F33</f>
        <v>0</v>
      </c>
      <c r="BA97" s="80">
        <f>'2 - ZTI'!G33</f>
        <v>0</v>
      </c>
      <c r="BB97" s="80">
        <f>'2 - ZTI'!F35</f>
        <v>0</v>
      </c>
      <c r="BC97" s="80">
        <f>'2 - ZTI'!F36</f>
        <v>0</v>
      </c>
      <c r="BD97" s="82">
        <f>'2 - ZTI'!F37</f>
        <v>0</v>
      </c>
      <c r="BT97" s="78" t="s">
        <v>75</v>
      </c>
      <c r="BV97" s="78" t="s">
        <v>69</v>
      </c>
      <c r="BW97" s="78" t="s">
        <v>81</v>
      </c>
      <c r="BX97" s="78" t="s">
        <v>4</v>
      </c>
      <c r="CL97" s="78" t="s">
        <v>1</v>
      </c>
      <c r="CM97" s="78" t="s">
        <v>77</v>
      </c>
    </row>
    <row r="98" spans="1:91" s="1" customFormat="1" ht="30" customHeight="1" x14ac:dyDescent="0.2">
      <c r="B98" s="28"/>
      <c r="AR98" s="28"/>
    </row>
    <row r="99" spans="1:91" s="1" customFormat="1" ht="6.95" customHeight="1" x14ac:dyDescent="0.2"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41"/>
      <c r="AM99" s="41"/>
      <c r="AN99" s="41"/>
      <c r="AO99" s="41"/>
      <c r="AP99" s="41"/>
      <c r="AQ99" s="41"/>
      <c r="AR99" s="28"/>
    </row>
  </sheetData>
  <mergeCells count="48">
    <mergeCell ref="AR2:BE2"/>
    <mergeCell ref="AN96:AP96"/>
    <mergeCell ref="AG96:AM96"/>
    <mergeCell ref="D96:H96"/>
    <mergeCell ref="J96:AF96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30092023HANKE - Stavební ...'!C2" display="/" xr:uid="{00000000-0004-0000-0000-000000000000}"/>
    <hyperlink ref="A96" location="'1 - VZT'!C2" display="/" xr:uid="{00000000-0004-0000-0000-000001000000}"/>
    <hyperlink ref="A97" location="'2 - ZTI'!C2" display="/" xr:uid="{00000000-0004-0000-0000-000002000000}"/>
  </hyperlinks>
  <pageMargins left="0.39374999999999999" right="0.39374999999999999" top="0.39374999999999999" bottom="0.39374999999999999" header="0" footer="0"/>
  <pageSetup paperSize="9" scale="75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10"/>
  <sheetViews>
    <sheetView showGridLines="0" tabSelected="1" zoomScaleNormal="100" workbookViewId="0">
      <selection activeCell="W475" sqref="W475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66406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2" width="9.33203125" hidden="1"/>
    <col min="63" max="63" width="9.33203125" customWidth="1"/>
    <col min="64" max="64" width="13.6640625" customWidth="1"/>
    <col min="65" max="65" width="12" customWidth="1"/>
  </cols>
  <sheetData>
    <row r="2" spans="2:46" ht="36.950000000000003" customHeight="1" x14ac:dyDescent="0.2">
      <c r="L2" s="22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6" t="s">
        <v>76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2:46" ht="24.95" customHeight="1" x14ac:dyDescent="0.2">
      <c r="B4" s="19"/>
      <c r="D4" s="20" t="s">
        <v>82</v>
      </c>
      <c r="L4" s="19"/>
      <c r="M4" s="83" t="s">
        <v>10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5" t="s">
        <v>13</v>
      </c>
      <c r="L6" s="19"/>
    </row>
    <row r="7" spans="2:46" ht="16.5" customHeight="1" x14ac:dyDescent="0.2">
      <c r="B7" s="19"/>
      <c r="E7" s="243" t="str">
        <f>'Rekapitulace stavby'!K6</f>
        <v>Stavební úpravy BJ 1+1, 320 ul. Česká Kopřivnice</v>
      </c>
      <c r="F7" s="244"/>
      <c r="G7" s="244"/>
      <c r="H7" s="244"/>
      <c r="L7" s="19"/>
    </row>
    <row r="8" spans="2:46" s="1" customFormat="1" ht="12" customHeight="1" x14ac:dyDescent="0.2">
      <c r="B8" s="28"/>
      <c r="D8" s="25" t="s">
        <v>83</v>
      </c>
      <c r="L8" s="28"/>
    </row>
    <row r="9" spans="2:46" s="1" customFormat="1" ht="16.5" customHeight="1" x14ac:dyDescent="0.2">
      <c r="B9" s="28"/>
      <c r="E9" s="229" t="s">
        <v>914</v>
      </c>
      <c r="F9" s="229"/>
      <c r="G9" s="229"/>
      <c r="H9" s="229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5" t="s">
        <v>14</v>
      </c>
      <c r="F11" s="23" t="s">
        <v>1</v>
      </c>
      <c r="I11" s="25" t="s">
        <v>15</v>
      </c>
      <c r="J11" s="23" t="s">
        <v>1</v>
      </c>
      <c r="L11" s="28"/>
    </row>
    <row r="12" spans="2:46" s="1" customFormat="1" ht="12" customHeight="1" x14ac:dyDescent="0.2">
      <c r="B12" s="28"/>
      <c r="D12" s="25" t="s">
        <v>16</v>
      </c>
      <c r="F12" s="23" t="s">
        <v>17</v>
      </c>
      <c r="I12" s="25" t="s">
        <v>18</v>
      </c>
      <c r="J12" s="48">
        <f>'Rekapitulace stavby'!AN8</f>
        <v>46048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5" t="s">
        <v>19</v>
      </c>
      <c r="I14" s="25" t="s">
        <v>20</v>
      </c>
      <c r="J14" s="23" t="str">
        <f>IF('Rekapitulace stavby'!AN10="","",'Rekapitulace stavby'!AN10)</f>
        <v>00298077</v>
      </c>
      <c r="L14" s="28"/>
    </row>
    <row r="15" spans="2:46" s="1" customFormat="1" ht="18" customHeight="1" x14ac:dyDescent="0.2">
      <c r="B15" s="28"/>
      <c r="E15" s="23" t="str">
        <f>IF('Rekapitulace stavby'!E11="","",'Rekapitulace stavby'!E11)</f>
        <v>Město Kopřivnice</v>
      </c>
      <c r="I15" s="25" t="s">
        <v>21</v>
      </c>
      <c r="J15" s="23" t="str">
        <f>IF('Rekapitulace stavby'!AN11="","",'Rekapitulace stavby'!AN11)</f>
        <v>CZ00298077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5" t="s">
        <v>22</v>
      </c>
      <c r="I17" s="25" t="s">
        <v>20</v>
      </c>
      <c r="J17" s="23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208"/>
      <c r="G18" s="208"/>
      <c r="H18" s="208"/>
      <c r="I18" s="25" t="s">
        <v>21</v>
      </c>
      <c r="J18" s="23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5" t="s">
        <v>23</v>
      </c>
      <c r="I20" s="25" t="s">
        <v>20</v>
      </c>
      <c r="J20" s="23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3" t="str">
        <f>IF('Rekapitulace stavby'!E17="","",'Rekapitulace stavby'!E17)</f>
        <v>Ing. Arch. Marika Hanke</v>
      </c>
      <c r="I21" s="25" t="s">
        <v>21</v>
      </c>
      <c r="J21" s="23" t="str">
        <f>IF('Rekapitulace stavby'!AN17="","",'Rekapitulace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5" t="s">
        <v>25</v>
      </c>
      <c r="I23" s="25" t="s">
        <v>20</v>
      </c>
      <c r="J23" s="23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3" t="str">
        <f>IF('Rekapitulace stavby'!E20="","",'Rekapitulace stavby'!E20)</f>
        <v xml:space="preserve"> </v>
      </c>
      <c r="I24" s="25" t="s">
        <v>21</v>
      </c>
      <c r="J24" s="23" t="str">
        <f>IF('Rekapitulace stavby'!AN20="","",'Rekapitulace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5" t="s">
        <v>26</v>
      </c>
      <c r="L26" s="28"/>
    </row>
    <row r="27" spans="2:12" s="7" customFormat="1" ht="16.5" customHeight="1" x14ac:dyDescent="0.2">
      <c r="B27" s="84"/>
      <c r="E27" s="211" t="s">
        <v>1</v>
      </c>
      <c r="F27" s="211"/>
      <c r="G27" s="211"/>
      <c r="H27" s="211"/>
      <c r="L27" s="84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5" t="s">
        <v>27</v>
      </c>
      <c r="J30" s="61">
        <f>ROUND(J137, 2)</f>
        <v>65000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29</v>
      </c>
      <c r="I32" s="31" t="s">
        <v>28</v>
      </c>
      <c r="J32" s="31" t="s">
        <v>30</v>
      </c>
      <c r="L32" s="28"/>
    </row>
    <row r="33" spans="2:12" s="1" customFormat="1" ht="14.45" customHeight="1" x14ac:dyDescent="0.2">
      <c r="B33" s="28"/>
      <c r="D33" s="86" t="s">
        <v>31</v>
      </c>
      <c r="E33" s="25" t="s">
        <v>32</v>
      </c>
      <c r="F33" s="87">
        <v>0</v>
      </c>
      <c r="I33" s="88">
        <v>0.21</v>
      </c>
      <c r="J33" s="87">
        <v>0</v>
      </c>
      <c r="L33" s="28"/>
    </row>
    <row r="34" spans="2:12" s="1" customFormat="1" ht="14.45" customHeight="1" x14ac:dyDescent="0.2">
      <c r="B34" s="28"/>
      <c r="E34" s="25" t="s">
        <v>33</v>
      </c>
      <c r="F34" s="87">
        <f>SUM(J30)</f>
        <v>65000</v>
      </c>
      <c r="I34" s="88">
        <v>0.12</v>
      </c>
      <c r="J34" s="87">
        <f>SUM(F34*0.12)</f>
        <v>7800</v>
      </c>
      <c r="L34" s="28"/>
    </row>
    <row r="35" spans="2:12" s="1" customFormat="1" ht="14.45" hidden="1" customHeight="1" x14ac:dyDescent="0.2">
      <c r="B35" s="28"/>
      <c r="E35" s="25" t="s">
        <v>34</v>
      </c>
      <c r="F35" s="87">
        <f>ROUND((SUM(BG137:BG465)),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5" t="s">
        <v>35</v>
      </c>
      <c r="F36" s="87">
        <f>ROUND((SUM(BH137:BH465)),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5" t="s">
        <v>36</v>
      </c>
      <c r="F37" s="87">
        <f>ROUND((SUM(BI137:BI465)),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37</v>
      </c>
      <c r="E39" s="52"/>
      <c r="F39" s="52"/>
      <c r="G39" s="91" t="s">
        <v>38</v>
      </c>
      <c r="H39" s="92" t="s">
        <v>39</v>
      </c>
      <c r="I39" s="52"/>
      <c r="J39" s="93">
        <f>SUM(J30:J37)</f>
        <v>72800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28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8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28"/>
      <c r="D61" s="39" t="s">
        <v>42</v>
      </c>
      <c r="E61" s="30"/>
      <c r="F61" s="95" t="s">
        <v>43</v>
      </c>
      <c r="G61" s="39" t="s">
        <v>42</v>
      </c>
      <c r="H61" s="30"/>
      <c r="I61" s="30"/>
      <c r="J61" s="96" t="s">
        <v>43</v>
      </c>
      <c r="K61" s="30"/>
      <c r="L61" s="28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28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8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28"/>
      <c r="D76" s="39" t="s">
        <v>42</v>
      </c>
      <c r="E76" s="30"/>
      <c r="F76" s="95" t="s">
        <v>43</v>
      </c>
      <c r="G76" s="39" t="s">
        <v>42</v>
      </c>
      <c r="H76" s="30"/>
      <c r="I76" s="30"/>
      <c r="J76" s="96" t="s">
        <v>43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20" t="s">
        <v>84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5" t="s">
        <v>13</v>
      </c>
      <c r="L84" s="28"/>
    </row>
    <row r="85" spans="2:47" s="1" customFormat="1" ht="16.5" customHeight="1" x14ac:dyDescent="0.2">
      <c r="B85" s="28"/>
      <c r="E85" s="243" t="str">
        <f>E7</f>
        <v>Stavební úpravy BJ 1+1, 320 ul. Česká Kopřivnice</v>
      </c>
      <c r="F85" s="244"/>
      <c r="G85" s="244"/>
      <c r="H85" s="244"/>
      <c r="L85" s="28"/>
    </row>
    <row r="86" spans="2:47" s="1" customFormat="1" ht="12" customHeight="1" x14ac:dyDescent="0.2">
      <c r="B86" s="28"/>
      <c r="C86" s="25" t="s">
        <v>83</v>
      </c>
      <c r="L86" s="28"/>
    </row>
    <row r="87" spans="2:47" s="1" customFormat="1" ht="16.5" customHeight="1" x14ac:dyDescent="0.2">
      <c r="B87" s="28"/>
      <c r="E87" s="229" t="str">
        <f>E9</f>
        <v>Stavební část</v>
      </c>
      <c r="F87" s="242"/>
      <c r="G87" s="242"/>
      <c r="H87" s="242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5" t="s">
        <v>16</v>
      </c>
      <c r="F89" s="23" t="str">
        <f>F12</f>
        <v xml:space="preserve"> </v>
      </c>
      <c r="I89" s="25" t="s">
        <v>18</v>
      </c>
      <c r="J89" s="48">
        <f>IF(J12="","",J12)</f>
        <v>46048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5" t="s">
        <v>19</v>
      </c>
      <c r="F91" s="23" t="str">
        <f>E15</f>
        <v>Město Kopřivnice</v>
      </c>
      <c r="I91" s="25" t="s">
        <v>23</v>
      </c>
      <c r="J91" s="26" t="str">
        <f>E21</f>
        <v>Ing. Arch. Marika Hanke</v>
      </c>
      <c r="L91" s="28"/>
    </row>
    <row r="92" spans="2:47" s="1" customFormat="1" ht="15.2" customHeight="1" x14ac:dyDescent="0.2">
      <c r="B92" s="28"/>
      <c r="C92" s="25" t="s">
        <v>22</v>
      </c>
      <c r="F92" s="23" t="str">
        <f>IF(E18="","",E18)</f>
        <v>Vyplň údaj</v>
      </c>
      <c r="I92" s="25" t="s">
        <v>25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85</v>
      </c>
      <c r="D94" s="89"/>
      <c r="E94" s="89"/>
      <c r="F94" s="89"/>
      <c r="G94" s="89"/>
      <c r="H94" s="89"/>
      <c r="I94" s="89"/>
      <c r="J94" s="98" t="s">
        <v>86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87</v>
      </c>
      <c r="J96" s="61">
        <f>J137</f>
        <v>65000</v>
      </c>
      <c r="L96" s="28"/>
      <c r="AU96" s="16" t="s">
        <v>88</v>
      </c>
    </row>
    <row r="97" spans="2:12" s="8" customFormat="1" ht="24.95" customHeight="1" x14ac:dyDescent="0.2">
      <c r="B97" s="100"/>
      <c r="D97" s="101" t="s">
        <v>89</v>
      </c>
      <c r="E97" s="102"/>
      <c r="F97" s="102"/>
      <c r="G97" s="102"/>
      <c r="H97" s="102"/>
      <c r="I97" s="102"/>
      <c r="J97" s="103">
        <f>J138</f>
        <v>0</v>
      </c>
      <c r="L97" s="100"/>
    </row>
    <row r="98" spans="2:12" s="9" customFormat="1" ht="19.899999999999999" customHeight="1" x14ac:dyDescent="0.2">
      <c r="B98" s="104"/>
      <c r="D98" s="105" t="s">
        <v>90</v>
      </c>
      <c r="E98" s="106"/>
      <c r="F98" s="106"/>
      <c r="G98" s="106"/>
      <c r="H98" s="106"/>
      <c r="I98" s="106"/>
      <c r="J98" s="107">
        <f>J139</f>
        <v>0</v>
      </c>
      <c r="L98" s="104"/>
    </row>
    <row r="99" spans="2:12" s="9" customFormat="1" ht="19.899999999999999" customHeight="1" x14ac:dyDescent="0.2">
      <c r="B99" s="104"/>
      <c r="D99" s="105" t="s">
        <v>91</v>
      </c>
      <c r="E99" s="106"/>
      <c r="F99" s="106"/>
      <c r="G99" s="106"/>
      <c r="H99" s="106"/>
      <c r="I99" s="106"/>
      <c r="J99" s="107">
        <f>J160</f>
        <v>0</v>
      </c>
      <c r="L99" s="104"/>
    </row>
    <row r="100" spans="2:12" s="9" customFormat="1" ht="19.899999999999999" customHeight="1" x14ac:dyDescent="0.2">
      <c r="B100" s="104"/>
      <c r="D100" s="105" t="s">
        <v>92</v>
      </c>
      <c r="E100" s="106"/>
      <c r="F100" s="106"/>
      <c r="G100" s="106"/>
      <c r="H100" s="106"/>
      <c r="I100" s="106"/>
      <c r="J100" s="107">
        <f>J176</f>
        <v>0</v>
      </c>
      <c r="L100" s="104"/>
    </row>
    <row r="101" spans="2:12" s="9" customFormat="1" ht="19.899999999999999" customHeight="1" x14ac:dyDescent="0.2">
      <c r="B101" s="104"/>
      <c r="D101" s="105" t="s">
        <v>93</v>
      </c>
      <c r="E101" s="106"/>
      <c r="F101" s="106"/>
      <c r="G101" s="106"/>
      <c r="H101" s="106"/>
      <c r="I101" s="106"/>
      <c r="J101" s="107">
        <f>J190</f>
        <v>0</v>
      </c>
      <c r="L101" s="104"/>
    </row>
    <row r="102" spans="2:12" s="9" customFormat="1" ht="19.899999999999999" customHeight="1" x14ac:dyDescent="0.2">
      <c r="B102" s="104"/>
      <c r="D102" s="105" t="s">
        <v>94</v>
      </c>
      <c r="E102" s="106"/>
      <c r="F102" s="106"/>
      <c r="G102" s="106"/>
      <c r="H102" s="106"/>
      <c r="I102" s="106"/>
      <c r="J102" s="107">
        <f>J194</f>
        <v>0</v>
      </c>
      <c r="L102" s="104"/>
    </row>
    <row r="103" spans="2:12" s="8" customFormat="1" ht="24.95" customHeight="1" x14ac:dyDescent="0.2">
      <c r="B103" s="100"/>
      <c r="D103" s="101" t="s">
        <v>95</v>
      </c>
      <c r="E103" s="102"/>
      <c r="F103" s="102"/>
      <c r="G103" s="102"/>
      <c r="H103" s="102"/>
      <c r="I103" s="102"/>
      <c r="J103" s="103">
        <f>J196</f>
        <v>0</v>
      </c>
      <c r="L103" s="100"/>
    </row>
    <row r="104" spans="2:12" s="9" customFormat="1" ht="19.899999999999999" customHeight="1" x14ac:dyDescent="0.2">
      <c r="B104" s="104"/>
      <c r="D104" s="105" t="s">
        <v>96</v>
      </c>
      <c r="E104" s="106"/>
      <c r="F104" s="106"/>
      <c r="G104" s="106"/>
      <c r="H104" s="106"/>
      <c r="I104" s="106"/>
      <c r="J104" s="107">
        <f>J197</f>
        <v>0</v>
      </c>
      <c r="L104" s="104"/>
    </row>
    <row r="105" spans="2:12" s="9" customFormat="1" ht="19.899999999999999" customHeight="1" x14ac:dyDescent="0.2">
      <c r="B105" s="104"/>
      <c r="D105" s="105" t="s">
        <v>97</v>
      </c>
      <c r="E105" s="106"/>
      <c r="F105" s="106"/>
      <c r="G105" s="106"/>
      <c r="H105" s="106"/>
      <c r="I105" s="106"/>
      <c r="J105" s="107">
        <f>J199</f>
        <v>0</v>
      </c>
      <c r="L105" s="104"/>
    </row>
    <row r="106" spans="2:12" s="9" customFormat="1" ht="19.899999999999999" customHeight="1" x14ac:dyDescent="0.2">
      <c r="B106" s="104"/>
      <c r="D106" s="105" t="s">
        <v>98</v>
      </c>
      <c r="E106" s="106"/>
      <c r="F106" s="106"/>
      <c r="G106" s="106"/>
      <c r="H106" s="106"/>
      <c r="I106" s="106"/>
      <c r="J106" s="107">
        <f>J202</f>
        <v>0</v>
      </c>
      <c r="L106" s="104"/>
    </row>
    <row r="107" spans="2:12" s="9" customFormat="1" ht="19.899999999999999" customHeight="1" x14ac:dyDescent="0.2">
      <c r="B107" s="104"/>
      <c r="D107" s="105" t="s">
        <v>99</v>
      </c>
      <c r="E107" s="106"/>
      <c r="F107" s="106"/>
      <c r="G107" s="106"/>
      <c r="H107" s="106"/>
      <c r="I107" s="106"/>
      <c r="J107" s="107">
        <f>J278</f>
        <v>0</v>
      </c>
      <c r="L107" s="104"/>
    </row>
    <row r="108" spans="2:12" s="9" customFormat="1" ht="19.899999999999999" customHeight="1" x14ac:dyDescent="0.2">
      <c r="B108" s="104"/>
      <c r="D108" s="105" t="s">
        <v>100</v>
      </c>
      <c r="E108" s="106"/>
      <c r="F108" s="106"/>
      <c r="G108" s="106"/>
      <c r="H108" s="106"/>
      <c r="I108" s="106"/>
      <c r="J108" s="107">
        <f>J280</f>
        <v>0</v>
      </c>
      <c r="L108" s="104"/>
    </row>
    <row r="109" spans="2:12" s="9" customFormat="1" ht="19.899999999999999" customHeight="1" x14ac:dyDescent="0.2">
      <c r="B109" s="104"/>
      <c r="D109" s="105" t="s">
        <v>101</v>
      </c>
      <c r="E109" s="106"/>
      <c r="F109" s="106"/>
      <c r="G109" s="106"/>
      <c r="H109" s="106"/>
      <c r="I109" s="106"/>
      <c r="J109" s="107">
        <f>J297</f>
        <v>0</v>
      </c>
      <c r="L109" s="104"/>
    </row>
    <row r="110" spans="2:12" s="9" customFormat="1" ht="19.899999999999999" customHeight="1" x14ac:dyDescent="0.2">
      <c r="B110" s="104"/>
      <c r="D110" s="105" t="s">
        <v>102</v>
      </c>
      <c r="E110" s="106"/>
      <c r="F110" s="106"/>
      <c r="G110" s="106"/>
      <c r="H110" s="106"/>
      <c r="I110" s="106"/>
      <c r="J110" s="107">
        <f>J318</f>
        <v>0</v>
      </c>
      <c r="L110" s="104"/>
    </row>
    <row r="111" spans="2:12" s="9" customFormat="1" ht="19.899999999999999" customHeight="1" x14ac:dyDescent="0.2">
      <c r="B111" s="104"/>
      <c r="D111" s="105" t="s">
        <v>103</v>
      </c>
      <c r="E111" s="106"/>
      <c r="F111" s="106"/>
      <c r="G111" s="106"/>
      <c r="H111" s="106"/>
      <c r="I111" s="106"/>
      <c r="J111" s="107">
        <f>J334</f>
        <v>0</v>
      </c>
      <c r="L111" s="104"/>
    </row>
    <row r="112" spans="2:12" s="9" customFormat="1" ht="19.899999999999999" customHeight="1" x14ac:dyDescent="0.2">
      <c r="B112" s="104"/>
      <c r="D112" s="105" t="s">
        <v>104</v>
      </c>
      <c r="E112" s="106"/>
      <c r="F112" s="106"/>
      <c r="G112" s="106"/>
      <c r="H112" s="106"/>
      <c r="I112" s="106"/>
      <c r="J112" s="107">
        <f>J362</f>
        <v>0</v>
      </c>
      <c r="L112" s="104"/>
    </row>
    <row r="113" spans="2:12" s="9" customFormat="1" ht="19.899999999999999" customHeight="1" x14ac:dyDescent="0.2">
      <c r="B113" s="104"/>
      <c r="D113" s="105" t="s">
        <v>105</v>
      </c>
      <c r="E113" s="106"/>
      <c r="F113" s="106"/>
      <c r="G113" s="106"/>
      <c r="H113" s="106"/>
      <c r="I113" s="106"/>
      <c r="J113" s="107">
        <f>J407</f>
        <v>0</v>
      </c>
      <c r="L113" s="104"/>
    </row>
    <row r="114" spans="2:12" s="8" customFormat="1" ht="24.95" customHeight="1" x14ac:dyDescent="0.2">
      <c r="B114" s="100"/>
      <c r="D114" s="101" t="s">
        <v>106</v>
      </c>
      <c r="E114" s="102"/>
      <c r="F114" s="102"/>
      <c r="G114" s="102"/>
      <c r="H114" s="102"/>
      <c r="I114" s="102"/>
      <c r="J114" s="103">
        <f>J446</f>
        <v>0</v>
      </c>
      <c r="L114" s="100"/>
    </row>
    <row r="115" spans="2:12" s="8" customFormat="1" ht="24.95" customHeight="1" x14ac:dyDescent="0.2">
      <c r="B115" s="100"/>
      <c r="D115" s="101" t="s">
        <v>107</v>
      </c>
      <c r="E115" s="102"/>
      <c r="F115" s="102"/>
      <c r="G115" s="102"/>
      <c r="H115" s="102"/>
      <c r="I115" s="102"/>
      <c r="J115" s="103">
        <f>J456</f>
        <v>0</v>
      </c>
      <c r="L115" s="100"/>
    </row>
    <row r="116" spans="2:12" s="9" customFormat="1" ht="19.899999999999999" customHeight="1" x14ac:dyDescent="0.2">
      <c r="B116" s="104"/>
      <c r="D116" s="105" t="s">
        <v>108</v>
      </c>
      <c r="E116" s="106"/>
      <c r="F116" s="106"/>
      <c r="G116" s="106"/>
      <c r="H116" s="106"/>
      <c r="I116" s="106"/>
      <c r="J116" s="107">
        <f>J457</f>
        <v>0</v>
      </c>
      <c r="L116" s="104"/>
    </row>
    <row r="117" spans="2:12" s="9" customFormat="1" ht="19.899999999999999" customHeight="1" x14ac:dyDescent="0.2">
      <c r="B117" s="104"/>
      <c r="D117" s="105" t="s">
        <v>109</v>
      </c>
      <c r="E117" s="106"/>
      <c r="F117" s="106"/>
      <c r="G117" s="106"/>
      <c r="H117" s="106"/>
      <c r="I117" s="106"/>
      <c r="J117" s="107">
        <f>J460</f>
        <v>0</v>
      </c>
      <c r="L117" s="104"/>
    </row>
    <row r="118" spans="2:12" s="1" customFormat="1" ht="21.75" customHeight="1" x14ac:dyDescent="0.2">
      <c r="B118" s="28"/>
      <c r="L118" s="28"/>
    </row>
    <row r="119" spans="2:12" s="1" customFormat="1" ht="6.95" customHeight="1" x14ac:dyDescent="0.2"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28"/>
    </row>
    <row r="123" spans="2:12" s="1" customFormat="1" ht="6.95" customHeight="1" x14ac:dyDescent="0.2">
      <c r="B123" s="42"/>
      <c r="C123" s="43"/>
      <c r="D123" s="43"/>
      <c r="E123" s="43"/>
      <c r="F123" s="43"/>
      <c r="G123" s="43"/>
      <c r="H123" s="43"/>
      <c r="I123" s="43"/>
      <c r="J123" s="43"/>
      <c r="K123" s="43"/>
      <c r="L123" s="28"/>
    </row>
    <row r="124" spans="2:12" s="1" customFormat="1" ht="24.95" customHeight="1" x14ac:dyDescent="0.2">
      <c r="B124" s="28"/>
      <c r="C124" s="20" t="s">
        <v>110</v>
      </c>
      <c r="L124" s="28"/>
    </row>
    <row r="125" spans="2:12" s="1" customFormat="1" ht="6.95" customHeight="1" x14ac:dyDescent="0.2">
      <c r="B125" s="28"/>
      <c r="L125" s="28"/>
    </row>
    <row r="126" spans="2:12" s="1" customFormat="1" ht="12" customHeight="1" x14ac:dyDescent="0.2">
      <c r="B126" s="28"/>
      <c r="C126" s="25" t="s">
        <v>13</v>
      </c>
      <c r="L126" s="28"/>
    </row>
    <row r="127" spans="2:12" s="1" customFormat="1" ht="16.5" customHeight="1" x14ac:dyDescent="0.2">
      <c r="B127" s="28"/>
      <c r="E127" s="243" t="str">
        <f>E7</f>
        <v>Stavební úpravy BJ 1+1, 320 ul. Česká Kopřivnice</v>
      </c>
      <c r="F127" s="244"/>
      <c r="G127" s="244"/>
      <c r="H127" s="244"/>
      <c r="L127" s="28"/>
    </row>
    <row r="128" spans="2:12" s="1" customFormat="1" ht="12" customHeight="1" x14ac:dyDescent="0.2">
      <c r="B128" s="28"/>
      <c r="C128" s="25" t="s">
        <v>83</v>
      </c>
      <c r="L128" s="28"/>
    </row>
    <row r="129" spans="2:65" s="1" customFormat="1" ht="16.5" customHeight="1" x14ac:dyDescent="0.2">
      <c r="B129" s="28"/>
      <c r="E129" s="229" t="str">
        <f>E9</f>
        <v>Stavební část</v>
      </c>
      <c r="F129" s="242"/>
      <c r="G129" s="242"/>
      <c r="H129" s="242"/>
      <c r="L129" s="28"/>
    </row>
    <row r="130" spans="2:65" s="1" customFormat="1" ht="6.95" customHeight="1" x14ac:dyDescent="0.2">
      <c r="B130" s="28"/>
      <c r="L130" s="28"/>
    </row>
    <row r="131" spans="2:65" s="1" customFormat="1" ht="12" customHeight="1" x14ac:dyDescent="0.2">
      <c r="B131" s="28"/>
      <c r="C131" s="25" t="s">
        <v>16</v>
      </c>
      <c r="F131" s="23" t="str">
        <f>F12</f>
        <v xml:space="preserve"> </v>
      </c>
      <c r="I131" s="25" t="s">
        <v>18</v>
      </c>
      <c r="J131" s="48">
        <f>IF(J12="","",J12)</f>
        <v>46048</v>
      </c>
      <c r="L131" s="28"/>
    </row>
    <row r="132" spans="2:65" s="1" customFormat="1" ht="6.95" customHeight="1" x14ac:dyDescent="0.2">
      <c r="B132" s="28"/>
      <c r="L132" s="28"/>
    </row>
    <row r="133" spans="2:65" s="1" customFormat="1" ht="15.2" customHeight="1" x14ac:dyDescent="0.2">
      <c r="B133" s="28"/>
      <c r="C133" s="25" t="s">
        <v>19</v>
      </c>
      <c r="F133" s="23" t="str">
        <f>E15</f>
        <v>Město Kopřivnice</v>
      </c>
      <c r="I133" s="25" t="s">
        <v>23</v>
      </c>
      <c r="J133" s="26" t="str">
        <f>E21</f>
        <v>Ing. Arch. Marika Hanke</v>
      </c>
      <c r="L133" s="28"/>
    </row>
    <row r="134" spans="2:65" s="1" customFormat="1" ht="15.2" customHeight="1" x14ac:dyDescent="0.2">
      <c r="B134" s="28"/>
      <c r="C134" s="25" t="s">
        <v>22</v>
      </c>
      <c r="F134" s="23" t="str">
        <f>IF(E18="","",E18)</f>
        <v>Vyplň údaj</v>
      </c>
      <c r="I134" s="25" t="s">
        <v>25</v>
      </c>
      <c r="J134" s="26" t="str">
        <f>E24</f>
        <v xml:space="preserve"> </v>
      </c>
      <c r="L134" s="28"/>
    </row>
    <row r="135" spans="2:65" s="1" customFormat="1" ht="10.35" customHeight="1" x14ac:dyDescent="0.2">
      <c r="B135" s="28"/>
      <c r="L135" s="28"/>
    </row>
    <row r="136" spans="2:65" s="10" customFormat="1" ht="29.25" customHeight="1" x14ac:dyDescent="0.2">
      <c r="B136" s="108"/>
      <c r="C136" s="109" t="s">
        <v>111</v>
      </c>
      <c r="D136" s="110" t="s">
        <v>52</v>
      </c>
      <c r="E136" s="110" t="s">
        <v>48</v>
      </c>
      <c r="F136" s="110" t="s">
        <v>49</v>
      </c>
      <c r="G136" s="110" t="s">
        <v>112</v>
      </c>
      <c r="H136" s="110" t="s">
        <v>113</v>
      </c>
      <c r="I136" s="110" t="s">
        <v>114</v>
      </c>
      <c r="J136" s="111" t="s">
        <v>86</v>
      </c>
      <c r="K136" s="112" t="s">
        <v>115</v>
      </c>
      <c r="L136" s="108"/>
      <c r="M136" s="54" t="s">
        <v>1</v>
      </c>
      <c r="N136" s="55" t="s">
        <v>31</v>
      </c>
      <c r="O136" s="55" t="s">
        <v>116</v>
      </c>
      <c r="P136" s="55" t="s">
        <v>117</v>
      </c>
      <c r="Q136" s="55" t="s">
        <v>118</v>
      </c>
      <c r="R136" s="55" t="s">
        <v>119</v>
      </c>
      <c r="S136" s="55" t="s">
        <v>120</v>
      </c>
      <c r="T136" s="56" t="s">
        <v>121</v>
      </c>
    </row>
    <row r="137" spans="2:65" s="1" customFormat="1" ht="22.9" customHeight="1" x14ac:dyDescent="0.25">
      <c r="B137" s="28"/>
      <c r="C137" s="59" t="s">
        <v>122</v>
      </c>
      <c r="J137" s="113">
        <f>BK137+J466</f>
        <v>65000</v>
      </c>
      <c r="L137" s="28"/>
      <c r="M137" s="57"/>
      <c r="N137" s="49"/>
      <c r="O137" s="49"/>
      <c r="P137" s="114">
        <f>P138+P196+P446+P456</f>
        <v>447.54110800000001</v>
      </c>
      <c r="Q137" s="49"/>
      <c r="R137" s="114">
        <f>R138+R196+R446+R456</f>
        <v>3.7211559100000002</v>
      </c>
      <c r="S137" s="49"/>
      <c r="T137" s="115">
        <f>T138+T196+T446+T456</f>
        <v>2.6997787100000004</v>
      </c>
      <c r="AT137" s="16" t="s">
        <v>66</v>
      </c>
      <c r="AU137" s="16" t="s">
        <v>88</v>
      </c>
      <c r="BK137" s="116">
        <f>BK138+BK196+BK446+BK456</f>
        <v>0</v>
      </c>
    </row>
    <row r="138" spans="2:65" s="11" customFormat="1" ht="25.9" customHeight="1" x14ac:dyDescent="0.2">
      <c r="B138" s="117"/>
      <c r="D138" s="118" t="s">
        <v>66</v>
      </c>
      <c r="E138" s="119" t="s">
        <v>123</v>
      </c>
      <c r="F138" s="119" t="s">
        <v>124</v>
      </c>
      <c r="J138" s="120">
        <f>BK138</f>
        <v>0</v>
      </c>
      <c r="L138" s="117"/>
      <c r="M138" s="121"/>
      <c r="P138" s="122">
        <f>P139+P160+P176+P190+P194</f>
        <v>137.03124299999999</v>
      </c>
      <c r="R138" s="122">
        <f>R139+R160+R176+R190+R194</f>
        <v>1.93785991</v>
      </c>
      <c r="T138" s="123">
        <f>T139+T160+T176+T190+T194</f>
        <v>2.0977540000000001</v>
      </c>
      <c r="AR138" s="118" t="s">
        <v>75</v>
      </c>
      <c r="AT138" s="124" t="s">
        <v>66</v>
      </c>
      <c r="AU138" s="124" t="s">
        <v>67</v>
      </c>
      <c r="AY138" s="118" t="s">
        <v>125</v>
      </c>
      <c r="BK138" s="125">
        <f>BK139+BK160+BK176+BK190+BK194</f>
        <v>0</v>
      </c>
    </row>
    <row r="139" spans="2:65" s="11" customFormat="1" ht="22.9" customHeight="1" x14ac:dyDescent="0.2">
      <c r="B139" s="117"/>
      <c r="D139" s="118" t="s">
        <v>66</v>
      </c>
      <c r="E139" s="126" t="s">
        <v>126</v>
      </c>
      <c r="F139" s="126" t="s">
        <v>127</v>
      </c>
      <c r="J139" s="127">
        <f>BK139</f>
        <v>0</v>
      </c>
      <c r="L139" s="117"/>
      <c r="M139" s="121"/>
      <c r="P139" s="122">
        <f>SUM(P140:P159)</f>
        <v>11.906501</v>
      </c>
      <c r="R139" s="122">
        <f>SUM(R140:R159)</f>
        <v>1.30637341</v>
      </c>
      <c r="T139" s="123">
        <f>SUM(T140:T159)</f>
        <v>0</v>
      </c>
      <c r="AR139" s="118" t="s">
        <v>75</v>
      </c>
      <c r="AT139" s="124" t="s">
        <v>66</v>
      </c>
      <c r="AU139" s="124" t="s">
        <v>75</v>
      </c>
      <c r="AY139" s="118" t="s">
        <v>125</v>
      </c>
      <c r="BK139" s="125">
        <f>SUM(BK140:BK159)</f>
        <v>0</v>
      </c>
    </row>
    <row r="140" spans="2:65" s="1" customFormat="1" ht="24.2" customHeight="1" x14ac:dyDescent="0.2">
      <c r="B140" s="128"/>
      <c r="C140" s="129" t="s">
        <v>75</v>
      </c>
      <c r="D140" s="129" t="s">
        <v>128</v>
      </c>
      <c r="E140" s="130" t="s">
        <v>129</v>
      </c>
      <c r="F140" s="131" t="s">
        <v>130</v>
      </c>
      <c r="G140" s="132" t="s">
        <v>131</v>
      </c>
      <c r="H140" s="133">
        <v>1</v>
      </c>
      <c r="I140" s="202"/>
      <c r="J140" s="134">
        <f>ROUND(I140*H140,2)</f>
        <v>0</v>
      </c>
      <c r="K140" s="135"/>
      <c r="L140" s="28"/>
      <c r="M140" s="136" t="s">
        <v>1</v>
      </c>
      <c r="N140" s="137" t="s">
        <v>32</v>
      </c>
      <c r="O140" s="138">
        <v>0.159</v>
      </c>
      <c r="P140" s="138">
        <f>O140*H140</f>
        <v>0.159</v>
      </c>
      <c r="Q140" s="138">
        <v>2.0209999999999999E-2</v>
      </c>
      <c r="R140" s="138">
        <f>Q140*H140</f>
        <v>2.0209999999999999E-2</v>
      </c>
      <c r="S140" s="138">
        <v>0</v>
      </c>
      <c r="T140" s="139">
        <f>S140*H140</f>
        <v>0</v>
      </c>
      <c r="AR140" s="140" t="s">
        <v>132</v>
      </c>
      <c r="AT140" s="140" t="s">
        <v>128</v>
      </c>
      <c r="AU140" s="140" t="s">
        <v>77</v>
      </c>
      <c r="AY140" s="16" t="s">
        <v>125</v>
      </c>
      <c r="BE140" s="141">
        <f>IF(N140="základní",J140,0)</f>
        <v>0</v>
      </c>
      <c r="BF140" s="141">
        <f>IF(N140="snížená",J140,0)</f>
        <v>0</v>
      </c>
      <c r="BG140" s="141">
        <f>IF(N140="zákl. přenesená",J140,0)</f>
        <v>0</v>
      </c>
      <c r="BH140" s="141">
        <f>IF(N140="sníž. přenesená",J140,0)</f>
        <v>0</v>
      </c>
      <c r="BI140" s="141">
        <f>IF(N140="nulová",J140,0)</f>
        <v>0</v>
      </c>
      <c r="BJ140" s="16" t="s">
        <v>75</v>
      </c>
      <c r="BK140" s="141">
        <f>ROUND(I140*H140,2)</f>
        <v>0</v>
      </c>
      <c r="BL140" s="16" t="s">
        <v>132</v>
      </c>
      <c r="BM140" s="140" t="s">
        <v>77</v>
      </c>
    </row>
    <row r="141" spans="2:65" s="1" customFormat="1" ht="24.2" customHeight="1" x14ac:dyDescent="0.2">
      <c r="B141" s="128"/>
      <c r="C141" s="129" t="s">
        <v>77</v>
      </c>
      <c r="D141" s="129" t="s">
        <v>128</v>
      </c>
      <c r="E141" s="130" t="s">
        <v>133</v>
      </c>
      <c r="F141" s="131" t="s">
        <v>134</v>
      </c>
      <c r="G141" s="132" t="s">
        <v>135</v>
      </c>
      <c r="H141" s="133">
        <v>1.8</v>
      </c>
      <c r="I141" s="202"/>
      <c r="J141" s="134">
        <f>ROUND(I141*H141,2)</f>
        <v>0</v>
      </c>
      <c r="K141" s="135"/>
      <c r="L141" s="28"/>
      <c r="M141" s="136" t="s">
        <v>1</v>
      </c>
      <c r="N141" s="137" t="s">
        <v>32</v>
      </c>
      <c r="O141" s="138">
        <v>0.60699999999999998</v>
      </c>
      <c r="P141" s="138">
        <f>O141*H141</f>
        <v>1.0926</v>
      </c>
      <c r="Q141" s="138">
        <v>7.9229999999999995E-2</v>
      </c>
      <c r="R141" s="138">
        <f>Q141*H141</f>
        <v>0.14261399999999999</v>
      </c>
      <c r="S141" s="138">
        <v>0</v>
      </c>
      <c r="T141" s="139">
        <f>S141*H141</f>
        <v>0</v>
      </c>
      <c r="AR141" s="140" t="s">
        <v>132</v>
      </c>
      <c r="AT141" s="140" t="s">
        <v>128</v>
      </c>
      <c r="AU141" s="140" t="s">
        <v>77</v>
      </c>
      <c r="AY141" s="16" t="s">
        <v>125</v>
      </c>
      <c r="BE141" s="141">
        <f>IF(N141="základní",J141,0)</f>
        <v>0</v>
      </c>
      <c r="BF141" s="141">
        <f>IF(N141="snížená",J141,0)</f>
        <v>0</v>
      </c>
      <c r="BG141" s="141">
        <f>IF(N141="zákl. přenesená",J141,0)</f>
        <v>0</v>
      </c>
      <c r="BH141" s="141">
        <f>IF(N141="sníž. přenesená",J141,0)</f>
        <v>0</v>
      </c>
      <c r="BI141" s="141">
        <f>IF(N141="nulová",J141,0)</f>
        <v>0</v>
      </c>
      <c r="BJ141" s="16" t="s">
        <v>75</v>
      </c>
      <c r="BK141" s="141">
        <f>ROUND(I141*H141,2)</f>
        <v>0</v>
      </c>
      <c r="BL141" s="16" t="s">
        <v>132</v>
      </c>
      <c r="BM141" s="140" t="s">
        <v>136</v>
      </c>
    </row>
    <row r="142" spans="2:65" s="12" customFormat="1" x14ac:dyDescent="0.2">
      <c r="B142" s="142"/>
      <c r="D142" s="143" t="s">
        <v>137</v>
      </c>
      <c r="E142" s="144" t="s">
        <v>1</v>
      </c>
      <c r="F142" s="145" t="s">
        <v>138</v>
      </c>
      <c r="H142" s="146">
        <v>1.8</v>
      </c>
      <c r="L142" s="142"/>
      <c r="M142" s="147"/>
      <c r="T142" s="148"/>
      <c r="AT142" s="144" t="s">
        <v>137</v>
      </c>
      <c r="AU142" s="144" t="s">
        <v>77</v>
      </c>
      <c r="AV142" s="12" t="s">
        <v>77</v>
      </c>
      <c r="AW142" s="12" t="s">
        <v>24</v>
      </c>
      <c r="AX142" s="12" t="s">
        <v>75</v>
      </c>
      <c r="AY142" s="144" t="s">
        <v>125</v>
      </c>
    </row>
    <row r="143" spans="2:65" s="1" customFormat="1" ht="24.2" customHeight="1" x14ac:dyDescent="0.2">
      <c r="B143" s="128"/>
      <c r="C143" s="129" t="s">
        <v>126</v>
      </c>
      <c r="D143" s="129" t="s">
        <v>128</v>
      </c>
      <c r="E143" s="130" t="s">
        <v>139</v>
      </c>
      <c r="F143" s="131" t="s">
        <v>140</v>
      </c>
      <c r="G143" s="132" t="s">
        <v>135</v>
      </c>
      <c r="H143" s="133">
        <v>15.753</v>
      </c>
      <c r="I143" s="202"/>
      <c r="J143" s="134">
        <f>ROUND(I143*H143,2)</f>
        <v>0</v>
      </c>
      <c r="K143" s="135"/>
      <c r="L143" s="28"/>
      <c r="M143" s="136" t="s">
        <v>1</v>
      </c>
      <c r="N143" s="137" t="s">
        <v>32</v>
      </c>
      <c r="O143" s="138">
        <v>0.50600000000000001</v>
      </c>
      <c r="P143" s="138">
        <f>O143*H143</f>
        <v>7.9710179999999999</v>
      </c>
      <c r="Q143" s="138">
        <v>5.2470000000000003E-2</v>
      </c>
      <c r="R143" s="138">
        <f>Q143*H143</f>
        <v>0.82655991000000006</v>
      </c>
      <c r="S143" s="138">
        <v>0</v>
      </c>
      <c r="T143" s="139">
        <f>S143*H143</f>
        <v>0</v>
      </c>
      <c r="AR143" s="140" t="s">
        <v>132</v>
      </c>
      <c r="AT143" s="140" t="s">
        <v>128</v>
      </c>
      <c r="AU143" s="140" t="s">
        <v>77</v>
      </c>
      <c r="AY143" s="16" t="s">
        <v>125</v>
      </c>
      <c r="BE143" s="141">
        <f>IF(N143="základní",J143,0)</f>
        <v>0</v>
      </c>
      <c r="BF143" s="141">
        <f>IF(N143="snížená",J143,0)</f>
        <v>0</v>
      </c>
      <c r="BG143" s="141">
        <f>IF(N143="zákl. přenesená",J143,0)</f>
        <v>0</v>
      </c>
      <c r="BH143" s="141">
        <f>IF(N143="sníž. přenesená",J143,0)</f>
        <v>0</v>
      </c>
      <c r="BI143" s="141">
        <f>IF(N143="nulová",J143,0)</f>
        <v>0</v>
      </c>
      <c r="BJ143" s="16" t="s">
        <v>75</v>
      </c>
      <c r="BK143" s="141">
        <f>ROUND(I143*H143,2)</f>
        <v>0</v>
      </c>
      <c r="BL143" s="16" t="s">
        <v>132</v>
      </c>
      <c r="BM143" s="140" t="s">
        <v>132</v>
      </c>
    </row>
    <row r="144" spans="2:65" s="12" customFormat="1" x14ac:dyDescent="0.2">
      <c r="B144" s="142"/>
      <c r="D144" s="143" t="s">
        <v>137</v>
      </c>
      <c r="E144" s="144" t="s">
        <v>1</v>
      </c>
      <c r="F144" s="145" t="s">
        <v>141</v>
      </c>
      <c r="H144" s="146">
        <v>17.132000000000001</v>
      </c>
      <c r="L144" s="142"/>
      <c r="M144" s="147"/>
      <c r="T144" s="148"/>
      <c r="AT144" s="144" t="s">
        <v>137</v>
      </c>
      <c r="AU144" s="144" t="s">
        <v>77</v>
      </c>
      <c r="AV144" s="12" t="s">
        <v>77</v>
      </c>
      <c r="AW144" s="12" t="s">
        <v>24</v>
      </c>
      <c r="AX144" s="12" t="s">
        <v>67</v>
      </c>
      <c r="AY144" s="144" t="s">
        <v>125</v>
      </c>
    </row>
    <row r="145" spans="2:65" s="13" customFormat="1" x14ac:dyDescent="0.2">
      <c r="B145" s="149"/>
      <c r="D145" s="143" t="s">
        <v>137</v>
      </c>
      <c r="E145" s="150" t="s">
        <v>1</v>
      </c>
      <c r="F145" s="151" t="s">
        <v>142</v>
      </c>
      <c r="H145" s="150" t="s">
        <v>1</v>
      </c>
      <c r="L145" s="149"/>
      <c r="M145" s="152"/>
      <c r="T145" s="153"/>
      <c r="AT145" s="150" t="s">
        <v>137</v>
      </c>
      <c r="AU145" s="150" t="s">
        <v>77</v>
      </c>
      <c r="AV145" s="13" t="s">
        <v>75</v>
      </c>
      <c r="AW145" s="13" t="s">
        <v>24</v>
      </c>
      <c r="AX145" s="13" t="s">
        <v>67</v>
      </c>
      <c r="AY145" s="150" t="s">
        <v>125</v>
      </c>
    </row>
    <row r="146" spans="2:65" s="12" customFormat="1" x14ac:dyDescent="0.2">
      <c r="B146" s="142"/>
      <c r="D146" s="143" t="s">
        <v>137</v>
      </c>
      <c r="E146" s="144" t="s">
        <v>1</v>
      </c>
      <c r="F146" s="145" t="s">
        <v>143</v>
      </c>
      <c r="H146" s="146">
        <v>-1.379</v>
      </c>
      <c r="L146" s="142"/>
      <c r="M146" s="147"/>
      <c r="T146" s="148"/>
      <c r="AT146" s="144" t="s">
        <v>137</v>
      </c>
      <c r="AU146" s="144" t="s">
        <v>77</v>
      </c>
      <c r="AV146" s="12" t="s">
        <v>77</v>
      </c>
      <c r="AW146" s="12" t="s">
        <v>24</v>
      </c>
      <c r="AX146" s="12" t="s">
        <v>67</v>
      </c>
      <c r="AY146" s="144" t="s">
        <v>125</v>
      </c>
    </row>
    <row r="147" spans="2:65" s="14" customFormat="1" x14ac:dyDescent="0.2">
      <c r="B147" s="154"/>
      <c r="D147" s="143" t="s">
        <v>137</v>
      </c>
      <c r="E147" s="155" t="s">
        <v>1</v>
      </c>
      <c r="F147" s="156" t="s">
        <v>144</v>
      </c>
      <c r="H147" s="157">
        <v>15.753</v>
      </c>
      <c r="L147" s="154"/>
      <c r="M147" s="158"/>
      <c r="T147" s="159"/>
      <c r="AT147" s="155" t="s">
        <v>137</v>
      </c>
      <c r="AU147" s="155" t="s">
        <v>77</v>
      </c>
      <c r="AV147" s="14" t="s">
        <v>132</v>
      </c>
      <c r="AW147" s="14" t="s">
        <v>24</v>
      </c>
      <c r="AX147" s="14" t="s">
        <v>75</v>
      </c>
      <c r="AY147" s="155" t="s">
        <v>125</v>
      </c>
    </row>
    <row r="148" spans="2:65" s="1" customFormat="1" ht="24.2" customHeight="1" x14ac:dyDescent="0.2">
      <c r="B148" s="128"/>
      <c r="C148" s="129" t="s">
        <v>132</v>
      </c>
      <c r="D148" s="129" t="s">
        <v>128</v>
      </c>
      <c r="E148" s="130" t="s">
        <v>145</v>
      </c>
      <c r="F148" s="131" t="s">
        <v>146</v>
      </c>
      <c r="G148" s="132" t="s">
        <v>135</v>
      </c>
      <c r="H148" s="133">
        <v>5.12</v>
      </c>
      <c r="I148" s="202"/>
      <c r="J148" s="134">
        <f>ROUND(I148*H148,2)</f>
        <v>0</v>
      </c>
      <c r="K148" s="135"/>
      <c r="L148" s="28"/>
      <c r="M148" s="136" t="s">
        <v>1</v>
      </c>
      <c r="N148" s="137" t="s">
        <v>32</v>
      </c>
      <c r="O148" s="138">
        <v>0.52</v>
      </c>
      <c r="P148" s="138">
        <f>O148*H148</f>
        <v>2.6624000000000003</v>
      </c>
      <c r="Q148" s="138">
        <v>6.166E-2</v>
      </c>
      <c r="R148" s="138">
        <f>Q148*H148</f>
        <v>0.31569920000000001</v>
      </c>
      <c r="S148" s="138">
        <v>0</v>
      </c>
      <c r="T148" s="139">
        <f>S148*H148</f>
        <v>0</v>
      </c>
      <c r="AR148" s="140" t="s">
        <v>132</v>
      </c>
      <c r="AT148" s="140" t="s">
        <v>128</v>
      </c>
      <c r="AU148" s="140" t="s">
        <v>77</v>
      </c>
      <c r="AY148" s="16" t="s">
        <v>125</v>
      </c>
      <c r="BE148" s="141">
        <f>IF(N148="základní",J148,0)</f>
        <v>0</v>
      </c>
      <c r="BF148" s="141">
        <f>IF(N148="snížená",J148,0)</f>
        <v>0</v>
      </c>
      <c r="BG148" s="141">
        <f>IF(N148="zákl. přenesená",J148,0)</f>
        <v>0</v>
      </c>
      <c r="BH148" s="141">
        <f>IF(N148="sníž. přenesená",J148,0)</f>
        <v>0</v>
      </c>
      <c r="BI148" s="141">
        <f>IF(N148="nulová",J148,0)</f>
        <v>0</v>
      </c>
      <c r="BJ148" s="16" t="s">
        <v>75</v>
      </c>
      <c r="BK148" s="141">
        <f>ROUND(I148*H148,2)</f>
        <v>0</v>
      </c>
      <c r="BL148" s="16" t="s">
        <v>132</v>
      </c>
      <c r="BM148" s="140" t="s">
        <v>147</v>
      </c>
    </row>
    <row r="149" spans="2:65" s="12" customFormat="1" x14ac:dyDescent="0.2">
      <c r="B149" s="142"/>
      <c r="D149" s="143" t="s">
        <v>137</v>
      </c>
      <c r="E149" s="144" t="s">
        <v>1</v>
      </c>
      <c r="F149" s="145" t="s">
        <v>148</v>
      </c>
      <c r="H149" s="146">
        <v>4.9409999999999998</v>
      </c>
      <c r="L149" s="142"/>
      <c r="M149" s="147"/>
      <c r="T149" s="148"/>
      <c r="AT149" s="144" t="s">
        <v>137</v>
      </c>
      <c r="AU149" s="144" t="s">
        <v>77</v>
      </c>
      <c r="AV149" s="12" t="s">
        <v>77</v>
      </c>
      <c r="AW149" s="12" t="s">
        <v>24</v>
      </c>
      <c r="AX149" s="12" t="s">
        <v>67</v>
      </c>
      <c r="AY149" s="144" t="s">
        <v>125</v>
      </c>
    </row>
    <row r="150" spans="2:65" s="13" customFormat="1" x14ac:dyDescent="0.2">
      <c r="B150" s="149"/>
      <c r="D150" s="143" t="s">
        <v>137</v>
      </c>
      <c r="E150" s="150" t="s">
        <v>1</v>
      </c>
      <c r="F150" s="151" t="s">
        <v>149</v>
      </c>
      <c r="H150" s="150" t="s">
        <v>1</v>
      </c>
      <c r="L150" s="149"/>
      <c r="M150" s="152"/>
      <c r="T150" s="153"/>
      <c r="AT150" s="150" t="s">
        <v>137</v>
      </c>
      <c r="AU150" s="150" t="s">
        <v>77</v>
      </c>
      <c r="AV150" s="13" t="s">
        <v>75</v>
      </c>
      <c r="AW150" s="13" t="s">
        <v>24</v>
      </c>
      <c r="AX150" s="13" t="s">
        <v>67</v>
      </c>
      <c r="AY150" s="150" t="s">
        <v>125</v>
      </c>
    </row>
    <row r="151" spans="2:65" s="12" customFormat="1" x14ac:dyDescent="0.2">
      <c r="B151" s="142"/>
      <c r="D151" s="143" t="s">
        <v>137</v>
      </c>
      <c r="E151" s="144" t="s">
        <v>1</v>
      </c>
      <c r="F151" s="145" t="s">
        <v>150</v>
      </c>
      <c r="H151" s="146">
        <v>0.17899999999999999</v>
      </c>
      <c r="L151" s="142"/>
      <c r="M151" s="147"/>
      <c r="T151" s="148"/>
      <c r="AT151" s="144" t="s">
        <v>137</v>
      </c>
      <c r="AU151" s="144" t="s">
        <v>77</v>
      </c>
      <c r="AV151" s="12" t="s">
        <v>77</v>
      </c>
      <c r="AW151" s="12" t="s">
        <v>24</v>
      </c>
      <c r="AX151" s="12" t="s">
        <v>67</v>
      </c>
      <c r="AY151" s="144" t="s">
        <v>125</v>
      </c>
    </row>
    <row r="152" spans="2:65" s="14" customFormat="1" x14ac:dyDescent="0.2">
      <c r="B152" s="154"/>
      <c r="D152" s="143" t="s">
        <v>137</v>
      </c>
      <c r="E152" s="155" t="s">
        <v>1</v>
      </c>
      <c r="F152" s="156" t="s">
        <v>144</v>
      </c>
      <c r="H152" s="157">
        <v>5.12</v>
      </c>
      <c r="L152" s="154"/>
      <c r="M152" s="158"/>
      <c r="T152" s="159"/>
      <c r="AT152" s="155" t="s">
        <v>137</v>
      </c>
      <c r="AU152" s="155" t="s">
        <v>77</v>
      </c>
      <c r="AV152" s="14" t="s">
        <v>132</v>
      </c>
      <c r="AW152" s="14" t="s">
        <v>24</v>
      </c>
      <c r="AX152" s="14" t="s">
        <v>75</v>
      </c>
      <c r="AY152" s="155" t="s">
        <v>125</v>
      </c>
    </row>
    <row r="153" spans="2:65" s="1" customFormat="1" ht="24.2" customHeight="1" x14ac:dyDescent="0.2">
      <c r="B153" s="128"/>
      <c r="C153" s="129" t="s">
        <v>151</v>
      </c>
      <c r="D153" s="129" t="s">
        <v>128</v>
      </c>
      <c r="E153" s="130" t="s">
        <v>152</v>
      </c>
      <c r="F153" s="131" t="s">
        <v>153</v>
      </c>
      <c r="G153" s="132" t="s">
        <v>135</v>
      </c>
      <c r="H153" s="133">
        <v>0.65100000000000002</v>
      </c>
      <c r="I153" s="202"/>
      <c r="J153" s="134">
        <f>ROUND(I153*H153,2)</f>
        <v>0</v>
      </c>
      <c r="K153" s="135"/>
      <c r="L153" s="28"/>
      <c r="M153" s="136" t="s">
        <v>1</v>
      </c>
      <c r="N153" s="137" t="s">
        <v>32</v>
      </c>
      <c r="O153" s="138">
        <v>3.3000000000000002E-2</v>
      </c>
      <c r="P153" s="138">
        <f>O153*H153</f>
        <v>2.1483000000000002E-2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132</v>
      </c>
      <c r="AT153" s="140" t="s">
        <v>128</v>
      </c>
      <c r="AU153" s="140" t="s">
        <v>77</v>
      </c>
      <c r="AY153" s="16" t="s">
        <v>125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6" t="s">
        <v>75</v>
      </c>
      <c r="BK153" s="141">
        <f>ROUND(I153*H153,2)</f>
        <v>0</v>
      </c>
      <c r="BL153" s="16" t="s">
        <v>132</v>
      </c>
      <c r="BM153" s="140" t="s">
        <v>154</v>
      </c>
    </row>
    <row r="154" spans="2:65" s="12" customFormat="1" x14ac:dyDescent="0.2">
      <c r="B154" s="142"/>
      <c r="D154" s="143" t="s">
        <v>137</v>
      </c>
      <c r="E154" s="144" t="s">
        <v>1</v>
      </c>
      <c r="F154" s="145" t="s">
        <v>155</v>
      </c>
      <c r="H154" s="146">
        <v>0.17499999999999999</v>
      </c>
      <c r="L154" s="142"/>
      <c r="M154" s="147"/>
      <c r="T154" s="148"/>
      <c r="AT154" s="144" t="s">
        <v>137</v>
      </c>
      <c r="AU154" s="144" t="s">
        <v>77</v>
      </c>
      <c r="AV154" s="12" t="s">
        <v>77</v>
      </c>
      <c r="AW154" s="12" t="s">
        <v>24</v>
      </c>
      <c r="AX154" s="12" t="s">
        <v>67</v>
      </c>
      <c r="AY154" s="144" t="s">
        <v>125</v>
      </c>
    </row>
    <row r="155" spans="2:65" s="12" customFormat="1" x14ac:dyDescent="0.2">
      <c r="B155" s="142"/>
      <c r="D155" s="143" t="s">
        <v>137</v>
      </c>
      <c r="E155" s="144" t="s">
        <v>1</v>
      </c>
      <c r="F155" s="145" t="s">
        <v>156</v>
      </c>
      <c r="H155" s="146">
        <v>0.47599999999999998</v>
      </c>
      <c r="L155" s="142"/>
      <c r="M155" s="147"/>
      <c r="T155" s="148"/>
      <c r="AT155" s="144" t="s">
        <v>137</v>
      </c>
      <c r="AU155" s="144" t="s">
        <v>77</v>
      </c>
      <c r="AV155" s="12" t="s">
        <v>77</v>
      </c>
      <c r="AW155" s="12" t="s">
        <v>24</v>
      </c>
      <c r="AX155" s="12" t="s">
        <v>67</v>
      </c>
      <c r="AY155" s="144" t="s">
        <v>125</v>
      </c>
    </row>
    <row r="156" spans="2:65" s="14" customFormat="1" x14ac:dyDescent="0.2">
      <c r="B156" s="154"/>
      <c r="D156" s="143" t="s">
        <v>137</v>
      </c>
      <c r="E156" s="155" t="s">
        <v>1</v>
      </c>
      <c r="F156" s="156" t="s">
        <v>144</v>
      </c>
      <c r="H156" s="157">
        <v>0.65100000000000002</v>
      </c>
      <c r="L156" s="154"/>
      <c r="M156" s="158"/>
      <c r="T156" s="159"/>
      <c r="AT156" s="155" t="s">
        <v>137</v>
      </c>
      <c r="AU156" s="155" t="s">
        <v>77</v>
      </c>
      <c r="AV156" s="14" t="s">
        <v>132</v>
      </c>
      <c r="AW156" s="14" t="s">
        <v>24</v>
      </c>
      <c r="AX156" s="14" t="s">
        <v>75</v>
      </c>
      <c r="AY156" s="155" t="s">
        <v>125</v>
      </c>
    </row>
    <row r="157" spans="2:65" s="1" customFormat="1" ht="16.5" customHeight="1" x14ac:dyDescent="0.2">
      <c r="B157" s="128"/>
      <c r="C157" s="160" t="s">
        <v>147</v>
      </c>
      <c r="D157" s="160" t="s">
        <v>157</v>
      </c>
      <c r="E157" s="161" t="s">
        <v>158</v>
      </c>
      <c r="F157" s="162" t="s">
        <v>159</v>
      </c>
      <c r="G157" s="163" t="s">
        <v>135</v>
      </c>
      <c r="H157" s="164">
        <v>0.75900000000000001</v>
      </c>
      <c r="I157" s="201"/>
      <c r="J157" s="165">
        <f>ROUND(I157*H157,2)</f>
        <v>0</v>
      </c>
      <c r="K157" s="166"/>
      <c r="L157" s="167"/>
      <c r="M157" s="168" t="s">
        <v>1</v>
      </c>
      <c r="N157" s="169" t="s">
        <v>32</v>
      </c>
      <c r="O157" s="138">
        <v>0</v>
      </c>
      <c r="P157" s="138">
        <f>O157*H157</f>
        <v>0</v>
      </c>
      <c r="Q157" s="138">
        <v>1.6999999999999999E-3</v>
      </c>
      <c r="R157" s="138">
        <f>Q157*H157</f>
        <v>1.2902999999999999E-3</v>
      </c>
      <c r="S157" s="138">
        <v>0</v>
      </c>
      <c r="T157" s="139">
        <f>S157*H157</f>
        <v>0</v>
      </c>
      <c r="AR157" s="140" t="s">
        <v>154</v>
      </c>
      <c r="AT157" s="140" t="s">
        <v>157</v>
      </c>
      <c r="AU157" s="140" t="s">
        <v>77</v>
      </c>
      <c r="AY157" s="16" t="s">
        <v>125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6" t="s">
        <v>75</v>
      </c>
      <c r="BK157" s="141">
        <f>ROUND(I157*H157,2)</f>
        <v>0</v>
      </c>
      <c r="BL157" s="16" t="s">
        <v>132</v>
      </c>
      <c r="BM157" s="140" t="s">
        <v>160</v>
      </c>
    </row>
    <row r="158" spans="2:65" s="12" customFormat="1" x14ac:dyDescent="0.2">
      <c r="B158" s="142"/>
      <c r="D158" s="143" t="s">
        <v>137</v>
      </c>
      <c r="E158" s="144" t="s">
        <v>1</v>
      </c>
      <c r="F158" s="145" t="s">
        <v>161</v>
      </c>
      <c r="H158" s="146">
        <v>0.75900000000000001</v>
      </c>
      <c r="L158" s="142"/>
      <c r="M158" s="147"/>
      <c r="T158" s="148"/>
      <c r="AT158" s="144" t="s">
        <v>137</v>
      </c>
      <c r="AU158" s="144" t="s">
        <v>77</v>
      </c>
      <c r="AV158" s="12" t="s">
        <v>77</v>
      </c>
      <c r="AW158" s="12" t="s">
        <v>24</v>
      </c>
      <c r="AX158" s="12" t="s">
        <v>67</v>
      </c>
      <c r="AY158" s="144" t="s">
        <v>125</v>
      </c>
    </row>
    <row r="159" spans="2:65" s="14" customFormat="1" x14ac:dyDescent="0.2">
      <c r="B159" s="154"/>
      <c r="D159" s="143" t="s">
        <v>137</v>
      </c>
      <c r="E159" s="155" t="s">
        <v>1</v>
      </c>
      <c r="F159" s="156" t="s">
        <v>144</v>
      </c>
      <c r="H159" s="157">
        <v>0.75900000000000001</v>
      </c>
      <c r="L159" s="154"/>
      <c r="M159" s="158"/>
      <c r="T159" s="159"/>
      <c r="AT159" s="155" t="s">
        <v>137</v>
      </c>
      <c r="AU159" s="155" t="s">
        <v>77</v>
      </c>
      <c r="AV159" s="14" t="s">
        <v>132</v>
      </c>
      <c r="AW159" s="14" t="s">
        <v>24</v>
      </c>
      <c r="AX159" s="14" t="s">
        <v>75</v>
      </c>
      <c r="AY159" s="155" t="s">
        <v>125</v>
      </c>
    </row>
    <row r="160" spans="2:65" s="11" customFormat="1" ht="22.9" customHeight="1" x14ac:dyDescent="0.2">
      <c r="B160" s="117"/>
      <c r="D160" s="118" t="s">
        <v>66</v>
      </c>
      <c r="E160" s="126" t="s">
        <v>147</v>
      </c>
      <c r="F160" s="126" t="s">
        <v>162</v>
      </c>
      <c r="J160" s="127">
        <f>BK160</f>
        <v>0</v>
      </c>
      <c r="L160" s="117"/>
      <c r="M160" s="121"/>
      <c r="P160" s="122">
        <f>SUM(P161:P175)</f>
        <v>51.902999999999999</v>
      </c>
      <c r="R160" s="122">
        <f>SUM(R161:R175)</f>
        <v>0.63148650000000006</v>
      </c>
      <c r="T160" s="123">
        <f>SUM(T161:T175)</f>
        <v>0</v>
      </c>
      <c r="AR160" s="118" t="s">
        <v>75</v>
      </c>
      <c r="AT160" s="124" t="s">
        <v>66</v>
      </c>
      <c r="AU160" s="124" t="s">
        <v>75</v>
      </c>
      <c r="AY160" s="118" t="s">
        <v>125</v>
      </c>
      <c r="BK160" s="125">
        <f>SUM(BK161:BK175)</f>
        <v>0</v>
      </c>
    </row>
    <row r="161" spans="2:65" s="1" customFormat="1" ht="24.2" customHeight="1" x14ac:dyDescent="0.2">
      <c r="B161" s="128"/>
      <c r="C161" s="129" t="s">
        <v>163</v>
      </c>
      <c r="D161" s="129" t="s">
        <v>128</v>
      </c>
      <c r="E161" s="130" t="s">
        <v>164</v>
      </c>
      <c r="F161" s="131" t="s">
        <v>165</v>
      </c>
      <c r="G161" s="132" t="s">
        <v>135</v>
      </c>
      <c r="H161" s="133">
        <v>144.17500000000001</v>
      </c>
      <c r="I161" s="202"/>
      <c r="J161" s="134">
        <f>ROUND(I161*H161,2)</f>
        <v>0</v>
      </c>
      <c r="K161" s="135"/>
      <c r="L161" s="28"/>
      <c r="M161" s="136" t="s">
        <v>1</v>
      </c>
      <c r="N161" s="137" t="s">
        <v>32</v>
      </c>
      <c r="O161" s="138">
        <v>0.36</v>
      </c>
      <c r="P161" s="138">
        <f>O161*H161</f>
        <v>51.902999999999999</v>
      </c>
      <c r="Q161" s="138">
        <v>4.3800000000000002E-3</v>
      </c>
      <c r="R161" s="138">
        <f>Q161*H161</f>
        <v>0.63148650000000006</v>
      </c>
      <c r="S161" s="138">
        <v>0</v>
      </c>
      <c r="T161" s="139">
        <f>S161*H161</f>
        <v>0</v>
      </c>
      <c r="AR161" s="140" t="s">
        <v>132</v>
      </c>
      <c r="AT161" s="140" t="s">
        <v>128</v>
      </c>
      <c r="AU161" s="140" t="s">
        <v>77</v>
      </c>
      <c r="AY161" s="16" t="s">
        <v>125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6" t="s">
        <v>75</v>
      </c>
      <c r="BK161" s="141">
        <f>ROUND(I161*H161,2)</f>
        <v>0</v>
      </c>
      <c r="BL161" s="16" t="s">
        <v>132</v>
      </c>
      <c r="BM161" s="140" t="s">
        <v>8</v>
      </c>
    </row>
    <row r="162" spans="2:65" s="13" customFormat="1" ht="22.5" x14ac:dyDescent="0.2">
      <c r="B162" s="149"/>
      <c r="D162" s="143" t="s">
        <v>137</v>
      </c>
      <c r="E162" s="150" t="s">
        <v>1</v>
      </c>
      <c r="F162" s="151" t="s">
        <v>166</v>
      </c>
      <c r="H162" s="150" t="s">
        <v>1</v>
      </c>
      <c r="L162" s="149"/>
      <c r="M162" s="152"/>
      <c r="T162" s="153"/>
      <c r="AT162" s="150" t="s">
        <v>137</v>
      </c>
      <c r="AU162" s="150" t="s">
        <v>77</v>
      </c>
      <c r="AV162" s="13" t="s">
        <v>75</v>
      </c>
      <c r="AW162" s="13" t="s">
        <v>24</v>
      </c>
      <c r="AX162" s="13" t="s">
        <v>67</v>
      </c>
      <c r="AY162" s="150" t="s">
        <v>125</v>
      </c>
    </row>
    <row r="163" spans="2:65" s="12" customFormat="1" x14ac:dyDescent="0.2">
      <c r="B163" s="142"/>
      <c r="D163" s="143" t="s">
        <v>137</v>
      </c>
      <c r="E163" s="144" t="s">
        <v>1</v>
      </c>
      <c r="F163" s="145" t="s">
        <v>167</v>
      </c>
      <c r="H163" s="146">
        <v>40.203000000000003</v>
      </c>
      <c r="L163" s="142"/>
      <c r="M163" s="147"/>
      <c r="T163" s="148"/>
      <c r="AT163" s="144" t="s">
        <v>137</v>
      </c>
      <c r="AU163" s="144" t="s">
        <v>77</v>
      </c>
      <c r="AV163" s="12" t="s">
        <v>77</v>
      </c>
      <c r="AW163" s="12" t="s">
        <v>24</v>
      </c>
      <c r="AX163" s="12" t="s">
        <v>67</v>
      </c>
      <c r="AY163" s="144" t="s">
        <v>125</v>
      </c>
    </row>
    <row r="164" spans="2:65" s="12" customFormat="1" x14ac:dyDescent="0.2">
      <c r="B164" s="142"/>
      <c r="D164" s="143" t="s">
        <v>137</v>
      </c>
      <c r="E164" s="144" t="s">
        <v>1</v>
      </c>
      <c r="F164" s="145" t="s">
        <v>168</v>
      </c>
      <c r="H164" s="146">
        <v>44.334000000000003</v>
      </c>
      <c r="L164" s="142"/>
      <c r="M164" s="147"/>
      <c r="T164" s="148"/>
      <c r="AT164" s="144" t="s">
        <v>137</v>
      </c>
      <c r="AU164" s="144" t="s">
        <v>77</v>
      </c>
      <c r="AV164" s="12" t="s">
        <v>77</v>
      </c>
      <c r="AW164" s="12" t="s">
        <v>24</v>
      </c>
      <c r="AX164" s="12" t="s">
        <v>67</v>
      </c>
      <c r="AY164" s="144" t="s">
        <v>125</v>
      </c>
    </row>
    <row r="165" spans="2:65" s="12" customFormat="1" x14ac:dyDescent="0.2">
      <c r="B165" s="142"/>
      <c r="D165" s="143" t="s">
        <v>137</v>
      </c>
      <c r="E165" s="144" t="s">
        <v>1</v>
      </c>
      <c r="F165" s="145" t="s">
        <v>169</v>
      </c>
      <c r="H165" s="146">
        <v>25.812000000000001</v>
      </c>
      <c r="L165" s="142"/>
      <c r="M165" s="147"/>
      <c r="T165" s="148"/>
      <c r="AT165" s="144" t="s">
        <v>137</v>
      </c>
      <c r="AU165" s="144" t="s">
        <v>77</v>
      </c>
      <c r="AV165" s="12" t="s">
        <v>77</v>
      </c>
      <c r="AW165" s="12" t="s">
        <v>24</v>
      </c>
      <c r="AX165" s="12" t="s">
        <v>67</v>
      </c>
      <c r="AY165" s="144" t="s">
        <v>125</v>
      </c>
    </row>
    <row r="166" spans="2:65" s="12" customFormat="1" x14ac:dyDescent="0.2">
      <c r="B166" s="142"/>
      <c r="D166" s="143" t="s">
        <v>137</v>
      </c>
      <c r="E166" s="144" t="s">
        <v>1</v>
      </c>
      <c r="F166" s="145" t="s">
        <v>170</v>
      </c>
      <c r="H166" s="146">
        <v>21.006</v>
      </c>
      <c r="L166" s="142"/>
      <c r="M166" s="147"/>
      <c r="T166" s="148"/>
      <c r="AT166" s="144" t="s">
        <v>137</v>
      </c>
      <c r="AU166" s="144" t="s">
        <v>77</v>
      </c>
      <c r="AV166" s="12" t="s">
        <v>77</v>
      </c>
      <c r="AW166" s="12" t="s">
        <v>24</v>
      </c>
      <c r="AX166" s="12" t="s">
        <v>67</v>
      </c>
      <c r="AY166" s="144" t="s">
        <v>125</v>
      </c>
    </row>
    <row r="167" spans="2:65" s="12" customFormat="1" x14ac:dyDescent="0.2">
      <c r="B167" s="142"/>
      <c r="D167" s="143" t="s">
        <v>137</v>
      </c>
      <c r="E167" s="144" t="s">
        <v>1</v>
      </c>
      <c r="F167" s="145" t="s">
        <v>171</v>
      </c>
      <c r="H167" s="146">
        <v>20.898</v>
      </c>
      <c r="L167" s="142"/>
      <c r="M167" s="147"/>
      <c r="T167" s="148"/>
      <c r="AT167" s="144" t="s">
        <v>137</v>
      </c>
      <c r="AU167" s="144" t="s">
        <v>77</v>
      </c>
      <c r="AV167" s="12" t="s">
        <v>77</v>
      </c>
      <c r="AW167" s="12" t="s">
        <v>24</v>
      </c>
      <c r="AX167" s="12" t="s">
        <v>67</v>
      </c>
      <c r="AY167" s="144" t="s">
        <v>125</v>
      </c>
    </row>
    <row r="168" spans="2:65" s="13" customFormat="1" x14ac:dyDescent="0.2">
      <c r="B168" s="149"/>
      <c r="D168" s="143" t="s">
        <v>137</v>
      </c>
      <c r="E168" s="150" t="s">
        <v>1</v>
      </c>
      <c r="F168" s="151" t="s">
        <v>172</v>
      </c>
      <c r="H168" s="150" t="s">
        <v>1</v>
      </c>
      <c r="L168" s="149"/>
      <c r="M168" s="152"/>
      <c r="T168" s="153"/>
      <c r="AT168" s="150" t="s">
        <v>137</v>
      </c>
      <c r="AU168" s="150" t="s">
        <v>77</v>
      </c>
      <c r="AV168" s="13" t="s">
        <v>75</v>
      </c>
      <c r="AW168" s="13" t="s">
        <v>24</v>
      </c>
      <c r="AX168" s="13" t="s">
        <v>67</v>
      </c>
      <c r="AY168" s="150" t="s">
        <v>125</v>
      </c>
    </row>
    <row r="169" spans="2:65" s="12" customFormat="1" x14ac:dyDescent="0.2">
      <c r="B169" s="142"/>
      <c r="D169" s="143" t="s">
        <v>137</v>
      </c>
      <c r="E169" s="144" t="s">
        <v>1</v>
      </c>
      <c r="F169" s="145" t="s">
        <v>173</v>
      </c>
      <c r="H169" s="146">
        <v>-2.16</v>
      </c>
      <c r="L169" s="142"/>
      <c r="M169" s="147"/>
      <c r="T169" s="148"/>
      <c r="AT169" s="144" t="s">
        <v>137</v>
      </c>
      <c r="AU169" s="144" t="s">
        <v>77</v>
      </c>
      <c r="AV169" s="12" t="s">
        <v>77</v>
      </c>
      <c r="AW169" s="12" t="s">
        <v>24</v>
      </c>
      <c r="AX169" s="12" t="s">
        <v>67</v>
      </c>
      <c r="AY169" s="144" t="s">
        <v>125</v>
      </c>
    </row>
    <row r="170" spans="2:65" s="12" customFormat="1" x14ac:dyDescent="0.2">
      <c r="B170" s="142"/>
      <c r="D170" s="143" t="s">
        <v>137</v>
      </c>
      <c r="E170" s="144" t="s">
        <v>1</v>
      </c>
      <c r="F170" s="145" t="s">
        <v>174</v>
      </c>
      <c r="H170" s="146">
        <v>-1.92</v>
      </c>
      <c r="L170" s="142"/>
      <c r="M170" s="147"/>
      <c r="T170" s="148"/>
      <c r="AT170" s="144" t="s">
        <v>137</v>
      </c>
      <c r="AU170" s="144" t="s">
        <v>77</v>
      </c>
      <c r="AV170" s="12" t="s">
        <v>77</v>
      </c>
      <c r="AW170" s="12" t="s">
        <v>24</v>
      </c>
      <c r="AX170" s="12" t="s">
        <v>67</v>
      </c>
      <c r="AY170" s="144" t="s">
        <v>125</v>
      </c>
    </row>
    <row r="171" spans="2:65" s="12" customFormat="1" x14ac:dyDescent="0.2">
      <c r="B171" s="142"/>
      <c r="D171" s="143" t="s">
        <v>137</v>
      </c>
      <c r="E171" s="144" t="s">
        <v>1</v>
      </c>
      <c r="F171" s="145" t="s">
        <v>175</v>
      </c>
      <c r="H171" s="146">
        <v>-3.36</v>
      </c>
      <c r="L171" s="142"/>
      <c r="M171" s="147"/>
      <c r="T171" s="148"/>
      <c r="AT171" s="144" t="s">
        <v>137</v>
      </c>
      <c r="AU171" s="144" t="s">
        <v>77</v>
      </c>
      <c r="AV171" s="12" t="s">
        <v>77</v>
      </c>
      <c r="AW171" s="12" t="s">
        <v>24</v>
      </c>
      <c r="AX171" s="12" t="s">
        <v>67</v>
      </c>
      <c r="AY171" s="144" t="s">
        <v>125</v>
      </c>
    </row>
    <row r="172" spans="2:65" s="12" customFormat="1" x14ac:dyDescent="0.2">
      <c r="B172" s="142"/>
      <c r="D172" s="143" t="s">
        <v>137</v>
      </c>
      <c r="E172" s="144" t="s">
        <v>1</v>
      </c>
      <c r="F172" s="145" t="s">
        <v>176</v>
      </c>
      <c r="H172" s="146">
        <v>-7.88</v>
      </c>
      <c r="L172" s="142"/>
      <c r="M172" s="147"/>
      <c r="T172" s="148"/>
      <c r="AT172" s="144" t="s">
        <v>137</v>
      </c>
      <c r="AU172" s="144" t="s">
        <v>77</v>
      </c>
      <c r="AV172" s="12" t="s">
        <v>77</v>
      </c>
      <c r="AW172" s="12" t="s">
        <v>24</v>
      </c>
      <c r="AX172" s="12" t="s">
        <v>67</v>
      </c>
      <c r="AY172" s="144" t="s">
        <v>125</v>
      </c>
    </row>
    <row r="173" spans="2:65" s="12" customFormat="1" x14ac:dyDescent="0.2">
      <c r="B173" s="142"/>
      <c r="D173" s="143" t="s">
        <v>137</v>
      </c>
      <c r="E173" s="144" t="s">
        <v>1</v>
      </c>
      <c r="F173" s="145" t="s">
        <v>177</v>
      </c>
      <c r="H173" s="146">
        <v>-2.758</v>
      </c>
      <c r="L173" s="142"/>
      <c r="M173" s="147"/>
      <c r="T173" s="148"/>
      <c r="AT173" s="144" t="s">
        <v>137</v>
      </c>
      <c r="AU173" s="144" t="s">
        <v>77</v>
      </c>
      <c r="AV173" s="12" t="s">
        <v>77</v>
      </c>
      <c r="AW173" s="12" t="s">
        <v>24</v>
      </c>
      <c r="AX173" s="12" t="s">
        <v>67</v>
      </c>
      <c r="AY173" s="144" t="s">
        <v>125</v>
      </c>
    </row>
    <row r="174" spans="2:65" s="12" customFormat="1" x14ac:dyDescent="0.2">
      <c r="B174" s="142"/>
      <c r="D174" s="143" t="s">
        <v>137</v>
      </c>
      <c r="E174" s="144" t="s">
        <v>1</v>
      </c>
      <c r="F174" s="145" t="s">
        <v>178</v>
      </c>
      <c r="H174" s="146">
        <v>10</v>
      </c>
      <c r="L174" s="142"/>
      <c r="M174" s="147"/>
      <c r="T174" s="148"/>
      <c r="AT174" s="144" t="s">
        <v>137</v>
      </c>
      <c r="AU174" s="144" t="s">
        <v>77</v>
      </c>
      <c r="AV174" s="12" t="s">
        <v>77</v>
      </c>
      <c r="AW174" s="12" t="s">
        <v>24</v>
      </c>
      <c r="AX174" s="12" t="s">
        <v>67</v>
      </c>
      <c r="AY174" s="144" t="s">
        <v>125</v>
      </c>
    </row>
    <row r="175" spans="2:65" s="14" customFormat="1" x14ac:dyDescent="0.2">
      <c r="B175" s="154"/>
      <c r="D175" s="143" t="s">
        <v>137</v>
      </c>
      <c r="E175" s="155" t="s">
        <v>1</v>
      </c>
      <c r="F175" s="156" t="s">
        <v>144</v>
      </c>
      <c r="H175" s="157">
        <v>144.17500000000001</v>
      </c>
      <c r="L175" s="154"/>
      <c r="M175" s="158"/>
      <c r="T175" s="159"/>
      <c r="AT175" s="155" t="s">
        <v>137</v>
      </c>
      <c r="AU175" s="155" t="s">
        <v>77</v>
      </c>
      <c r="AV175" s="14" t="s">
        <v>132</v>
      </c>
      <c r="AW175" s="14" t="s">
        <v>24</v>
      </c>
      <c r="AX175" s="14" t="s">
        <v>75</v>
      </c>
      <c r="AY175" s="155" t="s">
        <v>125</v>
      </c>
    </row>
    <row r="176" spans="2:65" s="11" customFormat="1" ht="22.9" customHeight="1" x14ac:dyDescent="0.2">
      <c r="B176" s="117"/>
      <c r="D176" s="118" t="s">
        <v>66</v>
      </c>
      <c r="E176" s="126" t="s">
        <v>179</v>
      </c>
      <c r="F176" s="126" t="s">
        <v>180</v>
      </c>
      <c r="J176" s="127">
        <f>BK176</f>
        <v>0</v>
      </c>
      <c r="L176" s="117"/>
      <c r="M176" s="121"/>
      <c r="P176" s="122">
        <f>SUM(P177:P189)</f>
        <v>26.911992000000001</v>
      </c>
      <c r="R176" s="122">
        <f>SUM(R177:R189)</f>
        <v>0</v>
      </c>
      <c r="T176" s="123">
        <f>SUM(T177:T189)</f>
        <v>2.0977540000000001</v>
      </c>
      <c r="AR176" s="118" t="s">
        <v>75</v>
      </c>
      <c r="AT176" s="124" t="s">
        <v>66</v>
      </c>
      <c r="AU176" s="124" t="s">
        <v>75</v>
      </c>
      <c r="AY176" s="118" t="s">
        <v>125</v>
      </c>
      <c r="BK176" s="125">
        <f>SUM(BK177:BK189)</f>
        <v>0</v>
      </c>
    </row>
    <row r="177" spans="2:65" s="1" customFormat="1" ht="21.75" customHeight="1" x14ac:dyDescent="0.2">
      <c r="B177" s="128"/>
      <c r="C177" s="129" t="s">
        <v>154</v>
      </c>
      <c r="D177" s="129" t="s">
        <v>128</v>
      </c>
      <c r="E177" s="130" t="s">
        <v>181</v>
      </c>
      <c r="F177" s="131" t="s">
        <v>182</v>
      </c>
      <c r="G177" s="132" t="s">
        <v>135</v>
      </c>
      <c r="H177" s="133">
        <v>3.5640000000000001</v>
      </c>
      <c r="I177" s="202"/>
      <c r="J177" s="134">
        <f>ROUND(I177*H177,2)</f>
        <v>0</v>
      </c>
      <c r="K177" s="135"/>
      <c r="L177" s="28"/>
      <c r="M177" s="136" t="s">
        <v>1</v>
      </c>
      <c r="N177" s="137" t="s">
        <v>32</v>
      </c>
      <c r="O177" s="138">
        <v>0.41799999999999998</v>
      </c>
      <c r="P177" s="138">
        <f>O177*H177</f>
        <v>1.489752</v>
      </c>
      <c r="Q177" s="138">
        <v>0</v>
      </c>
      <c r="R177" s="138">
        <f>Q177*H177</f>
        <v>0</v>
      </c>
      <c r="S177" s="138">
        <v>0.2</v>
      </c>
      <c r="T177" s="139">
        <f>S177*H177</f>
        <v>0.7128000000000001</v>
      </c>
      <c r="AR177" s="140" t="s">
        <v>132</v>
      </c>
      <c r="AT177" s="140" t="s">
        <v>128</v>
      </c>
      <c r="AU177" s="140" t="s">
        <v>77</v>
      </c>
      <c r="AY177" s="16" t="s">
        <v>125</v>
      </c>
      <c r="BE177" s="141">
        <f>IF(N177="základní",J177,0)</f>
        <v>0</v>
      </c>
      <c r="BF177" s="141">
        <f>IF(N177="snížená",J177,0)</f>
        <v>0</v>
      </c>
      <c r="BG177" s="141">
        <f>IF(N177="zákl. přenesená",J177,0)</f>
        <v>0</v>
      </c>
      <c r="BH177" s="141">
        <f>IF(N177="sníž. přenesená",J177,0)</f>
        <v>0</v>
      </c>
      <c r="BI177" s="141">
        <f>IF(N177="nulová",J177,0)</f>
        <v>0</v>
      </c>
      <c r="BJ177" s="16" t="s">
        <v>75</v>
      </c>
      <c r="BK177" s="141">
        <f>ROUND(I177*H177,2)</f>
        <v>0</v>
      </c>
      <c r="BL177" s="16" t="s">
        <v>132</v>
      </c>
      <c r="BM177" s="140" t="s">
        <v>183</v>
      </c>
    </row>
    <row r="178" spans="2:65" s="12" customFormat="1" x14ac:dyDescent="0.2">
      <c r="B178" s="142"/>
      <c r="D178" s="143" t="s">
        <v>137</v>
      </c>
      <c r="E178" s="144" t="s">
        <v>1</v>
      </c>
      <c r="F178" s="145" t="s">
        <v>184</v>
      </c>
      <c r="H178" s="146">
        <v>3.5640000000000001</v>
      </c>
      <c r="L178" s="142"/>
      <c r="M178" s="147"/>
      <c r="T178" s="148"/>
      <c r="AT178" s="144" t="s">
        <v>137</v>
      </c>
      <c r="AU178" s="144" t="s">
        <v>77</v>
      </c>
      <c r="AV178" s="12" t="s">
        <v>77</v>
      </c>
      <c r="AW178" s="12" t="s">
        <v>24</v>
      </c>
      <c r="AX178" s="12" t="s">
        <v>75</v>
      </c>
      <c r="AY178" s="144" t="s">
        <v>125</v>
      </c>
    </row>
    <row r="179" spans="2:65" s="1" customFormat="1" ht="24.2" customHeight="1" x14ac:dyDescent="0.2">
      <c r="B179" s="128"/>
      <c r="C179" s="129" t="s">
        <v>179</v>
      </c>
      <c r="D179" s="129" t="s">
        <v>128</v>
      </c>
      <c r="E179" s="130" t="s">
        <v>185</v>
      </c>
      <c r="F179" s="131" t="s">
        <v>186</v>
      </c>
      <c r="G179" s="132" t="s">
        <v>135</v>
      </c>
      <c r="H179" s="133">
        <v>18.117000000000001</v>
      </c>
      <c r="I179" s="202"/>
      <c r="J179" s="134">
        <f>ROUND(I179*H179,2)</f>
        <v>0</v>
      </c>
      <c r="K179" s="135"/>
      <c r="L179" s="28"/>
      <c r="M179" s="136" t="s">
        <v>1</v>
      </c>
      <c r="N179" s="137" t="s">
        <v>32</v>
      </c>
      <c r="O179" s="138">
        <v>0.372</v>
      </c>
      <c r="P179" s="138">
        <f>O179*H179</f>
        <v>6.7395240000000003</v>
      </c>
      <c r="Q179" s="138">
        <v>0</v>
      </c>
      <c r="R179" s="138">
        <f>Q179*H179</f>
        <v>0</v>
      </c>
      <c r="S179" s="138">
        <v>0.05</v>
      </c>
      <c r="T179" s="139">
        <f>S179*H179</f>
        <v>0.90585000000000004</v>
      </c>
      <c r="AR179" s="140" t="s">
        <v>132</v>
      </c>
      <c r="AT179" s="140" t="s">
        <v>128</v>
      </c>
      <c r="AU179" s="140" t="s">
        <v>77</v>
      </c>
      <c r="AY179" s="16" t="s">
        <v>125</v>
      </c>
      <c r="BE179" s="141">
        <f>IF(N179="základní",J179,0)</f>
        <v>0</v>
      </c>
      <c r="BF179" s="141">
        <f>IF(N179="snížená",J179,0)</f>
        <v>0</v>
      </c>
      <c r="BG179" s="141">
        <f>IF(N179="zákl. přenesená",J179,0)</f>
        <v>0</v>
      </c>
      <c r="BH179" s="141">
        <f>IF(N179="sníž. přenesená",J179,0)</f>
        <v>0</v>
      </c>
      <c r="BI179" s="141">
        <f>IF(N179="nulová",J179,0)</f>
        <v>0</v>
      </c>
      <c r="BJ179" s="16" t="s">
        <v>75</v>
      </c>
      <c r="BK179" s="141">
        <f>ROUND(I179*H179,2)</f>
        <v>0</v>
      </c>
      <c r="BL179" s="16" t="s">
        <v>132</v>
      </c>
      <c r="BM179" s="140" t="s">
        <v>187</v>
      </c>
    </row>
    <row r="180" spans="2:65" s="13" customFormat="1" x14ac:dyDescent="0.2">
      <c r="B180" s="149"/>
      <c r="D180" s="143" t="s">
        <v>137</v>
      </c>
      <c r="E180" s="150" t="s">
        <v>1</v>
      </c>
      <c r="F180" s="151" t="s">
        <v>188</v>
      </c>
      <c r="H180" s="150" t="s">
        <v>1</v>
      </c>
      <c r="L180" s="149"/>
      <c r="M180" s="152"/>
      <c r="T180" s="153"/>
      <c r="AT180" s="150" t="s">
        <v>137</v>
      </c>
      <c r="AU180" s="150" t="s">
        <v>77</v>
      </c>
      <c r="AV180" s="13" t="s">
        <v>75</v>
      </c>
      <c r="AW180" s="13" t="s">
        <v>24</v>
      </c>
      <c r="AX180" s="13" t="s">
        <v>67</v>
      </c>
      <c r="AY180" s="150" t="s">
        <v>125</v>
      </c>
    </row>
    <row r="181" spans="2:65" s="12" customFormat="1" x14ac:dyDescent="0.2">
      <c r="B181" s="142"/>
      <c r="D181" s="143" t="s">
        <v>137</v>
      </c>
      <c r="E181" s="144" t="s">
        <v>1</v>
      </c>
      <c r="F181" s="145" t="s">
        <v>189</v>
      </c>
      <c r="H181" s="146">
        <v>1.62</v>
      </c>
      <c r="L181" s="142"/>
      <c r="M181" s="147"/>
      <c r="T181" s="148"/>
      <c r="AT181" s="144" t="s">
        <v>137</v>
      </c>
      <c r="AU181" s="144" t="s">
        <v>77</v>
      </c>
      <c r="AV181" s="12" t="s">
        <v>77</v>
      </c>
      <c r="AW181" s="12" t="s">
        <v>24</v>
      </c>
      <c r="AX181" s="12" t="s">
        <v>67</v>
      </c>
      <c r="AY181" s="144" t="s">
        <v>125</v>
      </c>
    </row>
    <row r="182" spans="2:65" s="13" customFormat="1" x14ac:dyDescent="0.2">
      <c r="B182" s="149"/>
      <c r="D182" s="143" t="s">
        <v>137</v>
      </c>
      <c r="E182" s="150" t="s">
        <v>1</v>
      </c>
      <c r="F182" s="151" t="s">
        <v>190</v>
      </c>
      <c r="H182" s="150" t="s">
        <v>1</v>
      </c>
      <c r="L182" s="149"/>
      <c r="M182" s="152"/>
      <c r="T182" s="153"/>
      <c r="AT182" s="150" t="s">
        <v>137</v>
      </c>
      <c r="AU182" s="150" t="s">
        <v>77</v>
      </c>
      <c r="AV182" s="13" t="s">
        <v>75</v>
      </c>
      <c r="AW182" s="13" t="s">
        <v>24</v>
      </c>
      <c r="AX182" s="13" t="s">
        <v>67</v>
      </c>
      <c r="AY182" s="150" t="s">
        <v>125</v>
      </c>
    </row>
    <row r="183" spans="2:65" s="12" customFormat="1" x14ac:dyDescent="0.2">
      <c r="B183" s="142"/>
      <c r="D183" s="143" t="s">
        <v>137</v>
      </c>
      <c r="E183" s="144" t="s">
        <v>1</v>
      </c>
      <c r="F183" s="145" t="s">
        <v>191</v>
      </c>
      <c r="H183" s="146">
        <v>16.497</v>
      </c>
      <c r="L183" s="142"/>
      <c r="M183" s="147"/>
      <c r="T183" s="148"/>
      <c r="AT183" s="144" t="s">
        <v>137</v>
      </c>
      <c r="AU183" s="144" t="s">
        <v>77</v>
      </c>
      <c r="AV183" s="12" t="s">
        <v>77</v>
      </c>
      <c r="AW183" s="12" t="s">
        <v>24</v>
      </c>
      <c r="AX183" s="12" t="s">
        <v>67</v>
      </c>
      <c r="AY183" s="144" t="s">
        <v>125</v>
      </c>
    </row>
    <row r="184" spans="2:65" s="14" customFormat="1" x14ac:dyDescent="0.2">
      <c r="B184" s="154"/>
      <c r="D184" s="143" t="s">
        <v>137</v>
      </c>
      <c r="E184" s="155" t="s">
        <v>1</v>
      </c>
      <c r="F184" s="156" t="s">
        <v>144</v>
      </c>
      <c r="H184" s="157">
        <v>18.117000000000001</v>
      </c>
      <c r="L184" s="154"/>
      <c r="M184" s="158"/>
      <c r="T184" s="159"/>
      <c r="AT184" s="155" t="s">
        <v>137</v>
      </c>
      <c r="AU184" s="155" t="s">
        <v>77</v>
      </c>
      <c r="AV184" s="14" t="s">
        <v>132</v>
      </c>
      <c r="AW184" s="14" t="s">
        <v>24</v>
      </c>
      <c r="AX184" s="14" t="s">
        <v>75</v>
      </c>
      <c r="AY184" s="155" t="s">
        <v>125</v>
      </c>
    </row>
    <row r="185" spans="2:65" s="1" customFormat="1" ht="21.75" customHeight="1" x14ac:dyDescent="0.2">
      <c r="B185" s="128"/>
      <c r="C185" s="129" t="s">
        <v>160</v>
      </c>
      <c r="D185" s="129" t="s">
        <v>128</v>
      </c>
      <c r="E185" s="130" t="s">
        <v>192</v>
      </c>
      <c r="F185" s="131" t="s">
        <v>193</v>
      </c>
      <c r="G185" s="132" t="s">
        <v>135</v>
      </c>
      <c r="H185" s="133">
        <v>41.71</v>
      </c>
      <c r="I185" s="202"/>
      <c r="J185" s="134">
        <f>ROUND(I185*H185,2)</f>
        <v>0</v>
      </c>
      <c r="K185" s="135"/>
      <c r="L185" s="28"/>
      <c r="M185" s="136" t="s">
        <v>1</v>
      </c>
      <c r="N185" s="137" t="s">
        <v>32</v>
      </c>
      <c r="O185" s="138">
        <v>0.30599999999999999</v>
      </c>
      <c r="P185" s="138">
        <f>O185*H185</f>
        <v>12.763260000000001</v>
      </c>
      <c r="Q185" s="138">
        <v>0</v>
      </c>
      <c r="R185" s="138">
        <f>Q185*H185</f>
        <v>0</v>
      </c>
      <c r="S185" s="138">
        <v>0</v>
      </c>
      <c r="T185" s="139">
        <f>S185*H185</f>
        <v>0</v>
      </c>
      <c r="AR185" s="140" t="s">
        <v>132</v>
      </c>
      <c r="AT185" s="140" t="s">
        <v>128</v>
      </c>
      <c r="AU185" s="140" t="s">
        <v>77</v>
      </c>
      <c r="AY185" s="16" t="s">
        <v>125</v>
      </c>
      <c r="BE185" s="141">
        <f>IF(N185="základní",J185,0)</f>
        <v>0</v>
      </c>
      <c r="BF185" s="141">
        <f>IF(N185="snížená",J185,0)</f>
        <v>0</v>
      </c>
      <c r="BG185" s="141">
        <f>IF(N185="zákl. přenesená",J185,0)</f>
        <v>0</v>
      </c>
      <c r="BH185" s="141">
        <f>IF(N185="sníž. přenesená",J185,0)</f>
        <v>0</v>
      </c>
      <c r="BI185" s="141">
        <f>IF(N185="nulová",J185,0)</f>
        <v>0</v>
      </c>
      <c r="BJ185" s="16" t="s">
        <v>75</v>
      </c>
      <c r="BK185" s="141">
        <f>ROUND(I185*H185,2)</f>
        <v>0</v>
      </c>
      <c r="BL185" s="16" t="s">
        <v>132</v>
      </c>
      <c r="BM185" s="140" t="s">
        <v>194</v>
      </c>
    </row>
    <row r="186" spans="2:65" s="12" customFormat="1" x14ac:dyDescent="0.2">
      <c r="B186" s="142"/>
      <c r="D186" s="143" t="s">
        <v>137</v>
      </c>
      <c r="E186" s="144" t="s">
        <v>1</v>
      </c>
      <c r="F186" s="145" t="s">
        <v>195</v>
      </c>
      <c r="H186" s="146">
        <v>41.71</v>
      </c>
      <c r="L186" s="142"/>
      <c r="M186" s="147"/>
      <c r="T186" s="148"/>
      <c r="AT186" s="144" t="s">
        <v>137</v>
      </c>
      <c r="AU186" s="144" t="s">
        <v>77</v>
      </c>
      <c r="AV186" s="12" t="s">
        <v>77</v>
      </c>
      <c r="AW186" s="12" t="s">
        <v>24</v>
      </c>
      <c r="AX186" s="12" t="s">
        <v>67</v>
      </c>
      <c r="AY186" s="144" t="s">
        <v>125</v>
      </c>
    </row>
    <row r="187" spans="2:65" s="14" customFormat="1" x14ac:dyDescent="0.2">
      <c r="B187" s="154"/>
      <c r="D187" s="143" t="s">
        <v>137</v>
      </c>
      <c r="E187" s="155" t="s">
        <v>1</v>
      </c>
      <c r="F187" s="156" t="s">
        <v>144</v>
      </c>
      <c r="H187" s="157">
        <v>41.71</v>
      </c>
      <c r="L187" s="154"/>
      <c r="M187" s="158"/>
      <c r="T187" s="159"/>
      <c r="AT187" s="155" t="s">
        <v>137</v>
      </c>
      <c r="AU187" s="155" t="s">
        <v>77</v>
      </c>
      <c r="AV187" s="14" t="s">
        <v>132</v>
      </c>
      <c r="AW187" s="14" t="s">
        <v>24</v>
      </c>
      <c r="AX187" s="14" t="s">
        <v>75</v>
      </c>
      <c r="AY187" s="155" t="s">
        <v>125</v>
      </c>
    </row>
    <row r="188" spans="2:65" s="1" customFormat="1" ht="21.75" customHeight="1" x14ac:dyDescent="0.2">
      <c r="B188" s="128"/>
      <c r="C188" s="129" t="s">
        <v>196</v>
      </c>
      <c r="D188" s="129" t="s">
        <v>128</v>
      </c>
      <c r="E188" s="130" t="s">
        <v>197</v>
      </c>
      <c r="F188" s="131" t="s">
        <v>198</v>
      </c>
      <c r="G188" s="132" t="s">
        <v>135</v>
      </c>
      <c r="H188" s="133">
        <v>6.3040000000000003</v>
      </c>
      <c r="I188" s="202"/>
      <c r="J188" s="134">
        <f>ROUND(I188*H188,2)</f>
        <v>0</v>
      </c>
      <c r="K188" s="135"/>
      <c r="L188" s="28"/>
      <c r="M188" s="136" t="s">
        <v>1</v>
      </c>
      <c r="N188" s="137" t="s">
        <v>32</v>
      </c>
      <c r="O188" s="138">
        <v>0.93899999999999995</v>
      </c>
      <c r="P188" s="138">
        <f>O188*H188</f>
        <v>5.9194560000000003</v>
      </c>
      <c r="Q188" s="138">
        <v>0</v>
      </c>
      <c r="R188" s="138">
        <f>Q188*H188</f>
        <v>0</v>
      </c>
      <c r="S188" s="138">
        <v>7.5999999999999998E-2</v>
      </c>
      <c r="T188" s="139">
        <f>S188*H188</f>
        <v>0.47910400000000003</v>
      </c>
      <c r="AR188" s="140" t="s">
        <v>132</v>
      </c>
      <c r="AT188" s="140" t="s">
        <v>128</v>
      </c>
      <c r="AU188" s="140" t="s">
        <v>77</v>
      </c>
      <c r="AY188" s="16" t="s">
        <v>125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6" t="s">
        <v>75</v>
      </c>
      <c r="BK188" s="141">
        <f>ROUND(I188*H188,2)</f>
        <v>0</v>
      </c>
      <c r="BL188" s="16" t="s">
        <v>132</v>
      </c>
      <c r="BM188" s="140" t="s">
        <v>199</v>
      </c>
    </row>
    <row r="189" spans="2:65" s="12" customFormat="1" x14ac:dyDescent="0.2">
      <c r="B189" s="142"/>
      <c r="D189" s="143" t="s">
        <v>137</v>
      </c>
      <c r="E189" s="144" t="s">
        <v>1</v>
      </c>
      <c r="F189" s="145" t="s">
        <v>200</v>
      </c>
      <c r="H189" s="146">
        <v>6.3040000000000003</v>
      </c>
      <c r="L189" s="142"/>
      <c r="M189" s="147"/>
      <c r="T189" s="148"/>
      <c r="AT189" s="144" t="s">
        <v>137</v>
      </c>
      <c r="AU189" s="144" t="s">
        <v>77</v>
      </c>
      <c r="AV189" s="12" t="s">
        <v>77</v>
      </c>
      <c r="AW189" s="12" t="s">
        <v>24</v>
      </c>
      <c r="AX189" s="12" t="s">
        <v>75</v>
      </c>
      <c r="AY189" s="144" t="s">
        <v>125</v>
      </c>
    </row>
    <row r="190" spans="2:65" s="11" customFormat="1" ht="22.9" customHeight="1" x14ac:dyDescent="0.2">
      <c r="B190" s="117"/>
      <c r="D190" s="118" t="s">
        <v>66</v>
      </c>
      <c r="E190" s="126" t="s">
        <v>201</v>
      </c>
      <c r="F190" s="126" t="s">
        <v>202</v>
      </c>
      <c r="J190" s="127">
        <f>BK190</f>
        <v>0</v>
      </c>
      <c r="L190" s="117"/>
      <c r="M190" s="121"/>
      <c r="P190" s="122">
        <f>SUM(P191:P193)</f>
        <v>29.765750000000001</v>
      </c>
      <c r="R190" s="122">
        <f>SUM(R191:R193)</f>
        <v>0</v>
      </c>
      <c r="T190" s="123">
        <f>SUM(T191:T193)</f>
        <v>0</v>
      </c>
      <c r="AR190" s="118" t="s">
        <v>75</v>
      </c>
      <c r="AT190" s="124" t="s">
        <v>66</v>
      </c>
      <c r="AU190" s="124" t="s">
        <v>75</v>
      </c>
      <c r="AY190" s="118" t="s">
        <v>125</v>
      </c>
      <c r="BK190" s="125">
        <f>SUM(BK191:BK193)</f>
        <v>0</v>
      </c>
    </row>
    <row r="191" spans="2:65" s="1" customFormat="1" ht="24.2" customHeight="1" x14ac:dyDescent="0.2">
      <c r="B191" s="128"/>
      <c r="C191" s="129" t="s">
        <v>8</v>
      </c>
      <c r="D191" s="129" t="s">
        <v>128</v>
      </c>
      <c r="E191" s="130" t="s">
        <v>203</v>
      </c>
      <c r="F191" s="131" t="s">
        <v>204</v>
      </c>
      <c r="G191" s="132" t="s">
        <v>205</v>
      </c>
      <c r="H191" s="133">
        <v>3.65</v>
      </c>
      <c r="I191" s="202"/>
      <c r="J191" s="134">
        <f>ROUND(I191*H191,2)</f>
        <v>0</v>
      </c>
      <c r="K191" s="135"/>
      <c r="L191" s="28"/>
      <c r="M191" s="136" t="s">
        <v>1</v>
      </c>
      <c r="N191" s="137" t="s">
        <v>32</v>
      </c>
      <c r="O191" s="138">
        <v>7.9</v>
      </c>
      <c r="P191" s="138">
        <f>O191*H191</f>
        <v>28.835000000000001</v>
      </c>
      <c r="Q191" s="138">
        <v>0</v>
      </c>
      <c r="R191" s="138">
        <f>Q191*H191</f>
        <v>0</v>
      </c>
      <c r="S191" s="138">
        <v>0</v>
      </c>
      <c r="T191" s="139">
        <f>S191*H191</f>
        <v>0</v>
      </c>
      <c r="AR191" s="140" t="s">
        <v>132</v>
      </c>
      <c r="AT191" s="140" t="s">
        <v>128</v>
      </c>
      <c r="AU191" s="140" t="s">
        <v>77</v>
      </c>
      <c r="AY191" s="16" t="s">
        <v>125</v>
      </c>
      <c r="BE191" s="141">
        <f>IF(N191="základní",J191,0)</f>
        <v>0</v>
      </c>
      <c r="BF191" s="141">
        <f>IF(N191="snížená",J191,0)</f>
        <v>0</v>
      </c>
      <c r="BG191" s="141">
        <f>IF(N191="zákl. přenesená",J191,0)</f>
        <v>0</v>
      </c>
      <c r="BH191" s="141">
        <f>IF(N191="sníž. přenesená",J191,0)</f>
        <v>0</v>
      </c>
      <c r="BI191" s="141">
        <f>IF(N191="nulová",J191,0)</f>
        <v>0</v>
      </c>
      <c r="BJ191" s="16" t="s">
        <v>75</v>
      </c>
      <c r="BK191" s="141">
        <f>ROUND(I191*H191,2)</f>
        <v>0</v>
      </c>
      <c r="BL191" s="16" t="s">
        <v>132</v>
      </c>
      <c r="BM191" s="140" t="s">
        <v>206</v>
      </c>
    </row>
    <row r="192" spans="2:65" s="1" customFormat="1" ht="33" customHeight="1" x14ac:dyDescent="0.2">
      <c r="B192" s="128"/>
      <c r="C192" s="129" t="s">
        <v>207</v>
      </c>
      <c r="D192" s="129" t="s">
        <v>128</v>
      </c>
      <c r="E192" s="130" t="s">
        <v>208</v>
      </c>
      <c r="F192" s="131" t="s">
        <v>209</v>
      </c>
      <c r="G192" s="132" t="s">
        <v>205</v>
      </c>
      <c r="H192" s="133">
        <v>3.65</v>
      </c>
      <c r="I192" s="202"/>
      <c r="J192" s="134">
        <f>ROUND(I192*H192,2)</f>
        <v>0</v>
      </c>
      <c r="K192" s="135"/>
      <c r="L192" s="28"/>
      <c r="M192" s="136" t="s">
        <v>1</v>
      </c>
      <c r="N192" s="137" t="s">
        <v>32</v>
      </c>
      <c r="O192" s="138">
        <v>0.255</v>
      </c>
      <c r="P192" s="138">
        <f>O192*H192</f>
        <v>0.93074999999999997</v>
      </c>
      <c r="Q192" s="138">
        <v>0</v>
      </c>
      <c r="R192" s="138">
        <f>Q192*H192</f>
        <v>0</v>
      </c>
      <c r="S192" s="138">
        <v>0</v>
      </c>
      <c r="T192" s="139">
        <f>S192*H192</f>
        <v>0</v>
      </c>
      <c r="AR192" s="140" t="s">
        <v>132</v>
      </c>
      <c r="AT192" s="140" t="s">
        <v>128</v>
      </c>
      <c r="AU192" s="140" t="s">
        <v>77</v>
      </c>
      <c r="AY192" s="16" t="s">
        <v>125</v>
      </c>
      <c r="BE192" s="141">
        <f>IF(N192="základní",J192,0)</f>
        <v>0</v>
      </c>
      <c r="BF192" s="141">
        <f>IF(N192="snížená",J192,0)</f>
        <v>0</v>
      </c>
      <c r="BG192" s="141">
        <f>IF(N192="zákl. přenesená",J192,0)</f>
        <v>0</v>
      </c>
      <c r="BH192" s="141">
        <f>IF(N192="sníž. přenesená",J192,0)</f>
        <v>0</v>
      </c>
      <c r="BI192" s="141">
        <f>IF(N192="nulová",J192,0)</f>
        <v>0</v>
      </c>
      <c r="BJ192" s="16" t="s">
        <v>75</v>
      </c>
      <c r="BK192" s="141">
        <f>ROUND(I192*H192,2)</f>
        <v>0</v>
      </c>
      <c r="BL192" s="16" t="s">
        <v>132</v>
      </c>
      <c r="BM192" s="140" t="s">
        <v>210</v>
      </c>
    </row>
    <row r="193" spans="2:65" s="1" customFormat="1" ht="33" customHeight="1" x14ac:dyDescent="0.2">
      <c r="B193" s="128"/>
      <c r="C193" s="129" t="s">
        <v>187</v>
      </c>
      <c r="D193" s="129" t="s">
        <v>128</v>
      </c>
      <c r="E193" s="130" t="s">
        <v>211</v>
      </c>
      <c r="F193" s="131" t="s">
        <v>212</v>
      </c>
      <c r="G193" s="132" t="s">
        <v>205</v>
      </c>
      <c r="H193" s="133">
        <v>3.65</v>
      </c>
      <c r="I193" s="202"/>
      <c r="J193" s="134">
        <f>ROUND(I193*H193,2)</f>
        <v>0</v>
      </c>
      <c r="K193" s="135"/>
      <c r="L193" s="28"/>
      <c r="M193" s="136" t="s">
        <v>1</v>
      </c>
      <c r="N193" s="137" t="s">
        <v>32</v>
      </c>
      <c r="O193" s="138">
        <v>0</v>
      </c>
      <c r="P193" s="138">
        <f>O193*H193</f>
        <v>0</v>
      </c>
      <c r="Q193" s="138">
        <v>0</v>
      </c>
      <c r="R193" s="138">
        <f>Q193*H193</f>
        <v>0</v>
      </c>
      <c r="S193" s="138">
        <v>0</v>
      </c>
      <c r="T193" s="139">
        <f>S193*H193</f>
        <v>0</v>
      </c>
      <c r="AR193" s="140" t="s">
        <v>132</v>
      </c>
      <c r="AT193" s="140" t="s">
        <v>128</v>
      </c>
      <c r="AU193" s="140" t="s">
        <v>77</v>
      </c>
      <c r="AY193" s="16" t="s">
        <v>125</v>
      </c>
      <c r="BE193" s="141">
        <f>IF(N193="základní",J193,0)</f>
        <v>0</v>
      </c>
      <c r="BF193" s="141">
        <f>IF(N193="snížená",J193,0)</f>
        <v>0</v>
      </c>
      <c r="BG193" s="141">
        <f>IF(N193="zákl. přenesená",J193,0)</f>
        <v>0</v>
      </c>
      <c r="BH193" s="141">
        <f>IF(N193="sníž. přenesená",J193,0)</f>
        <v>0</v>
      </c>
      <c r="BI193" s="141">
        <f>IF(N193="nulová",J193,0)</f>
        <v>0</v>
      </c>
      <c r="BJ193" s="16" t="s">
        <v>75</v>
      </c>
      <c r="BK193" s="141">
        <f>ROUND(I193*H193,2)</f>
        <v>0</v>
      </c>
      <c r="BL193" s="16" t="s">
        <v>132</v>
      </c>
      <c r="BM193" s="140" t="s">
        <v>213</v>
      </c>
    </row>
    <row r="194" spans="2:65" s="11" customFormat="1" ht="22.9" customHeight="1" x14ac:dyDescent="0.2">
      <c r="B194" s="117"/>
      <c r="D194" s="118" t="s">
        <v>66</v>
      </c>
      <c r="E194" s="126" t="s">
        <v>214</v>
      </c>
      <c r="F194" s="126" t="s">
        <v>215</v>
      </c>
      <c r="J194" s="127">
        <f>BK194</f>
        <v>0</v>
      </c>
      <c r="L194" s="117"/>
      <c r="M194" s="121"/>
      <c r="P194" s="122">
        <f>P195</f>
        <v>16.544</v>
      </c>
      <c r="R194" s="122">
        <f>R195</f>
        <v>0</v>
      </c>
      <c r="T194" s="123">
        <f>T195</f>
        <v>0</v>
      </c>
      <c r="AR194" s="118" t="s">
        <v>75</v>
      </c>
      <c r="AT194" s="124" t="s">
        <v>66</v>
      </c>
      <c r="AU194" s="124" t="s">
        <v>75</v>
      </c>
      <c r="AY194" s="118" t="s">
        <v>125</v>
      </c>
      <c r="BK194" s="125">
        <f>BK195</f>
        <v>0</v>
      </c>
    </row>
    <row r="195" spans="2:65" s="1" customFormat="1" ht="21.75" customHeight="1" x14ac:dyDescent="0.2">
      <c r="B195" s="128"/>
      <c r="C195" s="129" t="s">
        <v>216</v>
      </c>
      <c r="D195" s="129" t="s">
        <v>128</v>
      </c>
      <c r="E195" s="130" t="s">
        <v>217</v>
      </c>
      <c r="F195" s="131" t="s">
        <v>218</v>
      </c>
      <c r="G195" s="132" t="s">
        <v>205</v>
      </c>
      <c r="H195" s="133">
        <v>3.2</v>
      </c>
      <c r="I195" s="202"/>
      <c r="J195" s="134">
        <f>ROUND(I195*H195,2)</f>
        <v>0</v>
      </c>
      <c r="K195" s="135"/>
      <c r="L195" s="28"/>
      <c r="M195" s="136" t="s">
        <v>1</v>
      </c>
      <c r="N195" s="137" t="s">
        <v>32</v>
      </c>
      <c r="O195" s="138">
        <v>5.17</v>
      </c>
      <c r="P195" s="138">
        <f>O195*H195</f>
        <v>16.544</v>
      </c>
      <c r="Q195" s="138">
        <v>0</v>
      </c>
      <c r="R195" s="138">
        <f>Q195*H195</f>
        <v>0</v>
      </c>
      <c r="S195" s="138">
        <v>0</v>
      </c>
      <c r="T195" s="139">
        <f>S195*H195</f>
        <v>0</v>
      </c>
      <c r="AR195" s="140" t="s">
        <v>132</v>
      </c>
      <c r="AT195" s="140" t="s">
        <v>128</v>
      </c>
      <c r="AU195" s="140" t="s">
        <v>77</v>
      </c>
      <c r="AY195" s="16" t="s">
        <v>125</v>
      </c>
      <c r="BE195" s="141">
        <f>IF(N195="základní",J195,0)</f>
        <v>0</v>
      </c>
      <c r="BF195" s="141">
        <f>IF(N195="snížená",J195,0)</f>
        <v>0</v>
      </c>
      <c r="BG195" s="141">
        <f>IF(N195="zákl. přenesená",J195,0)</f>
        <v>0</v>
      </c>
      <c r="BH195" s="141">
        <f>IF(N195="sníž. přenesená",J195,0)</f>
        <v>0</v>
      </c>
      <c r="BI195" s="141">
        <f>IF(N195="nulová",J195,0)</f>
        <v>0</v>
      </c>
      <c r="BJ195" s="16" t="s">
        <v>75</v>
      </c>
      <c r="BK195" s="141">
        <f>ROUND(I195*H195,2)</f>
        <v>0</v>
      </c>
      <c r="BL195" s="16" t="s">
        <v>132</v>
      </c>
      <c r="BM195" s="140" t="s">
        <v>219</v>
      </c>
    </row>
    <row r="196" spans="2:65" s="11" customFormat="1" ht="25.9" customHeight="1" x14ac:dyDescent="0.2">
      <c r="B196" s="117"/>
      <c r="D196" s="118" t="s">
        <v>66</v>
      </c>
      <c r="E196" s="119" t="s">
        <v>220</v>
      </c>
      <c r="F196" s="119" t="s">
        <v>221</v>
      </c>
      <c r="J196" s="120">
        <f>BK196</f>
        <v>0</v>
      </c>
      <c r="L196" s="117"/>
      <c r="M196" s="121"/>
      <c r="P196" s="122">
        <f>P197+P199+P202+P278+P280+P297+P318+P334+P362+P407</f>
        <v>298.50986499999999</v>
      </c>
      <c r="R196" s="122">
        <f>R197+R199+R202+R278+R280+R297+R318+R334+R362+R407</f>
        <v>1.7832960000000002</v>
      </c>
      <c r="T196" s="123">
        <f>T197+T199+T202+T278+T280+T297+T318+T334+T362+T407</f>
        <v>0.60202471000000002</v>
      </c>
      <c r="AR196" s="118" t="s">
        <v>77</v>
      </c>
      <c r="AT196" s="124" t="s">
        <v>66</v>
      </c>
      <c r="AU196" s="124" t="s">
        <v>67</v>
      </c>
      <c r="AY196" s="118" t="s">
        <v>125</v>
      </c>
      <c r="BK196" s="125">
        <f>BK197+BK199+BK202+BK278+BK280+BK297+BK318+BK334+BK362+BK407</f>
        <v>0</v>
      </c>
    </row>
    <row r="197" spans="2:65" s="11" customFormat="1" ht="22.9" customHeight="1" x14ac:dyDescent="0.2">
      <c r="B197" s="117"/>
      <c r="D197" s="118" t="s">
        <v>66</v>
      </c>
      <c r="E197" s="126" t="s">
        <v>222</v>
      </c>
      <c r="F197" s="126" t="s">
        <v>223</v>
      </c>
      <c r="J197" s="127">
        <f>BK197</f>
        <v>0</v>
      </c>
      <c r="L197" s="117"/>
      <c r="M197" s="121"/>
      <c r="P197" s="122">
        <f>P198</f>
        <v>0</v>
      </c>
      <c r="R197" s="122">
        <f>R198</f>
        <v>0</v>
      </c>
      <c r="T197" s="123">
        <f>T198</f>
        <v>0</v>
      </c>
      <c r="AR197" s="118" t="s">
        <v>77</v>
      </c>
      <c r="AT197" s="124" t="s">
        <v>66</v>
      </c>
      <c r="AU197" s="124" t="s">
        <v>75</v>
      </c>
      <c r="AY197" s="118" t="s">
        <v>125</v>
      </c>
      <c r="BK197" s="125">
        <f>BK198</f>
        <v>0</v>
      </c>
    </row>
    <row r="198" spans="2:65" s="1" customFormat="1" ht="16.5" customHeight="1" x14ac:dyDescent="0.2">
      <c r="B198" s="128"/>
      <c r="C198" s="129" t="s">
        <v>194</v>
      </c>
      <c r="D198" s="129" t="s">
        <v>128</v>
      </c>
      <c r="E198" s="130" t="s">
        <v>224</v>
      </c>
      <c r="F198" s="131" t="s">
        <v>225</v>
      </c>
      <c r="G198" s="132" t="s">
        <v>226</v>
      </c>
      <c r="H198" s="133">
        <v>1</v>
      </c>
      <c r="I198" s="202"/>
      <c r="J198" s="134">
        <f>ROUND(I198*H198,2)</f>
        <v>0</v>
      </c>
      <c r="K198" s="135"/>
      <c r="L198" s="28"/>
      <c r="M198" s="136" t="s">
        <v>1</v>
      </c>
      <c r="N198" s="137" t="s">
        <v>32</v>
      </c>
      <c r="O198" s="138">
        <v>0</v>
      </c>
      <c r="P198" s="138">
        <f>O198*H198</f>
        <v>0</v>
      </c>
      <c r="Q198" s="138">
        <v>0</v>
      </c>
      <c r="R198" s="138">
        <f>Q198*H198</f>
        <v>0</v>
      </c>
      <c r="S198" s="138">
        <v>0</v>
      </c>
      <c r="T198" s="139">
        <f>S198*H198</f>
        <v>0</v>
      </c>
      <c r="AR198" s="140" t="s">
        <v>194</v>
      </c>
      <c r="AT198" s="140" t="s">
        <v>128</v>
      </c>
      <c r="AU198" s="140" t="s">
        <v>77</v>
      </c>
      <c r="AY198" s="16" t="s">
        <v>125</v>
      </c>
      <c r="BE198" s="141">
        <f>IF(N198="základní",J198,0)</f>
        <v>0</v>
      </c>
      <c r="BF198" s="141">
        <f>IF(N198="snížená",J198,0)</f>
        <v>0</v>
      </c>
      <c r="BG198" s="141">
        <f>IF(N198="zákl. přenesená",J198,0)</f>
        <v>0</v>
      </c>
      <c r="BH198" s="141">
        <f>IF(N198="sníž. přenesená",J198,0)</f>
        <v>0</v>
      </c>
      <c r="BI198" s="141">
        <f>IF(N198="nulová",J198,0)</f>
        <v>0</v>
      </c>
      <c r="BJ198" s="16" t="s">
        <v>75</v>
      </c>
      <c r="BK198" s="141">
        <f>ROUND(I198*H198,2)</f>
        <v>0</v>
      </c>
      <c r="BL198" s="16" t="s">
        <v>194</v>
      </c>
      <c r="BM198" s="140" t="s">
        <v>227</v>
      </c>
    </row>
    <row r="199" spans="2:65" s="11" customFormat="1" ht="22.9" customHeight="1" x14ac:dyDescent="0.2">
      <c r="B199" s="117"/>
      <c r="D199" s="118" t="s">
        <v>66</v>
      </c>
      <c r="E199" s="126" t="s">
        <v>228</v>
      </c>
      <c r="F199" s="126" t="s">
        <v>229</v>
      </c>
      <c r="J199" s="127">
        <f>BK199</f>
        <v>0</v>
      </c>
      <c r="L199" s="117"/>
      <c r="M199" s="121"/>
      <c r="P199" s="122">
        <f>SUM(P200:P201)</f>
        <v>1.75</v>
      </c>
      <c r="R199" s="122">
        <f>SUM(R200:R201)</f>
        <v>1.8399999999999998E-3</v>
      </c>
      <c r="T199" s="123">
        <f>SUM(T200:T201)</f>
        <v>0</v>
      </c>
      <c r="AR199" s="118" t="s">
        <v>77</v>
      </c>
      <c r="AT199" s="124" t="s">
        <v>66</v>
      </c>
      <c r="AU199" s="124" t="s">
        <v>75</v>
      </c>
      <c r="AY199" s="118" t="s">
        <v>125</v>
      </c>
      <c r="BK199" s="125">
        <f>SUM(BK200:BK201)</f>
        <v>0</v>
      </c>
    </row>
    <row r="200" spans="2:65" s="1" customFormat="1" ht="33" customHeight="1" x14ac:dyDescent="0.2">
      <c r="B200" s="128"/>
      <c r="C200" s="129" t="s">
        <v>230</v>
      </c>
      <c r="D200" s="129" t="s">
        <v>128</v>
      </c>
      <c r="E200" s="130" t="s">
        <v>231</v>
      </c>
      <c r="F200" s="131" t="s">
        <v>232</v>
      </c>
      <c r="G200" s="132" t="s">
        <v>131</v>
      </c>
      <c r="H200" s="133">
        <v>2</v>
      </c>
      <c r="I200" s="202"/>
      <c r="J200" s="134">
        <f>ROUND(I200*H200,2)</f>
        <v>0</v>
      </c>
      <c r="K200" s="135"/>
      <c r="L200" s="28"/>
      <c r="M200" s="136" t="s">
        <v>1</v>
      </c>
      <c r="N200" s="137" t="s">
        <v>32</v>
      </c>
      <c r="O200" s="138">
        <v>0.625</v>
      </c>
      <c r="P200" s="138">
        <f>O200*H200</f>
        <v>1.25</v>
      </c>
      <c r="Q200" s="138">
        <v>8.8999999999999995E-4</v>
      </c>
      <c r="R200" s="138">
        <f>Q200*H200</f>
        <v>1.7799999999999999E-3</v>
      </c>
      <c r="S200" s="138">
        <v>0</v>
      </c>
      <c r="T200" s="139">
        <f>S200*H200</f>
        <v>0</v>
      </c>
      <c r="AR200" s="140" t="s">
        <v>194</v>
      </c>
      <c r="AT200" s="140" t="s">
        <v>128</v>
      </c>
      <c r="AU200" s="140" t="s">
        <v>77</v>
      </c>
      <c r="AY200" s="16" t="s">
        <v>125</v>
      </c>
      <c r="BE200" s="141">
        <f>IF(N200="základní",J200,0)</f>
        <v>0</v>
      </c>
      <c r="BF200" s="141">
        <f>IF(N200="snížená",J200,0)</f>
        <v>0</v>
      </c>
      <c r="BG200" s="141">
        <f>IF(N200="zákl. přenesená",J200,0)</f>
        <v>0</v>
      </c>
      <c r="BH200" s="141">
        <f>IF(N200="sníž. přenesená",J200,0)</f>
        <v>0</v>
      </c>
      <c r="BI200" s="141">
        <f>IF(N200="nulová",J200,0)</f>
        <v>0</v>
      </c>
      <c r="BJ200" s="16" t="s">
        <v>75</v>
      </c>
      <c r="BK200" s="141">
        <f>ROUND(I200*H200,2)</f>
        <v>0</v>
      </c>
      <c r="BL200" s="16" t="s">
        <v>194</v>
      </c>
      <c r="BM200" s="140" t="s">
        <v>233</v>
      </c>
    </row>
    <row r="201" spans="2:65" s="1" customFormat="1" ht="29.25" customHeight="1" x14ac:dyDescent="0.2">
      <c r="B201" s="128"/>
      <c r="C201" s="129" t="s">
        <v>206</v>
      </c>
      <c r="D201" s="129" t="s">
        <v>128</v>
      </c>
      <c r="E201" s="130" t="s">
        <v>234</v>
      </c>
      <c r="F201" s="131" t="s">
        <v>235</v>
      </c>
      <c r="G201" s="132" t="s">
        <v>131</v>
      </c>
      <c r="H201" s="133">
        <v>2</v>
      </c>
      <c r="I201" s="202"/>
      <c r="J201" s="134">
        <f>ROUND(I201*H201,2)</f>
        <v>0</v>
      </c>
      <c r="K201" s="135"/>
      <c r="L201" s="28"/>
      <c r="M201" s="136" t="s">
        <v>1</v>
      </c>
      <c r="N201" s="137" t="s">
        <v>32</v>
      </c>
      <c r="O201" s="138">
        <v>0.25</v>
      </c>
      <c r="P201" s="138">
        <f>O201*H201</f>
        <v>0.5</v>
      </c>
      <c r="Q201" s="138">
        <v>3.0000000000000001E-5</v>
      </c>
      <c r="R201" s="138">
        <f>Q201*H201</f>
        <v>6.0000000000000002E-5</v>
      </c>
      <c r="S201" s="138">
        <v>0</v>
      </c>
      <c r="T201" s="139">
        <f>S201*H201</f>
        <v>0</v>
      </c>
      <c r="AR201" s="140" t="s">
        <v>194</v>
      </c>
      <c r="AT201" s="140" t="s">
        <v>128</v>
      </c>
      <c r="AU201" s="140" t="s">
        <v>77</v>
      </c>
      <c r="AY201" s="16" t="s">
        <v>125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6" t="s">
        <v>75</v>
      </c>
      <c r="BK201" s="141">
        <f>ROUND(I201*H201,2)</f>
        <v>0</v>
      </c>
      <c r="BL201" s="16" t="s">
        <v>194</v>
      </c>
      <c r="BM201" s="140" t="s">
        <v>236</v>
      </c>
    </row>
    <row r="202" spans="2:65" s="11" customFormat="1" ht="22.9" customHeight="1" x14ac:dyDescent="0.2">
      <c r="B202" s="117"/>
      <c r="D202" s="118" t="s">
        <v>66</v>
      </c>
      <c r="E202" s="126" t="s">
        <v>237</v>
      </c>
      <c r="F202" s="126" t="s">
        <v>238</v>
      </c>
      <c r="J202" s="127">
        <f>BK202</f>
        <v>0</v>
      </c>
      <c r="L202" s="117"/>
      <c r="M202" s="121"/>
      <c r="P202" s="122">
        <f>SUM(P203:P277)</f>
        <v>100.259</v>
      </c>
      <c r="R202" s="122">
        <f>SUM(R203:R277)</f>
        <v>6.011650000000001E-2</v>
      </c>
      <c r="T202" s="123">
        <f>SUM(T203:T277)</f>
        <v>2.273E-2</v>
      </c>
      <c r="AR202" s="118" t="s">
        <v>77</v>
      </c>
      <c r="AT202" s="124" t="s">
        <v>66</v>
      </c>
      <c r="AU202" s="124" t="s">
        <v>75</v>
      </c>
      <c r="AY202" s="118" t="s">
        <v>125</v>
      </c>
      <c r="BK202" s="125">
        <f>SUM(BK203:BK277)</f>
        <v>0</v>
      </c>
    </row>
    <row r="203" spans="2:65" s="1" customFormat="1" ht="24.2" customHeight="1" x14ac:dyDescent="0.2">
      <c r="B203" s="128"/>
      <c r="C203" s="129" t="s">
        <v>239</v>
      </c>
      <c r="D203" s="129" t="s">
        <v>128</v>
      </c>
      <c r="E203" s="130" t="s">
        <v>240</v>
      </c>
      <c r="F203" s="131" t="s">
        <v>241</v>
      </c>
      <c r="G203" s="132" t="s">
        <v>242</v>
      </c>
      <c r="H203" s="133">
        <v>27</v>
      </c>
      <c r="I203" s="202"/>
      <c r="J203" s="134">
        <f>ROUND(I203*H203,2)</f>
        <v>0</v>
      </c>
      <c r="K203" s="135"/>
      <c r="L203" s="28"/>
      <c r="M203" s="136" t="s">
        <v>1</v>
      </c>
      <c r="N203" s="137" t="s">
        <v>32</v>
      </c>
      <c r="O203" s="138">
        <v>8.2000000000000003E-2</v>
      </c>
      <c r="P203" s="138">
        <f>O203*H203</f>
        <v>2.214</v>
      </c>
      <c r="Q203" s="138">
        <v>0</v>
      </c>
      <c r="R203" s="138">
        <f>Q203*H203</f>
        <v>0</v>
      </c>
      <c r="S203" s="138">
        <v>0</v>
      </c>
      <c r="T203" s="139">
        <f>S203*H203</f>
        <v>0</v>
      </c>
      <c r="AR203" s="140" t="s">
        <v>194</v>
      </c>
      <c r="AT203" s="140" t="s">
        <v>128</v>
      </c>
      <c r="AU203" s="140" t="s">
        <v>77</v>
      </c>
      <c r="AY203" s="16" t="s">
        <v>125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6" t="s">
        <v>75</v>
      </c>
      <c r="BK203" s="141">
        <f>ROUND(I203*H203,2)</f>
        <v>0</v>
      </c>
      <c r="BL203" s="16" t="s">
        <v>194</v>
      </c>
      <c r="BM203" s="140" t="s">
        <v>243</v>
      </c>
    </row>
    <row r="204" spans="2:65" s="1" customFormat="1" ht="24.2" customHeight="1" x14ac:dyDescent="0.2">
      <c r="B204" s="128"/>
      <c r="C204" s="160" t="s">
        <v>210</v>
      </c>
      <c r="D204" s="160" t="s">
        <v>157</v>
      </c>
      <c r="E204" s="161" t="s">
        <v>244</v>
      </c>
      <c r="F204" s="162" t="s">
        <v>245</v>
      </c>
      <c r="G204" s="163" t="s">
        <v>242</v>
      </c>
      <c r="H204" s="164">
        <v>31.05</v>
      </c>
      <c r="I204" s="201"/>
      <c r="J204" s="165">
        <f>ROUND(I204*H204,2)</f>
        <v>0</v>
      </c>
      <c r="K204" s="166"/>
      <c r="L204" s="167"/>
      <c r="M204" s="168" t="s">
        <v>1</v>
      </c>
      <c r="N204" s="169" t="s">
        <v>32</v>
      </c>
      <c r="O204" s="138">
        <v>0</v>
      </c>
      <c r="P204" s="138">
        <f>O204*H204</f>
        <v>0</v>
      </c>
      <c r="Q204" s="138">
        <v>1.2E-4</v>
      </c>
      <c r="R204" s="138">
        <f>Q204*H204</f>
        <v>3.7260000000000001E-3</v>
      </c>
      <c r="S204" s="138">
        <v>0</v>
      </c>
      <c r="T204" s="139">
        <f>S204*H204</f>
        <v>0</v>
      </c>
      <c r="AR204" s="140" t="s">
        <v>243</v>
      </c>
      <c r="AT204" s="140" t="s">
        <v>157</v>
      </c>
      <c r="AU204" s="140" t="s">
        <v>77</v>
      </c>
      <c r="AY204" s="16" t="s">
        <v>125</v>
      </c>
      <c r="BE204" s="141">
        <f>IF(N204="základní",J204,0)</f>
        <v>0</v>
      </c>
      <c r="BF204" s="141">
        <f>IF(N204="snížená",J204,0)</f>
        <v>0</v>
      </c>
      <c r="BG204" s="141">
        <f>IF(N204="zákl. přenesená",J204,0)</f>
        <v>0</v>
      </c>
      <c r="BH204" s="141">
        <f>IF(N204="sníž. přenesená",J204,0)</f>
        <v>0</v>
      </c>
      <c r="BI204" s="141">
        <f>IF(N204="nulová",J204,0)</f>
        <v>0</v>
      </c>
      <c r="BJ204" s="16" t="s">
        <v>75</v>
      </c>
      <c r="BK204" s="141">
        <f>ROUND(I204*H204,2)</f>
        <v>0</v>
      </c>
      <c r="BL204" s="16" t="s">
        <v>194</v>
      </c>
      <c r="BM204" s="140" t="s">
        <v>246</v>
      </c>
    </row>
    <row r="205" spans="2:65" s="12" customFormat="1" x14ac:dyDescent="0.2">
      <c r="B205" s="142"/>
      <c r="D205" s="143" t="s">
        <v>137</v>
      </c>
      <c r="E205" s="144" t="s">
        <v>1</v>
      </c>
      <c r="F205" s="145" t="s">
        <v>247</v>
      </c>
      <c r="H205" s="146">
        <v>31.05</v>
      </c>
      <c r="L205" s="142"/>
      <c r="M205" s="147"/>
      <c r="T205" s="148"/>
      <c r="AT205" s="144" t="s">
        <v>137</v>
      </c>
      <c r="AU205" s="144" t="s">
        <v>77</v>
      </c>
      <c r="AV205" s="12" t="s">
        <v>77</v>
      </c>
      <c r="AW205" s="12" t="s">
        <v>24</v>
      </c>
      <c r="AX205" s="12" t="s">
        <v>67</v>
      </c>
      <c r="AY205" s="144" t="s">
        <v>125</v>
      </c>
    </row>
    <row r="206" spans="2:65" s="14" customFormat="1" x14ac:dyDescent="0.2">
      <c r="B206" s="154"/>
      <c r="D206" s="143" t="s">
        <v>137</v>
      </c>
      <c r="E206" s="155" t="s">
        <v>1</v>
      </c>
      <c r="F206" s="156" t="s">
        <v>144</v>
      </c>
      <c r="H206" s="157">
        <v>31.05</v>
      </c>
      <c r="L206" s="154"/>
      <c r="M206" s="158"/>
      <c r="T206" s="159"/>
      <c r="AT206" s="155" t="s">
        <v>137</v>
      </c>
      <c r="AU206" s="155" t="s">
        <v>77</v>
      </c>
      <c r="AV206" s="14" t="s">
        <v>132</v>
      </c>
      <c r="AW206" s="14" t="s">
        <v>24</v>
      </c>
      <c r="AX206" s="14" t="s">
        <v>75</v>
      </c>
      <c r="AY206" s="155" t="s">
        <v>125</v>
      </c>
    </row>
    <row r="207" spans="2:65" s="1" customFormat="1" ht="33" customHeight="1" x14ac:dyDescent="0.2">
      <c r="B207" s="128"/>
      <c r="C207" s="129" t="s">
        <v>7</v>
      </c>
      <c r="D207" s="129" t="s">
        <v>128</v>
      </c>
      <c r="E207" s="130" t="s">
        <v>248</v>
      </c>
      <c r="F207" s="131" t="s">
        <v>249</v>
      </c>
      <c r="G207" s="132" t="s">
        <v>242</v>
      </c>
      <c r="H207" s="133">
        <v>75</v>
      </c>
      <c r="I207" s="202"/>
      <c r="J207" s="134">
        <f>ROUND(I207*H207,2)</f>
        <v>0</v>
      </c>
      <c r="K207" s="135"/>
      <c r="L207" s="28"/>
      <c r="M207" s="136" t="s">
        <v>1</v>
      </c>
      <c r="N207" s="137" t="s">
        <v>32</v>
      </c>
      <c r="O207" s="138">
        <v>8.5999999999999993E-2</v>
      </c>
      <c r="P207" s="138">
        <f>O207*H207</f>
        <v>6.4499999999999993</v>
      </c>
      <c r="Q207" s="138">
        <v>0</v>
      </c>
      <c r="R207" s="138">
        <f>Q207*H207</f>
        <v>0</v>
      </c>
      <c r="S207" s="138">
        <v>0</v>
      </c>
      <c r="T207" s="139">
        <f>S207*H207</f>
        <v>0</v>
      </c>
      <c r="AR207" s="140" t="s">
        <v>194</v>
      </c>
      <c r="AT207" s="140" t="s">
        <v>128</v>
      </c>
      <c r="AU207" s="140" t="s">
        <v>77</v>
      </c>
      <c r="AY207" s="16" t="s">
        <v>125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6" t="s">
        <v>75</v>
      </c>
      <c r="BK207" s="141">
        <f>ROUND(I207*H207,2)</f>
        <v>0</v>
      </c>
      <c r="BL207" s="16" t="s">
        <v>194</v>
      </c>
      <c r="BM207" s="140" t="s">
        <v>250</v>
      </c>
    </row>
    <row r="208" spans="2:65" s="1" customFormat="1" ht="24.2" customHeight="1" x14ac:dyDescent="0.2">
      <c r="B208" s="128"/>
      <c r="C208" s="160" t="s">
        <v>213</v>
      </c>
      <c r="D208" s="160" t="s">
        <v>157</v>
      </c>
      <c r="E208" s="161" t="s">
        <v>251</v>
      </c>
      <c r="F208" s="162" t="s">
        <v>252</v>
      </c>
      <c r="G208" s="163" t="s">
        <v>242</v>
      </c>
      <c r="H208" s="164">
        <v>86.25</v>
      </c>
      <c r="I208" s="201"/>
      <c r="J208" s="165">
        <f>ROUND(I208*H208,2)</f>
        <v>0</v>
      </c>
      <c r="K208" s="166"/>
      <c r="L208" s="167"/>
      <c r="M208" s="168" t="s">
        <v>1</v>
      </c>
      <c r="N208" s="169" t="s">
        <v>32</v>
      </c>
      <c r="O208" s="138">
        <v>0</v>
      </c>
      <c r="P208" s="138">
        <f>O208*H208</f>
        <v>0</v>
      </c>
      <c r="Q208" s="138">
        <v>1.7000000000000001E-4</v>
      </c>
      <c r="R208" s="138">
        <f>Q208*H208</f>
        <v>1.4662500000000002E-2</v>
      </c>
      <c r="S208" s="138">
        <v>0</v>
      </c>
      <c r="T208" s="139">
        <f>S208*H208</f>
        <v>0</v>
      </c>
      <c r="AR208" s="140" t="s">
        <v>243</v>
      </c>
      <c r="AT208" s="140" t="s">
        <v>157</v>
      </c>
      <c r="AU208" s="140" t="s">
        <v>77</v>
      </c>
      <c r="AY208" s="16" t="s">
        <v>125</v>
      </c>
      <c r="BE208" s="141">
        <f>IF(N208="základní",J208,0)</f>
        <v>0</v>
      </c>
      <c r="BF208" s="141">
        <f>IF(N208="snížená",J208,0)</f>
        <v>0</v>
      </c>
      <c r="BG208" s="141">
        <f>IF(N208="zákl. přenesená",J208,0)</f>
        <v>0</v>
      </c>
      <c r="BH208" s="141">
        <f>IF(N208="sníž. přenesená",J208,0)</f>
        <v>0</v>
      </c>
      <c r="BI208" s="141">
        <f>IF(N208="nulová",J208,0)</f>
        <v>0</v>
      </c>
      <c r="BJ208" s="16" t="s">
        <v>75</v>
      </c>
      <c r="BK208" s="141">
        <f>ROUND(I208*H208,2)</f>
        <v>0</v>
      </c>
      <c r="BL208" s="16" t="s">
        <v>194</v>
      </c>
      <c r="BM208" s="140" t="s">
        <v>253</v>
      </c>
    </row>
    <row r="209" spans="2:65" s="12" customFormat="1" x14ac:dyDescent="0.2">
      <c r="B209" s="142"/>
      <c r="D209" s="143" t="s">
        <v>137</v>
      </c>
      <c r="E209" s="144" t="s">
        <v>1</v>
      </c>
      <c r="F209" s="145" t="s">
        <v>254</v>
      </c>
      <c r="H209" s="146">
        <v>86.25</v>
      </c>
      <c r="L209" s="142"/>
      <c r="M209" s="147"/>
      <c r="T209" s="148"/>
      <c r="AT209" s="144" t="s">
        <v>137</v>
      </c>
      <c r="AU209" s="144" t="s">
        <v>77</v>
      </c>
      <c r="AV209" s="12" t="s">
        <v>77</v>
      </c>
      <c r="AW209" s="12" t="s">
        <v>24</v>
      </c>
      <c r="AX209" s="12" t="s">
        <v>67</v>
      </c>
      <c r="AY209" s="144" t="s">
        <v>125</v>
      </c>
    </row>
    <row r="210" spans="2:65" s="14" customFormat="1" x14ac:dyDescent="0.2">
      <c r="B210" s="154"/>
      <c r="D210" s="143" t="s">
        <v>137</v>
      </c>
      <c r="E210" s="155" t="s">
        <v>1</v>
      </c>
      <c r="F210" s="156" t="s">
        <v>144</v>
      </c>
      <c r="H210" s="157">
        <v>86.25</v>
      </c>
      <c r="L210" s="154"/>
      <c r="M210" s="158"/>
      <c r="T210" s="159"/>
      <c r="AT210" s="155" t="s">
        <v>137</v>
      </c>
      <c r="AU210" s="155" t="s">
        <v>77</v>
      </c>
      <c r="AV210" s="14" t="s">
        <v>132</v>
      </c>
      <c r="AW210" s="14" t="s">
        <v>24</v>
      </c>
      <c r="AX210" s="14" t="s">
        <v>75</v>
      </c>
      <c r="AY210" s="155" t="s">
        <v>125</v>
      </c>
    </row>
    <row r="211" spans="2:65" s="1" customFormat="1" ht="33" customHeight="1" x14ac:dyDescent="0.2">
      <c r="B211" s="128"/>
      <c r="C211" s="129" t="s">
        <v>255</v>
      </c>
      <c r="D211" s="129" t="s">
        <v>128</v>
      </c>
      <c r="E211" s="130" t="s">
        <v>256</v>
      </c>
      <c r="F211" s="131" t="s">
        <v>257</v>
      </c>
      <c r="G211" s="132" t="s">
        <v>242</v>
      </c>
      <c r="H211" s="133">
        <v>18</v>
      </c>
      <c r="I211" s="202"/>
      <c r="J211" s="134">
        <f>ROUND(I211*H211,2)</f>
        <v>0</v>
      </c>
      <c r="K211" s="135"/>
      <c r="L211" s="28"/>
      <c r="M211" s="136" t="s">
        <v>1</v>
      </c>
      <c r="N211" s="137" t="s">
        <v>32</v>
      </c>
      <c r="O211" s="138">
        <v>9.4E-2</v>
      </c>
      <c r="P211" s="138">
        <f>O211*H211</f>
        <v>1.6919999999999999</v>
      </c>
      <c r="Q211" s="138">
        <v>0</v>
      </c>
      <c r="R211" s="138">
        <f>Q211*H211</f>
        <v>0</v>
      </c>
      <c r="S211" s="138">
        <v>0</v>
      </c>
      <c r="T211" s="139">
        <f>S211*H211</f>
        <v>0</v>
      </c>
      <c r="AR211" s="140" t="s">
        <v>194</v>
      </c>
      <c r="AT211" s="140" t="s">
        <v>128</v>
      </c>
      <c r="AU211" s="140" t="s">
        <v>77</v>
      </c>
      <c r="AY211" s="16" t="s">
        <v>125</v>
      </c>
      <c r="BE211" s="141">
        <f>IF(N211="základní",J211,0)</f>
        <v>0</v>
      </c>
      <c r="BF211" s="141">
        <f>IF(N211="snížená",J211,0)</f>
        <v>0</v>
      </c>
      <c r="BG211" s="141">
        <f>IF(N211="zákl. přenesená",J211,0)</f>
        <v>0</v>
      </c>
      <c r="BH211" s="141">
        <f>IF(N211="sníž. přenesená",J211,0)</f>
        <v>0</v>
      </c>
      <c r="BI211" s="141">
        <f>IF(N211="nulová",J211,0)</f>
        <v>0</v>
      </c>
      <c r="BJ211" s="16" t="s">
        <v>75</v>
      </c>
      <c r="BK211" s="141">
        <f>ROUND(I211*H211,2)</f>
        <v>0</v>
      </c>
      <c r="BL211" s="16" t="s">
        <v>194</v>
      </c>
      <c r="BM211" s="140" t="s">
        <v>258</v>
      </c>
    </row>
    <row r="212" spans="2:65" s="1" customFormat="1" ht="24.2" customHeight="1" x14ac:dyDescent="0.2">
      <c r="B212" s="128"/>
      <c r="C212" s="160" t="s">
        <v>219</v>
      </c>
      <c r="D212" s="160" t="s">
        <v>157</v>
      </c>
      <c r="E212" s="161" t="s">
        <v>259</v>
      </c>
      <c r="F212" s="162" t="s">
        <v>260</v>
      </c>
      <c r="G212" s="163" t="s">
        <v>242</v>
      </c>
      <c r="H212" s="164">
        <v>20.7</v>
      </c>
      <c r="I212" s="201"/>
      <c r="J212" s="165">
        <f>ROUND(I212*H212,2)</f>
        <v>0</v>
      </c>
      <c r="K212" s="166"/>
      <c r="L212" s="167"/>
      <c r="M212" s="168" t="s">
        <v>1</v>
      </c>
      <c r="N212" s="169" t="s">
        <v>32</v>
      </c>
      <c r="O212" s="138">
        <v>0</v>
      </c>
      <c r="P212" s="138">
        <f>O212*H212</f>
        <v>0</v>
      </c>
      <c r="Q212" s="138">
        <v>2.0000000000000001E-4</v>
      </c>
      <c r="R212" s="138">
        <f>Q212*H212</f>
        <v>4.1400000000000005E-3</v>
      </c>
      <c r="S212" s="138">
        <v>0</v>
      </c>
      <c r="T212" s="139">
        <f>S212*H212</f>
        <v>0</v>
      </c>
      <c r="AR212" s="140" t="s">
        <v>243</v>
      </c>
      <c r="AT212" s="140" t="s">
        <v>157</v>
      </c>
      <c r="AU212" s="140" t="s">
        <v>77</v>
      </c>
      <c r="AY212" s="16" t="s">
        <v>125</v>
      </c>
      <c r="BE212" s="141">
        <f>IF(N212="základní",J212,0)</f>
        <v>0</v>
      </c>
      <c r="BF212" s="141">
        <f>IF(N212="snížená",J212,0)</f>
        <v>0</v>
      </c>
      <c r="BG212" s="141">
        <f>IF(N212="zákl. přenesená",J212,0)</f>
        <v>0</v>
      </c>
      <c r="BH212" s="141">
        <f>IF(N212="sníž. přenesená",J212,0)</f>
        <v>0</v>
      </c>
      <c r="BI212" s="141">
        <f>IF(N212="nulová",J212,0)</f>
        <v>0</v>
      </c>
      <c r="BJ212" s="16" t="s">
        <v>75</v>
      </c>
      <c r="BK212" s="141">
        <f>ROUND(I212*H212,2)</f>
        <v>0</v>
      </c>
      <c r="BL212" s="16" t="s">
        <v>194</v>
      </c>
      <c r="BM212" s="140" t="s">
        <v>261</v>
      </c>
    </row>
    <row r="213" spans="2:65" s="12" customFormat="1" x14ac:dyDescent="0.2">
      <c r="B213" s="142"/>
      <c r="D213" s="143" t="s">
        <v>137</v>
      </c>
      <c r="E213" s="144" t="s">
        <v>1</v>
      </c>
      <c r="F213" s="145" t="s">
        <v>262</v>
      </c>
      <c r="H213" s="146">
        <v>20.7</v>
      </c>
      <c r="L213" s="142"/>
      <c r="M213" s="147"/>
      <c r="T213" s="148"/>
      <c r="AT213" s="144" t="s">
        <v>137</v>
      </c>
      <c r="AU213" s="144" t="s">
        <v>77</v>
      </c>
      <c r="AV213" s="12" t="s">
        <v>77</v>
      </c>
      <c r="AW213" s="12" t="s">
        <v>24</v>
      </c>
      <c r="AX213" s="12" t="s">
        <v>67</v>
      </c>
      <c r="AY213" s="144" t="s">
        <v>125</v>
      </c>
    </row>
    <row r="214" spans="2:65" s="14" customFormat="1" x14ac:dyDescent="0.2">
      <c r="B214" s="154"/>
      <c r="D214" s="143" t="s">
        <v>137</v>
      </c>
      <c r="E214" s="155" t="s">
        <v>1</v>
      </c>
      <c r="F214" s="156" t="s">
        <v>144</v>
      </c>
      <c r="H214" s="157">
        <v>20.7</v>
      </c>
      <c r="L214" s="154"/>
      <c r="M214" s="158"/>
      <c r="T214" s="159"/>
      <c r="AT214" s="155" t="s">
        <v>137</v>
      </c>
      <c r="AU214" s="155" t="s">
        <v>77</v>
      </c>
      <c r="AV214" s="14" t="s">
        <v>132</v>
      </c>
      <c r="AW214" s="14" t="s">
        <v>24</v>
      </c>
      <c r="AX214" s="14" t="s">
        <v>75</v>
      </c>
      <c r="AY214" s="155" t="s">
        <v>125</v>
      </c>
    </row>
    <row r="215" spans="2:65" s="1" customFormat="1" ht="33" customHeight="1" x14ac:dyDescent="0.2">
      <c r="B215" s="128"/>
      <c r="C215" s="129" t="s">
        <v>263</v>
      </c>
      <c r="D215" s="129" t="s">
        <v>128</v>
      </c>
      <c r="E215" s="130" t="s">
        <v>264</v>
      </c>
      <c r="F215" s="131" t="s">
        <v>265</v>
      </c>
      <c r="G215" s="132" t="s">
        <v>242</v>
      </c>
      <c r="H215" s="133">
        <v>42</v>
      </c>
      <c r="I215" s="202"/>
      <c r="J215" s="134">
        <f>ROUND(I215*H215,2)</f>
        <v>0</v>
      </c>
      <c r="K215" s="135"/>
      <c r="L215" s="28"/>
      <c r="M215" s="136" t="s">
        <v>1</v>
      </c>
      <c r="N215" s="137" t="s">
        <v>32</v>
      </c>
      <c r="O215" s="138">
        <v>0.11</v>
      </c>
      <c r="P215" s="138">
        <f>O215*H215</f>
        <v>4.62</v>
      </c>
      <c r="Q215" s="138">
        <v>0</v>
      </c>
      <c r="R215" s="138">
        <f>Q215*H215</f>
        <v>0</v>
      </c>
      <c r="S215" s="138">
        <v>0</v>
      </c>
      <c r="T215" s="139">
        <f>S215*H215</f>
        <v>0</v>
      </c>
      <c r="AR215" s="140" t="s">
        <v>194</v>
      </c>
      <c r="AT215" s="140" t="s">
        <v>128</v>
      </c>
      <c r="AU215" s="140" t="s">
        <v>77</v>
      </c>
      <c r="AY215" s="16" t="s">
        <v>125</v>
      </c>
      <c r="BE215" s="141">
        <f>IF(N215="základní",J215,0)</f>
        <v>0</v>
      </c>
      <c r="BF215" s="141">
        <f>IF(N215="snížená",J215,0)</f>
        <v>0</v>
      </c>
      <c r="BG215" s="141">
        <f>IF(N215="zákl. přenesená",J215,0)</f>
        <v>0</v>
      </c>
      <c r="BH215" s="141">
        <f>IF(N215="sníž. přenesená",J215,0)</f>
        <v>0</v>
      </c>
      <c r="BI215" s="141">
        <f>IF(N215="nulová",J215,0)</f>
        <v>0</v>
      </c>
      <c r="BJ215" s="16" t="s">
        <v>75</v>
      </c>
      <c r="BK215" s="141">
        <f>ROUND(I215*H215,2)</f>
        <v>0</v>
      </c>
      <c r="BL215" s="16" t="s">
        <v>194</v>
      </c>
      <c r="BM215" s="140" t="s">
        <v>266</v>
      </c>
    </row>
    <row r="216" spans="2:65" s="12" customFormat="1" x14ac:dyDescent="0.2">
      <c r="B216" s="142"/>
      <c r="D216" s="143" t="s">
        <v>137</v>
      </c>
      <c r="E216" s="144" t="s">
        <v>1</v>
      </c>
      <c r="F216" s="145" t="s">
        <v>261</v>
      </c>
      <c r="H216" s="146">
        <v>42</v>
      </c>
      <c r="L216" s="142"/>
      <c r="M216" s="147"/>
      <c r="T216" s="148"/>
      <c r="AT216" s="144" t="s">
        <v>137</v>
      </c>
      <c r="AU216" s="144" t="s">
        <v>77</v>
      </c>
      <c r="AV216" s="12" t="s">
        <v>77</v>
      </c>
      <c r="AW216" s="12" t="s">
        <v>24</v>
      </c>
      <c r="AX216" s="12" t="s">
        <v>67</v>
      </c>
      <c r="AY216" s="144" t="s">
        <v>125</v>
      </c>
    </row>
    <row r="217" spans="2:65" s="14" customFormat="1" x14ac:dyDescent="0.2">
      <c r="B217" s="154"/>
      <c r="D217" s="143" t="s">
        <v>137</v>
      </c>
      <c r="E217" s="155" t="s">
        <v>1</v>
      </c>
      <c r="F217" s="156" t="s">
        <v>144</v>
      </c>
      <c r="H217" s="157">
        <v>42</v>
      </c>
      <c r="L217" s="154"/>
      <c r="M217" s="158"/>
      <c r="T217" s="159"/>
      <c r="AT217" s="155" t="s">
        <v>137</v>
      </c>
      <c r="AU217" s="155" t="s">
        <v>77</v>
      </c>
      <c r="AV217" s="14" t="s">
        <v>132</v>
      </c>
      <c r="AW217" s="14" t="s">
        <v>24</v>
      </c>
      <c r="AX217" s="14" t="s">
        <v>75</v>
      </c>
      <c r="AY217" s="155" t="s">
        <v>125</v>
      </c>
    </row>
    <row r="218" spans="2:65" s="1" customFormat="1" ht="24.2" customHeight="1" x14ac:dyDescent="0.2">
      <c r="B218" s="128"/>
      <c r="C218" s="160" t="s">
        <v>227</v>
      </c>
      <c r="D218" s="160" t="s">
        <v>157</v>
      </c>
      <c r="E218" s="161" t="s">
        <v>267</v>
      </c>
      <c r="F218" s="162" t="s">
        <v>268</v>
      </c>
      <c r="G218" s="163" t="s">
        <v>242</v>
      </c>
      <c r="H218" s="164">
        <v>48.3</v>
      </c>
      <c r="I218" s="201"/>
      <c r="J218" s="165">
        <f>ROUND(I218*H218,2)</f>
        <v>0</v>
      </c>
      <c r="K218" s="166"/>
      <c r="L218" s="167"/>
      <c r="M218" s="168" t="s">
        <v>1</v>
      </c>
      <c r="N218" s="169" t="s">
        <v>32</v>
      </c>
      <c r="O218" s="138">
        <v>0</v>
      </c>
      <c r="P218" s="138">
        <f>O218*H218</f>
        <v>0</v>
      </c>
      <c r="Q218" s="138">
        <v>1.6000000000000001E-4</v>
      </c>
      <c r="R218" s="138">
        <f>Q218*H218</f>
        <v>7.7280000000000005E-3</v>
      </c>
      <c r="S218" s="138">
        <v>0</v>
      </c>
      <c r="T218" s="139">
        <f>S218*H218</f>
        <v>0</v>
      </c>
      <c r="AR218" s="140" t="s">
        <v>243</v>
      </c>
      <c r="AT218" s="140" t="s">
        <v>157</v>
      </c>
      <c r="AU218" s="140" t="s">
        <v>77</v>
      </c>
      <c r="AY218" s="16" t="s">
        <v>125</v>
      </c>
      <c r="BE218" s="141">
        <f>IF(N218="základní",J218,0)</f>
        <v>0</v>
      </c>
      <c r="BF218" s="141">
        <f>IF(N218="snížená",J218,0)</f>
        <v>0</v>
      </c>
      <c r="BG218" s="141">
        <f>IF(N218="zákl. přenesená",J218,0)</f>
        <v>0</v>
      </c>
      <c r="BH218" s="141">
        <f>IF(N218="sníž. přenesená",J218,0)</f>
        <v>0</v>
      </c>
      <c r="BI218" s="141">
        <f>IF(N218="nulová",J218,0)</f>
        <v>0</v>
      </c>
      <c r="BJ218" s="16" t="s">
        <v>75</v>
      </c>
      <c r="BK218" s="141">
        <f>ROUND(I218*H218,2)</f>
        <v>0</v>
      </c>
      <c r="BL218" s="16" t="s">
        <v>194</v>
      </c>
      <c r="BM218" s="140" t="s">
        <v>269</v>
      </c>
    </row>
    <row r="219" spans="2:65" s="12" customFormat="1" x14ac:dyDescent="0.2">
      <c r="B219" s="142"/>
      <c r="D219" s="143" t="s">
        <v>137</v>
      </c>
      <c r="E219" s="144" t="s">
        <v>1</v>
      </c>
      <c r="F219" s="145" t="s">
        <v>270</v>
      </c>
      <c r="H219" s="146">
        <v>48.3</v>
      </c>
      <c r="L219" s="142"/>
      <c r="M219" s="147"/>
      <c r="T219" s="148"/>
      <c r="AT219" s="144" t="s">
        <v>137</v>
      </c>
      <c r="AU219" s="144" t="s">
        <v>77</v>
      </c>
      <c r="AV219" s="12" t="s">
        <v>77</v>
      </c>
      <c r="AW219" s="12" t="s">
        <v>24</v>
      </c>
      <c r="AX219" s="12" t="s">
        <v>67</v>
      </c>
      <c r="AY219" s="144" t="s">
        <v>125</v>
      </c>
    </row>
    <row r="220" spans="2:65" s="14" customFormat="1" x14ac:dyDescent="0.2">
      <c r="B220" s="154"/>
      <c r="D220" s="143" t="s">
        <v>137</v>
      </c>
      <c r="E220" s="155" t="s">
        <v>1</v>
      </c>
      <c r="F220" s="156" t="s">
        <v>144</v>
      </c>
      <c r="H220" s="157">
        <v>48.3</v>
      </c>
      <c r="L220" s="154"/>
      <c r="M220" s="158"/>
      <c r="T220" s="159"/>
      <c r="AT220" s="155" t="s">
        <v>137</v>
      </c>
      <c r="AU220" s="155" t="s">
        <v>77</v>
      </c>
      <c r="AV220" s="14" t="s">
        <v>132</v>
      </c>
      <c r="AW220" s="14" t="s">
        <v>24</v>
      </c>
      <c r="AX220" s="14" t="s">
        <v>75</v>
      </c>
      <c r="AY220" s="155" t="s">
        <v>125</v>
      </c>
    </row>
    <row r="221" spans="2:65" s="1" customFormat="1" ht="24.2" customHeight="1" x14ac:dyDescent="0.2">
      <c r="B221" s="128"/>
      <c r="C221" s="129" t="s">
        <v>271</v>
      </c>
      <c r="D221" s="129" t="s">
        <v>128</v>
      </c>
      <c r="E221" s="130" t="s">
        <v>272</v>
      </c>
      <c r="F221" s="131" t="s">
        <v>273</v>
      </c>
      <c r="G221" s="132" t="s">
        <v>131</v>
      </c>
      <c r="H221" s="133">
        <v>1</v>
      </c>
      <c r="I221" s="202"/>
      <c r="J221" s="134">
        <f t="shared" ref="J221:J227" si="0">ROUND(I221*H221,2)</f>
        <v>0</v>
      </c>
      <c r="K221" s="135"/>
      <c r="L221" s="28"/>
      <c r="M221" s="136" t="s">
        <v>1</v>
      </c>
      <c r="N221" s="137" t="s">
        <v>32</v>
      </c>
      <c r="O221" s="138">
        <v>0.86499999999999999</v>
      </c>
      <c r="P221" s="138">
        <f t="shared" ref="P221:P227" si="1">O221*H221</f>
        <v>0.86499999999999999</v>
      </c>
      <c r="Q221" s="138">
        <v>0</v>
      </c>
      <c r="R221" s="138">
        <f t="shared" ref="R221:R227" si="2">Q221*H221</f>
        <v>0</v>
      </c>
      <c r="S221" s="138">
        <v>0</v>
      </c>
      <c r="T221" s="139">
        <f t="shared" ref="T221:T227" si="3">S221*H221</f>
        <v>0</v>
      </c>
      <c r="AR221" s="140" t="s">
        <v>194</v>
      </c>
      <c r="AT221" s="140" t="s">
        <v>128</v>
      </c>
      <c r="AU221" s="140" t="s">
        <v>77</v>
      </c>
      <c r="AY221" s="16" t="s">
        <v>125</v>
      </c>
      <c r="BE221" s="141">
        <f t="shared" ref="BE221:BE227" si="4">IF(N221="základní",J221,0)</f>
        <v>0</v>
      </c>
      <c r="BF221" s="141">
        <f t="shared" ref="BF221:BF227" si="5">IF(N221="snížená",J221,0)</f>
        <v>0</v>
      </c>
      <c r="BG221" s="141">
        <f t="shared" ref="BG221:BG227" si="6">IF(N221="zákl. přenesená",J221,0)</f>
        <v>0</v>
      </c>
      <c r="BH221" s="141">
        <f t="shared" ref="BH221:BH227" si="7">IF(N221="sníž. přenesená",J221,0)</f>
        <v>0</v>
      </c>
      <c r="BI221" s="141">
        <f t="shared" ref="BI221:BI227" si="8">IF(N221="nulová",J221,0)</f>
        <v>0</v>
      </c>
      <c r="BJ221" s="16" t="s">
        <v>75</v>
      </c>
      <c r="BK221" s="141">
        <f t="shared" ref="BK221:BK227" si="9">ROUND(I221*H221,2)</f>
        <v>0</v>
      </c>
      <c r="BL221" s="16" t="s">
        <v>194</v>
      </c>
      <c r="BM221" s="140" t="s">
        <v>274</v>
      </c>
    </row>
    <row r="222" spans="2:65" s="1" customFormat="1" ht="24.2" customHeight="1" x14ac:dyDescent="0.2">
      <c r="B222" s="128"/>
      <c r="C222" s="160" t="s">
        <v>233</v>
      </c>
      <c r="D222" s="160" t="s">
        <v>157</v>
      </c>
      <c r="E222" s="161" t="s">
        <v>275</v>
      </c>
      <c r="F222" s="162" t="s">
        <v>276</v>
      </c>
      <c r="G222" s="163" t="s">
        <v>131</v>
      </c>
      <c r="H222" s="164">
        <v>1</v>
      </c>
      <c r="I222" s="201"/>
      <c r="J222" s="165">
        <f t="shared" si="0"/>
        <v>0</v>
      </c>
      <c r="K222" s="166"/>
      <c r="L222" s="167"/>
      <c r="M222" s="168" t="s">
        <v>1</v>
      </c>
      <c r="N222" s="169" t="s">
        <v>32</v>
      </c>
      <c r="O222" s="138">
        <v>0</v>
      </c>
      <c r="P222" s="138">
        <f t="shared" si="1"/>
        <v>0</v>
      </c>
      <c r="Q222" s="138">
        <v>0</v>
      </c>
      <c r="R222" s="138">
        <f t="shared" si="2"/>
        <v>0</v>
      </c>
      <c r="S222" s="138">
        <v>0</v>
      </c>
      <c r="T222" s="139">
        <f t="shared" si="3"/>
        <v>0</v>
      </c>
      <c r="AR222" s="140" t="s">
        <v>243</v>
      </c>
      <c r="AT222" s="140" t="s">
        <v>157</v>
      </c>
      <c r="AU222" s="140" t="s">
        <v>77</v>
      </c>
      <c r="AY222" s="16" t="s">
        <v>125</v>
      </c>
      <c r="BE222" s="141">
        <f t="shared" si="4"/>
        <v>0</v>
      </c>
      <c r="BF222" s="141">
        <f t="shared" si="5"/>
        <v>0</v>
      </c>
      <c r="BG222" s="141">
        <f t="shared" si="6"/>
        <v>0</v>
      </c>
      <c r="BH222" s="141">
        <f t="shared" si="7"/>
        <v>0</v>
      </c>
      <c r="BI222" s="141">
        <f t="shared" si="8"/>
        <v>0</v>
      </c>
      <c r="BJ222" s="16" t="s">
        <v>75</v>
      </c>
      <c r="BK222" s="141">
        <f t="shared" si="9"/>
        <v>0</v>
      </c>
      <c r="BL222" s="16" t="s">
        <v>194</v>
      </c>
      <c r="BM222" s="140" t="s">
        <v>277</v>
      </c>
    </row>
    <row r="223" spans="2:65" s="1" customFormat="1" ht="24.2" customHeight="1" x14ac:dyDescent="0.2">
      <c r="B223" s="128"/>
      <c r="C223" s="129" t="s">
        <v>278</v>
      </c>
      <c r="D223" s="129" t="s">
        <v>128</v>
      </c>
      <c r="E223" s="130" t="s">
        <v>279</v>
      </c>
      <c r="F223" s="131" t="s">
        <v>280</v>
      </c>
      <c r="G223" s="132" t="s">
        <v>131</v>
      </c>
      <c r="H223" s="133">
        <v>1</v>
      </c>
      <c r="I223" s="202"/>
      <c r="J223" s="134">
        <f t="shared" si="0"/>
        <v>0</v>
      </c>
      <c r="K223" s="135"/>
      <c r="L223" s="28"/>
      <c r="M223" s="136" t="s">
        <v>1</v>
      </c>
      <c r="N223" s="137" t="s">
        <v>32</v>
      </c>
      <c r="O223" s="138">
        <v>0.32300000000000001</v>
      </c>
      <c r="P223" s="138">
        <f t="shared" si="1"/>
        <v>0.32300000000000001</v>
      </c>
      <c r="Q223" s="138">
        <v>0</v>
      </c>
      <c r="R223" s="138">
        <f t="shared" si="2"/>
        <v>0</v>
      </c>
      <c r="S223" s="138">
        <v>1.4999999999999999E-2</v>
      </c>
      <c r="T223" s="139">
        <f t="shared" si="3"/>
        <v>1.4999999999999999E-2</v>
      </c>
      <c r="AR223" s="140" t="s">
        <v>194</v>
      </c>
      <c r="AT223" s="140" t="s">
        <v>128</v>
      </c>
      <c r="AU223" s="140" t="s">
        <v>77</v>
      </c>
      <c r="AY223" s="16" t="s">
        <v>125</v>
      </c>
      <c r="BE223" s="141">
        <f t="shared" si="4"/>
        <v>0</v>
      </c>
      <c r="BF223" s="141">
        <f t="shared" si="5"/>
        <v>0</v>
      </c>
      <c r="BG223" s="141">
        <f t="shared" si="6"/>
        <v>0</v>
      </c>
      <c r="BH223" s="141">
        <f t="shared" si="7"/>
        <v>0</v>
      </c>
      <c r="BI223" s="141">
        <f t="shared" si="8"/>
        <v>0</v>
      </c>
      <c r="BJ223" s="16" t="s">
        <v>75</v>
      </c>
      <c r="BK223" s="141">
        <f t="shared" si="9"/>
        <v>0</v>
      </c>
      <c r="BL223" s="16" t="s">
        <v>194</v>
      </c>
      <c r="BM223" s="140" t="s">
        <v>281</v>
      </c>
    </row>
    <row r="224" spans="2:65" s="1" customFormat="1" ht="24.2" customHeight="1" x14ac:dyDescent="0.2">
      <c r="B224" s="128"/>
      <c r="C224" s="129" t="s">
        <v>236</v>
      </c>
      <c r="D224" s="129" t="s">
        <v>128</v>
      </c>
      <c r="E224" s="130" t="s">
        <v>282</v>
      </c>
      <c r="F224" s="131" t="s">
        <v>283</v>
      </c>
      <c r="G224" s="132" t="s">
        <v>131</v>
      </c>
      <c r="H224" s="133">
        <v>1</v>
      </c>
      <c r="I224" s="202"/>
      <c r="J224" s="134">
        <f t="shared" si="0"/>
        <v>0</v>
      </c>
      <c r="K224" s="135"/>
      <c r="L224" s="28"/>
      <c r="M224" s="136" t="s">
        <v>1</v>
      </c>
      <c r="N224" s="137" t="s">
        <v>32</v>
      </c>
      <c r="O224" s="138">
        <v>8.4000000000000005E-2</v>
      </c>
      <c r="P224" s="138">
        <f t="shared" si="1"/>
        <v>8.4000000000000005E-2</v>
      </c>
      <c r="Q224" s="138">
        <v>0</v>
      </c>
      <c r="R224" s="138">
        <f t="shared" si="2"/>
        <v>0</v>
      </c>
      <c r="S224" s="138">
        <v>6.3000000000000003E-4</v>
      </c>
      <c r="T224" s="139">
        <f t="shared" si="3"/>
        <v>6.3000000000000003E-4</v>
      </c>
      <c r="AR224" s="140" t="s">
        <v>194</v>
      </c>
      <c r="AT224" s="140" t="s">
        <v>128</v>
      </c>
      <c r="AU224" s="140" t="s">
        <v>77</v>
      </c>
      <c r="AY224" s="16" t="s">
        <v>125</v>
      </c>
      <c r="BE224" s="141">
        <f t="shared" si="4"/>
        <v>0</v>
      </c>
      <c r="BF224" s="141">
        <f t="shared" si="5"/>
        <v>0</v>
      </c>
      <c r="BG224" s="141">
        <f t="shared" si="6"/>
        <v>0</v>
      </c>
      <c r="BH224" s="141">
        <f t="shared" si="7"/>
        <v>0</v>
      </c>
      <c r="BI224" s="141">
        <f t="shared" si="8"/>
        <v>0</v>
      </c>
      <c r="BJ224" s="16" t="s">
        <v>75</v>
      </c>
      <c r="BK224" s="141">
        <f t="shared" si="9"/>
        <v>0</v>
      </c>
      <c r="BL224" s="16" t="s">
        <v>194</v>
      </c>
      <c r="BM224" s="140" t="s">
        <v>284</v>
      </c>
    </row>
    <row r="225" spans="2:65" s="1" customFormat="1" ht="24.2" customHeight="1" x14ac:dyDescent="0.2">
      <c r="B225" s="128"/>
      <c r="C225" s="129" t="s">
        <v>285</v>
      </c>
      <c r="D225" s="129" t="s">
        <v>128</v>
      </c>
      <c r="E225" s="130" t="s">
        <v>286</v>
      </c>
      <c r="F225" s="131" t="s">
        <v>287</v>
      </c>
      <c r="G225" s="132" t="s">
        <v>131</v>
      </c>
      <c r="H225" s="133">
        <v>1</v>
      </c>
      <c r="I225" s="202"/>
      <c r="J225" s="134">
        <f t="shared" si="0"/>
        <v>0</v>
      </c>
      <c r="K225" s="135"/>
      <c r="L225" s="28"/>
      <c r="M225" s="136" t="s">
        <v>1</v>
      </c>
      <c r="N225" s="137" t="s">
        <v>32</v>
      </c>
      <c r="O225" s="138">
        <v>0.30599999999999999</v>
      </c>
      <c r="P225" s="138">
        <f t="shared" si="1"/>
        <v>0.30599999999999999</v>
      </c>
      <c r="Q225" s="138">
        <v>0</v>
      </c>
      <c r="R225" s="138">
        <f t="shared" si="2"/>
        <v>0</v>
      </c>
      <c r="S225" s="138">
        <v>0</v>
      </c>
      <c r="T225" s="139">
        <f t="shared" si="3"/>
        <v>0</v>
      </c>
      <c r="AR225" s="140" t="s">
        <v>194</v>
      </c>
      <c r="AT225" s="140" t="s">
        <v>128</v>
      </c>
      <c r="AU225" s="140" t="s">
        <v>77</v>
      </c>
      <c r="AY225" s="16" t="s">
        <v>125</v>
      </c>
      <c r="BE225" s="141">
        <f t="shared" si="4"/>
        <v>0</v>
      </c>
      <c r="BF225" s="141">
        <f t="shared" si="5"/>
        <v>0</v>
      </c>
      <c r="BG225" s="141">
        <f t="shared" si="6"/>
        <v>0</v>
      </c>
      <c r="BH225" s="141">
        <f t="shared" si="7"/>
        <v>0</v>
      </c>
      <c r="BI225" s="141">
        <f t="shared" si="8"/>
        <v>0</v>
      </c>
      <c r="BJ225" s="16" t="s">
        <v>75</v>
      </c>
      <c r="BK225" s="141">
        <f t="shared" si="9"/>
        <v>0</v>
      </c>
      <c r="BL225" s="16" t="s">
        <v>194</v>
      </c>
      <c r="BM225" s="140" t="s">
        <v>288</v>
      </c>
    </row>
    <row r="226" spans="2:65" s="1" customFormat="1" ht="24.2" customHeight="1" x14ac:dyDescent="0.2">
      <c r="B226" s="128"/>
      <c r="C226" s="160" t="s">
        <v>243</v>
      </c>
      <c r="D226" s="160" t="s">
        <v>157</v>
      </c>
      <c r="E226" s="161" t="s">
        <v>289</v>
      </c>
      <c r="F226" s="162" t="s">
        <v>290</v>
      </c>
      <c r="G226" s="163" t="s">
        <v>131</v>
      </c>
      <c r="H226" s="164">
        <v>1</v>
      </c>
      <c r="I226" s="201"/>
      <c r="J226" s="165">
        <f t="shared" si="0"/>
        <v>0</v>
      </c>
      <c r="K226" s="166"/>
      <c r="L226" s="167"/>
      <c r="M226" s="168" t="s">
        <v>1</v>
      </c>
      <c r="N226" s="169" t="s">
        <v>32</v>
      </c>
      <c r="O226" s="138">
        <v>0</v>
      </c>
      <c r="P226" s="138">
        <f t="shared" si="1"/>
        <v>0</v>
      </c>
      <c r="Q226" s="138">
        <v>9.0000000000000006E-5</v>
      </c>
      <c r="R226" s="138">
        <f t="shared" si="2"/>
        <v>9.0000000000000006E-5</v>
      </c>
      <c r="S226" s="138">
        <v>0</v>
      </c>
      <c r="T226" s="139">
        <f t="shared" si="3"/>
        <v>0</v>
      </c>
      <c r="AR226" s="140" t="s">
        <v>243</v>
      </c>
      <c r="AT226" s="140" t="s">
        <v>157</v>
      </c>
      <c r="AU226" s="140" t="s">
        <v>77</v>
      </c>
      <c r="AY226" s="16" t="s">
        <v>125</v>
      </c>
      <c r="BE226" s="141">
        <f t="shared" si="4"/>
        <v>0</v>
      </c>
      <c r="BF226" s="141">
        <f t="shared" si="5"/>
        <v>0</v>
      </c>
      <c r="BG226" s="141">
        <f t="shared" si="6"/>
        <v>0</v>
      </c>
      <c r="BH226" s="141">
        <f t="shared" si="7"/>
        <v>0</v>
      </c>
      <c r="BI226" s="141">
        <f t="shared" si="8"/>
        <v>0</v>
      </c>
      <c r="BJ226" s="16" t="s">
        <v>75</v>
      </c>
      <c r="BK226" s="141">
        <f t="shared" si="9"/>
        <v>0</v>
      </c>
      <c r="BL226" s="16" t="s">
        <v>194</v>
      </c>
      <c r="BM226" s="140" t="s">
        <v>291</v>
      </c>
    </row>
    <row r="227" spans="2:65" s="1" customFormat="1" ht="24.2" customHeight="1" x14ac:dyDescent="0.2">
      <c r="B227" s="128"/>
      <c r="C227" s="129" t="s">
        <v>292</v>
      </c>
      <c r="D227" s="129" t="s">
        <v>128</v>
      </c>
      <c r="E227" s="130" t="s">
        <v>293</v>
      </c>
      <c r="F227" s="131" t="s">
        <v>294</v>
      </c>
      <c r="G227" s="132" t="s">
        <v>131</v>
      </c>
      <c r="H227" s="133">
        <v>7</v>
      </c>
      <c r="I227" s="202"/>
      <c r="J227" s="134">
        <f t="shared" si="0"/>
        <v>0</v>
      </c>
      <c r="K227" s="135"/>
      <c r="L227" s="28"/>
      <c r="M227" s="136" t="s">
        <v>1</v>
      </c>
      <c r="N227" s="137" t="s">
        <v>32</v>
      </c>
      <c r="O227" s="138">
        <v>0.34799999999999998</v>
      </c>
      <c r="P227" s="138">
        <f t="shared" si="1"/>
        <v>2.4359999999999999</v>
      </c>
      <c r="Q227" s="138">
        <v>0</v>
      </c>
      <c r="R227" s="138">
        <f t="shared" si="2"/>
        <v>0</v>
      </c>
      <c r="S227" s="138">
        <v>0</v>
      </c>
      <c r="T227" s="139">
        <f t="shared" si="3"/>
        <v>0</v>
      </c>
      <c r="AR227" s="140" t="s">
        <v>194</v>
      </c>
      <c r="AT227" s="140" t="s">
        <v>128</v>
      </c>
      <c r="AU227" s="140" t="s">
        <v>77</v>
      </c>
      <c r="AY227" s="16" t="s">
        <v>125</v>
      </c>
      <c r="BE227" s="141">
        <f t="shared" si="4"/>
        <v>0</v>
      </c>
      <c r="BF227" s="141">
        <f t="shared" si="5"/>
        <v>0</v>
      </c>
      <c r="BG227" s="141">
        <f t="shared" si="6"/>
        <v>0</v>
      </c>
      <c r="BH227" s="141">
        <f t="shared" si="7"/>
        <v>0</v>
      </c>
      <c r="BI227" s="141">
        <f t="shared" si="8"/>
        <v>0</v>
      </c>
      <c r="BJ227" s="16" t="s">
        <v>75</v>
      </c>
      <c r="BK227" s="141">
        <f t="shared" si="9"/>
        <v>0</v>
      </c>
      <c r="BL227" s="16" t="s">
        <v>194</v>
      </c>
      <c r="BM227" s="140" t="s">
        <v>295</v>
      </c>
    </row>
    <row r="228" spans="2:65" s="12" customFormat="1" x14ac:dyDescent="0.2">
      <c r="B228" s="142"/>
      <c r="D228" s="143" t="s">
        <v>137</v>
      </c>
      <c r="E228" s="144" t="s">
        <v>1</v>
      </c>
      <c r="F228" s="145" t="s">
        <v>296</v>
      </c>
      <c r="H228" s="146">
        <v>7</v>
      </c>
      <c r="L228" s="142"/>
      <c r="M228" s="147"/>
      <c r="T228" s="148"/>
      <c r="AT228" s="144" t="s">
        <v>137</v>
      </c>
      <c r="AU228" s="144" t="s">
        <v>77</v>
      </c>
      <c r="AV228" s="12" t="s">
        <v>77</v>
      </c>
      <c r="AW228" s="12" t="s">
        <v>24</v>
      </c>
      <c r="AX228" s="12" t="s">
        <v>67</v>
      </c>
      <c r="AY228" s="144" t="s">
        <v>125</v>
      </c>
    </row>
    <row r="229" spans="2:65" s="14" customFormat="1" x14ac:dyDescent="0.2">
      <c r="B229" s="154"/>
      <c r="D229" s="143" t="s">
        <v>137</v>
      </c>
      <c r="E229" s="155" t="s">
        <v>1</v>
      </c>
      <c r="F229" s="156" t="s">
        <v>144</v>
      </c>
      <c r="H229" s="157">
        <v>7</v>
      </c>
      <c r="L229" s="154"/>
      <c r="M229" s="158"/>
      <c r="T229" s="159"/>
      <c r="AT229" s="155" t="s">
        <v>137</v>
      </c>
      <c r="AU229" s="155" t="s">
        <v>77</v>
      </c>
      <c r="AV229" s="14" t="s">
        <v>132</v>
      </c>
      <c r="AW229" s="14" t="s">
        <v>24</v>
      </c>
      <c r="AX229" s="14" t="s">
        <v>75</v>
      </c>
      <c r="AY229" s="155" t="s">
        <v>125</v>
      </c>
    </row>
    <row r="230" spans="2:65" s="1" customFormat="1" ht="24.2" customHeight="1" x14ac:dyDescent="0.2">
      <c r="B230" s="128"/>
      <c r="C230" s="160" t="s">
        <v>246</v>
      </c>
      <c r="D230" s="160" t="s">
        <v>157</v>
      </c>
      <c r="E230" s="161" t="s">
        <v>297</v>
      </c>
      <c r="F230" s="162" t="s">
        <v>298</v>
      </c>
      <c r="G230" s="163" t="s">
        <v>131</v>
      </c>
      <c r="H230" s="164">
        <v>7</v>
      </c>
      <c r="I230" s="201"/>
      <c r="J230" s="165">
        <f>ROUND(I230*H230,2)</f>
        <v>0</v>
      </c>
      <c r="K230" s="166"/>
      <c r="L230" s="167"/>
      <c r="M230" s="168" t="s">
        <v>1</v>
      </c>
      <c r="N230" s="169" t="s">
        <v>32</v>
      </c>
      <c r="O230" s="138">
        <v>0</v>
      </c>
      <c r="P230" s="138">
        <f>O230*H230</f>
        <v>0</v>
      </c>
      <c r="Q230" s="138">
        <v>9.0000000000000006E-5</v>
      </c>
      <c r="R230" s="138">
        <f>Q230*H230</f>
        <v>6.3000000000000003E-4</v>
      </c>
      <c r="S230" s="138">
        <v>0</v>
      </c>
      <c r="T230" s="139">
        <f>S230*H230</f>
        <v>0</v>
      </c>
      <c r="AR230" s="140" t="s">
        <v>243</v>
      </c>
      <c r="AT230" s="140" t="s">
        <v>157</v>
      </c>
      <c r="AU230" s="140" t="s">
        <v>77</v>
      </c>
      <c r="AY230" s="16" t="s">
        <v>125</v>
      </c>
      <c r="BE230" s="141">
        <f>IF(N230="základní",J230,0)</f>
        <v>0</v>
      </c>
      <c r="BF230" s="141">
        <f>IF(N230="snížená",J230,0)</f>
        <v>0</v>
      </c>
      <c r="BG230" s="141">
        <f>IF(N230="zákl. přenesená",J230,0)</f>
        <v>0</v>
      </c>
      <c r="BH230" s="141">
        <f>IF(N230="sníž. přenesená",J230,0)</f>
        <v>0</v>
      </c>
      <c r="BI230" s="141">
        <f>IF(N230="nulová",J230,0)</f>
        <v>0</v>
      </c>
      <c r="BJ230" s="16" t="s">
        <v>75</v>
      </c>
      <c r="BK230" s="141">
        <f>ROUND(I230*H230,2)</f>
        <v>0</v>
      </c>
      <c r="BL230" s="16" t="s">
        <v>194</v>
      </c>
      <c r="BM230" s="140" t="s">
        <v>299</v>
      </c>
    </row>
    <row r="231" spans="2:65" s="1" customFormat="1" ht="24.2" customHeight="1" x14ac:dyDescent="0.2">
      <c r="B231" s="128"/>
      <c r="C231" s="129" t="s">
        <v>300</v>
      </c>
      <c r="D231" s="129" t="s">
        <v>128</v>
      </c>
      <c r="E231" s="130" t="s">
        <v>301</v>
      </c>
      <c r="F231" s="131" t="s">
        <v>302</v>
      </c>
      <c r="G231" s="132" t="s">
        <v>131</v>
      </c>
      <c r="H231" s="133">
        <v>1</v>
      </c>
      <c r="I231" s="202"/>
      <c r="J231" s="134">
        <f>ROUND(I231*H231,2)</f>
        <v>0</v>
      </c>
      <c r="K231" s="135"/>
      <c r="L231" s="28"/>
      <c r="M231" s="136" t="s">
        <v>1</v>
      </c>
      <c r="N231" s="137" t="s">
        <v>32</v>
      </c>
      <c r="O231" s="138">
        <v>0.70599999999999996</v>
      </c>
      <c r="P231" s="138">
        <f>O231*H231</f>
        <v>0.70599999999999996</v>
      </c>
      <c r="Q231" s="138">
        <v>0</v>
      </c>
      <c r="R231" s="138">
        <f>Q231*H231</f>
        <v>0</v>
      </c>
      <c r="S231" s="138">
        <v>0</v>
      </c>
      <c r="T231" s="139">
        <f>S231*H231</f>
        <v>0</v>
      </c>
      <c r="AR231" s="140" t="s">
        <v>194</v>
      </c>
      <c r="AT231" s="140" t="s">
        <v>128</v>
      </c>
      <c r="AU231" s="140" t="s">
        <v>77</v>
      </c>
      <c r="AY231" s="16" t="s">
        <v>125</v>
      </c>
      <c r="BE231" s="141">
        <f>IF(N231="základní",J231,0)</f>
        <v>0</v>
      </c>
      <c r="BF231" s="141">
        <f>IF(N231="snížená",J231,0)</f>
        <v>0</v>
      </c>
      <c r="BG231" s="141">
        <f>IF(N231="zákl. přenesená",J231,0)</f>
        <v>0</v>
      </c>
      <c r="BH231" s="141">
        <f>IF(N231="sníž. přenesená",J231,0)</f>
        <v>0</v>
      </c>
      <c r="BI231" s="141">
        <f>IF(N231="nulová",J231,0)</f>
        <v>0</v>
      </c>
      <c r="BJ231" s="16" t="s">
        <v>75</v>
      </c>
      <c r="BK231" s="141">
        <f>ROUND(I231*H231,2)</f>
        <v>0</v>
      </c>
      <c r="BL231" s="16" t="s">
        <v>194</v>
      </c>
      <c r="BM231" s="140" t="s">
        <v>303</v>
      </c>
    </row>
    <row r="232" spans="2:65" s="1" customFormat="1" ht="24.2" customHeight="1" x14ac:dyDescent="0.2">
      <c r="B232" s="128"/>
      <c r="C232" s="160" t="s">
        <v>250</v>
      </c>
      <c r="D232" s="160" t="s">
        <v>157</v>
      </c>
      <c r="E232" s="161" t="s">
        <v>304</v>
      </c>
      <c r="F232" s="162" t="s">
        <v>305</v>
      </c>
      <c r="G232" s="163" t="s">
        <v>131</v>
      </c>
      <c r="H232" s="164">
        <v>1</v>
      </c>
      <c r="I232" s="201"/>
      <c r="J232" s="165">
        <f>ROUND(I232*H232,2)</f>
        <v>0</v>
      </c>
      <c r="K232" s="166"/>
      <c r="L232" s="167"/>
      <c r="M232" s="168" t="s">
        <v>1</v>
      </c>
      <c r="N232" s="169" t="s">
        <v>32</v>
      </c>
      <c r="O232" s="138">
        <v>0</v>
      </c>
      <c r="P232" s="138">
        <f>O232*H232</f>
        <v>0</v>
      </c>
      <c r="Q232" s="138">
        <v>3.8999999999999999E-4</v>
      </c>
      <c r="R232" s="138">
        <f>Q232*H232</f>
        <v>3.8999999999999999E-4</v>
      </c>
      <c r="S232" s="138">
        <v>0</v>
      </c>
      <c r="T232" s="139">
        <f>S232*H232</f>
        <v>0</v>
      </c>
      <c r="AR232" s="140" t="s">
        <v>243</v>
      </c>
      <c r="AT232" s="140" t="s">
        <v>157</v>
      </c>
      <c r="AU232" s="140" t="s">
        <v>77</v>
      </c>
      <c r="AY232" s="16" t="s">
        <v>125</v>
      </c>
      <c r="BE232" s="141">
        <f>IF(N232="základní",J232,0)</f>
        <v>0</v>
      </c>
      <c r="BF232" s="141">
        <f>IF(N232="snížená",J232,0)</f>
        <v>0</v>
      </c>
      <c r="BG232" s="141">
        <f>IF(N232="zákl. přenesená",J232,0)</f>
        <v>0</v>
      </c>
      <c r="BH232" s="141">
        <f>IF(N232="sníž. přenesená",J232,0)</f>
        <v>0</v>
      </c>
      <c r="BI232" s="141">
        <f>IF(N232="nulová",J232,0)</f>
        <v>0</v>
      </c>
      <c r="BJ232" s="16" t="s">
        <v>75</v>
      </c>
      <c r="BK232" s="141">
        <f>ROUND(I232*H232,2)</f>
        <v>0</v>
      </c>
      <c r="BL232" s="16" t="s">
        <v>194</v>
      </c>
      <c r="BM232" s="140" t="s">
        <v>306</v>
      </c>
    </row>
    <row r="233" spans="2:65" s="1" customFormat="1" ht="33" customHeight="1" x14ac:dyDescent="0.2">
      <c r="B233" s="128"/>
      <c r="C233" s="129" t="s">
        <v>307</v>
      </c>
      <c r="D233" s="129" t="s">
        <v>128</v>
      </c>
      <c r="E233" s="130" t="s">
        <v>308</v>
      </c>
      <c r="F233" s="131" t="s">
        <v>309</v>
      </c>
      <c r="G233" s="132" t="s">
        <v>131</v>
      </c>
      <c r="H233" s="133">
        <v>30</v>
      </c>
      <c r="I233" s="202"/>
      <c r="J233" s="134">
        <f>ROUND(I233*H233,2)</f>
        <v>0</v>
      </c>
      <c r="K233" s="135"/>
      <c r="L233" s="28"/>
      <c r="M233" s="136" t="s">
        <v>1</v>
      </c>
      <c r="N233" s="137" t="s">
        <v>32</v>
      </c>
      <c r="O233" s="138">
        <v>0.14899999999999999</v>
      </c>
      <c r="P233" s="138">
        <f>O233*H233</f>
        <v>4.47</v>
      </c>
      <c r="Q233" s="138">
        <v>0</v>
      </c>
      <c r="R233" s="138">
        <f>Q233*H233</f>
        <v>0</v>
      </c>
      <c r="S233" s="138">
        <v>5.0000000000000002E-5</v>
      </c>
      <c r="T233" s="139">
        <f>S233*H233</f>
        <v>1.5E-3</v>
      </c>
      <c r="AR233" s="140" t="s">
        <v>194</v>
      </c>
      <c r="AT233" s="140" t="s">
        <v>128</v>
      </c>
      <c r="AU233" s="140" t="s">
        <v>77</v>
      </c>
      <c r="AY233" s="16" t="s">
        <v>125</v>
      </c>
      <c r="BE233" s="141">
        <f>IF(N233="základní",J233,0)</f>
        <v>0</v>
      </c>
      <c r="BF233" s="141">
        <f>IF(N233="snížená",J233,0)</f>
        <v>0</v>
      </c>
      <c r="BG233" s="141">
        <f>IF(N233="zákl. přenesená",J233,0)</f>
        <v>0</v>
      </c>
      <c r="BH233" s="141">
        <f>IF(N233="sníž. přenesená",J233,0)</f>
        <v>0</v>
      </c>
      <c r="BI233" s="141">
        <f>IF(N233="nulová",J233,0)</f>
        <v>0</v>
      </c>
      <c r="BJ233" s="16" t="s">
        <v>75</v>
      </c>
      <c r="BK233" s="141">
        <f>ROUND(I233*H233,2)</f>
        <v>0</v>
      </c>
      <c r="BL233" s="16" t="s">
        <v>194</v>
      </c>
      <c r="BM233" s="140" t="s">
        <v>310</v>
      </c>
    </row>
    <row r="234" spans="2:65" s="13" customFormat="1" x14ac:dyDescent="0.2">
      <c r="B234" s="149"/>
      <c r="D234" s="143" t="s">
        <v>137</v>
      </c>
      <c r="E234" s="150" t="s">
        <v>1</v>
      </c>
      <c r="F234" s="151" t="s">
        <v>311</v>
      </c>
      <c r="H234" s="150" t="s">
        <v>1</v>
      </c>
      <c r="L234" s="149"/>
      <c r="M234" s="152"/>
      <c r="T234" s="153"/>
      <c r="AT234" s="150" t="s">
        <v>137</v>
      </c>
      <c r="AU234" s="150" t="s">
        <v>77</v>
      </c>
      <c r="AV234" s="13" t="s">
        <v>75</v>
      </c>
      <c r="AW234" s="13" t="s">
        <v>24</v>
      </c>
      <c r="AX234" s="13" t="s">
        <v>67</v>
      </c>
      <c r="AY234" s="150" t="s">
        <v>125</v>
      </c>
    </row>
    <row r="235" spans="2:65" s="12" customFormat="1" x14ac:dyDescent="0.2">
      <c r="B235" s="142"/>
      <c r="D235" s="143" t="s">
        <v>137</v>
      </c>
      <c r="E235" s="144" t="s">
        <v>1</v>
      </c>
      <c r="F235" s="145" t="s">
        <v>126</v>
      </c>
      <c r="H235" s="146">
        <v>3</v>
      </c>
      <c r="L235" s="142"/>
      <c r="M235" s="147"/>
      <c r="T235" s="148"/>
      <c r="AT235" s="144" t="s">
        <v>137</v>
      </c>
      <c r="AU235" s="144" t="s">
        <v>77</v>
      </c>
      <c r="AV235" s="12" t="s">
        <v>77</v>
      </c>
      <c r="AW235" s="12" t="s">
        <v>24</v>
      </c>
      <c r="AX235" s="12" t="s">
        <v>67</v>
      </c>
      <c r="AY235" s="144" t="s">
        <v>125</v>
      </c>
    </row>
    <row r="236" spans="2:65" s="13" customFormat="1" x14ac:dyDescent="0.2">
      <c r="B236" s="149"/>
      <c r="D236" s="143" t="s">
        <v>137</v>
      </c>
      <c r="E236" s="150" t="s">
        <v>1</v>
      </c>
      <c r="F236" s="151" t="s">
        <v>312</v>
      </c>
      <c r="H236" s="150" t="s">
        <v>1</v>
      </c>
      <c r="L236" s="149"/>
      <c r="M236" s="152"/>
      <c r="T236" s="153"/>
      <c r="AT236" s="150" t="s">
        <v>137</v>
      </c>
      <c r="AU236" s="150" t="s">
        <v>77</v>
      </c>
      <c r="AV236" s="13" t="s">
        <v>75</v>
      </c>
      <c r="AW236" s="13" t="s">
        <v>24</v>
      </c>
      <c r="AX236" s="13" t="s">
        <v>67</v>
      </c>
      <c r="AY236" s="150" t="s">
        <v>125</v>
      </c>
    </row>
    <row r="237" spans="2:65" s="12" customFormat="1" x14ac:dyDescent="0.2">
      <c r="B237" s="142"/>
      <c r="D237" s="143" t="s">
        <v>137</v>
      </c>
      <c r="E237" s="144" t="s">
        <v>1</v>
      </c>
      <c r="F237" s="145" t="s">
        <v>75</v>
      </c>
      <c r="H237" s="146">
        <v>1</v>
      </c>
      <c r="L237" s="142"/>
      <c r="M237" s="147"/>
      <c r="T237" s="148"/>
      <c r="AT237" s="144" t="s">
        <v>137</v>
      </c>
      <c r="AU237" s="144" t="s">
        <v>77</v>
      </c>
      <c r="AV237" s="12" t="s">
        <v>77</v>
      </c>
      <c r="AW237" s="12" t="s">
        <v>24</v>
      </c>
      <c r="AX237" s="12" t="s">
        <v>67</v>
      </c>
      <c r="AY237" s="144" t="s">
        <v>125</v>
      </c>
    </row>
    <row r="238" spans="2:65" s="13" customFormat="1" x14ac:dyDescent="0.2">
      <c r="B238" s="149"/>
      <c r="D238" s="143" t="s">
        <v>137</v>
      </c>
      <c r="E238" s="150" t="s">
        <v>1</v>
      </c>
      <c r="F238" s="151" t="s">
        <v>313</v>
      </c>
      <c r="H238" s="150" t="s">
        <v>1</v>
      </c>
      <c r="L238" s="149"/>
      <c r="M238" s="152"/>
      <c r="T238" s="153"/>
      <c r="AT238" s="150" t="s">
        <v>137</v>
      </c>
      <c r="AU238" s="150" t="s">
        <v>77</v>
      </c>
      <c r="AV238" s="13" t="s">
        <v>75</v>
      </c>
      <c r="AW238" s="13" t="s">
        <v>24</v>
      </c>
      <c r="AX238" s="13" t="s">
        <v>67</v>
      </c>
      <c r="AY238" s="150" t="s">
        <v>125</v>
      </c>
    </row>
    <row r="239" spans="2:65" s="12" customFormat="1" x14ac:dyDescent="0.2">
      <c r="B239" s="142"/>
      <c r="D239" s="143" t="s">
        <v>137</v>
      </c>
      <c r="E239" s="144" t="s">
        <v>1</v>
      </c>
      <c r="F239" s="145" t="s">
        <v>75</v>
      </c>
      <c r="H239" s="146">
        <v>1</v>
      </c>
      <c r="L239" s="142"/>
      <c r="M239" s="147"/>
      <c r="T239" s="148"/>
      <c r="AT239" s="144" t="s">
        <v>137</v>
      </c>
      <c r="AU239" s="144" t="s">
        <v>77</v>
      </c>
      <c r="AV239" s="12" t="s">
        <v>77</v>
      </c>
      <c r="AW239" s="12" t="s">
        <v>24</v>
      </c>
      <c r="AX239" s="12" t="s">
        <v>67</v>
      </c>
      <c r="AY239" s="144" t="s">
        <v>125</v>
      </c>
    </row>
    <row r="240" spans="2:65" s="13" customFormat="1" x14ac:dyDescent="0.2">
      <c r="B240" s="149"/>
      <c r="D240" s="143" t="s">
        <v>137</v>
      </c>
      <c r="E240" s="150" t="s">
        <v>1</v>
      </c>
      <c r="F240" s="151" t="s">
        <v>314</v>
      </c>
      <c r="H240" s="150" t="s">
        <v>1</v>
      </c>
      <c r="L240" s="149"/>
      <c r="M240" s="152"/>
      <c r="T240" s="153"/>
      <c r="AT240" s="150" t="s">
        <v>137</v>
      </c>
      <c r="AU240" s="150" t="s">
        <v>77</v>
      </c>
      <c r="AV240" s="13" t="s">
        <v>75</v>
      </c>
      <c r="AW240" s="13" t="s">
        <v>24</v>
      </c>
      <c r="AX240" s="13" t="s">
        <v>67</v>
      </c>
      <c r="AY240" s="150" t="s">
        <v>125</v>
      </c>
    </row>
    <row r="241" spans="2:65" s="12" customFormat="1" x14ac:dyDescent="0.2">
      <c r="B241" s="142"/>
      <c r="D241" s="143" t="s">
        <v>137</v>
      </c>
      <c r="E241" s="144" t="s">
        <v>1</v>
      </c>
      <c r="F241" s="145" t="s">
        <v>147</v>
      </c>
      <c r="H241" s="146">
        <v>6</v>
      </c>
      <c r="L241" s="142"/>
      <c r="M241" s="147"/>
      <c r="T241" s="148"/>
      <c r="AT241" s="144" t="s">
        <v>137</v>
      </c>
      <c r="AU241" s="144" t="s">
        <v>77</v>
      </c>
      <c r="AV241" s="12" t="s">
        <v>77</v>
      </c>
      <c r="AW241" s="12" t="s">
        <v>24</v>
      </c>
      <c r="AX241" s="12" t="s">
        <v>67</v>
      </c>
      <c r="AY241" s="144" t="s">
        <v>125</v>
      </c>
    </row>
    <row r="242" spans="2:65" s="13" customFormat="1" x14ac:dyDescent="0.2">
      <c r="B242" s="149"/>
      <c r="D242" s="143" t="s">
        <v>137</v>
      </c>
      <c r="E242" s="150" t="s">
        <v>1</v>
      </c>
      <c r="F242" s="151" t="s">
        <v>315</v>
      </c>
      <c r="H242" s="150" t="s">
        <v>1</v>
      </c>
      <c r="L242" s="149"/>
      <c r="M242" s="152"/>
      <c r="T242" s="153"/>
      <c r="AT242" s="150" t="s">
        <v>137</v>
      </c>
      <c r="AU242" s="150" t="s">
        <v>77</v>
      </c>
      <c r="AV242" s="13" t="s">
        <v>75</v>
      </c>
      <c r="AW242" s="13" t="s">
        <v>24</v>
      </c>
      <c r="AX242" s="13" t="s">
        <v>67</v>
      </c>
      <c r="AY242" s="150" t="s">
        <v>125</v>
      </c>
    </row>
    <row r="243" spans="2:65" s="12" customFormat="1" x14ac:dyDescent="0.2">
      <c r="B243" s="142"/>
      <c r="D243" s="143" t="s">
        <v>137</v>
      </c>
      <c r="E243" s="144" t="s">
        <v>1</v>
      </c>
      <c r="F243" s="145" t="s">
        <v>160</v>
      </c>
      <c r="H243" s="146">
        <v>10</v>
      </c>
      <c r="L243" s="142"/>
      <c r="M243" s="147"/>
      <c r="T243" s="148"/>
      <c r="AT243" s="144" t="s">
        <v>137</v>
      </c>
      <c r="AU243" s="144" t="s">
        <v>77</v>
      </c>
      <c r="AV243" s="12" t="s">
        <v>77</v>
      </c>
      <c r="AW243" s="12" t="s">
        <v>24</v>
      </c>
      <c r="AX243" s="12" t="s">
        <v>67</v>
      </c>
      <c r="AY243" s="144" t="s">
        <v>125</v>
      </c>
    </row>
    <row r="244" spans="2:65" s="13" customFormat="1" x14ac:dyDescent="0.2">
      <c r="B244" s="149"/>
      <c r="D244" s="143" t="s">
        <v>137</v>
      </c>
      <c r="E244" s="150" t="s">
        <v>1</v>
      </c>
      <c r="F244" s="151" t="s">
        <v>316</v>
      </c>
      <c r="H244" s="150" t="s">
        <v>1</v>
      </c>
      <c r="L244" s="149"/>
      <c r="M244" s="152"/>
      <c r="T244" s="153"/>
      <c r="AT244" s="150" t="s">
        <v>137</v>
      </c>
      <c r="AU244" s="150" t="s">
        <v>77</v>
      </c>
      <c r="AV244" s="13" t="s">
        <v>75</v>
      </c>
      <c r="AW244" s="13" t="s">
        <v>24</v>
      </c>
      <c r="AX244" s="13" t="s">
        <v>67</v>
      </c>
      <c r="AY244" s="150" t="s">
        <v>125</v>
      </c>
    </row>
    <row r="245" spans="2:65" s="12" customFormat="1" x14ac:dyDescent="0.2">
      <c r="B245" s="142"/>
      <c r="D245" s="143" t="s">
        <v>137</v>
      </c>
      <c r="E245" s="144" t="s">
        <v>1</v>
      </c>
      <c r="F245" s="145" t="s">
        <v>132</v>
      </c>
      <c r="H245" s="146">
        <v>4</v>
      </c>
      <c r="L245" s="142"/>
      <c r="M245" s="147"/>
      <c r="T245" s="148"/>
      <c r="AT245" s="144" t="s">
        <v>137</v>
      </c>
      <c r="AU245" s="144" t="s">
        <v>77</v>
      </c>
      <c r="AV245" s="12" t="s">
        <v>77</v>
      </c>
      <c r="AW245" s="12" t="s">
        <v>24</v>
      </c>
      <c r="AX245" s="12" t="s">
        <v>67</v>
      </c>
      <c r="AY245" s="144" t="s">
        <v>125</v>
      </c>
    </row>
    <row r="246" spans="2:65" s="13" customFormat="1" x14ac:dyDescent="0.2">
      <c r="B246" s="149"/>
      <c r="D246" s="143" t="s">
        <v>137</v>
      </c>
      <c r="E246" s="150" t="s">
        <v>1</v>
      </c>
      <c r="F246" s="151" t="s">
        <v>317</v>
      </c>
      <c r="H246" s="150" t="s">
        <v>1</v>
      </c>
      <c r="L246" s="149"/>
      <c r="M246" s="152"/>
      <c r="T246" s="153"/>
      <c r="AT246" s="150" t="s">
        <v>137</v>
      </c>
      <c r="AU246" s="150" t="s">
        <v>77</v>
      </c>
      <c r="AV246" s="13" t="s">
        <v>75</v>
      </c>
      <c r="AW246" s="13" t="s">
        <v>24</v>
      </c>
      <c r="AX246" s="13" t="s">
        <v>67</v>
      </c>
      <c r="AY246" s="150" t="s">
        <v>125</v>
      </c>
    </row>
    <row r="247" spans="2:65" s="12" customFormat="1" x14ac:dyDescent="0.2">
      <c r="B247" s="142"/>
      <c r="D247" s="143" t="s">
        <v>137</v>
      </c>
      <c r="E247" s="144" t="s">
        <v>1</v>
      </c>
      <c r="F247" s="145" t="s">
        <v>132</v>
      </c>
      <c r="H247" s="146">
        <v>4</v>
      </c>
      <c r="L247" s="142"/>
      <c r="M247" s="147"/>
      <c r="T247" s="148"/>
      <c r="AT247" s="144" t="s">
        <v>137</v>
      </c>
      <c r="AU247" s="144" t="s">
        <v>77</v>
      </c>
      <c r="AV247" s="12" t="s">
        <v>77</v>
      </c>
      <c r="AW247" s="12" t="s">
        <v>24</v>
      </c>
      <c r="AX247" s="12" t="s">
        <v>67</v>
      </c>
      <c r="AY247" s="144" t="s">
        <v>125</v>
      </c>
    </row>
    <row r="248" spans="2:65" s="13" customFormat="1" x14ac:dyDescent="0.2">
      <c r="B248" s="149"/>
      <c r="D248" s="143" t="s">
        <v>137</v>
      </c>
      <c r="E248" s="150" t="s">
        <v>1</v>
      </c>
      <c r="F248" s="151" t="s">
        <v>318</v>
      </c>
      <c r="H248" s="150" t="s">
        <v>1</v>
      </c>
      <c r="L248" s="149"/>
      <c r="M248" s="152"/>
      <c r="T248" s="153"/>
      <c r="AT248" s="150" t="s">
        <v>137</v>
      </c>
      <c r="AU248" s="150" t="s">
        <v>77</v>
      </c>
      <c r="AV248" s="13" t="s">
        <v>75</v>
      </c>
      <c r="AW248" s="13" t="s">
        <v>24</v>
      </c>
      <c r="AX248" s="13" t="s">
        <v>67</v>
      </c>
      <c r="AY248" s="150" t="s">
        <v>125</v>
      </c>
    </row>
    <row r="249" spans="2:65" s="12" customFormat="1" x14ac:dyDescent="0.2">
      <c r="B249" s="142"/>
      <c r="D249" s="143" t="s">
        <v>137</v>
      </c>
      <c r="E249" s="144" t="s">
        <v>1</v>
      </c>
      <c r="F249" s="145" t="s">
        <v>75</v>
      </c>
      <c r="H249" s="146">
        <v>1</v>
      </c>
      <c r="L249" s="142"/>
      <c r="M249" s="147"/>
      <c r="T249" s="148"/>
      <c r="AT249" s="144" t="s">
        <v>137</v>
      </c>
      <c r="AU249" s="144" t="s">
        <v>77</v>
      </c>
      <c r="AV249" s="12" t="s">
        <v>77</v>
      </c>
      <c r="AW249" s="12" t="s">
        <v>24</v>
      </c>
      <c r="AX249" s="12" t="s">
        <v>67</v>
      </c>
      <c r="AY249" s="144" t="s">
        <v>125</v>
      </c>
    </row>
    <row r="250" spans="2:65" s="14" customFormat="1" x14ac:dyDescent="0.2">
      <c r="B250" s="154"/>
      <c r="D250" s="143" t="s">
        <v>137</v>
      </c>
      <c r="E250" s="155" t="s">
        <v>1</v>
      </c>
      <c r="F250" s="156" t="s">
        <v>144</v>
      </c>
      <c r="H250" s="157">
        <v>30</v>
      </c>
      <c r="L250" s="154"/>
      <c r="M250" s="158"/>
      <c r="T250" s="159"/>
      <c r="AT250" s="155" t="s">
        <v>137</v>
      </c>
      <c r="AU250" s="155" t="s">
        <v>77</v>
      </c>
      <c r="AV250" s="14" t="s">
        <v>132</v>
      </c>
      <c r="AW250" s="14" t="s">
        <v>24</v>
      </c>
      <c r="AX250" s="14" t="s">
        <v>75</v>
      </c>
      <c r="AY250" s="155" t="s">
        <v>125</v>
      </c>
    </row>
    <row r="251" spans="2:65" s="1" customFormat="1" ht="37.9" customHeight="1" x14ac:dyDescent="0.2">
      <c r="B251" s="128"/>
      <c r="C251" s="129" t="s">
        <v>253</v>
      </c>
      <c r="D251" s="129" t="s">
        <v>128</v>
      </c>
      <c r="E251" s="130" t="s">
        <v>319</v>
      </c>
      <c r="F251" s="131" t="s">
        <v>320</v>
      </c>
      <c r="G251" s="132" t="s">
        <v>131</v>
      </c>
      <c r="H251" s="133">
        <v>18</v>
      </c>
      <c r="I251" s="202"/>
      <c r="J251" s="134">
        <f>ROUND(I251*H251,2)</f>
        <v>0</v>
      </c>
      <c r="K251" s="135"/>
      <c r="L251" s="28"/>
      <c r="M251" s="136" t="s">
        <v>1</v>
      </c>
      <c r="N251" s="137" t="s">
        <v>32</v>
      </c>
      <c r="O251" s="138">
        <v>0.44</v>
      </c>
      <c r="P251" s="138">
        <f>O251*H251</f>
        <v>7.92</v>
      </c>
      <c r="Q251" s="138">
        <v>0</v>
      </c>
      <c r="R251" s="138">
        <f>Q251*H251</f>
        <v>0</v>
      </c>
      <c r="S251" s="138">
        <v>0</v>
      </c>
      <c r="T251" s="139">
        <f>S251*H251</f>
        <v>0</v>
      </c>
      <c r="AR251" s="140" t="s">
        <v>194</v>
      </c>
      <c r="AT251" s="140" t="s">
        <v>128</v>
      </c>
      <c r="AU251" s="140" t="s">
        <v>77</v>
      </c>
      <c r="AY251" s="16" t="s">
        <v>125</v>
      </c>
      <c r="BE251" s="141">
        <f>IF(N251="základní",J251,0)</f>
        <v>0</v>
      </c>
      <c r="BF251" s="141">
        <f>IF(N251="snížená",J251,0)</f>
        <v>0</v>
      </c>
      <c r="BG251" s="141">
        <f>IF(N251="zákl. přenesená",J251,0)</f>
        <v>0</v>
      </c>
      <c r="BH251" s="141">
        <f>IF(N251="sníž. přenesená",J251,0)</f>
        <v>0</v>
      </c>
      <c r="BI251" s="141">
        <f>IF(N251="nulová",J251,0)</f>
        <v>0</v>
      </c>
      <c r="BJ251" s="16" t="s">
        <v>75</v>
      </c>
      <c r="BK251" s="141">
        <f>ROUND(I251*H251,2)</f>
        <v>0</v>
      </c>
      <c r="BL251" s="16" t="s">
        <v>194</v>
      </c>
      <c r="BM251" s="140" t="s">
        <v>321</v>
      </c>
    </row>
    <row r="252" spans="2:65" s="13" customFormat="1" x14ac:dyDescent="0.2">
      <c r="B252" s="149"/>
      <c r="D252" s="143" t="s">
        <v>137</v>
      </c>
      <c r="E252" s="150" t="s">
        <v>1</v>
      </c>
      <c r="F252" s="151" t="s">
        <v>322</v>
      </c>
      <c r="H252" s="150" t="s">
        <v>1</v>
      </c>
      <c r="L252" s="149"/>
      <c r="M252" s="152"/>
      <c r="T252" s="153"/>
      <c r="AT252" s="150" t="s">
        <v>137</v>
      </c>
      <c r="AU252" s="150" t="s">
        <v>77</v>
      </c>
      <c r="AV252" s="13" t="s">
        <v>75</v>
      </c>
      <c r="AW252" s="13" t="s">
        <v>24</v>
      </c>
      <c r="AX252" s="13" t="s">
        <v>67</v>
      </c>
      <c r="AY252" s="150" t="s">
        <v>125</v>
      </c>
    </row>
    <row r="253" spans="2:65" s="12" customFormat="1" x14ac:dyDescent="0.2">
      <c r="B253" s="142"/>
      <c r="D253" s="143" t="s">
        <v>137</v>
      </c>
      <c r="E253" s="144" t="s">
        <v>1</v>
      </c>
      <c r="F253" s="145" t="s">
        <v>323</v>
      </c>
      <c r="H253" s="146">
        <v>18</v>
      </c>
      <c r="L253" s="142"/>
      <c r="M253" s="147"/>
      <c r="T253" s="148"/>
      <c r="AT253" s="144" t="s">
        <v>137</v>
      </c>
      <c r="AU253" s="144" t="s">
        <v>77</v>
      </c>
      <c r="AV253" s="12" t="s">
        <v>77</v>
      </c>
      <c r="AW253" s="12" t="s">
        <v>24</v>
      </c>
      <c r="AX253" s="12" t="s">
        <v>67</v>
      </c>
      <c r="AY253" s="144" t="s">
        <v>125</v>
      </c>
    </row>
    <row r="254" spans="2:65" s="14" customFormat="1" x14ac:dyDescent="0.2">
      <c r="B254" s="154"/>
      <c r="D254" s="143" t="s">
        <v>137</v>
      </c>
      <c r="E254" s="155" t="s">
        <v>1</v>
      </c>
      <c r="F254" s="156" t="s">
        <v>144</v>
      </c>
      <c r="H254" s="157">
        <v>18</v>
      </c>
      <c r="L254" s="154"/>
      <c r="M254" s="158"/>
      <c r="T254" s="159"/>
      <c r="AT254" s="155" t="s">
        <v>137</v>
      </c>
      <c r="AU254" s="155" t="s">
        <v>77</v>
      </c>
      <c r="AV254" s="14" t="s">
        <v>132</v>
      </c>
      <c r="AW254" s="14" t="s">
        <v>24</v>
      </c>
      <c r="AX254" s="14" t="s">
        <v>75</v>
      </c>
      <c r="AY254" s="155" t="s">
        <v>125</v>
      </c>
    </row>
    <row r="255" spans="2:65" s="1" customFormat="1" ht="24.2" customHeight="1" x14ac:dyDescent="0.2">
      <c r="B255" s="128"/>
      <c r="C255" s="160" t="s">
        <v>324</v>
      </c>
      <c r="D255" s="160" t="s">
        <v>157</v>
      </c>
      <c r="E255" s="161" t="s">
        <v>325</v>
      </c>
      <c r="F255" s="162" t="s">
        <v>326</v>
      </c>
      <c r="G255" s="163" t="s">
        <v>131</v>
      </c>
      <c r="H255" s="164">
        <v>18</v>
      </c>
      <c r="I255" s="201"/>
      <c r="J255" s="165">
        <f>ROUND(I255*H255,2)</f>
        <v>0</v>
      </c>
      <c r="K255" s="166"/>
      <c r="L255" s="167"/>
      <c r="M255" s="168" t="s">
        <v>1</v>
      </c>
      <c r="N255" s="169" t="s">
        <v>32</v>
      </c>
      <c r="O255" s="138">
        <v>0</v>
      </c>
      <c r="P255" s="138">
        <f>O255*H255</f>
        <v>0</v>
      </c>
      <c r="Q255" s="138">
        <v>1E-4</v>
      </c>
      <c r="R255" s="138">
        <f>Q255*H255</f>
        <v>1.8000000000000002E-3</v>
      </c>
      <c r="S255" s="138">
        <v>0</v>
      </c>
      <c r="T255" s="139">
        <f>S255*H255</f>
        <v>0</v>
      </c>
      <c r="AR255" s="140" t="s">
        <v>243</v>
      </c>
      <c r="AT255" s="140" t="s">
        <v>157</v>
      </c>
      <c r="AU255" s="140" t="s">
        <v>77</v>
      </c>
      <c r="AY255" s="16" t="s">
        <v>125</v>
      </c>
      <c r="BE255" s="141">
        <f>IF(N255="základní",J255,0)</f>
        <v>0</v>
      </c>
      <c r="BF255" s="141">
        <f>IF(N255="snížená",J255,0)</f>
        <v>0</v>
      </c>
      <c r="BG255" s="141">
        <f>IF(N255="zákl. přenesená",J255,0)</f>
        <v>0</v>
      </c>
      <c r="BH255" s="141">
        <f>IF(N255="sníž. přenesená",J255,0)</f>
        <v>0</v>
      </c>
      <c r="BI255" s="141">
        <f>IF(N255="nulová",J255,0)</f>
        <v>0</v>
      </c>
      <c r="BJ255" s="16" t="s">
        <v>75</v>
      </c>
      <c r="BK255" s="141">
        <f>ROUND(I255*H255,2)</f>
        <v>0</v>
      </c>
      <c r="BL255" s="16" t="s">
        <v>194</v>
      </c>
      <c r="BM255" s="140" t="s">
        <v>327</v>
      </c>
    </row>
    <row r="256" spans="2:65" s="1" customFormat="1" ht="24.2" customHeight="1" x14ac:dyDescent="0.2">
      <c r="B256" s="128"/>
      <c r="C256" s="129" t="s">
        <v>258</v>
      </c>
      <c r="D256" s="129" t="s">
        <v>128</v>
      </c>
      <c r="E256" s="130" t="s">
        <v>328</v>
      </c>
      <c r="F256" s="131" t="s">
        <v>329</v>
      </c>
      <c r="G256" s="132" t="s">
        <v>131</v>
      </c>
      <c r="H256" s="133">
        <v>27</v>
      </c>
      <c r="I256" s="202"/>
      <c r="J256" s="134">
        <f>ROUND(I256*H256,2)</f>
        <v>0</v>
      </c>
      <c r="K256" s="135"/>
      <c r="L256" s="28"/>
      <c r="M256" s="136" t="s">
        <v>1</v>
      </c>
      <c r="N256" s="137" t="s">
        <v>32</v>
      </c>
      <c r="O256" s="138">
        <v>0.21099999999999999</v>
      </c>
      <c r="P256" s="138">
        <f>O256*H256</f>
        <v>5.6970000000000001</v>
      </c>
      <c r="Q256" s="138">
        <v>0</v>
      </c>
      <c r="R256" s="138">
        <f>Q256*H256</f>
        <v>0</v>
      </c>
      <c r="S256" s="138">
        <v>0</v>
      </c>
      <c r="T256" s="139">
        <f>S256*H256</f>
        <v>0</v>
      </c>
      <c r="AR256" s="140" t="s">
        <v>194</v>
      </c>
      <c r="AT256" s="140" t="s">
        <v>128</v>
      </c>
      <c r="AU256" s="140" t="s">
        <v>77</v>
      </c>
      <c r="AY256" s="16" t="s">
        <v>125</v>
      </c>
      <c r="BE256" s="141">
        <f>IF(N256="základní",J256,0)</f>
        <v>0</v>
      </c>
      <c r="BF256" s="141">
        <f>IF(N256="snížená",J256,0)</f>
        <v>0</v>
      </c>
      <c r="BG256" s="141">
        <f>IF(N256="zákl. přenesená",J256,0)</f>
        <v>0</v>
      </c>
      <c r="BH256" s="141">
        <f>IF(N256="sníž. přenesená",J256,0)</f>
        <v>0</v>
      </c>
      <c r="BI256" s="141">
        <f>IF(N256="nulová",J256,0)</f>
        <v>0</v>
      </c>
      <c r="BJ256" s="16" t="s">
        <v>75</v>
      </c>
      <c r="BK256" s="141">
        <f>ROUND(I256*H256,2)</f>
        <v>0</v>
      </c>
      <c r="BL256" s="16" t="s">
        <v>194</v>
      </c>
      <c r="BM256" s="140" t="s">
        <v>330</v>
      </c>
    </row>
    <row r="257" spans="2:65" s="12" customFormat="1" x14ac:dyDescent="0.2">
      <c r="B257" s="142"/>
      <c r="D257" s="143" t="s">
        <v>137</v>
      </c>
      <c r="E257" s="144" t="s">
        <v>1</v>
      </c>
      <c r="F257" s="145" t="s">
        <v>331</v>
      </c>
      <c r="H257" s="146">
        <v>27</v>
      </c>
      <c r="I257" s="203"/>
      <c r="L257" s="142"/>
      <c r="M257" s="147"/>
      <c r="T257" s="148"/>
      <c r="AT257" s="144" t="s">
        <v>137</v>
      </c>
      <c r="AU257" s="144" t="s">
        <v>77</v>
      </c>
      <c r="AV257" s="12" t="s">
        <v>77</v>
      </c>
      <c r="AW257" s="12" t="s">
        <v>24</v>
      </c>
      <c r="AX257" s="12" t="s">
        <v>75</v>
      </c>
      <c r="AY257" s="144" t="s">
        <v>125</v>
      </c>
    </row>
    <row r="258" spans="2:65" s="1" customFormat="1" ht="24.2" customHeight="1" x14ac:dyDescent="0.2">
      <c r="B258" s="128"/>
      <c r="C258" s="160" t="s">
        <v>332</v>
      </c>
      <c r="D258" s="160" t="s">
        <v>157</v>
      </c>
      <c r="E258" s="161" t="s">
        <v>333</v>
      </c>
      <c r="F258" s="162" t="s">
        <v>334</v>
      </c>
      <c r="G258" s="163" t="s">
        <v>131</v>
      </c>
      <c r="H258" s="164">
        <v>27</v>
      </c>
      <c r="I258" s="201"/>
      <c r="J258" s="165">
        <f>ROUND(I258*H258,2)</f>
        <v>0</v>
      </c>
      <c r="K258" s="166"/>
      <c r="L258" s="167"/>
      <c r="M258" s="168" t="s">
        <v>1</v>
      </c>
      <c r="N258" s="169" t="s">
        <v>32</v>
      </c>
      <c r="O258" s="138">
        <v>0</v>
      </c>
      <c r="P258" s="138">
        <f>O258*H258</f>
        <v>0</v>
      </c>
      <c r="Q258" s="138">
        <v>4.0000000000000002E-4</v>
      </c>
      <c r="R258" s="138">
        <f>Q258*H258</f>
        <v>1.0800000000000001E-2</v>
      </c>
      <c r="S258" s="138">
        <v>0</v>
      </c>
      <c r="T258" s="139">
        <f>S258*H258</f>
        <v>0</v>
      </c>
      <c r="AR258" s="140" t="s">
        <v>243</v>
      </c>
      <c r="AT258" s="140" t="s">
        <v>157</v>
      </c>
      <c r="AU258" s="140" t="s">
        <v>77</v>
      </c>
      <c r="AY258" s="16" t="s">
        <v>125</v>
      </c>
      <c r="BE258" s="141">
        <f>IF(N258="základní",J258,0)</f>
        <v>0</v>
      </c>
      <c r="BF258" s="141">
        <f>IF(N258="snížená",J258,0)</f>
        <v>0</v>
      </c>
      <c r="BG258" s="141">
        <f>IF(N258="zákl. přenesená",J258,0)</f>
        <v>0</v>
      </c>
      <c r="BH258" s="141">
        <f>IF(N258="sníž. přenesená",J258,0)</f>
        <v>0</v>
      </c>
      <c r="BI258" s="141">
        <f>IF(N258="nulová",J258,0)</f>
        <v>0</v>
      </c>
      <c r="BJ258" s="16" t="s">
        <v>75</v>
      </c>
      <c r="BK258" s="141">
        <f>ROUND(I258*H258,2)</f>
        <v>0</v>
      </c>
      <c r="BL258" s="16" t="s">
        <v>194</v>
      </c>
      <c r="BM258" s="140" t="s">
        <v>335</v>
      </c>
    </row>
    <row r="259" spans="2:65" s="1" customFormat="1" ht="24.2" customHeight="1" x14ac:dyDescent="0.2">
      <c r="B259" s="128"/>
      <c r="C259" s="129" t="s">
        <v>261</v>
      </c>
      <c r="D259" s="129" t="s">
        <v>128</v>
      </c>
      <c r="E259" s="130" t="s">
        <v>336</v>
      </c>
      <c r="F259" s="131" t="s">
        <v>337</v>
      </c>
      <c r="G259" s="132" t="s">
        <v>131</v>
      </c>
      <c r="H259" s="133">
        <v>6</v>
      </c>
      <c r="I259" s="202"/>
      <c r="J259" s="134">
        <f>ROUND(I259*H259,2)</f>
        <v>0</v>
      </c>
      <c r="K259" s="135"/>
      <c r="L259" s="28"/>
      <c r="M259" s="136" t="s">
        <v>1</v>
      </c>
      <c r="N259" s="137" t="s">
        <v>32</v>
      </c>
      <c r="O259" s="138">
        <v>0.58399999999999996</v>
      </c>
      <c r="P259" s="138">
        <f>O259*H259</f>
        <v>3.5039999999999996</v>
      </c>
      <c r="Q259" s="138">
        <v>0</v>
      </c>
      <c r="R259" s="138">
        <f>Q259*H259</f>
        <v>0</v>
      </c>
      <c r="S259" s="138">
        <v>0</v>
      </c>
      <c r="T259" s="139">
        <f>S259*H259</f>
        <v>0</v>
      </c>
      <c r="AR259" s="140" t="s">
        <v>194</v>
      </c>
      <c r="AT259" s="140" t="s">
        <v>128</v>
      </c>
      <c r="AU259" s="140" t="s">
        <v>77</v>
      </c>
      <c r="AY259" s="16" t="s">
        <v>125</v>
      </c>
      <c r="BE259" s="141">
        <f>IF(N259="základní",J259,0)</f>
        <v>0</v>
      </c>
      <c r="BF259" s="141">
        <f>IF(N259="snížená",J259,0)</f>
        <v>0</v>
      </c>
      <c r="BG259" s="141">
        <f>IF(N259="zákl. přenesená",J259,0)</f>
        <v>0</v>
      </c>
      <c r="BH259" s="141">
        <f>IF(N259="sníž. přenesená",J259,0)</f>
        <v>0</v>
      </c>
      <c r="BI259" s="141">
        <f>IF(N259="nulová",J259,0)</f>
        <v>0</v>
      </c>
      <c r="BJ259" s="16" t="s">
        <v>75</v>
      </c>
      <c r="BK259" s="141">
        <f>ROUND(I259*H259,2)</f>
        <v>0</v>
      </c>
      <c r="BL259" s="16" t="s">
        <v>194</v>
      </c>
      <c r="BM259" s="140" t="s">
        <v>338</v>
      </c>
    </row>
    <row r="260" spans="2:65" s="1" customFormat="1" ht="24.2" customHeight="1" x14ac:dyDescent="0.2">
      <c r="B260" s="128"/>
      <c r="C260" s="160" t="s">
        <v>339</v>
      </c>
      <c r="D260" s="160" t="s">
        <v>157</v>
      </c>
      <c r="E260" s="161" t="s">
        <v>340</v>
      </c>
      <c r="F260" s="162" t="s">
        <v>341</v>
      </c>
      <c r="G260" s="163" t="s">
        <v>131</v>
      </c>
      <c r="H260" s="164">
        <v>6</v>
      </c>
      <c r="I260" s="201"/>
      <c r="J260" s="165">
        <f>ROUND(I260*H260,2)</f>
        <v>0</v>
      </c>
      <c r="K260" s="166"/>
      <c r="L260" s="167"/>
      <c r="M260" s="168" t="s">
        <v>1</v>
      </c>
      <c r="N260" s="169" t="s">
        <v>32</v>
      </c>
      <c r="O260" s="138">
        <v>0</v>
      </c>
      <c r="P260" s="138">
        <f>O260*H260</f>
        <v>0</v>
      </c>
      <c r="Q260" s="138">
        <v>2.5500000000000002E-3</v>
      </c>
      <c r="R260" s="138">
        <f>Q260*H260</f>
        <v>1.5300000000000001E-2</v>
      </c>
      <c r="S260" s="138">
        <v>0</v>
      </c>
      <c r="T260" s="139">
        <f>S260*H260</f>
        <v>0</v>
      </c>
      <c r="AR260" s="140" t="s">
        <v>243</v>
      </c>
      <c r="AT260" s="140" t="s">
        <v>157</v>
      </c>
      <c r="AU260" s="140" t="s">
        <v>77</v>
      </c>
      <c r="AY260" s="16" t="s">
        <v>125</v>
      </c>
      <c r="BE260" s="141">
        <f>IF(N260="základní",J260,0)</f>
        <v>0</v>
      </c>
      <c r="BF260" s="141">
        <f>IF(N260="snížená",J260,0)</f>
        <v>0</v>
      </c>
      <c r="BG260" s="141">
        <f>IF(N260="zákl. přenesená",J260,0)</f>
        <v>0</v>
      </c>
      <c r="BH260" s="141">
        <f>IF(N260="sníž. přenesená",J260,0)</f>
        <v>0</v>
      </c>
      <c r="BI260" s="141">
        <f>IF(N260="nulová",J260,0)</f>
        <v>0</v>
      </c>
      <c r="BJ260" s="16" t="s">
        <v>75</v>
      </c>
      <c r="BK260" s="141">
        <f>ROUND(I260*H260,2)</f>
        <v>0</v>
      </c>
      <c r="BL260" s="16" t="s">
        <v>194</v>
      </c>
      <c r="BM260" s="140" t="s">
        <v>342</v>
      </c>
    </row>
    <row r="261" spans="2:65" s="1" customFormat="1" ht="37.9" customHeight="1" x14ac:dyDescent="0.2">
      <c r="B261" s="128"/>
      <c r="C261" s="129" t="s">
        <v>266</v>
      </c>
      <c r="D261" s="129" t="s">
        <v>128</v>
      </c>
      <c r="E261" s="130" t="s">
        <v>343</v>
      </c>
      <c r="F261" s="131" t="s">
        <v>344</v>
      </c>
      <c r="G261" s="132" t="s">
        <v>131</v>
      </c>
      <c r="H261" s="133">
        <v>1</v>
      </c>
      <c r="I261" s="202"/>
      <c r="J261" s="134">
        <f>ROUND(I261*H261,2)</f>
        <v>0</v>
      </c>
      <c r="K261" s="135"/>
      <c r="L261" s="28"/>
      <c r="M261" s="136" t="s">
        <v>1</v>
      </c>
      <c r="N261" s="137" t="s">
        <v>32</v>
      </c>
      <c r="O261" s="138">
        <v>1.0640000000000001</v>
      </c>
      <c r="P261" s="138">
        <f>O261*H261</f>
        <v>1.0640000000000001</v>
      </c>
      <c r="Q261" s="138">
        <v>0</v>
      </c>
      <c r="R261" s="138">
        <f>Q261*H261</f>
        <v>0</v>
      </c>
      <c r="S261" s="138">
        <v>0</v>
      </c>
      <c r="T261" s="139">
        <f>S261*H261</f>
        <v>0</v>
      </c>
      <c r="AR261" s="140" t="s">
        <v>194</v>
      </c>
      <c r="AT261" s="140" t="s">
        <v>128</v>
      </c>
      <c r="AU261" s="140" t="s">
        <v>77</v>
      </c>
      <c r="AY261" s="16" t="s">
        <v>125</v>
      </c>
      <c r="BE261" s="141">
        <f>IF(N261="základní",J261,0)</f>
        <v>0</v>
      </c>
      <c r="BF261" s="141">
        <f>IF(N261="snížená",J261,0)</f>
        <v>0</v>
      </c>
      <c r="BG261" s="141">
        <f>IF(N261="zákl. přenesená",J261,0)</f>
        <v>0</v>
      </c>
      <c r="BH261" s="141">
        <f>IF(N261="sníž. přenesená",J261,0)</f>
        <v>0</v>
      </c>
      <c r="BI261" s="141">
        <f>IF(N261="nulová",J261,0)</f>
        <v>0</v>
      </c>
      <c r="BJ261" s="16" t="s">
        <v>75</v>
      </c>
      <c r="BK261" s="141">
        <f>ROUND(I261*H261,2)</f>
        <v>0</v>
      </c>
      <c r="BL261" s="16" t="s">
        <v>194</v>
      </c>
      <c r="BM261" s="140" t="s">
        <v>345</v>
      </c>
    </row>
    <row r="262" spans="2:65" s="13" customFormat="1" x14ac:dyDescent="0.2">
      <c r="B262" s="149"/>
      <c r="D262" s="143" t="s">
        <v>137</v>
      </c>
      <c r="E262" s="150" t="s">
        <v>1</v>
      </c>
      <c r="F262" s="151" t="s">
        <v>346</v>
      </c>
      <c r="H262" s="150" t="s">
        <v>1</v>
      </c>
      <c r="L262" s="149"/>
      <c r="M262" s="152"/>
      <c r="T262" s="153"/>
      <c r="AT262" s="150" t="s">
        <v>137</v>
      </c>
      <c r="AU262" s="150" t="s">
        <v>77</v>
      </c>
      <c r="AV262" s="13" t="s">
        <v>75</v>
      </c>
      <c r="AW262" s="13" t="s">
        <v>24</v>
      </c>
      <c r="AX262" s="13" t="s">
        <v>67</v>
      </c>
      <c r="AY262" s="150" t="s">
        <v>125</v>
      </c>
    </row>
    <row r="263" spans="2:65" s="12" customFormat="1" x14ac:dyDescent="0.2">
      <c r="B263" s="142"/>
      <c r="D263" s="143" t="s">
        <v>137</v>
      </c>
      <c r="E263" s="144" t="s">
        <v>1</v>
      </c>
      <c r="F263" s="145" t="s">
        <v>75</v>
      </c>
      <c r="H263" s="146">
        <v>1</v>
      </c>
      <c r="L263" s="142"/>
      <c r="M263" s="147"/>
      <c r="T263" s="148"/>
      <c r="AT263" s="144" t="s">
        <v>137</v>
      </c>
      <c r="AU263" s="144" t="s">
        <v>77</v>
      </c>
      <c r="AV263" s="12" t="s">
        <v>77</v>
      </c>
      <c r="AW263" s="12" t="s">
        <v>24</v>
      </c>
      <c r="AX263" s="12" t="s">
        <v>67</v>
      </c>
      <c r="AY263" s="144" t="s">
        <v>125</v>
      </c>
    </row>
    <row r="264" spans="2:65" s="14" customFormat="1" x14ac:dyDescent="0.2">
      <c r="B264" s="154"/>
      <c r="D264" s="143" t="s">
        <v>137</v>
      </c>
      <c r="E264" s="155" t="s">
        <v>1</v>
      </c>
      <c r="F264" s="156" t="s">
        <v>144</v>
      </c>
      <c r="H264" s="157">
        <v>1</v>
      </c>
      <c r="L264" s="154"/>
      <c r="M264" s="158"/>
      <c r="T264" s="159"/>
      <c r="AT264" s="155" t="s">
        <v>137</v>
      </c>
      <c r="AU264" s="155" t="s">
        <v>77</v>
      </c>
      <c r="AV264" s="14" t="s">
        <v>132</v>
      </c>
      <c r="AW264" s="14" t="s">
        <v>24</v>
      </c>
      <c r="AX264" s="14" t="s">
        <v>75</v>
      </c>
      <c r="AY264" s="155" t="s">
        <v>125</v>
      </c>
    </row>
    <row r="265" spans="2:65" s="1" customFormat="1" ht="24.2" customHeight="1" x14ac:dyDescent="0.2">
      <c r="B265" s="128"/>
      <c r="C265" s="160" t="s">
        <v>347</v>
      </c>
      <c r="D265" s="160" t="s">
        <v>157</v>
      </c>
      <c r="E265" s="161" t="s">
        <v>348</v>
      </c>
      <c r="F265" s="162" t="s">
        <v>349</v>
      </c>
      <c r="G265" s="163" t="s">
        <v>131</v>
      </c>
      <c r="H265" s="164">
        <v>1</v>
      </c>
      <c r="I265" s="201"/>
      <c r="J265" s="165">
        <f t="shared" ref="J265:J270" si="10">ROUND(I265*H265,2)</f>
        <v>0</v>
      </c>
      <c r="K265" s="166"/>
      <c r="L265" s="167"/>
      <c r="M265" s="168" t="s">
        <v>1</v>
      </c>
      <c r="N265" s="169" t="s">
        <v>32</v>
      </c>
      <c r="O265" s="138">
        <v>0</v>
      </c>
      <c r="P265" s="138">
        <f t="shared" ref="P265:P270" si="11">O265*H265</f>
        <v>0</v>
      </c>
      <c r="Q265" s="138">
        <v>2.5000000000000001E-4</v>
      </c>
      <c r="R265" s="138">
        <f t="shared" ref="R265:R270" si="12">Q265*H265</f>
        <v>2.5000000000000001E-4</v>
      </c>
      <c r="S265" s="138">
        <v>0</v>
      </c>
      <c r="T265" s="139">
        <f t="shared" ref="T265:T270" si="13">S265*H265</f>
        <v>0</v>
      </c>
      <c r="AR265" s="140" t="s">
        <v>243</v>
      </c>
      <c r="AT265" s="140" t="s">
        <v>157</v>
      </c>
      <c r="AU265" s="140" t="s">
        <v>77</v>
      </c>
      <c r="AY265" s="16" t="s">
        <v>125</v>
      </c>
      <c r="BE265" s="141">
        <f t="shared" ref="BE265:BE270" si="14">IF(N265="základní",J265,0)</f>
        <v>0</v>
      </c>
      <c r="BF265" s="141">
        <f t="shared" ref="BF265:BF270" si="15">IF(N265="snížená",J265,0)</f>
        <v>0</v>
      </c>
      <c r="BG265" s="141">
        <f t="shared" ref="BG265:BG270" si="16">IF(N265="zákl. přenesená",J265,0)</f>
        <v>0</v>
      </c>
      <c r="BH265" s="141">
        <f t="shared" ref="BH265:BH270" si="17">IF(N265="sníž. přenesená",J265,0)</f>
        <v>0</v>
      </c>
      <c r="BI265" s="141">
        <f t="shared" ref="BI265:BI270" si="18">IF(N265="nulová",J265,0)</f>
        <v>0</v>
      </c>
      <c r="BJ265" s="16" t="s">
        <v>75</v>
      </c>
      <c r="BK265" s="141">
        <f t="shared" ref="BK265:BK270" si="19">ROUND(I265*H265,2)</f>
        <v>0</v>
      </c>
      <c r="BL265" s="16" t="s">
        <v>194</v>
      </c>
      <c r="BM265" s="140" t="s">
        <v>350</v>
      </c>
    </row>
    <row r="266" spans="2:65" s="1" customFormat="1" ht="24.2" customHeight="1" x14ac:dyDescent="0.2">
      <c r="B266" s="128"/>
      <c r="C266" s="129" t="s">
        <v>269</v>
      </c>
      <c r="D266" s="129" t="s">
        <v>128</v>
      </c>
      <c r="E266" s="130" t="s">
        <v>351</v>
      </c>
      <c r="F266" s="131" t="s">
        <v>352</v>
      </c>
      <c r="G266" s="132" t="s">
        <v>131</v>
      </c>
      <c r="H266" s="133">
        <v>1</v>
      </c>
      <c r="I266" s="202"/>
      <c r="J266" s="134">
        <f t="shared" si="10"/>
        <v>0</v>
      </c>
      <c r="K266" s="135"/>
      <c r="L266" s="28"/>
      <c r="M266" s="136" t="s">
        <v>1</v>
      </c>
      <c r="N266" s="137" t="s">
        <v>32</v>
      </c>
      <c r="O266" s="138">
        <v>12.398</v>
      </c>
      <c r="P266" s="138">
        <f t="shared" si="11"/>
        <v>12.398</v>
      </c>
      <c r="Q266" s="138">
        <v>0</v>
      </c>
      <c r="R266" s="138">
        <f t="shared" si="12"/>
        <v>0</v>
      </c>
      <c r="S266" s="138">
        <v>0</v>
      </c>
      <c r="T266" s="139">
        <f t="shared" si="13"/>
        <v>0</v>
      </c>
      <c r="AR266" s="140" t="s">
        <v>194</v>
      </c>
      <c r="AT266" s="140" t="s">
        <v>128</v>
      </c>
      <c r="AU266" s="140" t="s">
        <v>77</v>
      </c>
      <c r="AY266" s="16" t="s">
        <v>125</v>
      </c>
      <c r="BE266" s="141">
        <f t="shared" si="14"/>
        <v>0</v>
      </c>
      <c r="BF266" s="141">
        <f t="shared" si="15"/>
        <v>0</v>
      </c>
      <c r="BG266" s="141">
        <f t="shared" si="16"/>
        <v>0</v>
      </c>
      <c r="BH266" s="141">
        <f t="shared" si="17"/>
        <v>0</v>
      </c>
      <c r="BI266" s="141">
        <f t="shared" si="18"/>
        <v>0</v>
      </c>
      <c r="BJ266" s="16" t="s">
        <v>75</v>
      </c>
      <c r="BK266" s="141">
        <f t="shared" si="19"/>
        <v>0</v>
      </c>
      <c r="BL266" s="16" t="s">
        <v>194</v>
      </c>
      <c r="BM266" s="140" t="s">
        <v>353</v>
      </c>
    </row>
    <row r="267" spans="2:65" s="1" customFormat="1" ht="16.5" customHeight="1" x14ac:dyDescent="0.2">
      <c r="B267" s="128"/>
      <c r="C267" s="129" t="s">
        <v>354</v>
      </c>
      <c r="D267" s="129" t="s">
        <v>128</v>
      </c>
      <c r="E267" s="130" t="s">
        <v>355</v>
      </c>
      <c r="F267" s="131" t="s">
        <v>356</v>
      </c>
      <c r="G267" s="132" t="s">
        <v>131</v>
      </c>
      <c r="H267" s="133">
        <v>3</v>
      </c>
      <c r="I267" s="202"/>
      <c r="J267" s="134">
        <f t="shared" si="10"/>
        <v>0</v>
      </c>
      <c r="K267" s="135"/>
      <c r="L267" s="28"/>
      <c r="M267" s="136" t="s">
        <v>1</v>
      </c>
      <c r="N267" s="137" t="s">
        <v>32</v>
      </c>
      <c r="O267" s="138">
        <v>0.95</v>
      </c>
      <c r="P267" s="138">
        <f t="shared" si="11"/>
        <v>2.8499999999999996</v>
      </c>
      <c r="Q267" s="138">
        <v>0</v>
      </c>
      <c r="R267" s="138">
        <f t="shared" si="12"/>
        <v>0</v>
      </c>
      <c r="S267" s="138">
        <v>0</v>
      </c>
      <c r="T267" s="139">
        <f t="shared" si="13"/>
        <v>0</v>
      </c>
      <c r="AR267" s="140" t="s">
        <v>194</v>
      </c>
      <c r="AT267" s="140" t="s">
        <v>128</v>
      </c>
      <c r="AU267" s="140" t="s">
        <v>77</v>
      </c>
      <c r="AY267" s="16" t="s">
        <v>125</v>
      </c>
      <c r="BE267" s="141">
        <f t="shared" si="14"/>
        <v>0</v>
      </c>
      <c r="BF267" s="141">
        <f t="shared" si="15"/>
        <v>0</v>
      </c>
      <c r="BG267" s="141">
        <f t="shared" si="16"/>
        <v>0</v>
      </c>
      <c r="BH267" s="141">
        <f t="shared" si="17"/>
        <v>0</v>
      </c>
      <c r="BI267" s="141">
        <f t="shared" si="18"/>
        <v>0</v>
      </c>
      <c r="BJ267" s="16" t="s">
        <v>75</v>
      </c>
      <c r="BK267" s="141">
        <f t="shared" si="19"/>
        <v>0</v>
      </c>
      <c r="BL267" s="16" t="s">
        <v>194</v>
      </c>
      <c r="BM267" s="140" t="s">
        <v>357</v>
      </c>
    </row>
    <row r="268" spans="2:65" s="1" customFormat="1" ht="16.5" customHeight="1" x14ac:dyDescent="0.2">
      <c r="B268" s="128"/>
      <c r="C268" s="160" t="s">
        <v>274</v>
      </c>
      <c r="D268" s="160" t="s">
        <v>157</v>
      </c>
      <c r="E268" s="161" t="s">
        <v>358</v>
      </c>
      <c r="F268" s="162" t="s">
        <v>359</v>
      </c>
      <c r="G268" s="163" t="s">
        <v>131</v>
      </c>
      <c r="H268" s="164">
        <v>3</v>
      </c>
      <c r="I268" s="201"/>
      <c r="J268" s="165">
        <f t="shared" si="10"/>
        <v>0</v>
      </c>
      <c r="K268" s="166"/>
      <c r="L268" s="167"/>
      <c r="M268" s="168" t="s">
        <v>1</v>
      </c>
      <c r="N268" s="169" t="s">
        <v>32</v>
      </c>
      <c r="O268" s="138">
        <v>0</v>
      </c>
      <c r="P268" s="138">
        <f t="shared" si="11"/>
        <v>0</v>
      </c>
      <c r="Q268" s="138">
        <v>2.0000000000000001E-4</v>
      </c>
      <c r="R268" s="138">
        <f t="shared" si="12"/>
        <v>6.0000000000000006E-4</v>
      </c>
      <c r="S268" s="138">
        <v>0</v>
      </c>
      <c r="T268" s="139">
        <f t="shared" si="13"/>
        <v>0</v>
      </c>
      <c r="AR268" s="140" t="s">
        <v>243</v>
      </c>
      <c r="AT268" s="140" t="s">
        <v>157</v>
      </c>
      <c r="AU268" s="140" t="s">
        <v>77</v>
      </c>
      <c r="AY268" s="16" t="s">
        <v>125</v>
      </c>
      <c r="BE268" s="141">
        <f t="shared" si="14"/>
        <v>0</v>
      </c>
      <c r="BF268" s="141">
        <f t="shared" si="15"/>
        <v>0</v>
      </c>
      <c r="BG268" s="141">
        <f t="shared" si="16"/>
        <v>0</v>
      </c>
      <c r="BH268" s="141">
        <f t="shared" si="17"/>
        <v>0</v>
      </c>
      <c r="BI268" s="141">
        <f t="shared" si="18"/>
        <v>0</v>
      </c>
      <c r="BJ268" s="16" t="s">
        <v>75</v>
      </c>
      <c r="BK268" s="141">
        <f t="shared" si="19"/>
        <v>0</v>
      </c>
      <c r="BL268" s="16" t="s">
        <v>194</v>
      </c>
      <c r="BM268" s="140" t="s">
        <v>360</v>
      </c>
    </row>
    <row r="269" spans="2:65" s="1" customFormat="1" ht="21.75" customHeight="1" x14ac:dyDescent="0.2">
      <c r="B269" s="128"/>
      <c r="C269" s="129" t="s">
        <v>361</v>
      </c>
      <c r="D269" s="129" t="s">
        <v>128</v>
      </c>
      <c r="E269" s="130" t="s">
        <v>362</v>
      </c>
      <c r="F269" s="131" t="s">
        <v>363</v>
      </c>
      <c r="G269" s="132" t="s">
        <v>131</v>
      </c>
      <c r="H269" s="133">
        <v>14</v>
      </c>
      <c r="I269" s="202"/>
      <c r="J269" s="134">
        <f t="shared" si="10"/>
        <v>0</v>
      </c>
      <c r="K269" s="135"/>
      <c r="L269" s="28"/>
      <c r="M269" s="136" t="s">
        <v>1</v>
      </c>
      <c r="N269" s="137" t="s">
        <v>32</v>
      </c>
      <c r="O269" s="138">
        <v>0.19</v>
      </c>
      <c r="P269" s="138">
        <f t="shared" si="11"/>
        <v>2.66</v>
      </c>
      <c r="Q269" s="138">
        <v>0</v>
      </c>
      <c r="R269" s="138">
        <f t="shared" si="12"/>
        <v>0</v>
      </c>
      <c r="S269" s="138">
        <v>4.0000000000000002E-4</v>
      </c>
      <c r="T269" s="139">
        <f t="shared" si="13"/>
        <v>5.5999999999999999E-3</v>
      </c>
      <c r="AR269" s="140" t="s">
        <v>194</v>
      </c>
      <c r="AT269" s="140" t="s">
        <v>128</v>
      </c>
      <c r="AU269" s="140" t="s">
        <v>77</v>
      </c>
      <c r="AY269" s="16" t="s">
        <v>125</v>
      </c>
      <c r="BE269" s="141">
        <f t="shared" si="14"/>
        <v>0</v>
      </c>
      <c r="BF269" s="141">
        <f t="shared" si="15"/>
        <v>0</v>
      </c>
      <c r="BG269" s="141">
        <f t="shared" si="16"/>
        <v>0</v>
      </c>
      <c r="BH269" s="141">
        <f t="shared" si="17"/>
        <v>0</v>
      </c>
      <c r="BI269" s="141">
        <f t="shared" si="18"/>
        <v>0</v>
      </c>
      <c r="BJ269" s="16" t="s">
        <v>75</v>
      </c>
      <c r="BK269" s="141">
        <f t="shared" si="19"/>
        <v>0</v>
      </c>
      <c r="BL269" s="16" t="s">
        <v>194</v>
      </c>
      <c r="BM269" s="140" t="s">
        <v>364</v>
      </c>
    </row>
    <row r="270" spans="2:65" s="1" customFormat="1" ht="16.5" customHeight="1" x14ac:dyDescent="0.2">
      <c r="B270" s="128"/>
      <c r="C270" s="129" t="s">
        <v>277</v>
      </c>
      <c r="D270" s="129" t="s">
        <v>128</v>
      </c>
      <c r="E270" s="130" t="s">
        <v>365</v>
      </c>
      <c r="F270" s="131" t="s">
        <v>366</v>
      </c>
      <c r="G270" s="132" t="s">
        <v>367</v>
      </c>
      <c r="H270" s="133">
        <v>40</v>
      </c>
      <c r="I270" s="202"/>
      <c r="J270" s="134">
        <f t="shared" si="10"/>
        <v>0</v>
      </c>
      <c r="K270" s="135"/>
      <c r="L270" s="28"/>
      <c r="M270" s="136" t="s">
        <v>1</v>
      </c>
      <c r="N270" s="137" t="s">
        <v>32</v>
      </c>
      <c r="O270" s="138">
        <v>1</v>
      </c>
      <c r="P270" s="138">
        <f t="shared" si="11"/>
        <v>40</v>
      </c>
      <c r="Q270" s="138">
        <v>0</v>
      </c>
      <c r="R270" s="138">
        <f t="shared" si="12"/>
        <v>0</v>
      </c>
      <c r="S270" s="138">
        <v>0</v>
      </c>
      <c r="T270" s="139">
        <f t="shared" si="13"/>
        <v>0</v>
      </c>
      <c r="AR270" s="140" t="s">
        <v>194</v>
      </c>
      <c r="AT270" s="140" t="s">
        <v>128</v>
      </c>
      <c r="AU270" s="140" t="s">
        <v>77</v>
      </c>
      <c r="AY270" s="16" t="s">
        <v>125</v>
      </c>
      <c r="BE270" s="141">
        <f t="shared" si="14"/>
        <v>0</v>
      </c>
      <c r="BF270" s="141">
        <f t="shared" si="15"/>
        <v>0</v>
      </c>
      <c r="BG270" s="141">
        <f t="shared" si="16"/>
        <v>0</v>
      </c>
      <c r="BH270" s="141">
        <f t="shared" si="17"/>
        <v>0</v>
      </c>
      <c r="BI270" s="141">
        <f t="shared" si="18"/>
        <v>0</v>
      </c>
      <c r="BJ270" s="16" t="s">
        <v>75</v>
      </c>
      <c r="BK270" s="141">
        <f t="shared" si="19"/>
        <v>0</v>
      </c>
      <c r="BL270" s="16" t="s">
        <v>194</v>
      </c>
      <c r="BM270" s="140" t="s">
        <v>368</v>
      </c>
    </row>
    <row r="271" spans="2:65" s="13" customFormat="1" ht="22.5" x14ac:dyDescent="0.2">
      <c r="B271" s="149"/>
      <c r="D271" s="143" t="s">
        <v>137</v>
      </c>
      <c r="E271" s="150" t="s">
        <v>1</v>
      </c>
      <c r="F271" s="151" t="s">
        <v>369</v>
      </c>
      <c r="H271" s="150" t="s">
        <v>1</v>
      </c>
      <c r="L271" s="149"/>
      <c r="M271" s="152"/>
      <c r="T271" s="153"/>
      <c r="AT271" s="150" t="s">
        <v>137</v>
      </c>
      <c r="AU271" s="150" t="s">
        <v>77</v>
      </c>
      <c r="AV271" s="13" t="s">
        <v>75</v>
      </c>
      <c r="AW271" s="13" t="s">
        <v>24</v>
      </c>
      <c r="AX271" s="13" t="s">
        <v>67</v>
      </c>
      <c r="AY271" s="150" t="s">
        <v>125</v>
      </c>
    </row>
    <row r="272" spans="2:65" s="12" customFormat="1" x14ac:dyDescent="0.2">
      <c r="B272" s="142"/>
      <c r="D272" s="143" t="s">
        <v>137</v>
      </c>
      <c r="E272" s="144" t="s">
        <v>1</v>
      </c>
      <c r="F272" s="145" t="s">
        <v>370</v>
      </c>
      <c r="H272" s="146">
        <v>40</v>
      </c>
      <c r="L272" s="142"/>
      <c r="M272" s="147"/>
      <c r="T272" s="148"/>
      <c r="AT272" s="144" t="s">
        <v>137</v>
      </c>
      <c r="AU272" s="144" t="s">
        <v>77</v>
      </c>
      <c r="AV272" s="12" t="s">
        <v>77</v>
      </c>
      <c r="AW272" s="12" t="s">
        <v>24</v>
      </c>
      <c r="AX272" s="12" t="s">
        <v>67</v>
      </c>
      <c r="AY272" s="144" t="s">
        <v>125</v>
      </c>
    </row>
    <row r="273" spans="2:65" s="14" customFormat="1" x14ac:dyDescent="0.2">
      <c r="B273" s="154"/>
      <c r="D273" s="143" t="s">
        <v>137</v>
      </c>
      <c r="E273" s="155" t="s">
        <v>1</v>
      </c>
      <c r="F273" s="156" t="s">
        <v>144</v>
      </c>
      <c r="H273" s="157">
        <v>40</v>
      </c>
      <c r="L273" s="154"/>
      <c r="M273" s="158"/>
      <c r="T273" s="159"/>
      <c r="AT273" s="155" t="s">
        <v>137</v>
      </c>
      <c r="AU273" s="155" t="s">
        <v>77</v>
      </c>
      <c r="AV273" s="14" t="s">
        <v>132</v>
      </c>
      <c r="AW273" s="14" t="s">
        <v>24</v>
      </c>
      <c r="AX273" s="14" t="s">
        <v>75</v>
      </c>
      <c r="AY273" s="155" t="s">
        <v>125</v>
      </c>
    </row>
    <row r="274" spans="2:65" s="1" customFormat="1" ht="16.5" customHeight="1" x14ac:dyDescent="0.2">
      <c r="B274" s="128"/>
      <c r="C274" s="160" t="s">
        <v>371</v>
      </c>
      <c r="D274" s="160" t="s">
        <v>157</v>
      </c>
      <c r="E274" s="161" t="s">
        <v>224</v>
      </c>
      <c r="F274" s="162" t="s">
        <v>372</v>
      </c>
      <c r="G274" s="163" t="s">
        <v>226</v>
      </c>
      <c r="H274" s="164">
        <v>1</v>
      </c>
      <c r="I274" s="201"/>
      <c r="J274" s="165">
        <f>ROUND(I274*H274,2)</f>
        <v>0</v>
      </c>
      <c r="K274" s="166"/>
      <c r="L274" s="167"/>
      <c r="M274" s="168" t="s">
        <v>1</v>
      </c>
      <c r="N274" s="169" t="s">
        <v>32</v>
      </c>
      <c r="O274" s="138">
        <v>0</v>
      </c>
      <c r="P274" s="138">
        <f>O274*H274</f>
        <v>0</v>
      </c>
      <c r="Q274" s="138">
        <v>0</v>
      </c>
      <c r="R274" s="138">
        <f>Q274*H274</f>
        <v>0</v>
      </c>
      <c r="S274" s="138">
        <v>0</v>
      </c>
      <c r="T274" s="139">
        <f>S274*H274</f>
        <v>0</v>
      </c>
      <c r="AR274" s="140" t="s">
        <v>243</v>
      </c>
      <c r="AT274" s="140" t="s">
        <v>157</v>
      </c>
      <c r="AU274" s="140" t="s">
        <v>77</v>
      </c>
      <c r="AY274" s="16" t="s">
        <v>125</v>
      </c>
      <c r="BE274" s="141">
        <f>IF(N274="základní",J274,0)</f>
        <v>0</v>
      </c>
      <c r="BF274" s="141">
        <f>IF(N274="snížená",J274,0)</f>
        <v>0</v>
      </c>
      <c r="BG274" s="141">
        <f>IF(N274="zákl. přenesená",J274,0)</f>
        <v>0</v>
      </c>
      <c r="BH274" s="141">
        <f>IF(N274="sníž. přenesená",J274,0)</f>
        <v>0</v>
      </c>
      <c r="BI274" s="141">
        <f>IF(N274="nulová",J274,0)</f>
        <v>0</v>
      </c>
      <c r="BJ274" s="16" t="s">
        <v>75</v>
      </c>
      <c r="BK274" s="141">
        <f>ROUND(I274*H274,2)</f>
        <v>0</v>
      </c>
      <c r="BL274" s="16" t="s">
        <v>194</v>
      </c>
      <c r="BM274" s="140" t="s">
        <v>373</v>
      </c>
    </row>
    <row r="275" spans="2:65" s="1" customFormat="1" ht="16.5" customHeight="1" x14ac:dyDescent="0.2">
      <c r="B275" s="128"/>
      <c r="C275" s="129" t="s">
        <v>281</v>
      </c>
      <c r="D275" s="129" t="s">
        <v>128</v>
      </c>
      <c r="E275" s="130" t="s">
        <v>374</v>
      </c>
      <c r="F275" s="131" t="s">
        <v>375</v>
      </c>
      <c r="G275" s="132" t="s">
        <v>376</v>
      </c>
      <c r="H275" s="133">
        <v>1</v>
      </c>
      <c r="I275" s="202"/>
      <c r="J275" s="134">
        <f>ROUND(I275*H275,2)</f>
        <v>0</v>
      </c>
      <c r="K275" s="135"/>
      <c r="L275" s="28"/>
      <c r="M275" s="136" t="s">
        <v>1</v>
      </c>
      <c r="N275" s="137" t="s">
        <v>32</v>
      </c>
      <c r="O275" s="138">
        <v>0</v>
      </c>
      <c r="P275" s="138">
        <f>O275*H275</f>
        <v>0</v>
      </c>
      <c r="Q275" s="138">
        <v>0</v>
      </c>
      <c r="R275" s="138">
        <f>Q275*H275</f>
        <v>0</v>
      </c>
      <c r="S275" s="138">
        <v>0</v>
      </c>
      <c r="T275" s="139">
        <f>S275*H275</f>
        <v>0</v>
      </c>
      <c r="AR275" s="140" t="s">
        <v>194</v>
      </c>
      <c r="AT275" s="140" t="s">
        <v>128</v>
      </c>
      <c r="AU275" s="140" t="s">
        <v>77</v>
      </c>
      <c r="AY275" s="16" t="s">
        <v>125</v>
      </c>
      <c r="BE275" s="141">
        <f>IF(N275="základní",J275,0)</f>
        <v>0</v>
      </c>
      <c r="BF275" s="141">
        <f>IF(N275="snížená",J275,0)</f>
        <v>0</v>
      </c>
      <c r="BG275" s="141">
        <f>IF(N275="zákl. přenesená",J275,0)</f>
        <v>0</v>
      </c>
      <c r="BH275" s="141">
        <f>IF(N275="sníž. přenesená",J275,0)</f>
        <v>0</v>
      </c>
      <c r="BI275" s="141">
        <f>IF(N275="nulová",J275,0)</f>
        <v>0</v>
      </c>
      <c r="BJ275" s="16" t="s">
        <v>75</v>
      </c>
      <c r="BK275" s="141">
        <f>ROUND(I275*H275,2)</f>
        <v>0</v>
      </c>
      <c r="BL275" s="16" t="s">
        <v>194</v>
      </c>
      <c r="BM275" s="140" t="s">
        <v>377</v>
      </c>
    </row>
    <row r="276" spans="2:65" s="1" customFormat="1" ht="16.5" customHeight="1" x14ac:dyDescent="0.2">
      <c r="B276" s="128"/>
      <c r="C276" s="129" t="s">
        <v>378</v>
      </c>
      <c r="D276" s="129" t="s">
        <v>128</v>
      </c>
      <c r="E276" s="130" t="s">
        <v>379</v>
      </c>
      <c r="F276" s="131" t="s">
        <v>380</v>
      </c>
      <c r="G276" s="132" t="s">
        <v>376</v>
      </c>
      <c r="H276" s="133">
        <v>1</v>
      </c>
      <c r="I276" s="202"/>
      <c r="J276" s="134">
        <f>ROUND(I276*H276,2)</f>
        <v>0</v>
      </c>
      <c r="K276" s="135"/>
      <c r="L276" s="28"/>
      <c r="M276" s="136" t="s">
        <v>1</v>
      </c>
      <c r="N276" s="137" t="s">
        <v>32</v>
      </c>
      <c r="O276" s="138">
        <v>0</v>
      </c>
      <c r="P276" s="138">
        <f>O276*H276</f>
        <v>0</v>
      </c>
      <c r="Q276" s="138">
        <v>0</v>
      </c>
      <c r="R276" s="138">
        <f>Q276*H276</f>
        <v>0</v>
      </c>
      <c r="S276" s="138">
        <v>0</v>
      </c>
      <c r="T276" s="139">
        <f>S276*H276</f>
        <v>0</v>
      </c>
      <c r="AR276" s="140" t="s">
        <v>194</v>
      </c>
      <c r="AT276" s="140" t="s">
        <v>128</v>
      </c>
      <c r="AU276" s="140" t="s">
        <v>77</v>
      </c>
      <c r="AY276" s="16" t="s">
        <v>125</v>
      </c>
      <c r="BE276" s="141">
        <f>IF(N276="základní",J276,0)</f>
        <v>0</v>
      </c>
      <c r="BF276" s="141">
        <f>IF(N276="snížená",J276,0)</f>
        <v>0</v>
      </c>
      <c r="BG276" s="141">
        <f>IF(N276="zákl. přenesená",J276,0)</f>
        <v>0</v>
      </c>
      <c r="BH276" s="141">
        <f>IF(N276="sníž. přenesená",J276,0)</f>
        <v>0</v>
      </c>
      <c r="BI276" s="141">
        <f>IF(N276="nulová",J276,0)</f>
        <v>0</v>
      </c>
      <c r="BJ276" s="16" t="s">
        <v>75</v>
      </c>
      <c r="BK276" s="141">
        <f>ROUND(I276*H276,2)</f>
        <v>0</v>
      </c>
      <c r="BL276" s="16" t="s">
        <v>194</v>
      </c>
      <c r="BM276" s="140" t="s">
        <v>381</v>
      </c>
    </row>
    <row r="277" spans="2:65" s="1" customFormat="1" ht="24.2" customHeight="1" x14ac:dyDescent="0.2">
      <c r="B277" s="128"/>
      <c r="C277" s="129" t="s">
        <v>284</v>
      </c>
      <c r="D277" s="129" t="s">
        <v>128</v>
      </c>
      <c r="E277" s="130" t="s">
        <v>382</v>
      </c>
      <c r="F277" s="131" t="s">
        <v>383</v>
      </c>
      <c r="G277" s="132" t="s">
        <v>384</v>
      </c>
      <c r="H277" s="133">
        <v>950</v>
      </c>
      <c r="I277" s="202"/>
      <c r="J277" s="134">
        <f>ROUND(I277*H277,2)</f>
        <v>0</v>
      </c>
      <c r="K277" s="135"/>
      <c r="L277" s="28"/>
      <c r="M277" s="136" t="s">
        <v>1</v>
      </c>
      <c r="N277" s="137" t="s">
        <v>32</v>
      </c>
      <c r="O277" s="138">
        <v>0</v>
      </c>
      <c r="P277" s="138">
        <f>O277*H277</f>
        <v>0</v>
      </c>
      <c r="Q277" s="138">
        <v>0</v>
      </c>
      <c r="R277" s="138">
        <f>Q277*H277</f>
        <v>0</v>
      </c>
      <c r="S277" s="138">
        <v>0</v>
      </c>
      <c r="T277" s="139">
        <f>S277*H277</f>
        <v>0</v>
      </c>
      <c r="AR277" s="140" t="s">
        <v>194</v>
      </c>
      <c r="AT277" s="140" t="s">
        <v>128</v>
      </c>
      <c r="AU277" s="140" t="s">
        <v>77</v>
      </c>
      <c r="AY277" s="16" t="s">
        <v>125</v>
      </c>
      <c r="BE277" s="141">
        <f>IF(N277="základní",J277,0)</f>
        <v>0</v>
      </c>
      <c r="BF277" s="141">
        <f>IF(N277="snížená",J277,0)</f>
        <v>0</v>
      </c>
      <c r="BG277" s="141">
        <f>IF(N277="zákl. přenesená",J277,0)</f>
        <v>0</v>
      </c>
      <c r="BH277" s="141">
        <f>IF(N277="sníž. přenesená",J277,0)</f>
        <v>0</v>
      </c>
      <c r="BI277" s="141">
        <f>IF(N277="nulová",J277,0)</f>
        <v>0</v>
      </c>
      <c r="BJ277" s="16" t="s">
        <v>75</v>
      </c>
      <c r="BK277" s="141">
        <f>ROUND(I277*H277,2)</f>
        <v>0</v>
      </c>
      <c r="BL277" s="16" t="s">
        <v>194</v>
      </c>
      <c r="BM277" s="140" t="s">
        <v>385</v>
      </c>
    </row>
    <row r="278" spans="2:65" s="11" customFormat="1" ht="22.9" customHeight="1" x14ac:dyDescent="0.2">
      <c r="B278" s="117"/>
      <c r="D278" s="118" t="s">
        <v>66</v>
      </c>
      <c r="E278" s="126" t="s">
        <v>386</v>
      </c>
      <c r="F278" s="126" t="s">
        <v>387</v>
      </c>
      <c r="J278" s="127">
        <f>BK278</f>
        <v>0</v>
      </c>
      <c r="L278" s="117"/>
      <c r="M278" s="121"/>
      <c r="P278" s="122">
        <f>P279</f>
        <v>0</v>
      </c>
      <c r="R278" s="122">
        <f>R279</f>
        <v>0</v>
      </c>
      <c r="T278" s="123">
        <f>T279</f>
        <v>0</v>
      </c>
      <c r="AR278" s="118" t="s">
        <v>77</v>
      </c>
      <c r="AT278" s="124" t="s">
        <v>66</v>
      </c>
      <c r="AU278" s="124" t="s">
        <v>75</v>
      </c>
      <c r="AY278" s="118" t="s">
        <v>125</v>
      </c>
      <c r="BK278" s="125">
        <f>BK279</f>
        <v>0</v>
      </c>
    </row>
    <row r="279" spans="2:65" s="1" customFormat="1" ht="16.5" customHeight="1" x14ac:dyDescent="0.2">
      <c r="B279" s="128"/>
      <c r="C279" s="129" t="s">
        <v>388</v>
      </c>
      <c r="D279" s="129" t="s">
        <v>128</v>
      </c>
      <c r="E279" s="130" t="s">
        <v>389</v>
      </c>
      <c r="F279" s="131" t="s">
        <v>390</v>
      </c>
      <c r="G279" s="132" t="s">
        <v>226</v>
      </c>
      <c r="H279" s="133">
        <v>1</v>
      </c>
      <c r="I279" s="202"/>
      <c r="J279" s="134">
        <f>ROUND(I279*H279,2)</f>
        <v>0</v>
      </c>
      <c r="K279" s="135"/>
      <c r="L279" s="28"/>
      <c r="M279" s="136" t="s">
        <v>1</v>
      </c>
      <c r="N279" s="137" t="s">
        <v>32</v>
      </c>
      <c r="O279" s="138">
        <v>0</v>
      </c>
      <c r="P279" s="138">
        <f>O279*H279</f>
        <v>0</v>
      </c>
      <c r="Q279" s="138">
        <v>0</v>
      </c>
      <c r="R279" s="138">
        <f>Q279*H279</f>
        <v>0</v>
      </c>
      <c r="S279" s="138">
        <v>0</v>
      </c>
      <c r="T279" s="139">
        <f>S279*H279</f>
        <v>0</v>
      </c>
      <c r="AR279" s="140" t="s">
        <v>194</v>
      </c>
      <c r="AT279" s="140" t="s">
        <v>128</v>
      </c>
      <c r="AU279" s="140" t="s">
        <v>77</v>
      </c>
      <c r="AY279" s="16" t="s">
        <v>125</v>
      </c>
      <c r="BE279" s="141">
        <f>IF(N279="základní",J279,0)</f>
        <v>0</v>
      </c>
      <c r="BF279" s="141">
        <f>IF(N279="snížená",J279,0)</f>
        <v>0</v>
      </c>
      <c r="BG279" s="141">
        <f>IF(N279="zákl. přenesená",J279,0)</f>
        <v>0</v>
      </c>
      <c r="BH279" s="141">
        <f>IF(N279="sníž. přenesená",J279,0)</f>
        <v>0</v>
      </c>
      <c r="BI279" s="141">
        <f>IF(N279="nulová",J279,0)</f>
        <v>0</v>
      </c>
      <c r="BJ279" s="16" t="s">
        <v>75</v>
      </c>
      <c r="BK279" s="141">
        <f>ROUND(I279*H279,2)</f>
        <v>0</v>
      </c>
      <c r="BL279" s="16" t="s">
        <v>194</v>
      </c>
      <c r="BM279" s="140" t="s">
        <v>391</v>
      </c>
    </row>
    <row r="280" spans="2:65" s="11" customFormat="1" ht="22.9" customHeight="1" x14ac:dyDescent="0.2">
      <c r="B280" s="117"/>
      <c r="D280" s="118" t="s">
        <v>66</v>
      </c>
      <c r="E280" s="126" t="s">
        <v>392</v>
      </c>
      <c r="F280" s="126" t="s">
        <v>393</v>
      </c>
      <c r="J280" s="127">
        <f>BK280</f>
        <v>0</v>
      </c>
      <c r="L280" s="117"/>
      <c r="M280" s="121"/>
      <c r="P280" s="122">
        <f>SUM(P281:P296)</f>
        <v>50.390468000000006</v>
      </c>
      <c r="R280" s="122">
        <f>SUM(R281:R296)</f>
        <v>0.54586354000000004</v>
      </c>
      <c r="T280" s="123">
        <f>SUM(T281:T296)</f>
        <v>0</v>
      </c>
      <c r="AR280" s="118" t="s">
        <v>77</v>
      </c>
      <c r="AT280" s="124" t="s">
        <v>66</v>
      </c>
      <c r="AU280" s="124" t="s">
        <v>75</v>
      </c>
      <c r="AY280" s="118" t="s">
        <v>125</v>
      </c>
      <c r="BK280" s="125">
        <f>SUM(BK281:BK296)</f>
        <v>0</v>
      </c>
    </row>
    <row r="281" spans="2:65" s="1" customFormat="1" ht="24.2" customHeight="1" x14ac:dyDescent="0.2">
      <c r="B281" s="128"/>
      <c r="C281" s="129" t="s">
        <v>288</v>
      </c>
      <c r="D281" s="129" t="s">
        <v>128</v>
      </c>
      <c r="E281" s="130" t="s">
        <v>394</v>
      </c>
      <c r="F281" s="131" t="s">
        <v>395</v>
      </c>
      <c r="G281" s="132" t="s">
        <v>135</v>
      </c>
      <c r="H281" s="133">
        <v>38.6</v>
      </c>
      <c r="I281" s="202"/>
      <c r="J281" s="134">
        <f>ROUND(I281*H281,2)</f>
        <v>0</v>
      </c>
      <c r="K281" s="135"/>
      <c r="L281" s="28"/>
      <c r="M281" s="136" t="s">
        <v>1</v>
      </c>
      <c r="N281" s="137" t="s">
        <v>32</v>
      </c>
      <c r="O281" s="138">
        <v>0.96799999999999997</v>
      </c>
      <c r="P281" s="138">
        <f>O281*H281</f>
        <v>37.364800000000002</v>
      </c>
      <c r="Q281" s="138">
        <v>1.2200000000000001E-2</v>
      </c>
      <c r="R281" s="138">
        <f>Q281*H281</f>
        <v>0.47092000000000006</v>
      </c>
      <c r="S281" s="138">
        <v>0</v>
      </c>
      <c r="T281" s="139">
        <f>S281*H281</f>
        <v>0</v>
      </c>
      <c r="AR281" s="140" t="s">
        <v>194</v>
      </c>
      <c r="AT281" s="140" t="s">
        <v>128</v>
      </c>
      <c r="AU281" s="140" t="s">
        <v>77</v>
      </c>
      <c r="AY281" s="16" t="s">
        <v>125</v>
      </c>
      <c r="BE281" s="141">
        <f>IF(N281="základní",J281,0)</f>
        <v>0</v>
      </c>
      <c r="BF281" s="141">
        <f>IF(N281="snížená",J281,0)</f>
        <v>0</v>
      </c>
      <c r="BG281" s="141">
        <f>IF(N281="zákl. přenesená",J281,0)</f>
        <v>0</v>
      </c>
      <c r="BH281" s="141">
        <f>IF(N281="sníž. přenesená",J281,0)</f>
        <v>0</v>
      </c>
      <c r="BI281" s="141">
        <f>IF(N281="nulová",J281,0)</f>
        <v>0</v>
      </c>
      <c r="BJ281" s="16" t="s">
        <v>75</v>
      </c>
      <c r="BK281" s="141">
        <f>ROUND(I281*H281,2)</f>
        <v>0</v>
      </c>
      <c r="BL281" s="16" t="s">
        <v>194</v>
      </c>
      <c r="BM281" s="140" t="s">
        <v>396</v>
      </c>
    </row>
    <row r="282" spans="2:65" s="13" customFormat="1" ht="33.75" x14ac:dyDescent="0.2">
      <c r="B282" s="149"/>
      <c r="D282" s="143" t="s">
        <v>137</v>
      </c>
      <c r="E282" s="150" t="s">
        <v>1</v>
      </c>
      <c r="F282" s="151" t="s">
        <v>397</v>
      </c>
      <c r="H282" s="150" t="s">
        <v>1</v>
      </c>
      <c r="L282" s="149"/>
      <c r="M282" s="152"/>
      <c r="T282" s="153"/>
      <c r="AT282" s="150" t="s">
        <v>137</v>
      </c>
      <c r="AU282" s="150" t="s">
        <v>77</v>
      </c>
      <c r="AV282" s="13" t="s">
        <v>75</v>
      </c>
      <c r="AW282" s="13" t="s">
        <v>24</v>
      </c>
      <c r="AX282" s="13" t="s">
        <v>67</v>
      </c>
      <c r="AY282" s="150" t="s">
        <v>125</v>
      </c>
    </row>
    <row r="283" spans="2:65" s="12" customFormat="1" x14ac:dyDescent="0.2">
      <c r="B283" s="142"/>
      <c r="D283" s="143" t="s">
        <v>137</v>
      </c>
      <c r="E283" s="144" t="s">
        <v>1</v>
      </c>
      <c r="F283" s="145" t="s">
        <v>398</v>
      </c>
      <c r="H283" s="146">
        <v>38.6</v>
      </c>
      <c r="L283" s="142"/>
      <c r="M283" s="147"/>
      <c r="T283" s="148"/>
      <c r="AT283" s="144" t="s">
        <v>137</v>
      </c>
      <c r="AU283" s="144" t="s">
        <v>77</v>
      </c>
      <c r="AV283" s="12" t="s">
        <v>77</v>
      </c>
      <c r="AW283" s="12" t="s">
        <v>24</v>
      </c>
      <c r="AX283" s="12" t="s">
        <v>67</v>
      </c>
      <c r="AY283" s="144" t="s">
        <v>125</v>
      </c>
    </row>
    <row r="284" spans="2:65" s="14" customFormat="1" x14ac:dyDescent="0.2">
      <c r="B284" s="154"/>
      <c r="D284" s="143" t="s">
        <v>137</v>
      </c>
      <c r="E284" s="155" t="s">
        <v>1</v>
      </c>
      <c r="F284" s="156" t="s">
        <v>144</v>
      </c>
      <c r="H284" s="157">
        <v>38.6</v>
      </c>
      <c r="L284" s="154"/>
      <c r="M284" s="158"/>
      <c r="T284" s="159"/>
      <c r="AT284" s="155" t="s">
        <v>137</v>
      </c>
      <c r="AU284" s="155" t="s">
        <v>77</v>
      </c>
      <c r="AV284" s="14" t="s">
        <v>132</v>
      </c>
      <c r="AW284" s="14" t="s">
        <v>24</v>
      </c>
      <c r="AX284" s="14" t="s">
        <v>75</v>
      </c>
      <c r="AY284" s="155" t="s">
        <v>125</v>
      </c>
    </row>
    <row r="285" spans="2:65" s="1" customFormat="1" ht="24.2" customHeight="1" x14ac:dyDescent="0.2">
      <c r="B285" s="128"/>
      <c r="C285" s="129" t="s">
        <v>399</v>
      </c>
      <c r="D285" s="129" t="s">
        <v>128</v>
      </c>
      <c r="E285" s="130" t="s">
        <v>400</v>
      </c>
      <c r="F285" s="131" t="s">
        <v>401</v>
      </c>
      <c r="G285" s="132" t="s">
        <v>135</v>
      </c>
      <c r="H285" s="133">
        <v>3.11</v>
      </c>
      <c r="I285" s="202"/>
      <c r="J285" s="134">
        <f>ROUND(I285*H285,2)</f>
        <v>0</v>
      </c>
      <c r="K285" s="135"/>
      <c r="L285" s="28"/>
      <c r="M285" s="136" t="s">
        <v>1</v>
      </c>
      <c r="N285" s="137" t="s">
        <v>32</v>
      </c>
      <c r="O285" s="138">
        <v>0.96799999999999997</v>
      </c>
      <c r="P285" s="138">
        <f>O285*H285</f>
        <v>3.0104799999999998</v>
      </c>
      <c r="Q285" s="138">
        <v>1.26E-2</v>
      </c>
      <c r="R285" s="138">
        <f>Q285*H285</f>
        <v>3.9185999999999999E-2</v>
      </c>
      <c r="S285" s="138">
        <v>0</v>
      </c>
      <c r="T285" s="139">
        <f>S285*H285</f>
        <v>0</v>
      </c>
      <c r="AR285" s="140" t="s">
        <v>194</v>
      </c>
      <c r="AT285" s="140" t="s">
        <v>128</v>
      </c>
      <c r="AU285" s="140" t="s">
        <v>77</v>
      </c>
      <c r="AY285" s="16" t="s">
        <v>125</v>
      </c>
      <c r="BE285" s="141">
        <f>IF(N285="základní",J285,0)</f>
        <v>0</v>
      </c>
      <c r="BF285" s="141">
        <f>IF(N285="snížená",J285,0)</f>
        <v>0</v>
      </c>
      <c r="BG285" s="141">
        <f>IF(N285="zákl. přenesená",J285,0)</f>
        <v>0</v>
      </c>
      <c r="BH285" s="141">
        <f>IF(N285="sníž. přenesená",J285,0)</f>
        <v>0</v>
      </c>
      <c r="BI285" s="141">
        <f>IF(N285="nulová",J285,0)</f>
        <v>0</v>
      </c>
      <c r="BJ285" s="16" t="s">
        <v>75</v>
      </c>
      <c r="BK285" s="141">
        <f>ROUND(I285*H285,2)</f>
        <v>0</v>
      </c>
      <c r="BL285" s="16" t="s">
        <v>194</v>
      </c>
      <c r="BM285" s="140" t="s">
        <v>402</v>
      </c>
    </row>
    <row r="286" spans="2:65" s="13" customFormat="1" x14ac:dyDescent="0.2">
      <c r="B286" s="149"/>
      <c r="D286" s="143" t="s">
        <v>137</v>
      </c>
      <c r="E286" s="150" t="s">
        <v>1</v>
      </c>
      <c r="F286" s="151" t="s">
        <v>403</v>
      </c>
      <c r="H286" s="150" t="s">
        <v>1</v>
      </c>
      <c r="L286" s="149"/>
      <c r="M286" s="152"/>
      <c r="T286" s="153"/>
      <c r="AT286" s="150" t="s">
        <v>137</v>
      </c>
      <c r="AU286" s="150" t="s">
        <v>77</v>
      </c>
      <c r="AV286" s="13" t="s">
        <v>75</v>
      </c>
      <c r="AW286" s="13" t="s">
        <v>24</v>
      </c>
      <c r="AX286" s="13" t="s">
        <v>67</v>
      </c>
      <c r="AY286" s="150" t="s">
        <v>125</v>
      </c>
    </row>
    <row r="287" spans="2:65" s="12" customFormat="1" x14ac:dyDescent="0.2">
      <c r="B287" s="142"/>
      <c r="D287" s="143" t="s">
        <v>137</v>
      </c>
      <c r="E287" s="144" t="s">
        <v>1</v>
      </c>
      <c r="F287" s="145" t="s">
        <v>404</v>
      </c>
      <c r="H287" s="146">
        <v>3.11</v>
      </c>
      <c r="L287" s="142"/>
      <c r="M287" s="147"/>
      <c r="T287" s="148"/>
      <c r="AT287" s="144" t="s">
        <v>137</v>
      </c>
      <c r="AU287" s="144" t="s">
        <v>77</v>
      </c>
      <c r="AV287" s="12" t="s">
        <v>77</v>
      </c>
      <c r="AW287" s="12" t="s">
        <v>24</v>
      </c>
      <c r="AX287" s="12" t="s">
        <v>67</v>
      </c>
      <c r="AY287" s="144" t="s">
        <v>125</v>
      </c>
    </row>
    <row r="288" spans="2:65" s="14" customFormat="1" x14ac:dyDescent="0.2">
      <c r="B288" s="154"/>
      <c r="D288" s="143" t="s">
        <v>137</v>
      </c>
      <c r="E288" s="155" t="s">
        <v>1</v>
      </c>
      <c r="F288" s="156" t="s">
        <v>405</v>
      </c>
      <c r="H288" s="157">
        <v>3.11</v>
      </c>
      <c r="L288" s="154"/>
      <c r="M288" s="158"/>
      <c r="T288" s="159"/>
      <c r="AT288" s="155" t="s">
        <v>137</v>
      </c>
      <c r="AU288" s="155" t="s">
        <v>77</v>
      </c>
      <c r="AV288" s="14" t="s">
        <v>132</v>
      </c>
      <c r="AW288" s="14" t="s">
        <v>24</v>
      </c>
      <c r="AX288" s="14" t="s">
        <v>75</v>
      </c>
      <c r="AY288" s="155" t="s">
        <v>125</v>
      </c>
    </row>
    <row r="289" spans="2:65" s="1" customFormat="1" ht="16.5" customHeight="1" x14ac:dyDescent="0.2">
      <c r="B289" s="128"/>
      <c r="C289" s="129" t="s">
        <v>291</v>
      </c>
      <c r="D289" s="129" t="s">
        <v>128</v>
      </c>
      <c r="E289" s="130" t="s">
        <v>406</v>
      </c>
      <c r="F289" s="131" t="s">
        <v>407</v>
      </c>
      <c r="G289" s="132" t="s">
        <v>135</v>
      </c>
      <c r="H289" s="133">
        <v>41.71</v>
      </c>
      <c r="I289" s="202"/>
      <c r="J289" s="134">
        <f>ROUND(I289*H289,2)</f>
        <v>0</v>
      </c>
      <c r="K289" s="135"/>
      <c r="L289" s="28"/>
      <c r="M289" s="136" t="s">
        <v>1</v>
      </c>
      <c r="N289" s="137" t="s">
        <v>32</v>
      </c>
      <c r="O289" s="138">
        <v>9.9000000000000005E-2</v>
      </c>
      <c r="P289" s="138">
        <f>O289*H289</f>
        <v>4.1292900000000001</v>
      </c>
      <c r="Q289" s="138">
        <v>0</v>
      </c>
      <c r="R289" s="138">
        <f>Q289*H289</f>
        <v>0</v>
      </c>
      <c r="S289" s="138">
        <v>0</v>
      </c>
      <c r="T289" s="139">
        <f>S289*H289</f>
        <v>0</v>
      </c>
      <c r="AR289" s="140" t="s">
        <v>194</v>
      </c>
      <c r="AT289" s="140" t="s">
        <v>128</v>
      </c>
      <c r="AU289" s="140" t="s">
        <v>77</v>
      </c>
      <c r="AY289" s="16" t="s">
        <v>125</v>
      </c>
      <c r="BE289" s="141">
        <f>IF(N289="základní",J289,0)</f>
        <v>0</v>
      </c>
      <c r="BF289" s="141">
        <f>IF(N289="snížená",J289,0)</f>
        <v>0</v>
      </c>
      <c r="BG289" s="141">
        <f>IF(N289="zákl. přenesená",J289,0)</f>
        <v>0</v>
      </c>
      <c r="BH289" s="141">
        <f>IF(N289="sníž. přenesená",J289,0)</f>
        <v>0</v>
      </c>
      <c r="BI289" s="141">
        <f>IF(N289="nulová",J289,0)</f>
        <v>0</v>
      </c>
      <c r="BJ289" s="16" t="s">
        <v>75</v>
      </c>
      <c r="BK289" s="141">
        <f>ROUND(I289*H289,2)</f>
        <v>0</v>
      </c>
      <c r="BL289" s="16" t="s">
        <v>194</v>
      </c>
      <c r="BM289" s="140" t="s">
        <v>408</v>
      </c>
    </row>
    <row r="290" spans="2:65" s="12" customFormat="1" x14ac:dyDescent="0.2">
      <c r="B290" s="142"/>
      <c r="D290" s="143" t="s">
        <v>137</v>
      </c>
      <c r="E290" s="144" t="s">
        <v>1</v>
      </c>
      <c r="F290" s="145" t="s">
        <v>409</v>
      </c>
      <c r="H290" s="146">
        <v>41.71</v>
      </c>
      <c r="L290" s="142"/>
      <c r="M290" s="147"/>
      <c r="T290" s="148"/>
      <c r="AT290" s="144" t="s">
        <v>137</v>
      </c>
      <c r="AU290" s="144" t="s">
        <v>77</v>
      </c>
      <c r="AV290" s="12" t="s">
        <v>77</v>
      </c>
      <c r="AW290" s="12" t="s">
        <v>24</v>
      </c>
      <c r="AX290" s="12" t="s">
        <v>67</v>
      </c>
      <c r="AY290" s="144" t="s">
        <v>125</v>
      </c>
    </row>
    <row r="291" spans="2:65" s="14" customFormat="1" x14ac:dyDescent="0.2">
      <c r="B291" s="154"/>
      <c r="D291" s="143" t="s">
        <v>137</v>
      </c>
      <c r="E291" s="155" t="s">
        <v>1</v>
      </c>
      <c r="F291" s="156" t="s">
        <v>144</v>
      </c>
      <c r="H291" s="157">
        <v>41.71</v>
      </c>
      <c r="L291" s="154"/>
      <c r="M291" s="158"/>
      <c r="T291" s="159"/>
      <c r="AT291" s="155" t="s">
        <v>137</v>
      </c>
      <c r="AU291" s="155" t="s">
        <v>77</v>
      </c>
      <c r="AV291" s="14" t="s">
        <v>132</v>
      </c>
      <c r="AW291" s="14" t="s">
        <v>24</v>
      </c>
      <c r="AX291" s="14" t="s">
        <v>75</v>
      </c>
      <c r="AY291" s="155" t="s">
        <v>125</v>
      </c>
    </row>
    <row r="292" spans="2:65" s="1" customFormat="1" ht="24.2" customHeight="1" x14ac:dyDescent="0.2">
      <c r="B292" s="128"/>
      <c r="C292" s="160" t="s">
        <v>410</v>
      </c>
      <c r="D292" s="160" t="s">
        <v>157</v>
      </c>
      <c r="E292" s="161" t="s">
        <v>411</v>
      </c>
      <c r="F292" s="162" t="s">
        <v>412</v>
      </c>
      <c r="G292" s="163" t="s">
        <v>135</v>
      </c>
      <c r="H292" s="164">
        <v>46.860999999999997</v>
      </c>
      <c r="I292" s="201"/>
      <c r="J292" s="165">
        <f>ROUND(I292*H292,2)</f>
        <v>0</v>
      </c>
      <c r="K292" s="166"/>
      <c r="L292" s="167"/>
      <c r="M292" s="168" t="s">
        <v>1</v>
      </c>
      <c r="N292" s="169" t="s">
        <v>32</v>
      </c>
      <c r="O292" s="138">
        <v>0</v>
      </c>
      <c r="P292" s="138">
        <f>O292*H292</f>
        <v>0</v>
      </c>
      <c r="Q292" s="138">
        <v>1.3999999999999999E-4</v>
      </c>
      <c r="R292" s="138">
        <f>Q292*H292</f>
        <v>6.5605399999999993E-3</v>
      </c>
      <c r="S292" s="138">
        <v>0</v>
      </c>
      <c r="T292" s="139">
        <f>S292*H292</f>
        <v>0</v>
      </c>
      <c r="AR292" s="140" t="s">
        <v>243</v>
      </c>
      <c r="AT292" s="140" t="s">
        <v>157</v>
      </c>
      <c r="AU292" s="140" t="s">
        <v>77</v>
      </c>
      <c r="AY292" s="16" t="s">
        <v>125</v>
      </c>
      <c r="BE292" s="141">
        <f>IF(N292="základní",J292,0)</f>
        <v>0</v>
      </c>
      <c r="BF292" s="141">
        <f>IF(N292="snížená",J292,0)</f>
        <v>0</v>
      </c>
      <c r="BG292" s="141">
        <f>IF(N292="zákl. přenesená",J292,0)</f>
        <v>0</v>
      </c>
      <c r="BH292" s="141">
        <f>IF(N292="sníž. přenesená",J292,0)</f>
        <v>0</v>
      </c>
      <c r="BI292" s="141">
        <f>IF(N292="nulová",J292,0)</f>
        <v>0</v>
      </c>
      <c r="BJ292" s="16" t="s">
        <v>75</v>
      </c>
      <c r="BK292" s="141">
        <f>ROUND(I292*H292,2)</f>
        <v>0</v>
      </c>
      <c r="BL292" s="16" t="s">
        <v>194</v>
      </c>
      <c r="BM292" s="140" t="s">
        <v>413</v>
      </c>
    </row>
    <row r="293" spans="2:65" s="12" customFormat="1" x14ac:dyDescent="0.2">
      <c r="B293" s="142"/>
      <c r="D293" s="143" t="s">
        <v>137</v>
      </c>
      <c r="E293" s="144" t="s">
        <v>1</v>
      </c>
      <c r="F293" s="145" t="s">
        <v>414</v>
      </c>
      <c r="H293" s="146">
        <v>46.860999999999997</v>
      </c>
      <c r="L293" s="142"/>
      <c r="M293" s="147"/>
      <c r="T293" s="148"/>
      <c r="AT293" s="144" t="s">
        <v>137</v>
      </c>
      <c r="AU293" s="144" t="s">
        <v>77</v>
      </c>
      <c r="AV293" s="12" t="s">
        <v>77</v>
      </c>
      <c r="AW293" s="12" t="s">
        <v>24</v>
      </c>
      <c r="AX293" s="12" t="s">
        <v>67</v>
      </c>
      <c r="AY293" s="144" t="s">
        <v>125</v>
      </c>
    </row>
    <row r="294" spans="2:65" s="14" customFormat="1" x14ac:dyDescent="0.2">
      <c r="B294" s="154"/>
      <c r="D294" s="143" t="s">
        <v>137</v>
      </c>
      <c r="E294" s="155" t="s">
        <v>1</v>
      </c>
      <c r="F294" s="156" t="s">
        <v>144</v>
      </c>
      <c r="H294" s="157">
        <v>46.860999999999997</v>
      </c>
      <c r="L294" s="154"/>
      <c r="M294" s="158"/>
      <c r="T294" s="159"/>
      <c r="AT294" s="155" t="s">
        <v>137</v>
      </c>
      <c r="AU294" s="155" t="s">
        <v>77</v>
      </c>
      <c r="AV294" s="14" t="s">
        <v>132</v>
      </c>
      <c r="AW294" s="14" t="s">
        <v>24</v>
      </c>
      <c r="AX294" s="14" t="s">
        <v>75</v>
      </c>
      <c r="AY294" s="155" t="s">
        <v>125</v>
      </c>
    </row>
    <row r="295" spans="2:65" s="1" customFormat="1" ht="21.75" customHeight="1" x14ac:dyDescent="0.2">
      <c r="B295" s="128"/>
      <c r="C295" s="129" t="s">
        <v>295</v>
      </c>
      <c r="D295" s="129" t="s">
        <v>128</v>
      </c>
      <c r="E295" s="130" t="s">
        <v>415</v>
      </c>
      <c r="F295" s="131" t="s">
        <v>416</v>
      </c>
      <c r="G295" s="132" t="s">
        <v>135</v>
      </c>
      <c r="H295" s="133">
        <v>41.71</v>
      </c>
      <c r="I295" s="202"/>
      <c r="J295" s="134">
        <f>ROUND(I295*H295,2)</f>
        <v>0</v>
      </c>
      <c r="K295" s="135"/>
      <c r="L295" s="28"/>
      <c r="M295" s="136" t="s">
        <v>1</v>
      </c>
      <c r="N295" s="137" t="s">
        <v>32</v>
      </c>
      <c r="O295" s="138">
        <v>0.12</v>
      </c>
      <c r="P295" s="138">
        <f>O295*H295</f>
        <v>5.0052000000000003</v>
      </c>
      <c r="Q295" s="138">
        <v>6.9999999999999999E-4</v>
      </c>
      <c r="R295" s="138">
        <f>Q295*H295</f>
        <v>2.9197000000000001E-2</v>
      </c>
      <c r="S295" s="138">
        <v>0</v>
      </c>
      <c r="T295" s="139">
        <f>S295*H295</f>
        <v>0</v>
      </c>
      <c r="AR295" s="140" t="s">
        <v>194</v>
      </c>
      <c r="AT295" s="140" t="s">
        <v>128</v>
      </c>
      <c r="AU295" s="140" t="s">
        <v>77</v>
      </c>
      <c r="AY295" s="16" t="s">
        <v>125</v>
      </c>
      <c r="BE295" s="141">
        <f>IF(N295="základní",J295,0)</f>
        <v>0</v>
      </c>
      <c r="BF295" s="141">
        <f>IF(N295="snížená",J295,0)</f>
        <v>0</v>
      </c>
      <c r="BG295" s="141">
        <f>IF(N295="zákl. přenesená",J295,0)</f>
        <v>0</v>
      </c>
      <c r="BH295" s="141">
        <f>IF(N295="sníž. přenesená",J295,0)</f>
        <v>0</v>
      </c>
      <c r="BI295" s="141">
        <f>IF(N295="nulová",J295,0)</f>
        <v>0</v>
      </c>
      <c r="BJ295" s="16" t="s">
        <v>75</v>
      </c>
      <c r="BK295" s="141">
        <f>ROUND(I295*H295,2)</f>
        <v>0</v>
      </c>
      <c r="BL295" s="16" t="s">
        <v>194</v>
      </c>
      <c r="BM295" s="140" t="s">
        <v>417</v>
      </c>
    </row>
    <row r="296" spans="2:65" s="1" customFormat="1" ht="24.2" customHeight="1" x14ac:dyDescent="0.2">
      <c r="B296" s="128"/>
      <c r="C296" s="129" t="s">
        <v>418</v>
      </c>
      <c r="D296" s="129" t="s">
        <v>128</v>
      </c>
      <c r="E296" s="130" t="s">
        <v>419</v>
      </c>
      <c r="F296" s="131" t="s">
        <v>420</v>
      </c>
      <c r="G296" s="132" t="s">
        <v>205</v>
      </c>
      <c r="H296" s="133">
        <v>0.54600000000000004</v>
      </c>
      <c r="I296" s="202"/>
      <c r="J296" s="134">
        <f>ROUND(I296*H296,2)</f>
        <v>0</v>
      </c>
      <c r="K296" s="135"/>
      <c r="L296" s="28"/>
      <c r="M296" s="136" t="s">
        <v>1</v>
      </c>
      <c r="N296" s="137" t="s">
        <v>32</v>
      </c>
      <c r="O296" s="138">
        <v>1.613</v>
      </c>
      <c r="P296" s="138">
        <f>O296*H296</f>
        <v>0.88069800000000009</v>
      </c>
      <c r="Q296" s="138">
        <v>0</v>
      </c>
      <c r="R296" s="138">
        <f>Q296*H296</f>
        <v>0</v>
      </c>
      <c r="S296" s="138">
        <v>0</v>
      </c>
      <c r="T296" s="139">
        <f>S296*H296</f>
        <v>0</v>
      </c>
      <c r="AR296" s="140" t="s">
        <v>194</v>
      </c>
      <c r="AT296" s="140" t="s">
        <v>128</v>
      </c>
      <c r="AU296" s="140" t="s">
        <v>77</v>
      </c>
      <c r="AY296" s="16" t="s">
        <v>125</v>
      </c>
      <c r="BE296" s="141">
        <f>IF(N296="základní",J296,0)</f>
        <v>0</v>
      </c>
      <c r="BF296" s="141">
        <f>IF(N296="snížená",J296,0)</f>
        <v>0</v>
      </c>
      <c r="BG296" s="141">
        <f>IF(N296="zákl. přenesená",J296,0)</f>
        <v>0</v>
      </c>
      <c r="BH296" s="141">
        <f>IF(N296="sníž. přenesená",J296,0)</f>
        <v>0</v>
      </c>
      <c r="BI296" s="141">
        <f>IF(N296="nulová",J296,0)</f>
        <v>0</v>
      </c>
      <c r="BJ296" s="16" t="s">
        <v>75</v>
      </c>
      <c r="BK296" s="141">
        <f>ROUND(I296*H296,2)</f>
        <v>0</v>
      </c>
      <c r="BL296" s="16" t="s">
        <v>194</v>
      </c>
      <c r="BM296" s="140" t="s">
        <v>421</v>
      </c>
    </row>
    <row r="297" spans="2:65" s="11" customFormat="1" ht="22.9" customHeight="1" x14ac:dyDescent="0.2">
      <c r="B297" s="117"/>
      <c r="D297" s="118" t="s">
        <v>66</v>
      </c>
      <c r="E297" s="126" t="s">
        <v>422</v>
      </c>
      <c r="F297" s="126" t="s">
        <v>423</v>
      </c>
      <c r="J297" s="127">
        <f>BK297</f>
        <v>0</v>
      </c>
      <c r="L297" s="117"/>
      <c r="M297" s="121"/>
      <c r="P297" s="122">
        <f>SUM(P298:P317)</f>
        <v>27.760899999999996</v>
      </c>
      <c r="R297" s="122">
        <f>SUM(R298:R317)</f>
        <v>0.15540000000000001</v>
      </c>
      <c r="T297" s="123">
        <f>SUM(T298:T317)</f>
        <v>0.41879999999999995</v>
      </c>
      <c r="AR297" s="118" t="s">
        <v>77</v>
      </c>
      <c r="AT297" s="124" t="s">
        <v>66</v>
      </c>
      <c r="AU297" s="124" t="s">
        <v>75</v>
      </c>
      <c r="AY297" s="118" t="s">
        <v>125</v>
      </c>
      <c r="BK297" s="125">
        <f>SUM(BK298:BK317)</f>
        <v>0</v>
      </c>
    </row>
    <row r="298" spans="2:65" s="1" customFormat="1" ht="16.5" customHeight="1" x14ac:dyDescent="0.2">
      <c r="B298" s="128"/>
      <c r="C298" s="129" t="s">
        <v>299</v>
      </c>
      <c r="D298" s="129" t="s">
        <v>128</v>
      </c>
      <c r="E298" s="130" t="s">
        <v>424</v>
      </c>
      <c r="F298" s="131" t="s">
        <v>425</v>
      </c>
      <c r="G298" s="132" t="s">
        <v>131</v>
      </c>
      <c r="H298" s="133">
        <v>3</v>
      </c>
      <c r="I298" s="202"/>
      <c r="J298" s="134">
        <f t="shared" ref="J298:J313" si="20">ROUND(I298*H298,2)</f>
        <v>0</v>
      </c>
      <c r="K298" s="135"/>
      <c r="L298" s="28"/>
      <c r="M298" s="136" t="s">
        <v>1</v>
      </c>
      <c r="N298" s="137" t="s">
        <v>32</v>
      </c>
      <c r="O298" s="138">
        <v>0.06</v>
      </c>
      <c r="P298" s="138">
        <f t="shared" ref="P298:P313" si="21">O298*H298</f>
        <v>0.18</v>
      </c>
      <c r="Q298" s="138">
        <v>0</v>
      </c>
      <c r="R298" s="138">
        <f t="shared" ref="R298:R313" si="22">Q298*H298</f>
        <v>0</v>
      </c>
      <c r="S298" s="138">
        <v>1E-3</v>
      </c>
      <c r="T298" s="139">
        <f t="shared" ref="T298:T313" si="23">S298*H298</f>
        <v>3.0000000000000001E-3</v>
      </c>
      <c r="AR298" s="140" t="s">
        <v>194</v>
      </c>
      <c r="AT298" s="140" t="s">
        <v>128</v>
      </c>
      <c r="AU298" s="140" t="s">
        <v>77</v>
      </c>
      <c r="AY298" s="16" t="s">
        <v>125</v>
      </c>
      <c r="BE298" s="141">
        <f t="shared" ref="BE298:BE313" si="24">IF(N298="základní",J298,0)</f>
        <v>0</v>
      </c>
      <c r="BF298" s="141">
        <f t="shared" ref="BF298:BF313" si="25">IF(N298="snížená",J298,0)</f>
        <v>0</v>
      </c>
      <c r="BG298" s="141">
        <f t="shared" ref="BG298:BG313" si="26">IF(N298="zákl. přenesená",J298,0)</f>
        <v>0</v>
      </c>
      <c r="BH298" s="141">
        <f t="shared" ref="BH298:BH313" si="27">IF(N298="sníž. přenesená",J298,0)</f>
        <v>0</v>
      </c>
      <c r="BI298" s="141">
        <f t="shared" ref="BI298:BI313" si="28">IF(N298="nulová",J298,0)</f>
        <v>0</v>
      </c>
      <c r="BJ298" s="16" t="s">
        <v>75</v>
      </c>
      <c r="BK298" s="141">
        <f t="shared" ref="BK298:BK313" si="29">ROUND(I298*H298,2)</f>
        <v>0</v>
      </c>
      <c r="BL298" s="16" t="s">
        <v>194</v>
      </c>
      <c r="BM298" s="140" t="s">
        <v>426</v>
      </c>
    </row>
    <row r="299" spans="2:65" s="1" customFormat="1" ht="24.2" customHeight="1" x14ac:dyDescent="0.2">
      <c r="B299" s="128"/>
      <c r="C299" s="129" t="s">
        <v>427</v>
      </c>
      <c r="D299" s="129" t="s">
        <v>128</v>
      </c>
      <c r="E299" s="130" t="s">
        <v>428</v>
      </c>
      <c r="F299" s="131" t="s">
        <v>429</v>
      </c>
      <c r="G299" s="132" t="s">
        <v>131</v>
      </c>
      <c r="H299" s="133">
        <v>1</v>
      </c>
      <c r="I299" s="202"/>
      <c r="J299" s="134">
        <f t="shared" si="20"/>
        <v>0</v>
      </c>
      <c r="K299" s="135"/>
      <c r="L299" s="28"/>
      <c r="M299" s="136" t="s">
        <v>1</v>
      </c>
      <c r="N299" s="137" t="s">
        <v>32</v>
      </c>
      <c r="O299" s="138">
        <v>2.859</v>
      </c>
      <c r="P299" s="138">
        <f t="shared" si="21"/>
        <v>2.859</v>
      </c>
      <c r="Q299" s="138">
        <v>0</v>
      </c>
      <c r="R299" s="138">
        <f t="shared" si="22"/>
        <v>0</v>
      </c>
      <c r="S299" s="138">
        <v>0</v>
      </c>
      <c r="T299" s="139">
        <f t="shared" si="23"/>
        <v>0</v>
      </c>
      <c r="AR299" s="140" t="s">
        <v>194</v>
      </c>
      <c r="AT299" s="140" t="s">
        <v>128</v>
      </c>
      <c r="AU299" s="140" t="s">
        <v>77</v>
      </c>
      <c r="AY299" s="16" t="s">
        <v>125</v>
      </c>
      <c r="BE299" s="141">
        <f t="shared" si="24"/>
        <v>0</v>
      </c>
      <c r="BF299" s="141">
        <f t="shared" si="25"/>
        <v>0</v>
      </c>
      <c r="BG299" s="141">
        <f t="shared" si="26"/>
        <v>0</v>
      </c>
      <c r="BH299" s="141">
        <f t="shared" si="27"/>
        <v>0</v>
      </c>
      <c r="BI299" s="141">
        <f t="shared" si="28"/>
        <v>0</v>
      </c>
      <c r="BJ299" s="16" t="s">
        <v>75</v>
      </c>
      <c r="BK299" s="141">
        <f t="shared" si="29"/>
        <v>0</v>
      </c>
      <c r="BL299" s="16" t="s">
        <v>194</v>
      </c>
      <c r="BM299" s="140" t="s">
        <v>430</v>
      </c>
    </row>
    <row r="300" spans="2:65" s="1" customFormat="1" ht="33" customHeight="1" x14ac:dyDescent="0.2">
      <c r="B300" s="128"/>
      <c r="C300" s="160" t="s">
        <v>303</v>
      </c>
      <c r="D300" s="160" t="s">
        <v>157</v>
      </c>
      <c r="E300" s="161" t="s">
        <v>431</v>
      </c>
      <c r="F300" s="162" t="s">
        <v>432</v>
      </c>
      <c r="G300" s="163" t="s">
        <v>131</v>
      </c>
      <c r="H300" s="164">
        <v>1</v>
      </c>
      <c r="I300" s="201"/>
      <c r="J300" s="165">
        <f t="shared" si="20"/>
        <v>0</v>
      </c>
      <c r="K300" s="166"/>
      <c r="L300" s="167"/>
      <c r="M300" s="168" t="s">
        <v>1</v>
      </c>
      <c r="N300" s="169" t="s">
        <v>32</v>
      </c>
      <c r="O300" s="138">
        <v>0</v>
      </c>
      <c r="P300" s="138">
        <f t="shared" si="21"/>
        <v>0</v>
      </c>
      <c r="Q300" s="138">
        <v>2.1600000000000001E-2</v>
      </c>
      <c r="R300" s="138">
        <f t="shared" si="22"/>
        <v>2.1600000000000001E-2</v>
      </c>
      <c r="S300" s="138">
        <v>0</v>
      </c>
      <c r="T300" s="139">
        <f t="shared" si="23"/>
        <v>0</v>
      </c>
      <c r="AR300" s="140" t="s">
        <v>243</v>
      </c>
      <c r="AT300" s="140" t="s">
        <v>157</v>
      </c>
      <c r="AU300" s="140" t="s">
        <v>77</v>
      </c>
      <c r="AY300" s="16" t="s">
        <v>125</v>
      </c>
      <c r="BE300" s="141">
        <f t="shared" si="24"/>
        <v>0</v>
      </c>
      <c r="BF300" s="141">
        <f t="shared" si="25"/>
        <v>0</v>
      </c>
      <c r="BG300" s="141">
        <f t="shared" si="26"/>
        <v>0</v>
      </c>
      <c r="BH300" s="141">
        <f t="shared" si="27"/>
        <v>0</v>
      </c>
      <c r="BI300" s="141">
        <f t="shared" si="28"/>
        <v>0</v>
      </c>
      <c r="BJ300" s="16" t="s">
        <v>75</v>
      </c>
      <c r="BK300" s="141">
        <f t="shared" si="29"/>
        <v>0</v>
      </c>
      <c r="BL300" s="16" t="s">
        <v>194</v>
      </c>
      <c r="BM300" s="140" t="s">
        <v>433</v>
      </c>
    </row>
    <row r="301" spans="2:65" s="1" customFormat="1" ht="24.2" customHeight="1" x14ac:dyDescent="0.2">
      <c r="B301" s="128"/>
      <c r="C301" s="129" t="s">
        <v>434</v>
      </c>
      <c r="D301" s="129" t="s">
        <v>128</v>
      </c>
      <c r="E301" s="130" t="s">
        <v>435</v>
      </c>
      <c r="F301" s="131" t="s">
        <v>436</v>
      </c>
      <c r="G301" s="132" t="s">
        <v>131</v>
      </c>
      <c r="H301" s="133">
        <v>1</v>
      </c>
      <c r="I301" s="202"/>
      <c r="J301" s="134">
        <f t="shared" si="20"/>
        <v>0</v>
      </c>
      <c r="K301" s="135"/>
      <c r="L301" s="28"/>
      <c r="M301" s="136" t="s">
        <v>1</v>
      </c>
      <c r="N301" s="137" t="s">
        <v>32</v>
      </c>
      <c r="O301" s="138">
        <v>1.764</v>
      </c>
      <c r="P301" s="138">
        <f t="shared" si="21"/>
        <v>1.764</v>
      </c>
      <c r="Q301" s="138">
        <v>0</v>
      </c>
      <c r="R301" s="138">
        <f t="shared" si="22"/>
        <v>0</v>
      </c>
      <c r="S301" s="138">
        <v>0</v>
      </c>
      <c r="T301" s="139">
        <f t="shared" si="23"/>
        <v>0</v>
      </c>
      <c r="AR301" s="140" t="s">
        <v>194</v>
      </c>
      <c r="AT301" s="140" t="s">
        <v>128</v>
      </c>
      <c r="AU301" s="140" t="s">
        <v>77</v>
      </c>
      <c r="AY301" s="16" t="s">
        <v>125</v>
      </c>
      <c r="BE301" s="141">
        <f t="shared" si="24"/>
        <v>0</v>
      </c>
      <c r="BF301" s="141">
        <f t="shared" si="25"/>
        <v>0</v>
      </c>
      <c r="BG301" s="141">
        <f t="shared" si="26"/>
        <v>0</v>
      </c>
      <c r="BH301" s="141">
        <f t="shared" si="27"/>
        <v>0</v>
      </c>
      <c r="BI301" s="141">
        <f t="shared" si="28"/>
        <v>0</v>
      </c>
      <c r="BJ301" s="16" t="s">
        <v>75</v>
      </c>
      <c r="BK301" s="141">
        <f t="shared" si="29"/>
        <v>0</v>
      </c>
      <c r="BL301" s="16" t="s">
        <v>194</v>
      </c>
      <c r="BM301" s="140" t="s">
        <v>437</v>
      </c>
    </row>
    <row r="302" spans="2:65" s="1" customFormat="1" ht="24.2" customHeight="1" x14ac:dyDescent="0.2">
      <c r="B302" s="128"/>
      <c r="C302" s="160" t="s">
        <v>306</v>
      </c>
      <c r="D302" s="160" t="s">
        <v>157</v>
      </c>
      <c r="E302" s="161" t="s">
        <v>438</v>
      </c>
      <c r="F302" s="162" t="s">
        <v>439</v>
      </c>
      <c r="G302" s="163" t="s">
        <v>131</v>
      </c>
      <c r="H302" s="164">
        <v>1</v>
      </c>
      <c r="I302" s="201"/>
      <c r="J302" s="165">
        <f t="shared" si="20"/>
        <v>0</v>
      </c>
      <c r="K302" s="166"/>
      <c r="L302" s="167"/>
      <c r="M302" s="168" t="s">
        <v>1</v>
      </c>
      <c r="N302" s="169" t="s">
        <v>32</v>
      </c>
      <c r="O302" s="138">
        <v>0</v>
      </c>
      <c r="P302" s="138">
        <f t="shared" si="21"/>
        <v>0</v>
      </c>
      <c r="Q302" s="138">
        <v>1.55E-2</v>
      </c>
      <c r="R302" s="138">
        <f t="shared" si="22"/>
        <v>1.55E-2</v>
      </c>
      <c r="S302" s="138">
        <v>0</v>
      </c>
      <c r="T302" s="139">
        <f t="shared" si="23"/>
        <v>0</v>
      </c>
      <c r="AR302" s="140" t="s">
        <v>243</v>
      </c>
      <c r="AT302" s="140" t="s">
        <v>157</v>
      </c>
      <c r="AU302" s="140" t="s">
        <v>77</v>
      </c>
      <c r="AY302" s="16" t="s">
        <v>125</v>
      </c>
      <c r="BE302" s="141">
        <f t="shared" si="24"/>
        <v>0</v>
      </c>
      <c r="BF302" s="141">
        <f t="shared" si="25"/>
        <v>0</v>
      </c>
      <c r="BG302" s="141">
        <f t="shared" si="26"/>
        <v>0</v>
      </c>
      <c r="BH302" s="141">
        <f t="shared" si="27"/>
        <v>0</v>
      </c>
      <c r="BI302" s="141">
        <f t="shared" si="28"/>
        <v>0</v>
      </c>
      <c r="BJ302" s="16" t="s">
        <v>75</v>
      </c>
      <c r="BK302" s="141">
        <f t="shared" si="29"/>
        <v>0</v>
      </c>
      <c r="BL302" s="16" t="s">
        <v>194</v>
      </c>
      <c r="BM302" s="140" t="s">
        <v>440</v>
      </c>
    </row>
    <row r="303" spans="2:65" s="1" customFormat="1" ht="24.2" customHeight="1" x14ac:dyDescent="0.2">
      <c r="B303" s="128"/>
      <c r="C303" s="129" t="s">
        <v>441</v>
      </c>
      <c r="D303" s="129" t="s">
        <v>128</v>
      </c>
      <c r="E303" s="130" t="s">
        <v>442</v>
      </c>
      <c r="F303" s="131" t="s">
        <v>443</v>
      </c>
      <c r="G303" s="132" t="s">
        <v>131</v>
      </c>
      <c r="H303" s="133">
        <v>3</v>
      </c>
      <c r="I303" s="202"/>
      <c r="J303" s="134">
        <f t="shared" si="20"/>
        <v>0</v>
      </c>
      <c r="K303" s="135"/>
      <c r="L303" s="28"/>
      <c r="M303" s="136" t="s">
        <v>1</v>
      </c>
      <c r="N303" s="137" t="s">
        <v>32</v>
      </c>
      <c r="O303" s="138">
        <v>1.8049999999999999</v>
      </c>
      <c r="P303" s="138">
        <f t="shared" si="21"/>
        <v>5.415</v>
      </c>
      <c r="Q303" s="138">
        <v>0</v>
      </c>
      <c r="R303" s="138">
        <f t="shared" si="22"/>
        <v>0</v>
      </c>
      <c r="S303" s="138">
        <v>0</v>
      </c>
      <c r="T303" s="139">
        <f t="shared" si="23"/>
        <v>0</v>
      </c>
      <c r="AR303" s="140" t="s">
        <v>194</v>
      </c>
      <c r="AT303" s="140" t="s">
        <v>128</v>
      </c>
      <c r="AU303" s="140" t="s">
        <v>77</v>
      </c>
      <c r="AY303" s="16" t="s">
        <v>125</v>
      </c>
      <c r="BE303" s="141">
        <f t="shared" si="24"/>
        <v>0</v>
      </c>
      <c r="BF303" s="141">
        <f t="shared" si="25"/>
        <v>0</v>
      </c>
      <c r="BG303" s="141">
        <f t="shared" si="26"/>
        <v>0</v>
      </c>
      <c r="BH303" s="141">
        <f t="shared" si="27"/>
        <v>0</v>
      </c>
      <c r="BI303" s="141">
        <f t="shared" si="28"/>
        <v>0</v>
      </c>
      <c r="BJ303" s="16" t="s">
        <v>75</v>
      </c>
      <c r="BK303" s="141">
        <f t="shared" si="29"/>
        <v>0</v>
      </c>
      <c r="BL303" s="16" t="s">
        <v>194</v>
      </c>
      <c r="BM303" s="140" t="s">
        <v>444</v>
      </c>
    </row>
    <row r="304" spans="2:65" s="1" customFormat="1" ht="24.2" customHeight="1" x14ac:dyDescent="0.2">
      <c r="B304" s="128"/>
      <c r="C304" s="160" t="s">
        <v>310</v>
      </c>
      <c r="D304" s="160" t="s">
        <v>157</v>
      </c>
      <c r="E304" s="161" t="s">
        <v>445</v>
      </c>
      <c r="F304" s="162" t="s">
        <v>446</v>
      </c>
      <c r="G304" s="163" t="s">
        <v>131</v>
      </c>
      <c r="H304" s="164">
        <v>3</v>
      </c>
      <c r="I304" s="201"/>
      <c r="J304" s="165">
        <f t="shared" si="20"/>
        <v>0</v>
      </c>
      <c r="K304" s="166"/>
      <c r="L304" s="167"/>
      <c r="M304" s="168" t="s">
        <v>1</v>
      </c>
      <c r="N304" s="169" t="s">
        <v>32</v>
      </c>
      <c r="O304" s="138">
        <v>0</v>
      </c>
      <c r="P304" s="138">
        <f t="shared" si="21"/>
        <v>0</v>
      </c>
      <c r="Q304" s="138">
        <v>1.6E-2</v>
      </c>
      <c r="R304" s="138">
        <f t="shared" si="22"/>
        <v>4.8000000000000001E-2</v>
      </c>
      <c r="S304" s="138">
        <v>0</v>
      </c>
      <c r="T304" s="139">
        <f t="shared" si="23"/>
        <v>0</v>
      </c>
      <c r="AR304" s="140" t="s">
        <v>243</v>
      </c>
      <c r="AT304" s="140" t="s">
        <v>157</v>
      </c>
      <c r="AU304" s="140" t="s">
        <v>77</v>
      </c>
      <c r="AY304" s="16" t="s">
        <v>125</v>
      </c>
      <c r="BE304" s="141">
        <f t="shared" si="24"/>
        <v>0</v>
      </c>
      <c r="BF304" s="141">
        <f t="shared" si="25"/>
        <v>0</v>
      </c>
      <c r="BG304" s="141">
        <f t="shared" si="26"/>
        <v>0</v>
      </c>
      <c r="BH304" s="141">
        <f t="shared" si="27"/>
        <v>0</v>
      </c>
      <c r="BI304" s="141">
        <f t="shared" si="28"/>
        <v>0</v>
      </c>
      <c r="BJ304" s="16" t="s">
        <v>75</v>
      </c>
      <c r="BK304" s="141">
        <f t="shared" si="29"/>
        <v>0</v>
      </c>
      <c r="BL304" s="16" t="s">
        <v>194</v>
      </c>
      <c r="BM304" s="140" t="s">
        <v>447</v>
      </c>
    </row>
    <row r="305" spans="2:65" s="1" customFormat="1" ht="24.2" customHeight="1" x14ac:dyDescent="0.2">
      <c r="B305" s="128"/>
      <c r="C305" s="129" t="s">
        <v>448</v>
      </c>
      <c r="D305" s="129" t="s">
        <v>128</v>
      </c>
      <c r="E305" s="130" t="s">
        <v>449</v>
      </c>
      <c r="F305" s="131" t="s">
        <v>450</v>
      </c>
      <c r="G305" s="132" t="s">
        <v>131</v>
      </c>
      <c r="H305" s="133">
        <v>5</v>
      </c>
      <c r="I305" s="202"/>
      <c r="J305" s="134">
        <f t="shared" si="20"/>
        <v>0</v>
      </c>
      <c r="K305" s="135"/>
      <c r="L305" s="28"/>
      <c r="M305" s="136" t="s">
        <v>1</v>
      </c>
      <c r="N305" s="137" t="s">
        <v>32</v>
      </c>
      <c r="O305" s="138">
        <v>0.66</v>
      </c>
      <c r="P305" s="138">
        <f t="shared" si="21"/>
        <v>3.3000000000000003</v>
      </c>
      <c r="Q305" s="138">
        <v>0</v>
      </c>
      <c r="R305" s="138">
        <f t="shared" si="22"/>
        <v>0</v>
      </c>
      <c r="S305" s="138">
        <v>0</v>
      </c>
      <c r="T305" s="139">
        <f t="shared" si="23"/>
        <v>0</v>
      </c>
      <c r="AR305" s="140" t="s">
        <v>194</v>
      </c>
      <c r="AT305" s="140" t="s">
        <v>128</v>
      </c>
      <c r="AU305" s="140" t="s">
        <v>77</v>
      </c>
      <c r="AY305" s="16" t="s">
        <v>125</v>
      </c>
      <c r="BE305" s="141">
        <f t="shared" si="24"/>
        <v>0</v>
      </c>
      <c r="BF305" s="141">
        <f t="shared" si="25"/>
        <v>0</v>
      </c>
      <c r="BG305" s="141">
        <f t="shared" si="26"/>
        <v>0</v>
      </c>
      <c r="BH305" s="141">
        <f t="shared" si="27"/>
        <v>0</v>
      </c>
      <c r="BI305" s="141">
        <f t="shared" si="28"/>
        <v>0</v>
      </c>
      <c r="BJ305" s="16" t="s">
        <v>75</v>
      </c>
      <c r="BK305" s="141">
        <f t="shared" si="29"/>
        <v>0</v>
      </c>
      <c r="BL305" s="16" t="s">
        <v>194</v>
      </c>
      <c r="BM305" s="140" t="s">
        <v>451</v>
      </c>
    </row>
    <row r="306" spans="2:65" s="1" customFormat="1" ht="16.5" customHeight="1" x14ac:dyDescent="0.2">
      <c r="B306" s="128"/>
      <c r="C306" s="160" t="s">
        <v>321</v>
      </c>
      <c r="D306" s="160" t="s">
        <v>157</v>
      </c>
      <c r="E306" s="161" t="s">
        <v>452</v>
      </c>
      <c r="F306" s="162" t="s">
        <v>453</v>
      </c>
      <c r="G306" s="163" t="s">
        <v>131</v>
      </c>
      <c r="H306" s="164">
        <v>1</v>
      </c>
      <c r="I306" s="201"/>
      <c r="J306" s="165">
        <f t="shared" si="20"/>
        <v>0</v>
      </c>
      <c r="K306" s="166"/>
      <c r="L306" s="167"/>
      <c r="M306" s="168" t="s">
        <v>1</v>
      </c>
      <c r="N306" s="169" t="s">
        <v>32</v>
      </c>
      <c r="O306" s="138">
        <v>0</v>
      </c>
      <c r="P306" s="138">
        <f t="shared" si="21"/>
        <v>0</v>
      </c>
      <c r="Q306" s="138">
        <v>2.2000000000000001E-3</v>
      </c>
      <c r="R306" s="138">
        <f t="shared" si="22"/>
        <v>2.2000000000000001E-3</v>
      </c>
      <c r="S306" s="138">
        <v>0</v>
      </c>
      <c r="T306" s="139">
        <f t="shared" si="23"/>
        <v>0</v>
      </c>
      <c r="AR306" s="140" t="s">
        <v>243</v>
      </c>
      <c r="AT306" s="140" t="s">
        <v>157</v>
      </c>
      <c r="AU306" s="140" t="s">
        <v>77</v>
      </c>
      <c r="AY306" s="16" t="s">
        <v>125</v>
      </c>
      <c r="BE306" s="141">
        <f t="shared" si="24"/>
        <v>0</v>
      </c>
      <c r="BF306" s="141">
        <f t="shared" si="25"/>
        <v>0</v>
      </c>
      <c r="BG306" s="141">
        <f t="shared" si="26"/>
        <v>0</v>
      </c>
      <c r="BH306" s="141">
        <f t="shared" si="27"/>
        <v>0</v>
      </c>
      <c r="BI306" s="141">
        <f t="shared" si="28"/>
        <v>0</v>
      </c>
      <c r="BJ306" s="16" t="s">
        <v>75</v>
      </c>
      <c r="BK306" s="141">
        <f t="shared" si="29"/>
        <v>0</v>
      </c>
      <c r="BL306" s="16" t="s">
        <v>194</v>
      </c>
      <c r="BM306" s="140" t="s">
        <v>454</v>
      </c>
    </row>
    <row r="307" spans="2:65" s="1" customFormat="1" ht="16.5" customHeight="1" x14ac:dyDescent="0.2">
      <c r="B307" s="128"/>
      <c r="C307" s="160" t="s">
        <v>455</v>
      </c>
      <c r="D307" s="160" t="s">
        <v>157</v>
      </c>
      <c r="E307" s="161" t="s">
        <v>456</v>
      </c>
      <c r="F307" s="162" t="s">
        <v>457</v>
      </c>
      <c r="G307" s="163" t="s">
        <v>131</v>
      </c>
      <c r="H307" s="164">
        <v>4</v>
      </c>
      <c r="I307" s="201"/>
      <c r="J307" s="165">
        <f t="shared" si="20"/>
        <v>0</v>
      </c>
      <c r="K307" s="166"/>
      <c r="L307" s="167"/>
      <c r="M307" s="168" t="s">
        <v>1</v>
      </c>
      <c r="N307" s="169" t="s">
        <v>32</v>
      </c>
      <c r="O307" s="138">
        <v>0</v>
      </c>
      <c r="P307" s="138">
        <f t="shared" si="21"/>
        <v>0</v>
      </c>
      <c r="Q307" s="138">
        <v>2.2000000000000001E-3</v>
      </c>
      <c r="R307" s="138">
        <f t="shared" si="22"/>
        <v>8.8000000000000005E-3</v>
      </c>
      <c r="S307" s="138">
        <v>0</v>
      </c>
      <c r="T307" s="139">
        <f t="shared" si="23"/>
        <v>0</v>
      </c>
      <c r="AR307" s="140" t="s">
        <v>243</v>
      </c>
      <c r="AT307" s="140" t="s">
        <v>157</v>
      </c>
      <c r="AU307" s="140" t="s">
        <v>77</v>
      </c>
      <c r="AY307" s="16" t="s">
        <v>125</v>
      </c>
      <c r="BE307" s="141">
        <f t="shared" si="24"/>
        <v>0</v>
      </c>
      <c r="BF307" s="141">
        <f t="shared" si="25"/>
        <v>0</v>
      </c>
      <c r="BG307" s="141">
        <f t="shared" si="26"/>
        <v>0</v>
      </c>
      <c r="BH307" s="141">
        <f t="shared" si="27"/>
        <v>0</v>
      </c>
      <c r="BI307" s="141">
        <f t="shared" si="28"/>
        <v>0</v>
      </c>
      <c r="BJ307" s="16" t="s">
        <v>75</v>
      </c>
      <c r="BK307" s="141">
        <f t="shared" si="29"/>
        <v>0</v>
      </c>
      <c r="BL307" s="16" t="s">
        <v>194</v>
      </c>
      <c r="BM307" s="140" t="s">
        <v>458</v>
      </c>
    </row>
    <row r="308" spans="2:65" s="1" customFormat="1" ht="24.2" customHeight="1" x14ac:dyDescent="0.2">
      <c r="B308" s="128"/>
      <c r="C308" s="129" t="s">
        <v>327</v>
      </c>
      <c r="D308" s="129" t="s">
        <v>128</v>
      </c>
      <c r="E308" s="130" t="s">
        <v>459</v>
      </c>
      <c r="F308" s="131" t="s">
        <v>460</v>
      </c>
      <c r="G308" s="132" t="s">
        <v>131</v>
      </c>
      <c r="H308" s="133">
        <v>1</v>
      </c>
      <c r="I308" s="202"/>
      <c r="J308" s="134">
        <f t="shared" si="20"/>
        <v>0</v>
      </c>
      <c r="K308" s="135"/>
      <c r="L308" s="28"/>
      <c r="M308" s="136" t="s">
        <v>1</v>
      </c>
      <c r="N308" s="137" t="s">
        <v>32</v>
      </c>
      <c r="O308" s="138">
        <v>0.11</v>
      </c>
      <c r="P308" s="138">
        <f t="shared" si="21"/>
        <v>0.11</v>
      </c>
      <c r="Q308" s="138">
        <v>0</v>
      </c>
      <c r="R308" s="138">
        <f t="shared" si="22"/>
        <v>0</v>
      </c>
      <c r="S308" s="138">
        <v>1.8E-3</v>
      </c>
      <c r="T308" s="139">
        <f t="shared" si="23"/>
        <v>1.8E-3</v>
      </c>
      <c r="AR308" s="140" t="s">
        <v>194</v>
      </c>
      <c r="AT308" s="140" t="s">
        <v>128</v>
      </c>
      <c r="AU308" s="140" t="s">
        <v>77</v>
      </c>
      <c r="AY308" s="16" t="s">
        <v>125</v>
      </c>
      <c r="BE308" s="141">
        <f t="shared" si="24"/>
        <v>0</v>
      </c>
      <c r="BF308" s="141">
        <f t="shared" si="25"/>
        <v>0</v>
      </c>
      <c r="BG308" s="141">
        <f t="shared" si="26"/>
        <v>0</v>
      </c>
      <c r="BH308" s="141">
        <f t="shared" si="27"/>
        <v>0</v>
      </c>
      <c r="BI308" s="141">
        <f t="shared" si="28"/>
        <v>0</v>
      </c>
      <c r="BJ308" s="16" t="s">
        <v>75</v>
      </c>
      <c r="BK308" s="141">
        <f t="shared" si="29"/>
        <v>0</v>
      </c>
      <c r="BL308" s="16" t="s">
        <v>194</v>
      </c>
      <c r="BM308" s="140" t="s">
        <v>461</v>
      </c>
    </row>
    <row r="309" spans="2:65" s="1" customFormat="1" ht="24.2" customHeight="1" x14ac:dyDescent="0.2">
      <c r="B309" s="128"/>
      <c r="C309" s="129" t="s">
        <v>462</v>
      </c>
      <c r="D309" s="129" t="s">
        <v>128</v>
      </c>
      <c r="E309" s="130" t="s">
        <v>463</v>
      </c>
      <c r="F309" s="131" t="s">
        <v>464</v>
      </c>
      <c r="G309" s="132" t="s">
        <v>131</v>
      </c>
      <c r="H309" s="133">
        <v>1</v>
      </c>
      <c r="I309" s="202"/>
      <c r="J309" s="134">
        <f t="shared" si="20"/>
        <v>0</v>
      </c>
      <c r="K309" s="135"/>
      <c r="L309" s="28"/>
      <c r="M309" s="136" t="s">
        <v>1</v>
      </c>
      <c r="N309" s="137" t="s">
        <v>32</v>
      </c>
      <c r="O309" s="138">
        <v>3.5339999999999998</v>
      </c>
      <c r="P309" s="138">
        <f t="shared" si="21"/>
        <v>3.5339999999999998</v>
      </c>
      <c r="Q309" s="138">
        <v>4.4999999999999999E-4</v>
      </c>
      <c r="R309" s="138">
        <f t="shared" si="22"/>
        <v>4.4999999999999999E-4</v>
      </c>
      <c r="S309" s="138">
        <v>0</v>
      </c>
      <c r="T309" s="139">
        <f t="shared" si="23"/>
        <v>0</v>
      </c>
      <c r="AR309" s="140" t="s">
        <v>194</v>
      </c>
      <c r="AT309" s="140" t="s">
        <v>128</v>
      </c>
      <c r="AU309" s="140" t="s">
        <v>77</v>
      </c>
      <c r="AY309" s="16" t="s">
        <v>125</v>
      </c>
      <c r="BE309" s="141">
        <f t="shared" si="24"/>
        <v>0</v>
      </c>
      <c r="BF309" s="141">
        <f t="shared" si="25"/>
        <v>0</v>
      </c>
      <c r="BG309" s="141">
        <f t="shared" si="26"/>
        <v>0</v>
      </c>
      <c r="BH309" s="141">
        <f t="shared" si="27"/>
        <v>0</v>
      </c>
      <c r="BI309" s="141">
        <f t="shared" si="28"/>
        <v>0</v>
      </c>
      <c r="BJ309" s="16" t="s">
        <v>75</v>
      </c>
      <c r="BK309" s="141">
        <f t="shared" si="29"/>
        <v>0</v>
      </c>
      <c r="BL309" s="16" t="s">
        <v>194</v>
      </c>
      <c r="BM309" s="140" t="s">
        <v>465</v>
      </c>
    </row>
    <row r="310" spans="2:65" s="1" customFormat="1" ht="24.2" customHeight="1" x14ac:dyDescent="0.2">
      <c r="B310" s="128"/>
      <c r="C310" s="160" t="s">
        <v>330</v>
      </c>
      <c r="D310" s="160" t="s">
        <v>157</v>
      </c>
      <c r="E310" s="161" t="s">
        <v>466</v>
      </c>
      <c r="F310" s="162" t="s">
        <v>467</v>
      </c>
      <c r="G310" s="163" t="s">
        <v>131</v>
      </c>
      <c r="H310" s="164">
        <v>1</v>
      </c>
      <c r="I310" s="201"/>
      <c r="J310" s="165">
        <f t="shared" si="20"/>
        <v>0</v>
      </c>
      <c r="K310" s="166"/>
      <c r="L310" s="167"/>
      <c r="M310" s="168" t="s">
        <v>1</v>
      </c>
      <c r="N310" s="169" t="s">
        <v>32</v>
      </c>
      <c r="O310" s="138">
        <v>0</v>
      </c>
      <c r="P310" s="138">
        <f t="shared" si="21"/>
        <v>0</v>
      </c>
      <c r="Q310" s="138">
        <v>9.4999999999999998E-3</v>
      </c>
      <c r="R310" s="138">
        <f t="shared" si="22"/>
        <v>9.4999999999999998E-3</v>
      </c>
      <c r="S310" s="138">
        <v>0</v>
      </c>
      <c r="T310" s="139">
        <f t="shared" si="23"/>
        <v>0</v>
      </c>
      <c r="AR310" s="140" t="s">
        <v>243</v>
      </c>
      <c r="AT310" s="140" t="s">
        <v>157</v>
      </c>
      <c r="AU310" s="140" t="s">
        <v>77</v>
      </c>
      <c r="AY310" s="16" t="s">
        <v>125</v>
      </c>
      <c r="BE310" s="141">
        <f t="shared" si="24"/>
        <v>0</v>
      </c>
      <c r="BF310" s="141">
        <f t="shared" si="25"/>
        <v>0</v>
      </c>
      <c r="BG310" s="141">
        <f t="shared" si="26"/>
        <v>0</v>
      </c>
      <c r="BH310" s="141">
        <f t="shared" si="27"/>
        <v>0</v>
      </c>
      <c r="BI310" s="141">
        <f t="shared" si="28"/>
        <v>0</v>
      </c>
      <c r="BJ310" s="16" t="s">
        <v>75</v>
      </c>
      <c r="BK310" s="141">
        <f t="shared" si="29"/>
        <v>0</v>
      </c>
      <c r="BL310" s="16" t="s">
        <v>194</v>
      </c>
      <c r="BM310" s="140" t="s">
        <v>468</v>
      </c>
    </row>
    <row r="311" spans="2:65" s="1" customFormat="1" ht="24.2" customHeight="1" x14ac:dyDescent="0.2">
      <c r="B311" s="128"/>
      <c r="C311" s="129" t="s">
        <v>469</v>
      </c>
      <c r="D311" s="129" t="s">
        <v>128</v>
      </c>
      <c r="E311" s="130" t="s">
        <v>470</v>
      </c>
      <c r="F311" s="131" t="s">
        <v>471</v>
      </c>
      <c r="G311" s="132" t="s">
        <v>131</v>
      </c>
      <c r="H311" s="133">
        <v>3</v>
      </c>
      <c r="I311" s="202"/>
      <c r="J311" s="134">
        <f t="shared" si="20"/>
        <v>0</v>
      </c>
      <c r="K311" s="135"/>
      <c r="L311" s="28"/>
      <c r="M311" s="136" t="s">
        <v>1</v>
      </c>
      <c r="N311" s="137" t="s">
        <v>32</v>
      </c>
      <c r="O311" s="138">
        <v>2.9249999999999998</v>
      </c>
      <c r="P311" s="138">
        <f t="shared" si="21"/>
        <v>8.7749999999999986</v>
      </c>
      <c r="Q311" s="138">
        <v>4.4999999999999999E-4</v>
      </c>
      <c r="R311" s="138">
        <f t="shared" si="22"/>
        <v>1.3500000000000001E-3</v>
      </c>
      <c r="S311" s="138">
        <v>0</v>
      </c>
      <c r="T311" s="139">
        <f t="shared" si="23"/>
        <v>0</v>
      </c>
      <c r="AR311" s="140" t="s">
        <v>194</v>
      </c>
      <c r="AT311" s="140" t="s">
        <v>128</v>
      </c>
      <c r="AU311" s="140" t="s">
        <v>77</v>
      </c>
      <c r="AY311" s="16" t="s">
        <v>125</v>
      </c>
      <c r="BE311" s="141">
        <f t="shared" si="24"/>
        <v>0</v>
      </c>
      <c r="BF311" s="141">
        <f t="shared" si="25"/>
        <v>0</v>
      </c>
      <c r="BG311" s="141">
        <f t="shared" si="26"/>
        <v>0</v>
      </c>
      <c r="BH311" s="141">
        <f t="shared" si="27"/>
        <v>0</v>
      </c>
      <c r="BI311" s="141">
        <f t="shared" si="28"/>
        <v>0</v>
      </c>
      <c r="BJ311" s="16" t="s">
        <v>75</v>
      </c>
      <c r="BK311" s="141">
        <f t="shared" si="29"/>
        <v>0</v>
      </c>
      <c r="BL311" s="16" t="s">
        <v>194</v>
      </c>
      <c r="BM311" s="140" t="s">
        <v>472</v>
      </c>
    </row>
    <row r="312" spans="2:65" s="1" customFormat="1" ht="24.2" customHeight="1" x14ac:dyDescent="0.2">
      <c r="B312" s="128"/>
      <c r="C312" s="160" t="s">
        <v>335</v>
      </c>
      <c r="D312" s="160" t="s">
        <v>157</v>
      </c>
      <c r="E312" s="161" t="s">
        <v>473</v>
      </c>
      <c r="F312" s="162" t="s">
        <v>474</v>
      </c>
      <c r="G312" s="163" t="s">
        <v>131</v>
      </c>
      <c r="H312" s="164">
        <v>3</v>
      </c>
      <c r="I312" s="201"/>
      <c r="J312" s="165">
        <f t="shared" si="20"/>
        <v>0</v>
      </c>
      <c r="K312" s="166"/>
      <c r="L312" s="167"/>
      <c r="M312" s="168" t="s">
        <v>1</v>
      </c>
      <c r="N312" s="169" t="s">
        <v>32</v>
      </c>
      <c r="O312" s="138">
        <v>0</v>
      </c>
      <c r="P312" s="138">
        <f t="shared" si="21"/>
        <v>0</v>
      </c>
      <c r="Q312" s="138">
        <v>1.6E-2</v>
      </c>
      <c r="R312" s="138">
        <f t="shared" si="22"/>
        <v>4.8000000000000001E-2</v>
      </c>
      <c r="S312" s="138">
        <v>0</v>
      </c>
      <c r="T312" s="139">
        <f t="shared" si="23"/>
        <v>0</v>
      </c>
      <c r="AR312" s="140" t="s">
        <v>243</v>
      </c>
      <c r="AT312" s="140" t="s">
        <v>157</v>
      </c>
      <c r="AU312" s="140" t="s">
        <v>77</v>
      </c>
      <c r="AY312" s="16" t="s">
        <v>125</v>
      </c>
      <c r="BE312" s="141">
        <f t="shared" si="24"/>
        <v>0</v>
      </c>
      <c r="BF312" s="141">
        <f t="shared" si="25"/>
        <v>0</v>
      </c>
      <c r="BG312" s="141">
        <f t="shared" si="26"/>
        <v>0</v>
      </c>
      <c r="BH312" s="141">
        <f t="shared" si="27"/>
        <v>0</v>
      </c>
      <c r="BI312" s="141">
        <f t="shared" si="28"/>
        <v>0</v>
      </c>
      <c r="BJ312" s="16" t="s">
        <v>75</v>
      </c>
      <c r="BK312" s="141">
        <f t="shared" si="29"/>
        <v>0</v>
      </c>
      <c r="BL312" s="16" t="s">
        <v>194</v>
      </c>
      <c r="BM312" s="140" t="s">
        <v>475</v>
      </c>
    </row>
    <row r="313" spans="2:65" s="1" customFormat="1" ht="24.2" customHeight="1" x14ac:dyDescent="0.2">
      <c r="B313" s="128"/>
      <c r="C313" s="129" t="s">
        <v>476</v>
      </c>
      <c r="D313" s="129" t="s">
        <v>128</v>
      </c>
      <c r="E313" s="130" t="s">
        <v>477</v>
      </c>
      <c r="F313" s="131" t="s">
        <v>478</v>
      </c>
      <c r="G313" s="132" t="s">
        <v>131</v>
      </c>
      <c r="H313" s="133">
        <v>10</v>
      </c>
      <c r="I313" s="202"/>
      <c r="J313" s="134">
        <f t="shared" si="20"/>
        <v>0</v>
      </c>
      <c r="K313" s="135"/>
      <c r="L313" s="28"/>
      <c r="M313" s="136" t="s">
        <v>1</v>
      </c>
      <c r="N313" s="137" t="s">
        <v>32</v>
      </c>
      <c r="O313" s="138">
        <v>0.05</v>
      </c>
      <c r="P313" s="138">
        <f t="shared" si="21"/>
        <v>0.5</v>
      </c>
      <c r="Q313" s="138">
        <v>0</v>
      </c>
      <c r="R313" s="138">
        <f t="shared" si="22"/>
        <v>0</v>
      </c>
      <c r="S313" s="138">
        <v>2.4E-2</v>
      </c>
      <c r="T313" s="139">
        <f t="shared" si="23"/>
        <v>0.24</v>
      </c>
      <c r="AR313" s="140" t="s">
        <v>194</v>
      </c>
      <c r="AT313" s="140" t="s">
        <v>128</v>
      </c>
      <c r="AU313" s="140" t="s">
        <v>77</v>
      </c>
      <c r="AY313" s="16" t="s">
        <v>125</v>
      </c>
      <c r="BE313" s="141">
        <f t="shared" si="24"/>
        <v>0</v>
      </c>
      <c r="BF313" s="141">
        <f t="shared" si="25"/>
        <v>0</v>
      </c>
      <c r="BG313" s="141">
        <f t="shared" si="26"/>
        <v>0</v>
      </c>
      <c r="BH313" s="141">
        <f t="shared" si="27"/>
        <v>0</v>
      </c>
      <c r="BI313" s="141">
        <f t="shared" si="28"/>
        <v>0</v>
      </c>
      <c r="BJ313" s="16" t="s">
        <v>75</v>
      </c>
      <c r="BK313" s="141">
        <f t="shared" si="29"/>
        <v>0</v>
      </c>
      <c r="BL313" s="16" t="s">
        <v>194</v>
      </c>
      <c r="BM313" s="140" t="s">
        <v>479</v>
      </c>
    </row>
    <row r="314" spans="2:65" s="12" customFormat="1" x14ac:dyDescent="0.2">
      <c r="B314" s="142"/>
      <c r="D314" s="143" t="s">
        <v>137</v>
      </c>
      <c r="E314" s="144" t="s">
        <v>1</v>
      </c>
      <c r="F314" s="145" t="s">
        <v>480</v>
      </c>
      <c r="H314" s="146">
        <v>10</v>
      </c>
      <c r="L314" s="142"/>
      <c r="M314" s="147"/>
      <c r="T314" s="148"/>
      <c r="AT314" s="144" t="s">
        <v>137</v>
      </c>
      <c r="AU314" s="144" t="s">
        <v>77</v>
      </c>
      <c r="AV314" s="12" t="s">
        <v>77</v>
      </c>
      <c r="AW314" s="12" t="s">
        <v>24</v>
      </c>
      <c r="AX314" s="12" t="s">
        <v>75</v>
      </c>
      <c r="AY314" s="144" t="s">
        <v>125</v>
      </c>
    </row>
    <row r="315" spans="2:65" s="1" customFormat="1" ht="24.2" customHeight="1" x14ac:dyDescent="0.2">
      <c r="B315" s="128"/>
      <c r="C315" s="129" t="s">
        <v>338</v>
      </c>
      <c r="D315" s="129" t="s">
        <v>128</v>
      </c>
      <c r="E315" s="130" t="s">
        <v>481</v>
      </c>
      <c r="F315" s="131" t="s">
        <v>482</v>
      </c>
      <c r="G315" s="132" t="s">
        <v>131</v>
      </c>
      <c r="H315" s="133">
        <v>1</v>
      </c>
      <c r="I315" s="202"/>
      <c r="J315" s="134">
        <f>ROUND(I315*H315,2)</f>
        <v>0</v>
      </c>
      <c r="K315" s="135"/>
      <c r="L315" s="28"/>
      <c r="M315" s="136" t="s">
        <v>1</v>
      </c>
      <c r="N315" s="137" t="s">
        <v>32</v>
      </c>
      <c r="O315" s="138">
        <v>0.24299999999999999</v>
      </c>
      <c r="P315" s="138">
        <f>O315*H315</f>
        <v>0.24299999999999999</v>
      </c>
      <c r="Q315" s="138">
        <v>0</v>
      </c>
      <c r="R315" s="138">
        <f>Q315*H315</f>
        <v>0</v>
      </c>
      <c r="S315" s="138">
        <v>0</v>
      </c>
      <c r="T315" s="139">
        <f>S315*H315</f>
        <v>0</v>
      </c>
      <c r="AR315" s="140" t="s">
        <v>194</v>
      </c>
      <c r="AT315" s="140" t="s">
        <v>128</v>
      </c>
      <c r="AU315" s="140" t="s">
        <v>77</v>
      </c>
      <c r="AY315" s="16" t="s">
        <v>125</v>
      </c>
      <c r="BE315" s="141">
        <f>IF(N315="základní",J315,0)</f>
        <v>0</v>
      </c>
      <c r="BF315" s="141">
        <f>IF(N315="snížená",J315,0)</f>
        <v>0</v>
      </c>
      <c r="BG315" s="141">
        <f>IF(N315="zákl. přenesená",J315,0)</f>
        <v>0</v>
      </c>
      <c r="BH315" s="141">
        <f>IF(N315="sníž. přenesená",J315,0)</f>
        <v>0</v>
      </c>
      <c r="BI315" s="141">
        <f>IF(N315="nulová",J315,0)</f>
        <v>0</v>
      </c>
      <c r="BJ315" s="16" t="s">
        <v>75</v>
      </c>
      <c r="BK315" s="141">
        <f>ROUND(I315*H315,2)</f>
        <v>0</v>
      </c>
      <c r="BL315" s="16" t="s">
        <v>194</v>
      </c>
      <c r="BM315" s="140" t="s">
        <v>483</v>
      </c>
    </row>
    <row r="316" spans="2:65" s="1" customFormat="1" ht="24.2" customHeight="1" x14ac:dyDescent="0.2">
      <c r="B316" s="128"/>
      <c r="C316" s="129" t="s">
        <v>484</v>
      </c>
      <c r="D316" s="129" t="s">
        <v>128</v>
      </c>
      <c r="E316" s="130" t="s">
        <v>485</v>
      </c>
      <c r="F316" s="131" t="s">
        <v>486</v>
      </c>
      <c r="G316" s="132" t="s">
        <v>131</v>
      </c>
      <c r="H316" s="133">
        <v>1</v>
      </c>
      <c r="I316" s="202"/>
      <c r="J316" s="134">
        <f>ROUND(I316*H316,2)</f>
        <v>0</v>
      </c>
      <c r="K316" s="135"/>
      <c r="L316" s="28"/>
      <c r="M316" s="136" t="s">
        <v>1</v>
      </c>
      <c r="N316" s="137" t="s">
        <v>32</v>
      </c>
      <c r="O316" s="138">
        <v>0.95</v>
      </c>
      <c r="P316" s="138">
        <f>O316*H316</f>
        <v>0.95</v>
      </c>
      <c r="Q316" s="138">
        <v>0</v>
      </c>
      <c r="R316" s="138">
        <f>Q316*H316</f>
        <v>0</v>
      </c>
      <c r="S316" s="138">
        <v>0.17399999999999999</v>
      </c>
      <c r="T316" s="139">
        <f>S316*H316</f>
        <v>0.17399999999999999</v>
      </c>
      <c r="AR316" s="140" t="s">
        <v>194</v>
      </c>
      <c r="AT316" s="140" t="s">
        <v>128</v>
      </c>
      <c r="AU316" s="140" t="s">
        <v>77</v>
      </c>
      <c r="AY316" s="16" t="s">
        <v>125</v>
      </c>
      <c r="BE316" s="141">
        <f>IF(N316="základní",J316,0)</f>
        <v>0</v>
      </c>
      <c r="BF316" s="141">
        <f>IF(N316="snížená",J316,0)</f>
        <v>0</v>
      </c>
      <c r="BG316" s="141">
        <f>IF(N316="zákl. přenesená",J316,0)</f>
        <v>0</v>
      </c>
      <c r="BH316" s="141">
        <f>IF(N316="sníž. přenesená",J316,0)</f>
        <v>0</v>
      </c>
      <c r="BI316" s="141">
        <f>IF(N316="nulová",J316,0)</f>
        <v>0</v>
      </c>
      <c r="BJ316" s="16" t="s">
        <v>75</v>
      </c>
      <c r="BK316" s="141">
        <f>ROUND(I316*H316,2)</f>
        <v>0</v>
      </c>
      <c r="BL316" s="16" t="s">
        <v>194</v>
      </c>
      <c r="BM316" s="140" t="s">
        <v>487</v>
      </c>
    </row>
    <row r="317" spans="2:65" s="1" customFormat="1" ht="24.2" customHeight="1" x14ac:dyDescent="0.2">
      <c r="B317" s="128"/>
      <c r="C317" s="129" t="s">
        <v>342</v>
      </c>
      <c r="D317" s="129" t="s">
        <v>128</v>
      </c>
      <c r="E317" s="130" t="s">
        <v>488</v>
      </c>
      <c r="F317" s="131" t="s">
        <v>489</v>
      </c>
      <c r="G317" s="132" t="s">
        <v>205</v>
      </c>
      <c r="H317" s="133">
        <v>8.5000000000000006E-2</v>
      </c>
      <c r="I317" s="202"/>
      <c r="J317" s="134">
        <f>ROUND(I317*H317,2)</f>
        <v>0</v>
      </c>
      <c r="K317" s="135"/>
      <c r="L317" s="28"/>
      <c r="M317" s="136" t="s">
        <v>1</v>
      </c>
      <c r="N317" s="137" t="s">
        <v>32</v>
      </c>
      <c r="O317" s="138">
        <v>1.54</v>
      </c>
      <c r="P317" s="138">
        <f>O317*H317</f>
        <v>0.13090000000000002</v>
      </c>
      <c r="Q317" s="138">
        <v>0</v>
      </c>
      <c r="R317" s="138">
        <f>Q317*H317</f>
        <v>0</v>
      </c>
      <c r="S317" s="138">
        <v>0</v>
      </c>
      <c r="T317" s="139">
        <f>S317*H317</f>
        <v>0</v>
      </c>
      <c r="AR317" s="140" t="s">
        <v>194</v>
      </c>
      <c r="AT317" s="140" t="s">
        <v>128</v>
      </c>
      <c r="AU317" s="140" t="s">
        <v>77</v>
      </c>
      <c r="AY317" s="16" t="s">
        <v>125</v>
      </c>
      <c r="BE317" s="141">
        <f>IF(N317="základní",J317,0)</f>
        <v>0</v>
      </c>
      <c r="BF317" s="141">
        <f>IF(N317="snížená",J317,0)</f>
        <v>0</v>
      </c>
      <c r="BG317" s="141">
        <f>IF(N317="zákl. přenesená",J317,0)</f>
        <v>0</v>
      </c>
      <c r="BH317" s="141">
        <f>IF(N317="sníž. přenesená",J317,0)</f>
        <v>0</v>
      </c>
      <c r="BI317" s="141">
        <f>IF(N317="nulová",J317,0)</f>
        <v>0</v>
      </c>
      <c r="BJ317" s="16" t="s">
        <v>75</v>
      </c>
      <c r="BK317" s="141">
        <f>ROUND(I317*H317,2)</f>
        <v>0</v>
      </c>
      <c r="BL317" s="16" t="s">
        <v>194</v>
      </c>
      <c r="BM317" s="140" t="s">
        <v>490</v>
      </c>
    </row>
    <row r="318" spans="2:65" s="11" customFormat="1" ht="22.9" customHeight="1" x14ac:dyDescent="0.2">
      <c r="B318" s="117"/>
      <c r="D318" s="118" t="s">
        <v>66</v>
      </c>
      <c r="E318" s="126" t="s">
        <v>491</v>
      </c>
      <c r="F318" s="126" t="s">
        <v>492</v>
      </c>
      <c r="J318" s="127">
        <f>BK318</f>
        <v>0</v>
      </c>
      <c r="L318" s="117"/>
      <c r="M318" s="121"/>
      <c r="P318" s="122">
        <f>SUM(P319:P333)</f>
        <v>4.9300800000000002</v>
      </c>
      <c r="R318" s="122">
        <f>SUM(R319:R333)</f>
        <v>0.11252465</v>
      </c>
      <c r="T318" s="123">
        <f>SUM(T319:T333)</f>
        <v>0</v>
      </c>
      <c r="AR318" s="118" t="s">
        <v>77</v>
      </c>
      <c r="AT318" s="124" t="s">
        <v>66</v>
      </c>
      <c r="AU318" s="124" t="s">
        <v>75</v>
      </c>
      <c r="AY318" s="118" t="s">
        <v>125</v>
      </c>
      <c r="BK318" s="125">
        <f>SUM(BK319:BK333)</f>
        <v>0</v>
      </c>
    </row>
    <row r="319" spans="2:65" s="1" customFormat="1" ht="16.5" customHeight="1" x14ac:dyDescent="0.2">
      <c r="B319" s="128"/>
      <c r="C319" s="129" t="s">
        <v>493</v>
      </c>
      <c r="D319" s="129" t="s">
        <v>128</v>
      </c>
      <c r="E319" s="130" t="s">
        <v>494</v>
      </c>
      <c r="F319" s="131" t="s">
        <v>495</v>
      </c>
      <c r="G319" s="132" t="s">
        <v>135</v>
      </c>
      <c r="H319" s="133">
        <v>3.11</v>
      </c>
      <c r="I319" s="202"/>
      <c r="J319" s="134">
        <f>ROUND(I319*H319,2)</f>
        <v>0</v>
      </c>
      <c r="K319" s="135"/>
      <c r="L319" s="28"/>
      <c r="M319" s="136" t="s">
        <v>1</v>
      </c>
      <c r="N319" s="137" t="s">
        <v>32</v>
      </c>
      <c r="O319" s="138">
        <v>2.4E-2</v>
      </c>
      <c r="P319" s="138">
        <f>O319*H319</f>
        <v>7.4639999999999998E-2</v>
      </c>
      <c r="Q319" s="138">
        <v>0</v>
      </c>
      <c r="R319" s="138">
        <f>Q319*H319</f>
        <v>0</v>
      </c>
      <c r="S319" s="138">
        <v>0</v>
      </c>
      <c r="T319" s="139">
        <f>S319*H319</f>
        <v>0</v>
      </c>
      <c r="AR319" s="140" t="s">
        <v>194</v>
      </c>
      <c r="AT319" s="140" t="s">
        <v>128</v>
      </c>
      <c r="AU319" s="140" t="s">
        <v>77</v>
      </c>
      <c r="AY319" s="16" t="s">
        <v>125</v>
      </c>
      <c r="BE319" s="141">
        <f>IF(N319="základní",J319,0)</f>
        <v>0</v>
      </c>
      <c r="BF319" s="141">
        <f>IF(N319="snížená",J319,0)</f>
        <v>0</v>
      </c>
      <c r="BG319" s="141">
        <f>IF(N319="zákl. přenesená",J319,0)</f>
        <v>0</v>
      </c>
      <c r="BH319" s="141">
        <f>IF(N319="sníž. přenesená",J319,0)</f>
        <v>0</v>
      </c>
      <c r="BI319" s="141">
        <f>IF(N319="nulová",J319,0)</f>
        <v>0</v>
      </c>
      <c r="BJ319" s="16" t="s">
        <v>75</v>
      </c>
      <c r="BK319" s="141">
        <f>ROUND(I319*H319,2)</f>
        <v>0</v>
      </c>
      <c r="BL319" s="16" t="s">
        <v>194</v>
      </c>
      <c r="BM319" s="140" t="s">
        <v>496</v>
      </c>
    </row>
    <row r="320" spans="2:65" s="1" customFormat="1" ht="24.2" customHeight="1" x14ac:dyDescent="0.2">
      <c r="B320" s="128"/>
      <c r="C320" s="129" t="s">
        <v>345</v>
      </c>
      <c r="D320" s="129" t="s">
        <v>128</v>
      </c>
      <c r="E320" s="130" t="s">
        <v>497</v>
      </c>
      <c r="F320" s="131" t="s">
        <v>498</v>
      </c>
      <c r="G320" s="132" t="s">
        <v>135</v>
      </c>
      <c r="H320" s="133">
        <v>3.11</v>
      </c>
      <c r="I320" s="202"/>
      <c r="J320" s="134">
        <f>ROUND(I320*H320,2)</f>
        <v>0</v>
      </c>
      <c r="K320" s="135"/>
      <c r="L320" s="28"/>
      <c r="M320" s="136" t="s">
        <v>1</v>
      </c>
      <c r="N320" s="137" t="s">
        <v>32</v>
      </c>
      <c r="O320" s="138">
        <v>0.05</v>
      </c>
      <c r="P320" s="138">
        <f>O320*H320</f>
        <v>0.1555</v>
      </c>
      <c r="Q320" s="138">
        <v>0</v>
      </c>
      <c r="R320" s="138">
        <f>Q320*H320</f>
        <v>0</v>
      </c>
      <c r="S320" s="138">
        <v>0</v>
      </c>
      <c r="T320" s="139">
        <f>S320*H320</f>
        <v>0</v>
      </c>
      <c r="AR320" s="140" t="s">
        <v>194</v>
      </c>
      <c r="AT320" s="140" t="s">
        <v>128</v>
      </c>
      <c r="AU320" s="140" t="s">
        <v>77</v>
      </c>
      <c r="AY320" s="16" t="s">
        <v>125</v>
      </c>
      <c r="BE320" s="141">
        <f>IF(N320="základní",J320,0)</f>
        <v>0</v>
      </c>
      <c r="BF320" s="141">
        <f>IF(N320="snížená",J320,0)</f>
        <v>0</v>
      </c>
      <c r="BG320" s="141">
        <f>IF(N320="zákl. přenesená",J320,0)</f>
        <v>0</v>
      </c>
      <c r="BH320" s="141">
        <f>IF(N320="sníž. přenesená",J320,0)</f>
        <v>0</v>
      </c>
      <c r="BI320" s="141">
        <f>IF(N320="nulová",J320,0)</f>
        <v>0</v>
      </c>
      <c r="BJ320" s="16" t="s">
        <v>75</v>
      </c>
      <c r="BK320" s="141">
        <f>ROUND(I320*H320,2)</f>
        <v>0</v>
      </c>
      <c r="BL320" s="16" t="s">
        <v>194</v>
      </c>
      <c r="BM320" s="140" t="s">
        <v>499</v>
      </c>
    </row>
    <row r="321" spans="2:65" s="1" customFormat="1" ht="37.9" customHeight="1" x14ac:dyDescent="0.2">
      <c r="B321" s="128"/>
      <c r="C321" s="129" t="s">
        <v>500</v>
      </c>
      <c r="D321" s="129" t="s">
        <v>128</v>
      </c>
      <c r="E321" s="130" t="s">
        <v>501</v>
      </c>
      <c r="F321" s="131" t="s">
        <v>502</v>
      </c>
      <c r="G321" s="132" t="s">
        <v>135</v>
      </c>
      <c r="H321" s="133">
        <v>3.11</v>
      </c>
      <c r="I321" s="202"/>
      <c r="J321" s="134">
        <f>ROUND(I321*H321,2)</f>
        <v>0</v>
      </c>
      <c r="K321" s="135"/>
      <c r="L321" s="28"/>
      <c r="M321" s="136" t="s">
        <v>1</v>
      </c>
      <c r="N321" s="137" t="s">
        <v>32</v>
      </c>
      <c r="O321" s="138">
        <v>1.06</v>
      </c>
      <c r="P321" s="138">
        <f>O321*H321</f>
        <v>3.2966000000000002</v>
      </c>
      <c r="Q321" s="138">
        <v>9.0900000000000009E-3</v>
      </c>
      <c r="R321" s="138">
        <f>Q321*H321</f>
        <v>2.8269900000000001E-2</v>
      </c>
      <c r="S321" s="138">
        <v>0</v>
      </c>
      <c r="T321" s="139">
        <f>S321*H321</f>
        <v>0</v>
      </c>
      <c r="AR321" s="140" t="s">
        <v>194</v>
      </c>
      <c r="AT321" s="140" t="s">
        <v>128</v>
      </c>
      <c r="AU321" s="140" t="s">
        <v>77</v>
      </c>
      <c r="AY321" s="16" t="s">
        <v>125</v>
      </c>
      <c r="BE321" s="141">
        <f>IF(N321="základní",J321,0)</f>
        <v>0</v>
      </c>
      <c r="BF321" s="141">
        <f>IF(N321="snížená",J321,0)</f>
        <v>0</v>
      </c>
      <c r="BG321" s="141">
        <f>IF(N321="zákl. přenesená",J321,0)</f>
        <v>0</v>
      </c>
      <c r="BH321" s="141">
        <f>IF(N321="sníž. přenesená",J321,0)</f>
        <v>0</v>
      </c>
      <c r="BI321" s="141">
        <f>IF(N321="nulová",J321,0)</f>
        <v>0</v>
      </c>
      <c r="BJ321" s="16" t="s">
        <v>75</v>
      </c>
      <c r="BK321" s="141">
        <f>ROUND(I321*H321,2)</f>
        <v>0</v>
      </c>
      <c r="BL321" s="16" t="s">
        <v>194</v>
      </c>
      <c r="BM321" s="140" t="s">
        <v>503</v>
      </c>
    </row>
    <row r="322" spans="2:65" s="13" customFormat="1" ht="22.5" x14ac:dyDescent="0.2">
      <c r="B322" s="149"/>
      <c r="D322" s="143" t="s">
        <v>137</v>
      </c>
      <c r="E322" s="150" t="s">
        <v>1</v>
      </c>
      <c r="F322" s="151" t="s">
        <v>504</v>
      </c>
      <c r="H322" s="150" t="s">
        <v>1</v>
      </c>
      <c r="L322" s="149"/>
      <c r="M322" s="152"/>
      <c r="T322" s="153"/>
      <c r="AT322" s="150" t="s">
        <v>137</v>
      </c>
      <c r="AU322" s="150" t="s">
        <v>77</v>
      </c>
      <c r="AV322" s="13" t="s">
        <v>75</v>
      </c>
      <c r="AW322" s="13" t="s">
        <v>24</v>
      </c>
      <c r="AX322" s="13" t="s">
        <v>67</v>
      </c>
      <c r="AY322" s="150" t="s">
        <v>125</v>
      </c>
    </row>
    <row r="323" spans="2:65" s="12" customFormat="1" x14ac:dyDescent="0.2">
      <c r="B323" s="142"/>
      <c r="D323" s="143" t="s">
        <v>137</v>
      </c>
      <c r="E323" s="144" t="s">
        <v>1</v>
      </c>
      <c r="F323" s="145" t="s">
        <v>404</v>
      </c>
      <c r="H323" s="146">
        <v>3.11</v>
      </c>
      <c r="L323" s="142"/>
      <c r="M323" s="147"/>
      <c r="T323" s="148"/>
      <c r="AT323" s="144" t="s">
        <v>137</v>
      </c>
      <c r="AU323" s="144" t="s">
        <v>77</v>
      </c>
      <c r="AV323" s="12" t="s">
        <v>77</v>
      </c>
      <c r="AW323" s="12" t="s">
        <v>24</v>
      </c>
      <c r="AX323" s="12" t="s">
        <v>67</v>
      </c>
      <c r="AY323" s="144" t="s">
        <v>125</v>
      </c>
    </row>
    <row r="324" spans="2:65" s="14" customFormat="1" x14ac:dyDescent="0.2">
      <c r="B324" s="154"/>
      <c r="D324" s="143" t="s">
        <v>137</v>
      </c>
      <c r="E324" s="155" t="s">
        <v>1</v>
      </c>
      <c r="F324" s="156" t="s">
        <v>144</v>
      </c>
      <c r="H324" s="157">
        <v>3.11</v>
      </c>
      <c r="L324" s="154"/>
      <c r="M324" s="158"/>
      <c r="T324" s="159"/>
      <c r="AT324" s="155" t="s">
        <v>137</v>
      </c>
      <c r="AU324" s="155" t="s">
        <v>77</v>
      </c>
      <c r="AV324" s="14" t="s">
        <v>132</v>
      </c>
      <c r="AW324" s="14" t="s">
        <v>24</v>
      </c>
      <c r="AX324" s="14" t="s">
        <v>75</v>
      </c>
      <c r="AY324" s="155" t="s">
        <v>125</v>
      </c>
    </row>
    <row r="325" spans="2:65" s="1" customFormat="1" ht="37.9" customHeight="1" x14ac:dyDescent="0.2">
      <c r="B325" s="128"/>
      <c r="C325" s="160" t="s">
        <v>350</v>
      </c>
      <c r="D325" s="160" t="s">
        <v>157</v>
      </c>
      <c r="E325" s="161" t="s">
        <v>505</v>
      </c>
      <c r="F325" s="162" t="s">
        <v>506</v>
      </c>
      <c r="G325" s="163" t="s">
        <v>135</v>
      </c>
      <c r="H325" s="164">
        <v>3.577</v>
      </c>
      <c r="I325" s="201"/>
      <c r="J325" s="165">
        <f>ROUND(I325*H325,2)</f>
        <v>0</v>
      </c>
      <c r="K325" s="166"/>
      <c r="L325" s="167"/>
      <c r="M325" s="168" t="s">
        <v>1</v>
      </c>
      <c r="N325" s="169" t="s">
        <v>32</v>
      </c>
      <c r="O325" s="138">
        <v>0</v>
      </c>
      <c r="P325" s="138">
        <f>O325*H325</f>
        <v>0</v>
      </c>
      <c r="Q325" s="138">
        <v>2.1999999999999999E-2</v>
      </c>
      <c r="R325" s="138">
        <f>Q325*H325</f>
        <v>7.8694E-2</v>
      </c>
      <c r="S325" s="138">
        <v>0</v>
      </c>
      <c r="T325" s="139">
        <f>S325*H325</f>
        <v>0</v>
      </c>
      <c r="AR325" s="140" t="s">
        <v>243</v>
      </c>
      <c r="AT325" s="140" t="s">
        <v>157</v>
      </c>
      <c r="AU325" s="140" t="s">
        <v>77</v>
      </c>
      <c r="AY325" s="16" t="s">
        <v>125</v>
      </c>
      <c r="BE325" s="141">
        <f>IF(N325="základní",J325,0)</f>
        <v>0</v>
      </c>
      <c r="BF325" s="141">
        <f>IF(N325="snížená",J325,0)</f>
        <v>0</v>
      </c>
      <c r="BG325" s="141">
        <f>IF(N325="zákl. přenesená",J325,0)</f>
        <v>0</v>
      </c>
      <c r="BH325" s="141">
        <f>IF(N325="sníž. přenesená",J325,0)</f>
        <v>0</v>
      </c>
      <c r="BI325" s="141">
        <f>IF(N325="nulová",J325,0)</f>
        <v>0</v>
      </c>
      <c r="BJ325" s="16" t="s">
        <v>75</v>
      </c>
      <c r="BK325" s="141">
        <f>ROUND(I325*H325,2)</f>
        <v>0</v>
      </c>
      <c r="BL325" s="16" t="s">
        <v>194</v>
      </c>
      <c r="BM325" s="140" t="s">
        <v>507</v>
      </c>
    </row>
    <row r="326" spans="2:65" s="12" customFormat="1" x14ac:dyDescent="0.2">
      <c r="B326" s="142"/>
      <c r="D326" s="143" t="s">
        <v>137</v>
      </c>
      <c r="E326" s="144" t="s">
        <v>1</v>
      </c>
      <c r="F326" s="145" t="s">
        <v>508</v>
      </c>
      <c r="H326" s="146">
        <v>3.577</v>
      </c>
      <c r="L326" s="142"/>
      <c r="M326" s="147"/>
      <c r="T326" s="148"/>
      <c r="AT326" s="144" t="s">
        <v>137</v>
      </c>
      <c r="AU326" s="144" t="s">
        <v>77</v>
      </c>
      <c r="AV326" s="12" t="s">
        <v>77</v>
      </c>
      <c r="AW326" s="12" t="s">
        <v>24</v>
      </c>
      <c r="AX326" s="12" t="s">
        <v>67</v>
      </c>
      <c r="AY326" s="144" t="s">
        <v>125</v>
      </c>
    </row>
    <row r="327" spans="2:65" s="14" customFormat="1" x14ac:dyDescent="0.2">
      <c r="B327" s="154"/>
      <c r="D327" s="143" t="s">
        <v>137</v>
      </c>
      <c r="E327" s="155" t="s">
        <v>1</v>
      </c>
      <c r="F327" s="156" t="s">
        <v>144</v>
      </c>
      <c r="H327" s="157">
        <v>3.577</v>
      </c>
      <c r="L327" s="154"/>
      <c r="M327" s="158"/>
      <c r="T327" s="159"/>
      <c r="AT327" s="155" t="s">
        <v>137</v>
      </c>
      <c r="AU327" s="155" t="s">
        <v>77</v>
      </c>
      <c r="AV327" s="14" t="s">
        <v>132</v>
      </c>
      <c r="AW327" s="14" t="s">
        <v>24</v>
      </c>
      <c r="AX327" s="14" t="s">
        <v>75</v>
      </c>
      <c r="AY327" s="155" t="s">
        <v>125</v>
      </c>
    </row>
    <row r="328" spans="2:65" s="1" customFormat="1" ht="24.2" customHeight="1" x14ac:dyDescent="0.2">
      <c r="B328" s="128"/>
      <c r="C328" s="129" t="s">
        <v>509</v>
      </c>
      <c r="D328" s="129" t="s">
        <v>128</v>
      </c>
      <c r="E328" s="130" t="s">
        <v>510</v>
      </c>
      <c r="F328" s="131" t="s">
        <v>511</v>
      </c>
      <c r="G328" s="132" t="s">
        <v>135</v>
      </c>
      <c r="H328" s="133">
        <v>3.11</v>
      </c>
      <c r="I328" s="202"/>
      <c r="J328" s="134">
        <f>ROUND(I328*H328,2)</f>
        <v>0</v>
      </c>
      <c r="K328" s="135"/>
      <c r="L328" s="28"/>
      <c r="M328" s="136" t="s">
        <v>1</v>
      </c>
      <c r="N328" s="137" t="s">
        <v>32</v>
      </c>
      <c r="O328" s="138">
        <v>0.27800000000000002</v>
      </c>
      <c r="P328" s="138">
        <f>O328*H328</f>
        <v>0.86458000000000002</v>
      </c>
      <c r="Q328" s="138">
        <v>1.5E-3</v>
      </c>
      <c r="R328" s="138">
        <f>Q328*H328</f>
        <v>4.6649999999999999E-3</v>
      </c>
      <c r="S328" s="138">
        <v>0</v>
      </c>
      <c r="T328" s="139">
        <f>S328*H328</f>
        <v>0</v>
      </c>
      <c r="AR328" s="140" t="s">
        <v>194</v>
      </c>
      <c r="AT328" s="140" t="s">
        <v>128</v>
      </c>
      <c r="AU328" s="140" t="s">
        <v>77</v>
      </c>
      <c r="AY328" s="16" t="s">
        <v>125</v>
      </c>
      <c r="BE328" s="141">
        <f>IF(N328="základní",J328,0)</f>
        <v>0</v>
      </c>
      <c r="BF328" s="141">
        <f>IF(N328="snížená",J328,0)</f>
        <v>0</v>
      </c>
      <c r="BG328" s="141">
        <f>IF(N328="zákl. přenesená",J328,0)</f>
        <v>0</v>
      </c>
      <c r="BH328" s="141">
        <f>IF(N328="sníž. přenesená",J328,0)</f>
        <v>0</v>
      </c>
      <c r="BI328" s="141">
        <f>IF(N328="nulová",J328,0)</f>
        <v>0</v>
      </c>
      <c r="BJ328" s="16" t="s">
        <v>75</v>
      </c>
      <c r="BK328" s="141">
        <f>ROUND(I328*H328,2)</f>
        <v>0</v>
      </c>
      <c r="BL328" s="16" t="s">
        <v>194</v>
      </c>
      <c r="BM328" s="140" t="s">
        <v>512</v>
      </c>
    </row>
    <row r="329" spans="2:65" s="1" customFormat="1" ht="16.5" customHeight="1" x14ac:dyDescent="0.2">
      <c r="B329" s="128"/>
      <c r="C329" s="129" t="s">
        <v>353</v>
      </c>
      <c r="D329" s="129" t="s">
        <v>128</v>
      </c>
      <c r="E329" s="130" t="s">
        <v>513</v>
      </c>
      <c r="F329" s="131" t="s">
        <v>514</v>
      </c>
      <c r="G329" s="132" t="s">
        <v>242</v>
      </c>
      <c r="H329" s="133">
        <v>8.2249999999999996</v>
      </c>
      <c r="I329" s="202"/>
      <c r="J329" s="134">
        <f>ROUND(I329*H329,2)</f>
        <v>0</v>
      </c>
      <c r="K329" s="135"/>
      <c r="L329" s="28"/>
      <c r="M329" s="136" t="s">
        <v>1</v>
      </c>
      <c r="N329" s="137" t="s">
        <v>32</v>
      </c>
      <c r="O329" s="138">
        <v>0.05</v>
      </c>
      <c r="P329" s="138">
        <f>O329*H329</f>
        <v>0.41125</v>
      </c>
      <c r="Q329" s="138">
        <v>9.0000000000000006E-5</v>
      </c>
      <c r="R329" s="138">
        <f>Q329*H329</f>
        <v>7.4025000000000002E-4</v>
      </c>
      <c r="S329" s="138">
        <v>0</v>
      </c>
      <c r="T329" s="139">
        <f>S329*H329</f>
        <v>0</v>
      </c>
      <c r="AR329" s="140" t="s">
        <v>194</v>
      </c>
      <c r="AT329" s="140" t="s">
        <v>128</v>
      </c>
      <c r="AU329" s="140" t="s">
        <v>77</v>
      </c>
      <c r="AY329" s="16" t="s">
        <v>125</v>
      </c>
      <c r="BE329" s="141">
        <f>IF(N329="základní",J329,0)</f>
        <v>0</v>
      </c>
      <c r="BF329" s="141">
        <f>IF(N329="snížená",J329,0)</f>
        <v>0</v>
      </c>
      <c r="BG329" s="141">
        <f>IF(N329="zákl. přenesená",J329,0)</f>
        <v>0</v>
      </c>
      <c r="BH329" s="141">
        <f>IF(N329="sníž. přenesená",J329,0)</f>
        <v>0</v>
      </c>
      <c r="BI329" s="141">
        <f>IF(N329="nulová",J329,0)</f>
        <v>0</v>
      </c>
      <c r="BJ329" s="16" t="s">
        <v>75</v>
      </c>
      <c r="BK329" s="141">
        <f>ROUND(I329*H329,2)</f>
        <v>0</v>
      </c>
      <c r="BL329" s="16" t="s">
        <v>194</v>
      </c>
      <c r="BM329" s="140" t="s">
        <v>515</v>
      </c>
    </row>
    <row r="330" spans="2:65" s="12" customFormat="1" x14ac:dyDescent="0.2">
      <c r="B330" s="142"/>
      <c r="D330" s="143" t="s">
        <v>137</v>
      </c>
      <c r="E330" s="144" t="s">
        <v>1</v>
      </c>
      <c r="F330" s="145" t="s">
        <v>516</v>
      </c>
      <c r="H330" s="146">
        <v>8.2249999999999996</v>
      </c>
      <c r="L330" s="142"/>
      <c r="M330" s="147"/>
      <c r="T330" s="148"/>
      <c r="AT330" s="144" t="s">
        <v>137</v>
      </c>
      <c r="AU330" s="144" t="s">
        <v>77</v>
      </c>
      <c r="AV330" s="12" t="s">
        <v>77</v>
      </c>
      <c r="AW330" s="12" t="s">
        <v>24</v>
      </c>
      <c r="AX330" s="12" t="s">
        <v>67</v>
      </c>
      <c r="AY330" s="144" t="s">
        <v>125</v>
      </c>
    </row>
    <row r="331" spans="2:65" s="14" customFormat="1" x14ac:dyDescent="0.2">
      <c r="B331" s="154"/>
      <c r="D331" s="143" t="s">
        <v>137</v>
      </c>
      <c r="E331" s="155" t="s">
        <v>1</v>
      </c>
      <c r="F331" s="156" t="s">
        <v>144</v>
      </c>
      <c r="H331" s="157">
        <v>8.2249999999999996</v>
      </c>
      <c r="L331" s="154"/>
      <c r="M331" s="158"/>
      <c r="T331" s="159"/>
      <c r="AT331" s="155" t="s">
        <v>137</v>
      </c>
      <c r="AU331" s="155" t="s">
        <v>77</v>
      </c>
      <c r="AV331" s="14" t="s">
        <v>132</v>
      </c>
      <c r="AW331" s="14" t="s">
        <v>24</v>
      </c>
      <c r="AX331" s="14" t="s">
        <v>75</v>
      </c>
      <c r="AY331" s="155" t="s">
        <v>125</v>
      </c>
    </row>
    <row r="332" spans="2:65" s="1" customFormat="1" ht="24.2" customHeight="1" x14ac:dyDescent="0.2">
      <c r="B332" s="128"/>
      <c r="C332" s="129" t="s">
        <v>517</v>
      </c>
      <c r="D332" s="129" t="s">
        <v>128</v>
      </c>
      <c r="E332" s="130" t="s">
        <v>518</v>
      </c>
      <c r="F332" s="131" t="s">
        <v>519</v>
      </c>
      <c r="G332" s="132" t="s">
        <v>135</v>
      </c>
      <c r="H332" s="133">
        <v>3.11</v>
      </c>
      <c r="I332" s="202"/>
      <c r="J332" s="134">
        <f>ROUND(I332*H332,2)</f>
        <v>0</v>
      </c>
      <c r="K332" s="135"/>
      <c r="L332" s="28"/>
      <c r="M332" s="136" t="s">
        <v>1</v>
      </c>
      <c r="N332" s="137" t="s">
        <v>32</v>
      </c>
      <c r="O332" s="138">
        <v>4.1000000000000002E-2</v>
      </c>
      <c r="P332" s="138">
        <f>O332*H332</f>
        <v>0.12751000000000001</v>
      </c>
      <c r="Q332" s="138">
        <v>5.0000000000000002E-5</v>
      </c>
      <c r="R332" s="138">
        <f>Q332*H332</f>
        <v>1.5550000000000001E-4</v>
      </c>
      <c r="S332" s="138">
        <v>0</v>
      </c>
      <c r="T332" s="139">
        <f>S332*H332</f>
        <v>0</v>
      </c>
      <c r="AR332" s="140" t="s">
        <v>194</v>
      </c>
      <c r="AT332" s="140" t="s">
        <v>128</v>
      </c>
      <c r="AU332" s="140" t="s">
        <v>77</v>
      </c>
      <c r="AY332" s="16" t="s">
        <v>125</v>
      </c>
      <c r="BE332" s="141">
        <f>IF(N332="základní",J332,0)</f>
        <v>0</v>
      </c>
      <c r="BF332" s="141">
        <f>IF(N332="snížená",J332,0)</f>
        <v>0</v>
      </c>
      <c r="BG332" s="141">
        <f>IF(N332="zákl. přenesená",J332,0)</f>
        <v>0</v>
      </c>
      <c r="BH332" s="141">
        <f>IF(N332="sníž. přenesená",J332,0)</f>
        <v>0</v>
      </c>
      <c r="BI332" s="141">
        <f>IF(N332="nulová",J332,0)</f>
        <v>0</v>
      </c>
      <c r="BJ332" s="16" t="s">
        <v>75</v>
      </c>
      <c r="BK332" s="141">
        <f>ROUND(I332*H332,2)</f>
        <v>0</v>
      </c>
      <c r="BL332" s="16" t="s">
        <v>194</v>
      </c>
      <c r="BM332" s="140" t="s">
        <v>520</v>
      </c>
    </row>
    <row r="333" spans="2:65" s="1" customFormat="1" ht="24.2" customHeight="1" x14ac:dyDescent="0.2">
      <c r="B333" s="128"/>
      <c r="C333" s="129" t="s">
        <v>357</v>
      </c>
      <c r="D333" s="129" t="s">
        <v>128</v>
      </c>
      <c r="E333" s="130" t="s">
        <v>521</v>
      </c>
      <c r="F333" s="131" t="s">
        <v>522</v>
      </c>
      <c r="G333" s="132" t="s">
        <v>384</v>
      </c>
      <c r="H333" s="133">
        <v>165.52</v>
      </c>
      <c r="I333" s="202"/>
      <c r="J333" s="134">
        <f>ROUND(I333*H333,2)</f>
        <v>0</v>
      </c>
      <c r="K333" s="135"/>
      <c r="L333" s="28"/>
      <c r="M333" s="136" t="s">
        <v>1</v>
      </c>
      <c r="N333" s="137" t="s">
        <v>32</v>
      </c>
      <c r="O333" s="138">
        <v>0</v>
      </c>
      <c r="P333" s="138">
        <f>O333*H333</f>
        <v>0</v>
      </c>
      <c r="Q333" s="138">
        <v>0</v>
      </c>
      <c r="R333" s="138">
        <f>Q333*H333</f>
        <v>0</v>
      </c>
      <c r="S333" s="138">
        <v>0</v>
      </c>
      <c r="T333" s="139">
        <f>S333*H333</f>
        <v>0</v>
      </c>
      <c r="AR333" s="140" t="s">
        <v>194</v>
      </c>
      <c r="AT333" s="140" t="s">
        <v>128</v>
      </c>
      <c r="AU333" s="140" t="s">
        <v>77</v>
      </c>
      <c r="AY333" s="16" t="s">
        <v>125</v>
      </c>
      <c r="BE333" s="141">
        <f>IF(N333="základní",J333,0)</f>
        <v>0</v>
      </c>
      <c r="BF333" s="141">
        <f>IF(N333="snížená",J333,0)</f>
        <v>0</v>
      </c>
      <c r="BG333" s="141">
        <f>IF(N333="zákl. přenesená",J333,0)</f>
        <v>0</v>
      </c>
      <c r="BH333" s="141">
        <f>IF(N333="sníž. přenesená",J333,0)</f>
        <v>0</v>
      </c>
      <c r="BI333" s="141">
        <f>IF(N333="nulová",J333,0)</f>
        <v>0</v>
      </c>
      <c r="BJ333" s="16" t="s">
        <v>75</v>
      </c>
      <c r="BK333" s="141">
        <f>ROUND(I333*H333,2)</f>
        <v>0</v>
      </c>
      <c r="BL333" s="16" t="s">
        <v>194</v>
      </c>
      <c r="BM333" s="140" t="s">
        <v>523</v>
      </c>
    </row>
    <row r="334" spans="2:65" s="11" customFormat="1" ht="22.9" customHeight="1" x14ac:dyDescent="0.2">
      <c r="B334" s="117"/>
      <c r="D334" s="118" t="s">
        <v>66</v>
      </c>
      <c r="E334" s="126" t="s">
        <v>524</v>
      </c>
      <c r="F334" s="126" t="s">
        <v>525</v>
      </c>
      <c r="J334" s="127">
        <f>BK334</f>
        <v>0</v>
      </c>
      <c r="L334" s="117"/>
      <c r="M334" s="121"/>
      <c r="P334" s="122">
        <f>SUM(P335:P361)</f>
        <v>54.816250000000004</v>
      </c>
      <c r="R334" s="122">
        <f>SUM(R335:R361)</f>
        <v>0.5294563000000001</v>
      </c>
      <c r="T334" s="123">
        <f>SUM(T335:T361)</f>
        <v>0.12456000000000002</v>
      </c>
      <c r="AR334" s="118" t="s">
        <v>77</v>
      </c>
      <c r="AT334" s="124" t="s">
        <v>66</v>
      </c>
      <c r="AU334" s="124" t="s">
        <v>75</v>
      </c>
      <c r="AY334" s="118" t="s">
        <v>125</v>
      </c>
      <c r="BK334" s="125">
        <f>SUM(BK335:BK361)</f>
        <v>0</v>
      </c>
    </row>
    <row r="335" spans="2:65" s="1" customFormat="1" ht="16.5" customHeight="1" x14ac:dyDescent="0.2">
      <c r="B335" s="128"/>
      <c r="C335" s="129" t="s">
        <v>526</v>
      </c>
      <c r="D335" s="129" t="s">
        <v>128</v>
      </c>
      <c r="E335" s="130" t="s">
        <v>527</v>
      </c>
      <c r="F335" s="131" t="s">
        <v>528</v>
      </c>
      <c r="G335" s="132" t="s">
        <v>135</v>
      </c>
      <c r="H335" s="133">
        <v>38.6</v>
      </c>
      <c r="I335" s="202"/>
      <c r="J335" s="134">
        <f>ROUND(I335*H335,2)</f>
        <v>0</v>
      </c>
      <c r="K335" s="135"/>
      <c r="L335" s="28"/>
      <c r="M335" s="136" t="s">
        <v>1</v>
      </c>
      <c r="N335" s="137" t="s">
        <v>32</v>
      </c>
      <c r="O335" s="138">
        <v>2.4E-2</v>
      </c>
      <c r="P335" s="138">
        <f>O335*H335</f>
        <v>0.9264</v>
      </c>
      <c r="Q335" s="138">
        <v>0</v>
      </c>
      <c r="R335" s="138">
        <f>Q335*H335</f>
        <v>0</v>
      </c>
      <c r="S335" s="138">
        <v>0</v>
      </c>
      <c r="T335" s="139">
        <f>S335*H335</f>
        <v>0</v>
      </c>
      <c r="AR335" s="140" t="s">
        <v>194</v>
      </c>
      <c r="AT335" s="140" t="s">
        <v>128</v>
      </c>
      <c r="AU335" s="140" t="s">
        <v>77</v>
      </c>
      <c r="AY335" s="16" t="s">
        <v>125</v>
      </c>
      <c r="BE335" s="141">
        <f>IF(N335="základní",J335,0)</f>
        <v>0</v>
      </c>
      <c r="BF335" s="141">
        <f>IF(N335="snížená",J335,0)</f>
        <v>0</v>
      </c>
      <c r="BG335" s="141">
        <f>IF(N335="zákl. přenesená",J335,0)</f>
        <v>0</v>
      </c>
      <c r="BH335" s="141">
        <f>IF(N335="sníž. přenesená",J335,0)</f>
        <v>0</v>
      </c>
      <c r="BI335" s="141">
        <f>IF(N335="nulová",J335,0)</f>
        <v>0</v>
      </c>
      <c r="BJ335" s="16" t="s">
        <v>75</v>
      </c>
      <c r="BK335" s="141">
        <f>ROUND(I335*H335,2)</f>
        <v>0</v>
      </c>
      <c r="BL335" s="16" t="s">
        <v>194</v>
      </c>
      <c r="BM335" s="140" t="s">
        <v>529</v>
      </c>
    </row>
    <row r="336" spans="2:65" s="13" customFormat="1" ht="22.5" x14ac:dyDescent="0.2">
      <c r="B336" s="149"/>
      <c r="D336" s="143" t="s">
        <v>137</v>
      </c>
      <c r="E336" s="150" t="s">
        <v>1</v>
      </c>
      <c r="F336" s="151" t="s">
        <v>530</v>
      </c>
      <c r="H336" s="150" t="s">
        <v>1</v>
      </c>
      <c r="L336" s="149"/>
      <c r="M336" s="152"/>
      <c r="T336" s="153"/>
      <c r="AT336" s="150" t="s">
        <v>137</v>
      </c>
      <c r="AU336" s="150" t="s">
        <v>77</v>
      </c>
      <c r="AV336" s="13" t="s">
        <v>75</v>
      </c>
      <c r="AW336" s="13" t="s">
        <v>24</v>
      </c>
      <c r="AX336" s="13" t="s">
        <v>67</v>
      </c>
      <c r="AY336" s="150" t="s">
        <v>125</v>
      </c>
    </row>
    <row r="337" spans="2:65" s="12" customFormat="1" x14ac:dyDescent="0.2">
      <c r="B337" s="142"/>
      <c r="D337" s="143" t="s">
        <v>137</v>
      </c>
      <c r="E337" s="144" t="s">
        <v>1</v>
      </c>
      <c r="F337" s="145" t="s">
        <v>398</v>
      </c>
      <c r="H337" s="146">
        <v>38.6</v>
      </c>
      <c r="L337" s="142"/>
      <c r="M337" s="147"/>
      <c r="T337" s="148"/>
      <c r="AT337" s="144" t="s">
        <v>137</v>
      </c>
      <c r="AU337" s="144" t="s">
        <v>77</v>
      </c>
      <c r="AV337" s="12" t="s">
        <v>77</v>
      </c>
      <c r="AW337" s="12" t="s">
        <v>24</v>
      </c>
      <c r="AX337" s="12" t="s">
        <v>67</v>
      </c>
      <c r="AY337" s="144" t="s">
        <v>125</v>
      </c>
    </row>
    <row r="338" spans="2:65" s="14" customFormat="1" x14ac:dyDescent="0.2">
      <c r="B338" s="154"/>
      <c r="D338" s="143" t="s">
        <v>137</v>
      </c>
      <c r="E338" s="155" t="s">
        <v>1</v>
      </c>
      <c r="F338" s="156" t="s">
        <v>144</v>
      </c>
      <c r="H338" s="157">
        <v>38.6</v>
      </c>
      <c r="L338" s="154"/>
      <c r="M338" s="158"/>
      <c r="T338" s="159"/>
      <c r="AT338" s="155" t="s">
        <v>137</v>
      </c>
      <c r="AU338" s="155" t="s">
        <v>77</v>
      </c>
      <c r="AV338" s="14" t="s">
        <v>132</v>
      </c>
      <c r="AW338" s="14" t="s">
        <v>24</v>
      </c>
      <c r="AX338" s="14" t="s">
        <v>75</v>
      </c>
      <c r="AY338" s="155" t="s">
        <v>125</v>
      </c>
    </row>
    <row r="339" spans="2:65" s="1" customFormat="1" ht="24.2" customHeight="1" x14ac:dyDescent="0.2">
      <c r="B339" s="128"/>
      <c r="C339" s="129" t="s">
        <v>360</v>
      </c>
      <c r="D339" s="129" t="s">
        <v>128</v>
      </c>
      <c r="E339" s="130" t="s">
        <v>531</v>
      </c>
      <c r="F339" s="131" t="s">
        <v>532</v>
      </c>
      <c r="G339" s="132" t="s">
        <v>135</v>
      </c>
      <c r="H339" s="133">
        <v>38.6</v>
      </c>
      <c r="I339" s="202"/>
      <c r="J339" s="134">
        <f>ROUND(I339*H339,2)</f>
        <v>0</v>
      </c>
      <c r="K339" s="135"/>
      <c r="L339" s="28"/>
      <c r="M339" s="136" t="s">
        <v>1</v>
      </c>
      <c r="N339" s="137" t="s">
        <v>32</v>
      </c>
      <c r="O339" s="138">
        <v>5.8000000000000003E-2</v>
      </c>
      <c r="P339" s="138">
        <f>O339*H339</f>
        <v>2.2388000000000003</v>
      </c>
      <c r="Q339" s="138">
        <v>3.0000000000000001E-5</v>
      </c>
      <c r="R339" s="138">
        <f>Q339*H339</f>
        <v>1.1580000000000002E-3</v>
      </c>
      <c r="S339" s="138">
        <v>0</v>
      </c>
      <c r="T339" s="139">
        <f>S339*H339</f>
        <v>0</v>
      </c>
      <c r="AR339" s="140" t="s">
        <v>194</v>
      </c>
      <c r="AT339" s="140" t="s">
        <v>128</v>
      </c>
      <c r="AU339" s="140" t="s">
        <v>77</v>
      </c>
      <c r="AY339" s="16" t="s">
        <v>125</v>
      </c>
      <c r="BE339" s="141">
        <f>IF(N339="základní",J339,0)</f>
        <v>0</v>
      </c>
      <c r="BF339" s="141">
        <f>IF(N339="snížená",J339,0)</f>
        <v>0</v>
      </c>
      <c r="BG339" s="141">
        <f>IF(N339="zákl. přenesená",J339,0)</f>
        <v>0</v>
      </c>
      <c r="BH339" s="141">
        <f>IF(N339="sníž. přenesená",J339,0)</f>
        <v>0</v>
      </c>
      <c r="BI339" s="141">
        <f>IF(N339="nulová",J339,0)</f>
        <v>0</v>
      </c>
      <c r="BJ339" s="16" t="s">
        <v>75</v>
      </c>
      <c r="BK339" s="141">
        <f>ROUND(I339*H339,2)</f>
        <v>0</v>
      </c>
      <c r="BL339" s="16" t="s">
        <v>194</v>
      </c>
      <c r="BM339" s="140" t="s">
        <v>533</v>
      </c>
    </row>
    <row r="340" spans="2:65" s="1" customFormat="1" ht="37.9" customHeight="1" x14ac:dyDescent="0.2">
      <c r="B340" s="128"/>
      <c r="C340" s="129" t="s">
        <v>534</v>
      </c>
      <c r="D340" s="129" t="s">
        <v>128</v>
      </c>
      <c r="E340" s="130" t="s">
        <v>535</v>
      </c>
      <c r="F340" s="131" t="s">
        <v>536</v>
      </c>
      <c r="G340" s="132" t="s">
        <v>135</v>
      </c>
      <c r="H340" s="133">
        <v>38.6</v>
      </c>
      <c r="I340" s="202"/>
      <c r="J340" s="134">
        <f>ROUND(I340*H340,2)</f>
        <v>0</v>
      </c>
      <c r="K340" s="135"/>
      <c r="L340" s="28"/>
      <c r="M340" s="136" t="s">
        <v>1</v>
      </c>
      <c r="N340" s="137" t="s">
        <v>32</v>
      </c>
      <c r="O340" s="138">
        <v>0.52800000000000002</v>
      </c>
      <c r="P340" s="138">
        <f>O340*H340</f>
        <v>20.380800000000001</v>
      </c>
      <c r="Q340" s="138">
        <v>8.2500000000000004E-3</v>
      </c>
      <c r="R340" s="138">
        <f>Q340*H340</f>
        <v>0.31845000000000001</v>
      </c>
      <c r="S340" s="138">
        <v>0</v>
      </c>
      <c r="T340" s="139">
        <f>S340*H340</f>
        <v>0</v>
      </c>
      <c r="AR340" s="140" t="s">
        <v>194</v>
      </c>
      <c r="AT340" s="140" t="s">
        <v>128</v>
      </c>
      <c r="AU340" s="140" t="s">
        <v>77</v>
      </c>
      <c r="AY340" s="16" t="s">
        <v>125</v>
      </c>
      <c r="BE340" s="141">
        <f>IF(N340="základní",J340,0)</f>
        <v>0</v>
      </c>
      <c r="BF340" s="141">
        <f>IF(N340="snížená",J340,0)</f>
        <v>0</v>
      </c>
      <c r="BG340" s="141">
        <f>IF(N340="zákl. přenesená",J340,0)</f>
        <v>0</v>
      </c>
      <c r="BH340" s="141">
        <f>IF(N340="sníž. přenesená",J340,0)</f>
        <v>0</v>
      </c>
      <c r="BI340" s="141">
        <f>IF(N340="nulová",J340,0)</f>
        <v>0</v>
      </c>
      <c r="BJ340" s="16" t="s">
        <v>75</v>
      </c>
      <c r="BK340" s="141">
        <f>ROUND(I340*H340,2)</f>
        <v>0</v>
      </c>
      <c r="BL340" s="16" t="s">
        <v>194</v>
      </c>
      <c r="BM340" s="140" t="s">
        <v>537</v>
      </c>
    </row>
    <row r="341" spans="2:65" s="1" customFormat="1" ht="24.2" customHeight="1" x14ac:dyDescent="0.2">
      <c r="B341" s="128"/>
      <c r="C341" s="129" t="s">
        <v>364</v>
      </c>
      <c r="D341" s="129" t="s">
        <v>128</v>
      </c>
      <c r="E341" s="130" t="s">
        <v>538</v>
      </c>
      <c r="F341" s="131" t="s">
        <v>539</v>
      </c>
      <c r="G341" s="132" t="s">
        <v>135</v>
      </c>
      <c r="H341" s="133">
        <v>41.52</v>
      </c>
      <c r="I341" s="202"/>
      <c r="J341" s="134">
        <f>ROUND(I341*H341,2)</f>
        <v>0</v>
      </c>
      <c r="K341" s="135"/>
      <c r="L341" s="28"/>
      <c r="M341" s="136" t="s">
        <v>1</v>
      </c>
      <c r="N341" s="137" t="s">
        <v>32</v>
      </c>
      <c r="O341" s="138">
        <v>0.255</v>
      </c>
      <c r="P341" s="138">
        <f>O341*H341</f>
        <v>10.5876</v>
      </c>
      <c r="Q341" s="138">
        <v>0</v>
      </c>
      <c r="R341" s="138">
        <f>Q341*H341</f>
        <v>0</v>
      </c>
      <c r="S341" s="138">
        <v>3.0000000000000001E-3</v>
      </c>
      <c r="T341" s="139">
        <f>S341*H341</f>
        <v>0.12456000000000002</v>
      </c>
      <c r="AR341" s="140" t="s">
        <v>194</v>
      </c>
      <c r="AT341" s="140" t="s">
        <v>128</v>
      </c>
      <c r="AU341" s="140" t="s">
        <v>77</v>
      </c>
      <c r="AY341" s="16" t="s">
        <v>125</v>
      </c>
      <c r="BE341" s="141">
        <f>IF(N341="základní",J341,0)</f>
        <v>0</v>
      </c>
      <c r="BF341" s="141">
        <f>IF(N341="snížená",J341,0)</f>
        <v>0</v>
      </c>
      <c r="BG341" s="141">
        <f>IF(N341="zákl. přenesená",J341,0)</f>
        <v>0</v>
      </c>
      <c r="BH341" s="141">
        <f>IF(N341="sníž. přenesená",J341,0)</f>
        <v>0</v>
      </c>
      <c r="BI341" s="141">
        <f>IF(N341="nulová",J341,0)</f>
        <v>0</v>
      </c>
      <c r="BJ341" s="16" t="s">
        <v>75</v>
      </c>
      <c r="BK341" s="141">
        <f>ROUND(I341*H341,2)</f>
        <v>0</v>
      </c>
      <c r="BL341" s="16" t="s">
        <v>194</v>
      </c>
      <c r="BM341" s="140" t="s">
        <v>540</v>
      </c>
    </row>
    <row r="342" spans="2:65" s="13" customFormat="1" x14ac:dyDescent="0.2">
      <c r="B342" s="149"/>
      <c r="D342" s="143" t="s">
        <v>137</v>
      </c>
      <c r="E342" s="150" t="s">
        <v>1</v>
      </c>
      <c r="F342" s="151" t="s">
        <v>541</v>
      </c>
      <c r="H342" s="150" t="s">
        <v>1</v>
      </c>
      <c r="L342" s="149"/>
      <c r="M342" s="152"/>
      <c r="T342" s="153"/>
      <c r="AT342" s="150" t="s">
        <v>137</v>
      </c>
      <c r="AU342" s="150" t="s">
        <v>77</v>
      </c>
      <c r="AV342" s="13" t="s">
        <v>75</v>
      </c>
      <c r="AW342" s="13" t="s">
        <v>24</v>
      </c>
      <c r="AX342" s="13" t="s">
        <v>67</v>
      </c>
      <c r="AY342" s="150" t="s">
        <v>125</v>
      </c>
    </row>
    <row r="343" spans="2:65" s="12" customFormat="1" x14ac:dyDescent="0.2">
      <c r="B343" s="142"/>
      <c r="D343" s="143" t="s">
        <v>137</v>
      </c>
      <c r="E343" s="144" t="s">
        <v>1</v>
      </c>
      <c r="F343" s="145" t="s">
        <v>542</v>
      </c>
      <c r="H343" s="146">
        <v>41.52</v>
      </c>
      <c r="L343" s="142"/>
      <c r="M343" s="147"/>
      <c r="T343" s="148"/>
      <c r="AT343" s="144" t="s">
        <v>137</v>
      </c>
      <c r="AU343" s="144" t="s">
        <v>77</v>
      </c>
      <c r="AV343" s="12" t="s">
        <v>77</v>
      </c>
      <c r="AW343" s="12" t="s">
        <v>24</v>
      </c>
      <c r="AX343" s="12" t="s">
        <v>67</v>
      </c>
      <c r="AY343" s="144" t="s">
        <v>125</v>
      </c>
    </row>
    <row r="344" spans="2:65" s="14" customFormat="1" x14ac:dyDescent="0.2">
      <c r="B344" s="154"/>
      <c r="D344" s="143" t="s">
        <v>137</v>
      </c>
      <c r="E344" s="155" t="s">
        <v>1</v>
      </c>
      <c r="F344" s="156" t="s">
        <v>144</v>
      </c>
      <c r="H344" s="157">
        <v>41.52</v>
      </c>
      <c r="L344" s="154"/>
      <c r="M344" s="158"/>
      <c r="T344" s="159"/>
      <c r="AT344" s="155" t="s">
        <v>137</v>
      </c>
      <c r="AU344" s="155" t="s">
        <v>77</v>
      </c>
      <c r="AV344" s="14" t="s">
        <v>132</v>
      </c>
      <c r="AW344" s="14" t="s">
        <v>24</v>
      </c>
      <c r="AX344" s="14" t="s">
        <v>75</v>
      </c>
      <c r="AY344" s="155" t="s">
        <v>125</v>
      </c>
    </row>
    <row r="345" spans="2:65" s="1" customFormat="1" ht="21.75" customHeight="1" x14ac:dyDescent="0.2">
      <c r="B345" s="128"/>
      <c r="C345" s="129" t="s">
        <v>543</v>
      </c>
      <c r="D345" s="129" t="s">
        <v>128</v>
      </c>
      <c r="E345" s="130" t="s">
        <v>544</v>
      </c>
      <c r="F345" s="131" t="s">
        <v>545</v>
      </c>
      <c r="G345" s="132" t="s">
        <v>135</v>
      </c>
      <c r="H345" s="133">
        <v>38.6</v>
      </c>
      <c r="I345" s="202"/>
      <c r="J345" s="134">
        <f>ROUND(I345*H345,2)</f>
        <v>0</v>
      </c>
      <c r="K345" s="135"/>
      <c r="L345" s="28"/>
      <c r="M345" s="136" t="s">
        <v>1</v>
      </c>
      <c r="N345" s="137" t="s">
        <v>32</v>
      </c>
      <c r="O345" s="138">
        <v>0.307</v>
      </c>
      <c r="P345" s="138">
        <f>O345*H345</f>
        <v>11.850200000000001</v>
      </c>
      <c r="Q345" s="138">
        <v>2.9999999999999997E-4</v>
      </c>
      <c r="R345" s="138">
        <f>Q345*H345</f>
        <v>1.158E-2</v>
      </c>
      <c r="S345" s="138">
        <v>0</v>
      </c>
      <c r="T345" s="139">
        <f>S345*H345</f>
        <v>0</v>
      </c>
      <c r="AR345" s="140" t="s">
        <v>194</v>
      </c>
      <c r="AT345" s="140" t="s">
        <v>128</v>
      </c>
      <c r="AU345" s="140" t="s">
        <v>77</v>
      </c>
      <c r="AY345" s="16" t="s">
        <v>125</v>
      </c>
      <c r="BE345" s="141">
        <f>IF(N345="základní",J345,0)</f>
        <v>0</v>
      </c>
      <c r="BF345" s="141">
        <f>IF(N345="snížená",J345,0)</f>
        <v>0</v>
      </c>
      <c r="BG345" s="141">
        <f>IF(N345="zákl. přenesená",J345,0)</f>
        <v>0</v>
      </c>
      <c r="BH345" s="141">
        <f>IF(N345="sníž. přenesená",J345,0)</f>
        <v>0</v>
      </c>
      <c r="BI345" s="141">
        <f>IF(N345="nulová",J345,0)</f>
        <v>0</v>
      </c>
      <c r="BJ345" s="16" t="s">
        <v>75</v>
      </c>
      <c r="BK345" s="141">
        <f>ROUND(I345*H345,2)</f>
        <v>0</v>
      </c>
      <c r="BL345" s="16" t="s">
        <v>194</v>
      </c>
      <c r="BM345" s="140" t="s">
        <v>546</v>
      </c>
    </row>
    <row r="346" spans="2:65" s="1" customFormat="1" ht="44.25" customHeight="1" x14ac:dyDescent="0.2">
      <c r="B346" s="128"/>
      <c r="C346" s="160" t="s">
        <v>368</v>
      </c>
      <c r="D346" s="160" t="s">
        <v>157</v>
      </c>
      <c r="E346" s="161" t="s">
        <v>547</v>
      </c>
      <c r="F346" s="162" t="s">
        <v>548</v>
      </c>
      <c r="G346" s="163" t="s">
        <v>135</v>
      </c>
      <c r="H346" s="164">
        <v>42.46</v>
      </c>
      <c r="I346" s="201"/>
      <c r="J346" s="165">
        <f>ROUND(I346*H346,2)</f>
        <v>0</v>
      </c>
      <c r="K346" s="166"/>
      <c r="L346" s="167"/>
      <c r="M346" s="168" t="s">
        <v>1</v>
      </c>
      <c r="N346" s="169" t="s">
        <v>32</v>
      </c>
      <c r="O346" s="138">
        <v>0</v>
      </c>
      <c r="P346" s="138">
        <f>O346*H346</f>
        <v>0</v>
      </c>
      <c r="Q346" s="138">
        <v>4.2900000000000004E-3</v>
      </c>
      <c r="R346" s="138">
        <f>Q346*H346</f>
        <v>0.18215340000000002</v>
      </c>
      <c r="S346" s="138">
        <v>0</v>
      </c>
      <c r="T346" s="139">
        <f>S346*H346</f>
        <v>0</v>
      </c>
      <c r="AR346" s="140" t="s">
        <v>243</v>
      </c>
      <c r="AT346" s="140" t="s">
        <v>157</v>
      </c>
      <c r="AU346" s="140" t="s">
        <v>77</v>
      </c>
      <c r="AY346" s="16" t="s">
        <v>125</v>
      </c>
      <c r="BE346" s="141">
        <f>IF(N346="základní",J346,0)</f>
        <v>0</v>
      </c>
      <c r="BF346" s="141">
        <f>IF(N346="snížená",J346,0)</f>
        <v>0</v>
      </c>
      <c r="BG346" s="141">
        <f>IF(N346="zákl. přenesená",J346,0)</f>
        <v>0</v>
      </c>
      <c r="BH346" s="141">
        <f>IF(N346="sníž. přenesená",J346,0)</f>
        <v>0</v>
      </c>
      <c r="BI346" s="141">
        <f>IF(N346="nulová",J346,0)</f>
        <v>0</v>
      </c>
      <c r="BJ346" s="16" t="s">
        <v>75</v>
      </c>
      <c r="BK346" s="141">
        <f>ROUND(I346*H346,2)</f>
        <v>0</v>
      </c>
      <c r="BL346" s="16" t="s">
        <v>194</v>
      </c>
      <c r="BM346" s="140" t="s">
        <v>549</v>
      </c>
    </row>
    <row r="347" spans="2:65" s="12" customFormat="1" x14ac:dyDescent="0.2">
      <c r="B347" s="142"/>
      <c r="D347" s="143" t="s">
        <v>137</v>
      </c>
      <c r="E347" s="144" t="s">
        <v>1</v>
      </c>
      <c r="F347" s="145" t="s">
        <v>550</v>
      </c>
      <c r="H347" s="146">
        <v>42.46</v>
      </c>
      <c r="L347" s="142"/>
      <c r="M347" s="147"/>
      <c r="T347" s="148"/>
      <c r="AT347" s="144" t="s">
        <v>137</v>
      </c>
      <c r="AU347" s="144" t="s">
        <v>77</v>
      </c>
      <c r="AV347" s="12" t="s">
        <v>77</v>
      </c>
      <c r="AW347" s="12" t="s">
        <v>24</v>
      </c>
      <c r="AX347" s="12" t="s">
        <v>67</v>
      </c>
      <c r="AY347" s="144" t="s">
        <v>125</v>
      </c>
    </row>
    <row r="348" spans="2:65" s="14" customFormat="1" x14ac:dyDescent="0.2">
      <c r="B348" s="154"/>
      <c r="D348" s="143" t="s">
        <v>137</v>
      </c>
      <c r="E348" s="155" t="s">
        <v>1</v>
      </c>
      <c r="F348" s="156" t="s">
        <v>144</v>
      </c>
      <c r="H348" s="157">
        <v>42.46</v>
      </c>
      <c r="L348" s="154"/>
      <c r="M348" s="158"/>
      <c r="T348" s="159"/>
      <c r="AT348" s="155" t="s">
        <v>137</v>
      </c>
      <c r="AU348" s="155" t="s">
        <v>77</v>
      </c>
      <c r="AV348" s="14" t="s">
        <v>132</v>
      </c>
      <c r="AW348" s="14" t="s">
        <v>24</v>
      </c>
      <c r="AX348" s="14" t="s">
        <v>75</v>
      </c>
      <c r="AY348" s="155" t="s">
        <v>125</v>
      </c>
    </row>
    <row r="349" spans="2:65" s="1" customFormat="1" ht="16.5" customHeight="1" x14ac:dyDescent="0.2">
      <c r="B349" s="128"/>
      <c r="C349" s="129" t="s">
        <v>551</v>
      </c>
      <c r="D349" s="129" t="s">
        <v>128</v>
      </c>
      <c r="E349" s="130" t="s">
        <v>552</v>
      </c>
      <c r="F349" s="131" t="s">
        <v>553</v>
      </c>
      <c r="G349" s="132" t="s">
        <v>242</v>
      </c>
      <c r="H349" s="133">
        <v>43.91</v>
      </c>
      <c r="I349" s="202"/>
      <c r="J349" s="134">
        <f>ROUND(I349*H349,2)</f>
        <v>0</v>
      </c>
      <c r="K349" s="135"/>
      <c r="L349" s="28"/>
      <c r="M349" s="136" t="s">
        <v>1</v>
      </c>
      <c r="N349" s="137" t="s">
        <v>32</v>
      </c>
      <c r="O349" s="138">
        <v>0.115</v>
      </c>
      <c r="P349" s="138">
        <f>O349*H349</f>
        <v>5.0496499999999997</v>
      </c>
      <c r="Q349" s="138">
        <v>1.0000000000000001E-5</v>
      </c>
      <c r="R349" s="138">
        <f>Q349*H349</f>
        <v>4.3909999999999999E-4</v>
      </c>
      <c r="S349" s="138">
        <v>0</v>
      </c>
      <c r="T349" s="139">
        <f>S349*H349</f>
        <v>0</v>
      </c>
      <c r="AR349" s="140" t="s">
        <v>194</v>
      </c>
      <c r="AT349" s="140" t="s">
        <v>128</v>
      </c>
      <c r="AU349" s="140" t="s">
        <v>77</v>
      </c>
      <c r="AY349" s="16" t="s">
        <v>125</v>
      </c>
      <c r="BE349" s="141">
        <f>IF(N349="základní",J349,0)</f>
        <v>0</v>
      </c>
      <c r="BF349" s="141">
        <f>IF(N349="snížená",J349,0)</f>
        <v>0</v>
      </c>
      <c r="BG349" s="141">
        <f>IF(N349="zákl. přenesená",J349,0)</f>
        <v>0</v>
      </c>
      <c r="BH349" s="141">
        <f>IF(N349="sníž. přenesená",J349,0)</f>
        <v>0</v>
      </c>
      <c r="BI349" s="141">
        <f>IF(N349="nulová",J349,0)</f>
        <v>0</v>
      </c>
      <c r="BJ349" s="16" t="s">
        <v>75</v>
      </c>
      <c r="BK349" s="141">
        <f>ROUND(I349*H349,2)</f>
        <v>0</v>
      </c>
      <c r="BL349" s="16" t="s">
        <v>194</v>
      </c>
      <c r="BM349" s="140" t="s">
        <v>554</v>
      </c>
    </row>
    <row r="350" spans="2:65" s="12" customFormat="1" x14ac:dyDescent="0.2">
      <c r="B350" s="142"/>
      <c r="D350" s="143" t="s">
        <v>137</v>
      </c>
      <c r="E350" s="144" t="s">
        <v>1</v>
      </c>
      <c r="F350" s="145" t="s">
        <v>555</v>
      </c>
      <c r="H350" s="146">
        <v>14.89</v>
      </c>
      <c r="L350" s="142"/>
      <c r="M350" s="147"/>
      <c r="T350" s="148"/>
      <c r="AT350" s="144" t="s">
        <v>137</v>
      </c>
      <c r="AU350" s="144" t="s">
        <v>77</v>
      </c>
      <c r="AV350" s="12" t="s">
        <v>77</v>
      </c>
      <c r="AW350" s="12" t="s">
        <v>24</v>
      </c>
      <c r="AX350" s="12" t="s">
        <v>67</v>
      </c>
      <c r="AY350" s="144" t="s">
        <v>125</v>
      </c>
    </row>
    <row r="351" spans="2:65" s="12" customFormat="1" x14ac:dyDescent="0.2">
      <c r="B351" s="142"/>
      <c r="D351" s="143" t="s">
        <v>137</v>
      </c>
      <c r="E351" s="144" t="s">
        <v>1</v>
      </c>
      <c r="F351" s="145" t="s">
        <v>556</v>
      </c>
      <c r="H351" s="146">
        <v>16.420000000000002</v>
      </c>
      <c r="L351" s="142"/>
      <c r="M351" s="147"/>
      <c r="T351" s="148"/>
      <c r="AT351" s="144" t="s">
        <v>137</v>
      </c>
      <c r="AU351" s="144" t="s">
        <v>77</v>
      </c>
      <c r="AV351" s="12" t="s">
        <v>77</v>
      </c>
      <c r="AW351" s="12" t="s">
        <v>24</v>
      </c>
      <c r="AX351" s="12" t="s">
        <v>67</v>
      </c>
      <c r="AY351" s="144" t="s">
        <v>125</v>
      </c>
    </row>
    <row r="352" spans="2:65" s="12" customFormat="1" x14ac:dyDescent="0.2">
      <c r="B352" s="142"/>
      <c r="D352" s="143" t="s">
        <v>137</v>
      </c>
      <c r="E352" s="144" t="s">
        <v>1</v>
      </c>
      <c r="F352" s="145" t="s">
        <v>557</v>
      </c>
      <c r="H352" s="146">
        <v>9.56</v>
      </c>
      <c r="L352" s="142"/>
      <c r="M352" s="147"/>
      <c r="T352" s="148"/>
      <c r="AT352" s="144" t="s">
        <v>137</v>
      </c>
      <c r="AU352" s="144" t="s">
        <v>77</v>
      </c>
      <c r="AV352" s="12" t="s">
        <v>77</v>
      </c>
      <c r="AW352" s="12" t="s">
        <v>24</v>
      </c>
      <c r="AX352" s="12" t="s">
        <v>67</v>
      </c>
      <c r="AY352" s="144" t="s">
        <v>125</v>
      </c>
    </row>
    <row r="353" spans="2:65" s="12" customFormat="1" x14ac:dyDescent="0.2">
      <c r="B353" s="142"/>
      <c r="D353" s="143" t="s">
        <v>137</v>
      </c>
      <c r="E353" s="144" t="s">
        <v>1</v>
      </c>
      <c r="F353" s="145" t="s">
        <v>558</v>
      </c>
      <c r="H353" s="146">
        <v>7.74</v>
      </c>
      <c r="L353" s="142"/>
      <c r="M353" s="147"/>
      <c r="T353" s="148"/>
      <c r="AT353" s="144" t="s">
        <v>137</v>
      </c>
      <c r="AU353" s="144" t="s">
        <v>77</v>
      </c>
      <c r="AV353" s="12" t="s">
        <v>77</v>
      </c>
      <c r="AW353" s="12" t="s">
        <v>24</v>
      </c>
      <c r="AX353" s="12" t="s">
        <v>67</v>
      </c>
      <c r="AY353" s="144" t="s">
        <v>125</v>
      </c>
    </row>
    <row r="354" spans="2:65" s="12" customFormat="1" x14ac:dyDescent="0.2">
      <c r="B354" s="142"/>
      <c r="D354" s="143" t="s">
        <v>137</v>
      </c>
      <c r="E354" s="144" t="s">
        <v>1</v>
      </c>
      <c r="F354" s="145" t="s">
        <v>559</v>
      </c>
      <c r="H354" s="146">
        <v>-4</v>
      </c>
      <c r="L354" s="142"/>
      <c r="M354" s="147"/>
      <c r="T354" s="148"/>
      <c r="AT354" s="144" t="s">
        <v>137</v>
      </c>
      <c r="AU354" s="144" t="s">
        <v>77</v>
      </c>
      <c r="AV354" s="12" t="s">
        <v>77</v>
      </c>
      <c r="AW354" s="12" t="s">
        <v>24</v>
      </c>
      <c r="AX354" s="12" t="s">
        <v>67</v>
      </c>
      <c r="AY354" s="144" t="s">
        <v>125</v>
      </c>
    </row>
    <row r="355" spans="2:65" s="12" customFormat="1" x14ac:dyDescent="0.2">
      <c r="B355" s="142"/>
      <c r="D355" s="143" t="s">
        <v>137</v>
      </c>
      <c r="E355" s="144" t="s">
        <v>1</v>
      </c>
      <c r="F355" s="145" t="s">
        <v>560</v>
      </c>
      <c r="H355" s="146">
        <v>-0.7</v>
      </c>
      <c r="L355" s="142"/>
      <c r="M355" s="147"/>
      <c r="T355" s="148"/>
      <c r="AT355" s="144" t="s">
        <v>137</v>
      </c>
      <c r="AU355" s="144" t="s">
        <v>77</v>
      </c>
      <c r="AV355" s="12" t="s">
        <v>77</v>
      </c>
      <c r="AW355" s="12" t="s">
        <v>24</v>
      </c>
      <c r="AX355" s="12" t="s">
        <v>67</v>
      </c>
      <c r="AY355" s="144" t="s">
        <v>125</v>
      </c>
    </row>
    <row r="356" spans="2:65" s="14" customFormat="1" x14ac:dyDescent="0.2">
      <c r="B356" s="154"/>
      <c r="D356" s="143" t="s">
        <v>137</v>
      </c>
      <c r="E356" s="155" t="s">
        <v>1</v>
      </c>
      <c r="F356" s="156" t="s">
        <v>144</v>
      </c>
      <c r="H356" s="157">
        <v>43.91</v>
      </c>
      <c r="L356" s="154"/>
      <c r="M356" s="158"/>
      <c r="T356" s="159"/>
      <c r="AT356" s="155" t="s">
        <v>137</v>
      </c>
      <c r="AU356" s="155" t="s">
        <v>77</v>
      </c>
      <c r="AV356" s="14" t="s">
        <v>132</v>
      </c>
      <c r="AW356" s="14" t="s">
        <v>24</v>
      </c>
      <c r="AX356" s="14" t="s">
        <v>75</v>
      </c>
      <c r="AY356" s="155" t="s">
        <v>125</v>
      </c>
    </row>
    <row r="357" spans="2:65" s="1" customFormat="1" ht="16.5" customHeight="1" x14ac:dyDescent="0.2">
      <c r="B357" s="128"/>
      <c r="C357" s="160" t="s">
        <v>373</v>
      </c>
      <c r="D357" s="160" t="s">
        <v>157</v>
      </c>
      <c r="E357" s="161" t="s">
        <v>561</v>
      </c>
      <c r="F357" s="162" t="s">
        <v>562</v>
      </c>
      <c r="G357" s="163" t="s">
        <v>242</v>
      </c>
      <c r="H357" s="164">
        <v>44.787999999999997</v>
      </c>
      <c r="I357" s="201"/>
      <c r="J357" s="165">
        <f>ROUND(I357*H357,2)</f>
        <v>0</v>
      </c>
      <c r="K357" s="166"/>
      <c r="L357" s="167"/>
      <c r="M357" s="168" t="s">
        <v>1</v>
      </c>
      <c r="N357" s="169" t="s">
        <v>32</v>
      </c>
      <c r="O357" s="138">
        <v>0</v>
      </c>
      <c r="P357" s="138">
        <f>O357*H357</f>
        <v>0</v>
      </c>
      <c r="Q357" s="138">
        <v>3.5E-4</v>
      </c>
      <c r="R357" s="138">
        <f>Q357*H357</f>
        <v>1.56758E-2</v>
      </c>
      <c r="S357" s="138">
        <v>0</v>
      </c>
      <c r="T357" s="139">
        <f>S357*H357</f>
        <v>0</v>
      </c>
      <c r="AR357" s="140" t="s">
        <v>243</v>
      </c>
      <c r="AT357" s="140" t="s">
        <v>157</v>
      </c>
      <c r="AU357" s="140" t="s">
        <v>77</v>
      </c>
      <c r="AY357" s="16" t="s">
        <v>125</v>
      </c>
      <c r="BE357" s="141">
        <f>IF(N357="základní",J357,0)</f>
        <v>0</v>
      </c>
      <c r="BF357" s="141">
        <f>IF(N357="snížená",J357,0)</f>
        <v>0</v>
      </c>
      <c r="BG357" s="141">
        <f>IF(N357="zákl. přenesená",J357,0)</f>
        <v>0</v>
      </c>
      <c r="BH357" s="141">
        <f>IF(N357="sníž. přenesená",J357,0)</f>
        <v>0</v>
      </c>
      <c r="BI357" s="141">
        <f>IF(N357="nulová",J357,0)</f>
        <v>0</v>
      </c>
      <c r="BJ357" s="16" t="s">
        <v>75</v>
      </c>
      <c r="BK357" s="141">
        <f>ROUND(I357*H357,2)</f>
        <v>0</v>
      </c>
      <c r="BL357" s="16" t="s">
        <v>194</v>
      </c>
      <c r="BM357" s="140" t="s">
        <v>563</v>
      </c>
    </row>
    <row r="358" spans="2:65" s="12" customFormat="1" x14ac:dyDescent="0.2">
      <c r="B358" s="142"/>
      <c r="D358" s="143" t="s">
        <v>137</v>
      </c>
      <c r="E358" s="144" t="s">
        <v>1</v>
      </c>
      <c r="F358" s="145" t="s">
        <v>564</v>
      </c>
      <c r="H358" s="146">
        <v>44.787999999999997</v>
      </c>
      <c r="L358" s="142"/>
      <c r="M358" s="147"/>
      <c r="T358" s="148"/>
      <c r="AT358" s="144" t="s">
        <v>137</v>
      </c>
      <c r="AU358" s="144" t="s">
        <v>77</v>
      </c>
      <c r="AV358" s="12" t="s">
        <v>77</v>
      </c>
      <c r="AW358" s="12" t="s">
        <v>24</v>
      </c>
      <c r="AX358" s="12" t="s">
        <v>67</v>
      </c>
      <c r="AY358" s="144" t="s">
        <v>125</v>
      </c>
    </row>
    <row r="359" spans="2:65" s="14" customFormat="1" x14ac:dyDescent="0.2">
      <c r="B359" s="154"/>
      <c r="D359" s="143" t="s">
        <v>137</v>
      </c>
      <c r="E359" s="155" t="s">
        <v>1</v>
      </c>
      <c r="F359" s="156" t="s">
        <v>144</v>
      </c>
      <c r="H359" s="157">
        <v>44.787999999999997</v>
      </c>
      <c r="L359" s="154"/>
      <c r="M359" s="158"/>
      <c r="T359" s="159"/>
      <c r="AT359" s="155" t="s">
        <v>137</v>
      </c>
      <c r="AU359" s="155" t="s">
        <v>77</v>
      </c>
      <c r="AV359" s="14" t="s">
        <v>132</v>
      </c>
      <c r="AW359" s="14" t="s">
        <v>24</v>
      </c>
      <c r="AX359" s="14" t="s">
        <v>75</v>
      </c>
      <c r="AY359" s="155" t="s">
        <v>125</v>
      </c>
    </row>
    <row r="360" spans="2:65" s="1" customFormat="1" ht="24.2" customHeight="1" x14ac:dyDescent="0.2">
      <c r="B360" s="128"/>
      <c r="C360" s="129" t="s">
        <v>565</v>
      </c>
      <c r="D360" s="129" t="s">
        <v>128</v>
      </c>
      <c r="E360" s="130" t="s">
        <v>566</v>
      </c>
      <c r="F360" s="131" t="s">
        <v>567</v>
      </c>
      <c r="G360" s="132" t="s">
        <v>135</v>
      </c>
      <c r="H360" s="133">
        <v>38.6</v>
      </c>
      <c r="I360" s="202"/>
      <c r="J360" s="134">
        <f>ROUND(I360*H360,2)</f>
        <v>0</v>
      </c>
      <c r="K360" s="135"/>
      <c r="L360" s="28"/>
      <c r="M360" s="136" t="s">
        <v>1</v>
      </c>
      <c r="N360" s="137" t="s">
        <v>32</v>
      </c>
      <c r="O360" s="138">
        <v>9.8000000000000004E-2</v>
      </c>
      <c r="P360" s="138">
        <f>O360*H360</f>
        <v>3.7828000000000004</v>
      </c>
      <c r="Q360" s="138">
        <v>0</v>
      </c>
      <c r="R360" s="138">
        <f>Q360*H360</f>
        <v>0</v>
      </c>
      <c r="S360" s="138">
        <v>0</v>
      </c>
      <c r="T360" s="139">
        <f>S360*H360</f>
        <v>0</v>
      </c>
      <c r="AR360" s="140" t="s">
        <v>194</v>
      </c>
      <c r="AT360" s="140" t="s">
        <v>128</v>
      </c>
      <c r="AU360" s="140" t="s">
        <v>77</v>
      </c>
      <c r="AY360" s="16" t="s">
        <v>125</v>
      </c>
      <c r="BE360" s="141">
        <f>IF(N360="základní",J360,0)</f>
        <v>0</v>
      </c>
      <c r="BF360" s="141">
        <f>IF(N360="snížená",J360,0)</f>
        <v>0</v>
      </c>
      <c r="BG360" s="141">
        <f>IF(N360="zákl. přenesená",J360,0)</f>
        <v>0</v>
      </c>
      <c r="BH360" s="141">
        <f>IF(N360="sníž. přenesená",J360,0)</f>
        <v>0</v>
      </c>
      <c r="BI360" s="141">
        <f>IF(N360="nulová",J360,0)</f>
        <v>0</v>
      </c>
      <c r="BJ360" s="16" t="s">
        <v>75</v>
      </c>
      <c r="BK360" s="141">
        <f>ROUND(I360*H360,2)</f>
        <v>0</v>
      </c>
      <c r="BL360" s="16" t="s">
        <v>194</v>
      </c>
      <c r="BM360" s="140" t="s">
        <v>568</v>
      </c>
    </row>
    <row r="361" spans="2:65" s="1" customFormat="1" ht="24.2" customHeight="1" x14ac:dyDescent="0.2">
      <c r="B361" s="128"/>
      <c r="C361" s="129" t="s">
        <v>377</v>
      </c>
      <c r="D361" s="129" t="s">
        <v>128</v>
      </c>
      <c r="E361" s="130" t="s">
        <v>569</v>
      </c>
      <c r="F361" s="131" t="s">
        <v>570</v>
      </c>
      <c r="G361" s="132" t="s">
        <v>384</v>
      </c>
      <c r="H361" s="133">
        <v>642.72</v>
      </c>
      <c r="I361" s="202"/>
      <c r="J361" s="134">
        <f>ROUND(I361*H361,2)</f>
        <v>0</v>
      </c>
      <c r="K361" s="135"/>
      <c r="L361" s="28"/>
      <c r="M361" s="136" t="s">
        <v>1</v>
      </c>
      <c r="N361" s="137" t="s">
        <v>32</v>
      </c>
      <c r="O361" s="138">
        <v>0</v>
      </c>
      <c r="P361" s="138">
        <f>O361*H361</f>
        <v>0</v>
      </c>
      <c r="Q361" s="138">
        <v>0</v>
      </c>
      <c r="R361" s="138">
        <f>Q361*H361</f>
        <v>0</v>
      </c>
      <c r="S361" s="138">
        <v>0</v>
      </c>
      <c r="T361" s="139">
        <f>S361*H361</f>
        <v>0</v>
      </c>
      <c r="AR361" s="140" t="s">
        <v>194</v>
      </c>
      <c r="AT361" s="140" t="s">
        <v>128</v>
      </c>
      <c r="AU361" s="140" t="s">
        <v>77</v>
      </c>
      <c r="AY361" s="16" t="s">
        <v>125</v>
      </c>
      <c r="BE361" s="141">
        <f>IF(N361="základní",J361,0)</f>
        <v>0</v>
      </c>
      <c r="BF361" s="141">
        <f>IF(N361="snížená",J361,0)</f>
        <v>0</v>
      </c>
      <c r="BG361" s="141">
        <f>IF(N361="zákl. přenesená",J361,0)</f>
        <v>0</v>
      </c>
      <c r="BH361" s="141">
        <f>IF(N361="sníž. přenesená",J361,0)</f>
        <v>0</v>
      </c>
      <c r="BI361" s="141">
        <f>IF(N361="nulová",J361,0)</f>
        <v>0</v>
      </c>
      <c r="BJ361" s="16" t="s">
        <v>75</v>
      </c>
      <c r="BK361" s="141">
        <f>ROUND(I361*H361,2)</f>
        <v>0</v>
      </c>
      <c r="BL361" s="16" t="s">
        <v>194</v>
      </c>
      <c r="BM361" s="140" t="s">
        <v>571</v>
      </c>
    </row>
    <row r="362" spans="2:65" s="11" customFormat="1" ht="22.9" customHeight="1" x14ac:dyDescent="0.2">
      <c r="B362" s="117"/>
      <c r="D362" s="118" t="s">
        <v>66</v>
      </c>
      <c r="E362" s="126" t="s">
        <v>572</v>
      </c>
      <c r="F362" s="126" t="s">
        <v>573</v>
      </c>
      <c r="J362" s="127">
        <f>BK362</f>
        <v>0</v>
      </c>
      <c r="L362" s="117"/>
      <c r="M362" s="121"/>
      <c r="P362" s="122">
        <f>SUM(P363:P406)</f>
        <v>30.925011999999999</v>
      </c>
      <c r="R362" s="122">
        <f>SUM(R363:R406)</f>
        <v>0.20769274000000004</v>
      </c>
      <c r="T362" s="123">
        <f>SUM(T363:T406)</f>
        <v>0</v>
      </c>
      <c r="AR362" s="118" t="s">
        <v>77</v>
      </c>
      <c r="AT362" s="124" t="s">
        <v>66</v>
      </c>
      <c r="AU362" s="124" t="s">
        <v>75</v>
      </c>
      <c r="AY362" s="118" t="s">
        <v>125</v>
      </c>
      <c r="BK362" s="125">
        <f>SUM(BK363:BK406)</f>
        <v>0</v>
      </c>
    </row>
    <row r="363" spans="2:65" s="1" customFormat="1" ht="16.5" customHeight="1" x14ac:dyDescent="0.2">
      <c r="B363" s="128"/>
      <c r="C363" s="129" t="s">
        <v>574</v>
      </c>
      <c r="D363" s="129" t="s">
        <v>128</v>
      </c>
      <c r="E363" s="130" t="s">
        <v>575</v>
      </c>
      <c r="F363" s="131" t="s">
        <v>576</v>
      </c>
      <c r="G363" s="132" t="s">
        <v>135</v>
      </c>
      <c r="H363" s="133">
        <v>17.146000000000001</v>
      </c>
      <c r="I363" s="202"/>
      <c r="J363" s="134">
        <f>ROUND(I363*H363,2)</f>
        <v>0</v>
      </c>
      <c r="K363" s="135"/>
      <c r="L363" s="28"/>
      <c r="M363" s="136" t="s">
        <v>1</v>
      </c>
      <c r="N363" s="137" t="s">
        <v>32</v>
      </c>
      <c r="O363" s="138">
        <v>1.2E-2</v>
      </c>
      <c r="P363" s="138">
        <f>O363*H363</f>
        <v>0.20575200000000002</v>
      </c>
      <c r="Q363" s="138">
        <v>0</v>
      </c>
      <c r="R363" s="138">
        <f>Q363*H363</f>
        <v>0</v>
      </c>
      <c r="S363" s="138">
        <v>0</v>
      </c>
      <c r="T363" s="139">
        <f>S363*H363</f>
        <v>0</v>
      </c>
      <c r="AR363" s="140" t="s">
        <v>194</v>
      </c>
      <c r="AT363" s="140" t="s">
        <v>128</v>
      </c>
      <c r="AU363" s="140" t="s">
        <v>77</v>
      </c>
      <c r="AY363" s="16" t="s">
        <v>125</v>
      </c>
      <c r="BE363" s="141">
        <f>IF(N363="základní",J363,0)</f>
        <v>0</v>
      </c>
      <c r="BF363" s="141">
        <f>IF(N363="snížená",J363,0)</f>
        <v>0</v>
      </c>
      <c r="BG363" s="141">
        <f>IF(N363="zákl. přenesená",J363,0)</f>
        <v>0</v>
      </c>
      <c r="BH363" s="141">
        <f>IF(N363="sníž. přenesená",J363,0)</f>
        <v>0</v>
      </c>
      <c r="BI363" s="141">
        <f>IF(N363="nulová",J363,0)</f>
        <v>0</v>
      </c>
      <c r="BJ363" s="16" t="s">
        <v>75</v>
      </c>
      <c r="BK363" s="141">
        <f>ROUND(I363*H363,2)</f>
        <v>0</v>
      </c>
      <c r="BL363" s="16" t="s">
        <v>194</v>
      </c>
      <c r="BM363" s="140" t="s">
        <v>577</v>
      </c>
    </row>
    <row r="364" spans="2:65" s="13" customFormat="1" x14ac:dyDescent="0.2">
      <c r="B364" s="149"/>
      <c r="D364" s="143" t="s">
        <v>137</v>
      </c>
      <c r="E364" s="150" t="s">
        <v>1</v>
      </c>
      <c r="F364" s="151" t="s">
        <v>578</v>
      </c>
      <c r="H364" s="150" t="s">
        <v>1</v>
      </c>
      <c r="L364" s="149"/>
      <c r="M364" s="152"/>
      <c r="T364" s="153"/>
      <c r="AT364" s="150" t="s">
        <v>137</v>
      </c>
      <c r="AU364" s="150" t="s">
        <v>77</v>
      </c>
      <c r="AV364" s="13" t="s">
        <v>75</v>
      </c>
      <c r="AW364" s="13" t="s">
        <v>24</v>
      </c>
      <c r="AX364" s="13" t="s">
        <v>67</v>
      </c>
      <c r="AY364" s="150" t="s">
        <v>125</v>
      </c>
    </row>
    <row r="365" spans="2:65" s="12" customFormat="1" x14ac:dyDescent="0.2">
      <c r="B365" s="142"/>
      <c r="D365" s="143" t="s">
        <v>137</v>
      </c>
      <c r="E365" s="144" t="s">
        <v>1</v>
      </c>
      <c r="F365" s="145" t="s">
        <v>579</v>
      </c>
      <c r="H365" s="146">
        <v>13.06</v>
      </c>
      <c r="L365" s="142"/>
      <c r="M365" s="147"/>
      <c r="T365" s="148"/>
      <c r="AT365" s="144" t="s">
        <v>137</v>
      </c>
      <c r="AU365" s="144" t="s">
        <v>77</v>
      </c>
      <c r="AV365" s="12" t="s">
        <v>77</v>
      </c>
      <c r="AW365" s="12" t="s">
        <v>24</v>
      </c>
      <c r="AX365" s="12" t="s">
        <v>67</v>
      </c>
      <c r="AY365" s="144" t="s">
        <v>125</v>
      </c>
    </row>
    <row r="366" spans="2:65" s="12" customFormat="1" x14ac:dyDescent="0.2">
      <c r="B366" s="142"/>
      <c r="D366" s="143" t="s">
        <v>137</v>
      </c>
      <c r="E366" s="144" t="s">
        <v>1</v>
      </c>
      <c r="F366" s="145" t="s">
        <v>580</v>
      </c>
      <c r="H366" s="146">
        <v>0.996</v>
      </c>
      <c r="L366" s="142"/>
      <c r="M366" s="147"/>
      <c r="T366" s="148"/>
      <c r="AT366" s="144" t="s">
        <v>137</v>
      </c>
      <c r="AU366" s="144" t="s">
        <v>77</v>
      </c>
      <c r="AV366" s="12" t="s">
        <v>77</v>
      </c>
      <c r="AW366" s="12" t="s">
        <v>24</v>
      </c>
      <c r="AX366" s="12" t="s">
        <v>67</v>
      </c>
      <c r="AY366" s="144" t="s">
        <v>125</v>
      </c>
    </row>
    <row r="367" spans="2:65" s="12" customFormat="1" x14ac:dyDescent="0.2">
      <c r="B367" s="142"/>
      <c r="D367" s="143" t="s">
        <v>137</v>
      </c>
      <c r="E367" s="144" t="s">
        <v>1</v>
      </c>
      <c r="F367" s="145" t="s">
        <v>581</v>
      </c>
      <c r="H367" s="146">
        <v>3.09</v>
      </c>
      <c r="L367" s="142"/>
      <c r="M367" s="147"/>
      <c r="T367" s="148"/>
      <c r="AT367" s="144" t="s">
        <v>137</v>
      </c>
      <c r="AU367" s="144" t="s">
        <v>77</v>
      </c>
      <c r="AV367" s="12" t="s">
        <v>77</v>
      </c>
      <c r="AW367" s="12" t="s">
        <v>24</v>
      </c>
      <c r="AX367" s="12" t="s">
        <v>67</v>
      </c>
      <c r="AY367" s="144" t="s">
        <v>125</v>
      </c>
    </row>
    <row r="368" spans="2:65" s="14" customFormat="1" x14ac:dyDescent="0.2">
      <c r="B368" s="154"/>
      <c r="D368" s="143" t="s">
        <v>137</v>
      </c>
      <c r="E368" s="155" t="s">
        <v>1</v>
      </c>
      <c r="F368" s="156" t="s">
        <v>144</v>
      </c>
      <c r="H368" s="157">
        <v>17.146000000000001</v>
      </c>
      <c r="L368" s="154"/>
      <c r="M368" s="158"/>
      <c r="T368" s="159"/>
      <c r="AT368" s="155" t="s">
        <v>137</v>
      </c>
      <c r="AU368" s="155" t="s">
        <v>77</v>
      </c>
      <c r="AV368" s="14" t="s">
        <v>132</v>
      </c>
      <c r="AW368" s="14" t="s">
        <v>24</v>
      </c>
      <c r="AX368" s="14" t="s">
        <v>75</v>
      </c>
      <c r="AY368" s="155" t="s">
        <v>125</v>
      </c>
    </row>
    <row r="369" spans="2:65" s="1" customFormat="1" ht="16.5" customHeight="1" x14ac:dyDescent="0.2">
      <c r="B369" s="128"/>
      <c r="C369" s="129" t="s">
        <v>381</v>
      </c>
      <c r="D369" s="129" t="s">
        <v>128</v>
      </c>
      <c r="E369" s="130" t="s">
        <v>582</v>
      </c>
      <c r="F369" s="131" t="s">
        <v>583</v>
      </c>
      <c r="G369" s="132" t="s">
        <v>135</v>
      </c>
      <c r="H369" s="133">
        <v>17.146000000000001</v>
      </c>
      <c r="I369" s="202"/>
      <c r="J369" s="134">
        <f>ROUND(I369*H369,2)</f>
        <v>0</v>
      </c>
      <c r="K369" s="135"/>
      <c r="L369" s="28"/>
      <c r="M369" s="136" t="s">
        <v>1</v>
      </c>
      <c r="N369" s="137" t="s">
        <v>32</v>
      </c>
      <c r="O369" s="138">
        <v>4.3999999999999997E-2</v>
      </c>
      <c r="P369" s="138">
        <f>O369*H369</f>
        <v>0.75442399999999998</v>
      </c>
      <c r="Q369" s="138">
        <v>2.9999999999999997E-4</v>
      </c>
      <c r="R369" s="138">
        <f>Q369*H369</f>
        <v>5.1437999999999996E-3</v>
      </c>
      <c r="S369" s="138">
        <v>0</v>
      </c>
      <c r="T369" s="139">
        <f>S369*H369</f>
        <v>0</v>
      </c>
      <c r="AR369" s="140" t="s">
        <v>194</v>
      </c>
      <c r="AT369" s="140" t="s">
        <v>128</v>
      </c>
      <c r="AU369" s="140" t="s">
        <v>77</v>
      </c>
      <c r="AY369" s="16" t="s">
        <v>125</v>
      </c>
      <c r="BE369" s="141">
        <f>IF(N369="základní",J369,0)</f>
        <v>0</v>
      </c>
      <c r="BF369" s="141">
        <f>IF(N369="snížená",J369,0)</f>
        <v>0</v>
      </c>
      <c r="BG369" s="141">
        <f>IF(N369="zákl. přenesená",J369,0)</f>
        <v>0</v>
      </c>
      <c r="BH369" s="141">
        <f>IF(N369="sníž. přenesená",J369,0)</f>
        <v>0</v>
      </c>
      <c r="BI369" s="141">
        <f>IF(N369="nulová",J369,0)</f>
        <v>0</v>
      </c>
      <c r="BJ369" s="16" t="s">
        <v>75</v>
      </c>
      <c r="BK369" s="141">
        <f>ROUND(I369*H369,2)</f>
        <v>0</v>
      </c>
      <c r="BL369" s="16" t="s">
        <v>194</v>
      </c>
      <c r="BM369" s="140" t="s">
        <v>584</v>
      </c>
    </row>
    <row r="370" spans="2:65" s="12" customFormat="1" x14ac:dyDescent="0.2">
      <c r="B370" s="142"/>
      <c r="D370" s="143" t="s">
        <v>137</v>
      </c>
      <c r="E370" s="144" t="s">
        <v>1</v>
      </c>
      <c r="F370" s="145" t="s">
        <v>585</v>
      </c>
      <c r="H370" s="146">
        <v>17.146000000000001</v>
      </c>
      <c r="L370" s="142"/>
      <c r="M370" s="147"/>
      <c r="T370" s="148"/>
      <c r="AT370" s="144" t="s">
        <v>137</v>
      </c>
      <c r="AU370" s="144" t="s">
        <v>77</v>
      </c>
      <c r="AV370" s="12" t="s">
        <v>77</v>
      </c>
      <c r="AW370" s="12" t="s">
        <v>24</v>
      </c>
      <c r="AX370" s="12" t="s">
        <v>67</v>
      </c>
      <c r="AY370" s="144" t="s">
        <v>125</v>
      </c>
    </row>
    <row r="371" spans="2:65" s="14" customFormat="1" x14ac:dyDescent="0.2">
      <c r="B371" s="154"/>
      <c r="D371" s="143" t="s">
        <v>137</v>
      </c>
      <c r="E371" s="155" t="s">
        <v>1</v>
      </c>
      <c r="F371" s="156" t="s">
        <v>144</v>
      </c>
      <c r="H371" s="157">
        <v>17.146000000000001</v>
      </c>
      <c r="L371" s="154"/>
      <c r="M371" s="158"/>
      <c r="T371" s="159"/>
      <c r="AT371" s="155" t="s">
        <v>137</v>
      </c>
      <c r="AU371" s="155" t="s">
        <v>77</v>
      </c>
      <c r="AV371" s="14" t="s">
        <v>132</v>
      </c>
      <c r="AW371" s="14" t="s">
        <v>24</v>
      </c>
      <c r="AX371" s="14" t="s">
        <v>75</v>
      </c>
      <c r="AY371" s="155" t="s">
        <v>125</v>
      </c>
    </row>
    <row r="372" spans="2:65" s="1" customFormat="1" ht="24.2" customHeight="1" x14ac:dyDescent="0.2">
      <c r="B372" s="128"/>
      <c r="C372" s="129" t="s">
        <v>586</v>
      </c>
      <c r="D372" s="129" t="s">
        <v>128</v>
      </c>
      <c r="E372" s="130" t="s">
        <v>587</v>
      </c>
      <c r="F372" s="131" t="s">
        <v>588</v>
      </c>
      <c r="G372" s="132" t="s">
        <v>135</v>
      </c>
      <c r="H372" s="133">
        <v>17.146000000000001</v>
      </c>
      <c r="I372" s="202"/>
      <c r="J372" s="134">
        <f>ROUND(I372*H372,2)</f>
        <v>0</v>
      </c>
      <c r="K372" s="135"/>
      <c r="L372" s="28"/>
      <c r="M372" s="136" t="s">
        <v>1</v>
      </c>
      <c r="N372" s="137" t="s">
        <v>32</v>
      </c>
      <c r="O372" s="138">
        <v>0.375</v>
      </c>
      <c r="P372" s="138">
        <f>O372*H372</f>
        <v>6.4297500000000003</v>
      </c>
      <c r="Q372" s="138">
        <v>1.5E-3</v>
      </c>
      <c r="R372" s="138">
        <f>Q372*H372</f>
        <v>2.5719000000000002E-2</v>
      </c>
      <c r="S372" s="138">
        <v>0</v>
      </c>
      <c r="T372" s="139">
        <f>S372*H372</f>
        <v>0</v>
      </c>
      <c r="AR372" s="140" t="s">
        <v>194</v>
      </c>
      <c r="AT372" s="140" t="s">
        <v>128</v>
      </c>
      <c r="AU372" s="140" t="s">
        <v>77</v>
      </c>
      <c r="AY372" s="16" t="s">
        <v>125</v>
      </c>
      <c r="BE372" s="141">
        <f>IF(N372="základní",J372,0)</f>
        <v>0</v>
      </c>
      <c r="BF372" s="141">
        <f>IF(N372="snížená",J372,0)</f>
        <v>0</v>
      </c>
      <c r="BG372" s="141">
        <f>IF(N372="zákl. přenesená",J372,0)</f>
        <v>0</v>
      </c>
      <c r="BH372" s="141">
        <f>IF(N372="sníž. přenesená",J372,0)</f>
        <v>0</v>
      </c>
      <c r="BI372" s="141">
        <f>IF(N372="nulová",J372,0)</f>
        <v>0</v>
      </c>
      <c r="BJ372" s="16" t="s">
        <v>75</v>
      </c>
      <c r="BK372" s="141">
        <f>ROUND(I372*H372,2)</f>
        <v>0</v>
      </c>
      <c r="BL372" s="16" t="s">
        <v>194</v>
      </c>
      <c r="BM372" s="140" t="s">
        <v>589</v>
      </c>
    </row>
    <row r="373" spans="2:65" s="13" customFormat="1" x14ac:dyDescent="0.2">
      <c r="B373" s="149"/>
      <c r="D373" s="143" t="s">
        <v>137</v>
      </c>
      <c r="E373" s="150" t="s">
        <v>1</v>
      </c>
      <c r="F373" s="151" t="s">
        <v>578</v>
      </c>
      <c r="H373" s="150" t="s">
        <v>1</v>
      </c>
      <c r="L373" s="149"/>
      <c r="M373" s="152"/>
      <c r="T373" s="153"/>
      <c r="AT373" s="150" t="s">
        <v>137</v>
      </c>
      <c r="AU373" s="150" t="s">
        <v>77</v>
      </c>
      <c r="AV373" s="13" t="s">
        <v>75</v>
      </c>
      <c r="AW373" s="13" t="s">
        <v>24</v>
      </c>
      <c r="AX373" s="13" t="s">
        <v>67</v>
      </c>
      <c r="AY373" s="150" t="s">
        <v>125</v>
      </c>
    </row>
    <row r="374" spans="2:65" s="12" customFormat="1" x14ac:dyDescent="0.2">
      <c r="B374" s="142"/>
      <c r="D374" s="143" t="s">
        <v>137</v>
      </c>
      <c r="E374" s="144" t="s">
        <v>1</v>
      </c>
      <c r="F374" s="145" t="s">
        <v>579</v>
      </c>
      <c r="H374" s="146">
        <v>13.06</v>
      </c>
      <c r="L374" s="142"/>
      <c r="M374" s="147"/>
      <c r="T374" s="148"/>
      <c r="AT374" s="144" t="s">
        <v>137</v>
      </c>
      <c r="AU374" s="144" t="s">
        <v>77</v>
      </c>
      <c r="AV374" s="12" t="s">
        <v>77</v>
      </c>
      <c r="AW374" s="12" t="s">
        <v>24</v>
      </c>
      <c r="AX374" s="12" t="s">
        <v>67</v>
      </c>
      <c r="AY374" s="144" t="s">
        <v>125</v>
      </c>
    </row>
    <row r="375" spans="2:65" s="12" customFormat="1" x14ac:dyDescent="0.2">
      <c r="B375" s="142"/>
      <c r="D375" s="143" t="s">
        <v>137</v>
      </c>
      <c r="E375" s="144" t="s">
        <v>1</v>
      </c>
      <c r="F375" s="145" t="s">
        <v>580</v>
      </c>
      <c r="H375" s="146">
        <v>0.996</v>
      </c>
      <c r="L375" s="142"/>
      <c r="M375" s="147"/>
      <c r="T375" s="148"/>
      <c r="AT375" s="144" t="s">
        <v>137</v>
      </c>
      <c r="AU375" s="144" t="s">
        <v>77</v>
      </c>
      <c r="AV375" s="12" t="s">
        <v>77</v>
      </c>
      <c r="AW375" s="12" t="s">
        <v>24</v>
      </c>
      <c r="AX375" s="12" t="s">
        <v>67</v>
      </c>
      <c r="AY375" s="144" t="s">
        <v>125</v>
      </c>
    </row>
    <row r="376" spans="2:65" s="12" customFormat="1" x14ac:dyDescent="0.2">
      <c r="B376" s="142"/>
      <c r="D376" s="143" t="s">
        <v>137</v>
      </c>
      <c r="E376" s="144" t="s">
        <v>1</v>
      </c>
      <c r="F376" s="145" t="s">
        <v>581</v>
      </c>
      <c r="H376" s="146">
        <v>3.09</v>
      </c>
      <c r="L376" s="142"/>
      <c r="M376" s="147"/>
      <c r="T376" s="148"/>
      <c r="AT376" s="144" t="s">
        <v>137</v>
      </c>
      <c r="AU376" s="144" t="s">
        <v>77</v>
      </c>
      <c r="AV376" s="12" t="s">
        <v>77</v>
      </c>
      <c r="AW376" s="12" t="s">
        <v>24</v>
      </c>
      <c r="AX376" s="12" t="s">
        <v>67</v>
      </c>
      <c r="AY376" s="144" t="s">
        <v>125</v>
      </c>
    </row>
    <row r="377" spans="2:65" s="14" customFormat="1" x14ac:dyDescent="0.2">
      <c r="B377" s="154"/>
      <c r="D377" s="143" t="s">
        <v>137</v>
      </c>
      <c r="E377" s="155" t="s">
        <v>1</v>
      </c>
      <c r="F377" s="156" t="s">
        <v>144</v>
      </c>
      <c r="H377" s="157">
        <v>17.146000000000001</v>
      </c>
      <c r="L377" s="154"/>
      <c r="M377" s="158"/>
      <c r="T377" s="159"/>
      <c r="AT377" s="155" t="s">
        <v>137</v>
      </c>
      <c r="AU377" s="155" t="s">
        <v>77</v>
      </c>
      <c r="AV377" s="14" t="s">
        <v>132</v>
      </c>
      <c r="AW377" s="14" t="s">
        <v>24</v>
      </c>
      <c r="AX377" s="14" t="s">
        <v>75</v>
      </c>
      <c r="AY377" s="155" t="s">
        <v>125</v>
      </c>
    </row>
    <row r="378" spans="2:65" s="1" customFormat="1" ht="16.5" customHeight="1" x14ac:dyDescent="0.2">
      <c r="B378" s="128"/>
      <c r="C378" s="129" t="s">
        <v>385</v>
      </c>
      <c r="D378" s="129" t="s">
        <v>128</v>
      </c>
      <c r="E378" s="130" t="s">
        <v>590</v>
      </c>
      <c r="F378" s="131" t="s">
        <v>591</v>
      </c>
      <c r="G378" s="132" t="s">
        <v>131</v>
      </c>
      <c r="H378" s="133">
        <v>18</v>
      </c>
      <c r="I378" s="202"/>
      <c r="J378" s="134">
        <f>ROUND(I378*H378,2)</f>
        <v>0</v>
      </c>
      <c r="K378" s="135"/>
      <c r="L378" s="28"/>
      <c r="M378" s="136" t="s">
        <v>1</v>
      </c>
      <c r="N378" s="137" t="s">
        <v>32</v>
      </c>
      <c r="O378" s="138">
        <v>3.5000000000000003E-2</v>
      </c>
      <c r="P378" s="138">
        <f>O378*H378</f>
        <v>0.63000000000000012</v>
      </c>
      <c r="Q378" s="138">
        <v>2.1000000000000001E-4</v>
      </c>
      <c r="R378" s="138">
        <f>Q378*H378</f>
        <v>3.7800000000000004E-3</v>
      </c>
      <c r="S378" s="138">
        <v>0</v>
      </c>
      <c r="T378" s="139">
        <f>S378*H378</f>
        <v>0</v>
      </c>
      <c r="AR378" s="140" t="s">
        <v>194</v>
      </c>
      <c r="AT378" s="140" t="s">
        <v>128</v>
      </c>
      <c r="AU378" s="140" t="s">
        <v>77</v>
      </c>
      <c r="AY378" s="16" t="s">
        <v>125</v>
      </c>
      <c r="BE378" s="141">
        <f>IF(N378="základní",J378,0)</f>
        <v>0</v>
      </c>
      <c r="BF378" s="141">
        <f>IF(N378="snížená",J378,0)</f>
        <v>0</v>
      </c>
      <c r="BG378" s="141">
        <f>IF(N378="zákl. přenesená",J378,0)</f>
        <v>0</v>
      </c>
      <c r="BH378" s="141">
        <f>IF(N378="sníž. přenesená",J378,0)</f>
        <v>0</v>
      </c>
      <c r="BI378" s="141">
        <f>IF(N378="nulová",J378,0)</f>
        <v>0</v>
      </c>
      <c r="BJ378" s="16" t="s">
        <v>75</v>
      </c>
      <c r="BK378" s="141">
        <f>ROUND(I378*H378,2)</f>
        <v>0</v>
      </c>
      <c r="BL378" s="16" t="s">
        <v>194</v>
      </c>
      <c r="BM378" s="140" t="s">
        <v>592</v>
      </c>
    </row>
    <row r="379" spans="2:65" s="12" customFormat="1" x14ac:dyDescent="0.2">
      <c r="B379" s="142"/>
      <c r="D379" s="143" t="s">
        <v>137</v>
      </c>
      <c r="E379" s="144" t="s">
        <v>1</v>
      </c>
      <c r="F379" s="145" t="s">
        <v>593</v>
      </c>
      <c r="H379" s="146">
        <v>18</v>
      </c>
      <c r="L379" s="142"/>
      <c r="M379" s="147"/>
      <c r="T379" s="148"/>
      <c r="AT379" s="144" t="s">
        <v>137</v>
      </c>
      <c r="AU379" s="144" t="s">
        <v>77</v>
      </c>
      <c r="AV379" s="12" t="s">
        <v>77</v>
      </c>
      <c r="AW379" s="12" t="s">
        <v>24</v>
      </c>
      <c r="AX379" s="12" t="s">
        <v>67</v>
      </c>
      <c r="AY379" s="144" t="s">
        <v>125</v>
      </c>
    </row>
    <row r="380" spans="2:65" s="14" customFormat="1" x14ac:dyDescent="0.2">
      <c r="B380" s="154"/>
      <c r="D380" s="143" t="s">
        <v>137</v>
      </c>
      <c r="E380" s="155" t="s">
        <v>1</v>
      </c>
      <c r="F380" s="156" t="s">
        <v>144</v>
      </c>
      <c r="H380" s="157">
        <v>18</v>
      </c>
      <c r="L380" s="154"/>
      <c r="M380" s="158"/>
      <c r="T380" s="159"/>
      <c r="AT380" s="155" t="s">
        <v>137</v>
      </c>
      <c r="AU380" s="155" t="s">
        <v>77</v>
      </c>
      <c r="AV380" s="14" t="s">
        <v>132</v>
      </c>
      <c r="AW380" s="14" t="s">
        <v>24</v>
      </c>
      <c r="AX380" s="14" t="s">
        <v>75</v>
      </c>
      <c r="AY380" s="155" t="s">
        <v>125</v>
      </c>
    </row>
    <row r="381" spans="2:65" s="1" customFormat="1" ht="24.2" customHeight="1" x14ac:dyDescent="0.2">
      <c r="B381" s="128"/>
      <c r="C381" s="129" t="s">
        <v>594</v>
      </c>
      <c r="D381" s="129" t="s">
        <v>128</v>
      </c>
      <c r="E381" s="130" t="s">
        <v>595</v>
      </c>
      <c r="F381" s="131" t="s">
        <v>596</v>
      </c>
      <c r="G381" s="132" t="s">
        <v>242</v>
      </c>
      <c r="H381" s="133">
        <v>8.2249999999999996</v>
      </c>
      <c r="I381" s="202"/>
      <c r="J381" s="134">
        <f>ROUND(I381*H381,2)</f>
        <v>0</v>
      </c>
      <c r="K381" s="135"/>
      <c r="L381" s="28"/>
      <c r="M381" s="136" t="s">
        <v>1</v>
      </c>
      <c r="N381" s="137" t="s">
        <v>32</v>
      </c>
      <c r="O381" s="138">
        <v>0.06</v>
      </c>
      <c r="P381" s="138">
        <f>O381*H381</f>
        <v>0.49349999999999994</v>
      </c>
      <c r="Q381" s="138">
        <v>1.42E-3</v>
      </c>
      <c r="R381" s="138">
        <f>Q381*H381</f>
        <v>1.1679500000000001E-2</v>
      </c>
      <c r="S381" s="138">
        <v>0</v>
      </c>
      <c r="T381" s="139">
        <f>S381*H381</f>
        <v>0</v>
      </c>
      <c r="AR381" s="140" t="s">
        <v>194</v>
      </c>
      <c r="AT381" s="140" t="s">
        <v>128</v>
      </c>
      <c r="AU381" s="140" t="s">
        <v>77</v>
      </c>
      <c r="AY381" s="16" t="s">
        <v>125</v>
      </c>
      <c r="BE381" s="141">
        <f>IF(N381="základní",J381,0)</f>
        <v>0</v>
      </c>
      <c r="BF381" s="141">
        <f>IF(N381="snížená",J381,0)</f>
        <v>0</v>
      </c>
      <c r="BG381" s="141">
        <f>IF(N381="zákl. přenesená",J381,0)</f>
        <v>0</v>
      </c>
      <c r="BH381" s="141">
        <f>IF(N381="sníž. přenesená",J381,0)</f>
        <v>0</v>
      </c>
      <c r="BI381" s="141">
        <f>IF(N381="nulová",J381,0)</f>
        <v>0</v>
      </c>
      <c r="BJ381" s="16" t="s">
        <v>75</v>
      </c>
      <c r="BK381" s="141">
        <f>ROUND(I381*H381,2)</f>
        <v>0</v>
      </c>
      <c r="BL381" s="16" t="s">
        <v>194</v>
      </c>
      <c r="BM381" s="140" t="s">
        <v>597</v>
      </c>
    </row>
    <row r="382" spans="2:65" s="12" customFormat="1" x14ac:dyDescent="0.2">
      <c r="B382" s="142"/>
      <c r="D382" s="143" t="s">
        <v>137</v>
      </c>
      <c r="E382" s="144" t="s">
        <v>1</v>
      </c>
      <c r="F382" s="145" t="s">
        <v>516</v>
      </c>
      <c r="H382" s="146">
        <v>8.2249999999999996</v>
      </c>
      <c r="L382" s="142"/>
      <c r="M382" s="147"/>
      <c r="T382" s="148"/>
      <c r="AT382" s="144" t="s">
        <v>137</v>
      </c>
      <c r="AU382" s="144" t="s">
        <v>77</v>
      </c>
      <c r="AV382" s="12" t="s">
        <v>77</v>
      </c>
      <c r="AW382" s="12" t="s">
        <v>24</v>
      </c>
      <c r="AX382" s="12" t="s">
        <v>67</v>
      </c>
      <c r="AY382" s="144" t="s">
        <v>125</v>
      </c>
    </row>
    <row r="383" spans="2:65" s="14" customFormat="1" x14ac:dyDescent="0.2">
      <c r="B383" s="154"/>
      <c r="D383" s="143" t="s">
        <v>137</v>
      </c>
      <c r="E383" s="155" t="s">
        <v>1</v>
      </c>
      <c r="F383" s="156" t="s">
        <v>144</v>
      </c>
      <c r="H383" s="157">
        <v>8.2249999999999996</v>
      </c>
      <c r="L383" s="154"/>
      <c r="M383" s="158"/>
      <c r="T383" s="159"/>
      <c r="AT383" s="155" t="s">
        <v>137</v>
      </c>
      <c r="AU383" s="155" t="s">
        <v>77</v>
      </c>
      <c r="AV383" s="14" t="s">
        <v>132</v>
      </c>
      <c r="AW383" s="14" t="s">
        <v>24</v>
      </c>
      <c r="AX383" s="14" t="s">
        <v>75</v>
      </c>
      <c r="AY383" s="155" t="s">
        <v>125</v>
      </c>
    </row>
    <row r="384" spans="2:65" s="1" customFormat="1" ht="37.9" customHeight="1" x14ac:dyDescent="0.2">
      <c r="B384" s="128"/>
      <c r="C384" s="129" t="s">
        <v>391</v>
      </c>
      <c r="D384" s="129" t="s">
        <v>128</v>
      </c>
      <c r="E384" s="130" t="s">
        <v>598</v>
      </c>
      <c r="F384" s="131" t="s">
        <v>599</v>
      </c>
      <c r="G384" s="132" t="s">
        <v>135</v>
      </c>
      <c r="H384" s="133">
        <v>17.146000000000001</v>
      </c>
      <c r="I384" s="202"/>
      <c r="J384" s="134">
        <f>ROUND(I384*H384,2)</f>
        <v>0</v>
      </c>
      <c r="K384" s="135"/>
      <c r="L384" s="28"/>
      <c r="M384" s="136" t="s">
        <v>1</v>
      </c>
      <c r="N384" s="137" t="s">
        <v>32</v>
      </c>
      <c r="O384" s="138">
        <v>1.1000000000000001</v>
      </c>
      <c r="P384" s="138">
        <f>O384*H384</f>
        <v>18.860600000000002</v>
      </c>
      <c r="Q384" s="138">
        <v>9.0900000000000009E-3</v>
      </c>
      <c r="R384" s="138">
        <f>Q384*H384</f>
        <v>0.15585714000000003</v>
      </c>
      <c r="S384" s="138">
        <v>0</v>
      </c>
      <c r="T384" s="139">
        <f>S384*H384</f>
        <v>0</v>
      </c>
      <c r="AR384" s="140" t="s">
        <v>194</v>
      </c>
      <c r="AT384" s="140" t="s">
        <v>128</v>
      </c>
      <c r="AU384" s="140" t="s">
        <v>77</v>
      </c>
      <c r="AY384" s="16" t="s">
        <v>125</v>
      </c>
      <c r="BE384" s="141">
        <f>IF(N384="základní",J384,0)</f>
        <v>0</v>
      </c>
      <c r="BF384" s="141">
        <f>IF(N384="snížená",J384,0)</f>
        <v>0</v>
      </c>
      <c r="BG384" s="141">
        <f>IF(N384="zákl. přenesená",J384,0)</f>
        <v>0</v>
      </c>
      <c r="BH384" s="141">
        <f>IF(N384="sníž. přenesená",J384,0)</f>
        <v>0</v>
      </c>
      <c r="BI384" s="141">
        <f>IF(N384="nulová",J384,0)</f>
        <v>0</v>
      </c>
      <c r="BJ384" s="16" t="s">
        <v>75</v>
      </c>
      <c r="BK384" s="141">
        <f>ROUND(I384*H384,2)</f>
        <v>0</v>
      </c>
      <c r="BL384" s="16" t="s">
        <v>194</v>
      </c>
      <c r="BM384" s="140" t="s">
        <v>600</v>
      </c>
    </row>
    <row r="385" spans="2:65" s="13" customFormat="1" ht="33.75" x14ac:dyDescent="0.2">
      <c r="B385" s="149"/>
      <c r="D385" s="143" t="s">
        <v>137</v>
      </c>
      <c r="E385" s="150" t="s">
        <v>1</v>
      </c>
      <c r="F385" s="151" t="s">
        <v>601</v>
      </c>
      <c r="H385" s="150" t="s">
        <v>1</v>
      </c>
      <c r="L385" s="149"/>
      <c r="M385" s="152"/>
      <c r="T385" s="153"/>
      <c r="AT385" s="150" t="s">
        <v>137</v>
      </c>
      <c r="AU385" s="150" t="s">
        <v>77</v>
      </c>
      <c r="AV385" s="13" t="s">
        <v>75</v>
      </c>
      <c r="AW385" s="13" t="s">
        <v>24</v>
      </c>
      <c r="AX385" s="13" t="s">
        <v>67</v>
      </c>
      <c r="AY385" s="150" t="s">
        <v>125</v>
      </c>
    </row>
    <row r="386" spans="2:65" s="13" customFormat="1" x14ac:dyDescent="0.2">
      <c r="B386" s="149"/>
      <c r="D386" s="143" t="s">
        <v>137</v>
      </c>
      <c r="E386" s="150" t="s">
        <v>1</v>
      </c>
      <c r="F386" s="151" t="s">
        <v>578</v>
      </c>
      <c r="H386" s="150" t="s">
        <v>1</v>
      </c>
      <c r="L386" s="149"/>
      <c r="M386" s="152"/>
      <c r="T386" s="153"/>
      <c r="AT386" s="150" t="s">
        <v>137</v>
      </c>
      <c r="AU386" s="150" t="s">
        <v>77</v>
      </c>
      <c r="AV386" s="13" t="s">
        <v>75</v>
      </c>
      <c r="AW386" s="13" t="s">
        <v>24</v>
      </c>
      <c r="AX386" s="13" t="s">
        <v>67</v>
      </c>
      <c r="AY386" s="150" t="s">
        <v>125</v>
      </c>
    </row>
    <row r="387" spans="2:65" s="12" customFormat="1" x14ac:dyDescent="0.2">
      <c r="B387" s="142"/>
      <c r="D387" s="143" t="s">
        <v>137</v>
      </c>
      <c r="E387" s="144" t="s">
        <v>1</v>
      </c>
      <c r="F387" s="145" t="s">
        <v>579</v>
      </c>
      <c r="H387" s="146">
        <v>13.06</v>
      </c>
      <c r="L387" s="142"/>
      <c r="M387" s="147"/>
      <c r="T387" s="148"/>
      <c r="AT387" s="144" t="s">
        <v>137</v>
      </c>
      <c r="AU387" s="144" t="s">
        <v>77</v>
      </c>
      <c r="AV387" s="12" t="s">
        <v>77</v>
      </c>
      <c r="AW387" s="12" t="s">
        <v>24</v>
      </c>
      <c r="AX387" s="12" t="s">
        <v>67</v>
      </c>
      <c r="AY387" s="144" t="s">
        <v>125</v>
      </c>
    </row>
    <row r="388" spans="2:65" s="12" customFormat="1" x14ac:dyDescent="0.2">
      <c r="B388" s="142"/>
      <c r="D388" s="143" t="s">
        <v>137</v>
      </c>
      <c r="E388" s="144" t="s">
        <v>1</v>
      </c>
      <c r="F388" s="145" t="s">
        <v>580</v>
      </c>
      <c r="H388" s="146">
        <v>0.996</v>
      </c>
      <c r="L388" s="142"/>
      <c r="M388" s="147"/>
      <c r="T388" s="148"/>
      <c r="AT388" s="144" t="s">
        <v>137</v>
      </c>
      <c r="AU388" s="144" t="s">
        <v>77</v>
      </c>
      <c r="AV388" s="12" t="s">
        <v>77</v>
      </c>
      <c r="AW388" s="12" t="s">
        <v>24</v>
      </c>
      <c r="AX388" s="12" t="s">
        <v>67</v>
      </c>
      <c r="AY388" s="144" t="s">
        <v>125</v>
      </c>
    </row>
    <row r="389" spans="2:65" s="12" customFormat="1" x14ac:dyDescent="0.2">
      <c r="B389" s="142"/>
      <c r="D389" s="143" t="s">
        <v>137</v>
      </c>
      <c r="E389" s="144" t="s">
        <v>1</v>
      </c>
      <c r="F389" s="145" t="s">
        <v>581</v>
      </c>
      <c r="H389" s="146">
        <v>3.09</v>
      </c>
      <c r="L389" s="142"/>
      <c r="M389" s="147"/>
      <c r="T389" s="148"/>
      <c r="AT389" s="144" t="s">
        <v>137</v>
      </c>
      <c r="AU389" s="144" t="s">
        <v>77</v>
      </c>
      <c r="AV389" s="12" t="s">
        <v>77</v>
      </c>
      <c r="AW389" s="12" t="s">
        <v>24</v>
      </c>
      <c r="AX389" s="12" t="s">
        <v>67</v>
      </c>
      <c r="AY389" s="144" t="s">
        <v>125</v>
      </c>
    </row>
    <row r="390" spans="2:65" s="14" customFormat="1" x14ac:dyDescent="0.2">
      <c r="B390" s="154"/>
      <c r="D390" s="143" t="s">
        <v>137</v>
      </c>
      <c r="E390" s="155" t="s">
        <v>1</v>
      </c>
      <c r="F390" s="156" t="s">
        <v>144</v>
      </c>
      <c r="H390" s="157">
        <v>17.146000000000001</v>
      </c>
      <c r="L390" s="154"/>
      <c r="M390" s="158"/>
      <c r="T390" s="159"/>
      <c r="AT390" s="155" t="s">
        <v>137</v>
      </c>
      <c r="AU390" s="155" t="s">
        <v>77</v>
      </c>
      <c r="AV390" s="14" t="s">
        <v>132</v>
      </c>
      <c r="AW390" s="14" t="s">
        <v>24</v>
      </c>
      <c r="AX390" s="14" t="s">
        <v>75</v>
      </c>
      <c r="AY390" s="155" t="s">
        <v>125</v>
      </c>
    </row>
    <row r="391" spans="2:65" s="1" customFormat="1" ht="24.2" customHeight="1" x14ac:dyDescent="0.2">
      <c r="B391" s="128"/>
      <c r="C391" s="160" t="s">
        <v>602</v>
      </c>
      <c r="D391" s="160" t="s">
        <v>157</v>
      </c>
      <c r="E391" s="161" t="s">
        <v>603</v>
      </c>
      <c r="F391" s="162" t="s">
        <v>604</v>
      </c>
      <c r="G391" s="163" t="s">
        <v>135</v>
      </c>
      <c r="H391" s="164">
        <v>19.718</v>
      </c>
      <c r="I391" s="201"/>
      <c r="J391" s="165">
        <f>ROUND(I391*H391,2)</f>
        <v>0</v>
      </c>
      <c r="K391" s="166"/>
      <c r="L391" s="167"/>
      <c r="M391" s="168" t="s">
        <v>1</v>
      </c>
      <c r="N391" s="169" t="s">
        <v>32</v>
      </c>
      <c r="O391" s="138">
        <v>0</v>
      </c>
      <c r="P391" s="138">
        <f>O391*H391</f>
        <v>0</v>
      </c>
      <c r="Q391" s="138">
        <v>0</v>
      </c>
      <c r="R391" s="138">
        <f>Q391*H391</f>
        <v>0</v>
      </c>
      <c r="S391" s="138">
        <v>0</v>
      </c>
      <c r="T391" s="139">
        <f>S391*H391</f>
        <v>0</v>
      </c>
      <c r="AR391" s="140" t="s">
        <v>243</v>
      </c>
      <c r="AT391" s="140" t="s">
        <v>157</v>
      </c>
      <c r="AU391" s="140" t="s">
        <v>77</v>
      </c>
      <c r="AY391" s="16" t="s">
        <v>125</v>
      </c>
      <c r="BE391" s="141">
        <f>IF(N391="základní",J391,0)</f>
        <v>0</v>
      </c>
      <c r="BF391" s="141">
        <f>IF(N391="snížená",J391,0)</f>
        <v>0</v>
      </c>
      <c r="BG391" s="141">
        <f>IF(N391="zákl. přenesená",J391,0)</f>
        <v>0</v>
      </c>
      <c r="BH391" s="141">
        <f>IF(N391="sníž. přenesená",J391,0)</f>
        <v>0</v>
      </c>
      <c r="BI391" s="141">
        <f>IF(N391="nulová",J391,0)</f>
        <v>0</v>
      </c>
      <c r="BJ391" s="16" t="s">
        <v>75</v>
      </c>
      <c r="BK391" s="141">
        <f>ROUND(I391*H391,2)</f>
        <v>0</v>
      </c>
      <c r="BL391" s="16" t="s">
        <v>194</v>
      </c>
      <c r="BM391" s="140" t="s">
        <v>605</v>
      </c>
    </row>
    <row r="392" spans="2:65" s="12" customFormat="1" x14ac:dyDescent="0.2">
      <c r="B392" s="142"/>
      <c r="D392" s="143" t="s">
        <v>137</v>
      </c>
      <c r="E392" s="144" t="s">
        <v>1</v>
      </c>
      <c r="F392" s="145" t="s">
        <v>606</v>
      </c>
      <c r="H392" s="146">
        <v>19.718</v>
      </c>
      <c r="L392" s="142"/>
      <c r="M392" s="147"/>
      <c r="T392" s="148"/>
      <c r="AT392" s="144" t="s">
        <v>137</v>
      </c>
      <c r="AU392" s="144" t="s">
        <v>77</v>
      </c>
      <c r="AV392" s="12" t="s">
        <v>77</v>
      </c>
      <c r="AW392" s="12" t="s">
        <v>24</v>
      </c>
      <c r="AX392" s="12" t="s">
        <v>67</v>
      </c>
      <c r="AY392" s="144" t="s">
        <v>125</v>
      </c>
    </row>
    <row r="393" spans="2:65" s="14" customFormat="1" x14ac:dyDescent="0.2">
      <c r="B393" s="154"/>
      <c r="D393" s="143" t="s">
        <v>137</v>
      </c>
      <c r="E393" s="155" t="s">
        <v>1</v>
      </c>
      <c r="F393" s="156" t="s">
        <v>144</v>
      </c>
      <c r="H393" s="157">
        <v>19.718</v>
      </c>
      <c r="L393" s="154"/>
      <c r="M393" s="158"/>
      <c r="T393" s="159"/>
      <c r="AT393" s="155" t="s">
        <v>137</v>
      </c>
      <c r="AU393" s="155" t="s">
        <v>77</v>
      </c>
      <c r="AV393" s="14" t="s">
        <v>132</v>
      </c>
      <c r="AW393" s="14" t="s">
        <v>24</v>
      </c>
      <c r="AX393" s="14" t="s">
        <v>75</v>
      </c>
      <c r="AY393" s="155" t="s">
        <v>125</v>
      </c>
    </row>
    <row r="394" spans="2:65" s="1" customFormat="1" ht="24.2" customHeight="1" x14ac:dyDescent="0.2">
      <c r="B394" s="128"/>
      <c r="C394" s="129" t="s">
        <v>396</v>
      </c>
      <c r="D394" s="129" t="s">
        <v>128</v>
      </c>
      <c r="E394" s="130" t="s">
        <v>607</v>
      </c>
      <c r="F394" s="131" t="s">
        <v>608</v>
      </c>
      <c r="G394" s="132" t="s">
        <v>135</v>
      </c>
      <c r="H394" s="133">
        <v>17.146000000000001</v>
      </c>
      <c r="I394" s="202"/>
      <c r="J394" s="134">
        <f>ROUND(I394*H394,2)</f>
        <v>0</v>
      </c>
      <c r="K394" s="135"/>
      <c r="L394" s="28"/>
      <c r="M394" s="136" t="s">
        <v>1</v>
      </c>
      <c r="N394" s="137" t="s">
        <v>32</v>
      </c>
      <c r="O394" s="138">
        <v>0</v>
      </c>
      <c r="P394" s="138">
        <f>O394*H394</f>
        <v>0</v>
      </c>
      <c r="Q394" s="138">
        <v>0</v>
      </c>
      <c r="R394" s="138">
        <f>Q394*H394</f>
        <v>0</v>
      </c>
      <c r="S394" s="138">
        <v>0</v>
      </c>
      <c r="T394" s="139">
        <f>S394*H394</f>
        <v>0</v>
      </c>
      <c r="AR394" s="140" t="s">
        <v>194</v>
      </c>
      <c r="AT394" s="140" t="s">
        <v>128</v>
      </c>
      <c r="AU394" s="140" t="s">
        <v>77</v>
      </c>
      <c r="AY394" s="16" t="s">
        <v>125</v>
      </c>
      <c r="BE394" s="141">
        <f>IF(N394="základní",J394,0)</f>
        <v>0</v>
      </c>
      <c r="BF394" s="141">
        <f>IF(N394="snížená",J394,0)</f>
        <v>0</v>
      </c>
      <c r="BG394" s="141">
        <f>IF(N394="zákl. přenesená",J394,0)</f>
        <v>0</v>
      </c>
      <c r="BH394" s="141">
        <f>IF(N394="sníž. přenesená",J394,0)</f>
        <v>0</v>
      </c>
      <c r="BI394" s="141">
        <f>IF(N394="nulová",J394,0)</f>
        <v>0</v>
      </c>
      <c r="BJ394" s="16" t="s">
        <v>75</v>
      </c>
      <c r="BK394" s="141">
        <f>ROUND(I394*H394,2)</f>
        <v>0</v>
      </c>
      <c r="BL394" s="16" t="s">
        <v>194</v>
      </c>
      <c r="BM394" s="140" t="s">
        <v>609</v>
      </c>
    </row>
    <row r="395" spans="2:65" s="1" customFormat="1" ht="24.2" customHeight="1" x14ac:dyDescent="0.2">
      <c r="B395" s="128"/>
      <c r="C395" s="129" t="s">
        <v>610</v>
      </c>
      <c r="D395" s="129" t="s">
        <v>128</v>
      </c>
      <c r="E395" s="130" t="s">
        <v>611</v>
      </c>
      <c r="F395" s="131" t="s">
        <v>612</v>
      </c>
      <c r="G395" s="132" t="s">
        <v>242</v>
      </c>
      <c r="H395" s="133">
        <v>6</v>
      </c>
      <c r="I395" s="202"/>
      <c r="J395" s="134">
        <f>ROUND(I395*H395,2)</f>
        <v>0</v>
      </c>
      <c r="K395" s="135"/>
      <c r="L395" s="28"/>
      <c r="M395" s="136" t="s">
        <v>1</v>
      </c>
      <c r="N395" s="137" t="s">
        <v>32</v>
      </c>
      <c r="O395" s="138">
        <v>0.248</v>
      </c>
      <c r="P395" s="138">
        <f>O395*H395</f>
        <v>1.488</v>
      </c>
      <c r="Q395" s="138">
        <v>2.0000000000000001E-4</v>
      </c>
      <c r="R395" s="138">
        <f>Q395*H395</f>
        <v>1.2000000000000001E-3</v>
      </c>
      <c r="S395" s="138">
        <v>0</v>
      </c>
      <c r="T395" s="139">
        <f>S395*H395</f>
        <v>0</v>
      </c>
      <c r="AR395" s="140" t="s">
        <v>194</v>
      </c>
      <c r="AT395" s="140" t="s">
        <v>128</v>
      </c>
      <c r="AU395" s="140" t="s">
        <v>77</v>
      </c>
      <c r="AY395" s="16" t="s">
        <v>125</v>
      </c>
      <c r="BE395" s="141">
        <f>IF(N395="základní",J395,0)</f>
        <v>0</v>
      </c>
      <c r="BF395" s="141">
        <f>IF(N395="snížená",J395,0)</f>
        <v>0</v>
      </c>
      <c r="BG395" s="141">
        <f>IF(N395="zákl. přenesená",J395,0)</f>
        <v>0</v>
      </c>
      <c r="BH395" s="141">
        <f>IF(N395="sníž. přenesená",J395,0)</f>
        <v>0</v>
      </c>
      <c r="BI395" s="141">
        <f>IF(N395="nulová",J395,0)</f>
        <v>0</v>
      </c>
      <c r="BJ395" s="16" t="s">
        <v>75</v>
      </c>
      <c r="BK395" s="141">
        <f>ROUND(I395*H395,2)</f>
        <v>0</v>
      </c>
      <c r="BL395" s="16" t="s">
        <v>194</v>
      </c>
      <c r="BM395" s="140" t="s">
        <v>613</v>
      </c>
    </row>
    <row r="396" spans="2:65" s="1" customFormat="1" ht="16.5" customHeight="1" x14ac:dyDescent="0.2">
      <c r="B396" s="128"/>
      <c r="C396" s="160" t="s">
        <v>402</v>
      </c>
      <c r="D396" s="160" t="s">
        <v>157</v>
      </c>
      <c r="E396" s="161" t="s">
        <v>614</v>
      </c>
      <c r="F396" s="162" t="s">
        <v>615</v>
      </c>
      <c r="G396" s="163" t="s">
        <v>242</v>
      </c>
      <c r="H396" s="164">
        <v>6.3</v>
      </c>
      <c r="I396" s="201"/>
      <c r="J396" s="165">
        <f>ROUND(I396*H396,2)</f>
        <v>0</v>
      </c>
      <c r="K396" s="166"/>
      <c r="L396" s="167"/>
      <c r="M396" s="168" t="s">
        <v>1</v>
      </c>
      <c r="N396" s="169" t="s">
        <v>32</v>
      </c>
      <c r="O396" s="138">
        <v>0</v>
      </c>
      <c r="P396" s="138">
        <f>O396*H396</f>
        <v>0</v>
      </c>
      <c r="Q396" s="138">
        <v>3.2000000000000003E-4</v>
      </c>
      <c r="R396" s="138">
        <f>Q396*H396</f>
        <v>2.016E-3</v>
      </c>
      <c r="S396" s="138">
        <v>0</v>
      </c>
      <c r="T396" s="139">
        <f>S396*H396</f>
        <v>0</v>
      </c>
      <c r="AR396" s="140" t="s">
        <v>243</v>
      </c>
      <c r="AT396" s="140" t="s">
        <v>157</v>
      </c>
      <c r="AU396" s="140" t="s">
        <v>77</v>
      </c>
      <c r="AY396" s="16" t="s">
        <v>125</v>
      </c>
      <c r="BE396" s="141">
        <f>IF(N396="základní",J396,0)</f>
        <v>0</v>
      </c>
      <c r="BF396" s="141">
        <f>IF(N396="snížená",J396,0)</f>
        <v>0</v>
      </c>
      <c r="BG396" s="141">
        <f>IF(N396="zákl. přenesená",J396,0)</f>
        <v>0</v>
      </c>
      <c r="BH396" s="141">
        <f>IF(N396="sníž. přenesená",J396,0)</f>
        <v>0</v>
      </c>
      <c r="BI396" s="141">
        <f>IF(N396="nulová",J396,0)</f>
        <v>0</v>
      </c>
      <c r="BJ396" s="16" t="s">
        <v>75</v>
      </c>
      <c r="BK396" s="141">
        <f>ROUND(I396*H396,2)</f>
        <v>0</v>
      </c>
      <c r="BL396" s="16" t="s">
        <v>194</v>
      </c>
      <c r="BM396" s="140" t="s">
        <v>616</v>
      </c>
    </row>
    <row r="397" spans="2:65" s="12" customFormat="1" x14ac:dyDescent="0.2">
      <c r="B397" s="142"/>
      <c r="D397" s="143" t="s">
        <v>137</v>
      </c>
      <c r="E397" s="144" t="s">
        <v>1</v>
      </c>
      <c r="F397" s="145" t="s">
        <v>617</v>
      </c>
      <c r="H397" s="146">
        <v>6.3</v>
      </c>
      <c r="L397" s="142"/>
      <c r="M397" s="147"/>
      <c r="T397" s="148"/>
      <c r="AT397" s="144" t="s">
        <v>137</v>
      </c>
      <c r="AU397" s="144" t="s">
        <v>77</v>
      </c>
      <c r="AV397" s="12" t="s">
        <v>77</v>
      </c>
      <c r="AW397" s="12" t="s">
        <v>24</v>
      </c>
      <c r="AX397" s="12" t="s">
        <v>67</v>
      </c>
      <c r="AY397" s="144" t="s">
        <v>125</v>
      </c>
    </row>
    <row r="398" spans="2:65" s="14" customFormat="1" x14ac:dyDescent="0.2">
      <c r="B398" s="154"/>
      <c r="D398" s="143" t="s">
        <v>137</v>
      </c>
      <c r="E398" s="155" t="s">
        <v>1</v>
      </c>
      <c r="F398" s="156" t="s">
        <v>144</v>
      </c>
      <c r="H398" s="157">
        <v>6.3</v>
      </c>
      <c r="L398" s="154"/>
      <c r="M398" s="158"/>
      <c r="T398" s="159"/>
      <c r="AT398" s="155" t="s">
        <v>137</v>
      </c>
      <c r="AU398" s="155" t="s">
        <v>77</v>
      </c>
      <c r="AV398" s="14" t="s">
        <v>132</v>
      </c>
      <c r="AW398" s="14" t="s">
        <v>24</v>
      </c>
      <c r="AX398" s="14" t="s">
        <v>75</v>
      </c>
      <c r="AY398" s="155" t="s">
        <v>125</v>
      </c>
    </row>
    <row r="399" spans="2:65" s="1" customFormat="1" ht="16.5" customHeight="1" x14ac:dyDescent="0.2">
      <c r="B399" s="128"/>
      <c r="C399" s="129" t="s">
        <v>618</v>
      </c>
      <c r="D399" s="129" t="s">
        <v>128</v>
      </c>
      <c r="E399" s="130" t="s">
        <v>619</v>
      </c>
      <c r="F399" s="131" t="s">
        <v>620</v>
      </c>
      <c r="G399" s="132" t="s">
        <v>242</v>
      </c>
      <c r="H399" s="133">
        <v>16</v>
      </c>
      <c r="I399" s="202"/>
      <c r="J399" s="134">
        <f>ROUND(I399*H399,2)</f>
        <v>0</v>
      </c>
      <c r="K399" s="135"/>
      <c r="L399" s="28"/>
      <c r="M399" s="136" t="s">
        <v>1</v>
      </c>
      <c r="N399" s="137" t="s">
        <v>32</v>
      </c>
      <c r="O399" s="138">
        <v>5.5E-2</v>
      </c>
      <c r="P399" s="138">
        <f>O399*H399</f>
        <v>0.88</v>
      </c>
      <c r="Q399" s="138">
        <v>9.0000000000000006E-5</v>
      </c>
      <c r="R399" s="138">
        <f>Q399*H399</f>
        <v>1.4400000000000001E-3</v>
      </c>
      <c r="S399" s="138">
        <v>0</v>
      </c>
      <c r="T399" s="139">
        <f>S399*H399</f>
        <v>0</v>
      </c>
      <c r="AR399" s="140" t="s">
        <v>194</v>
      </c>
      <c r="AT399" s="140" t="s">
        <v>128</v>
      </c>
      <c r="AU399" s="140" t="s">
        <v>77</v>
      </c>
      <c r="AY399" s="16" t="s">
        <v>125</v>
      </c>
      <c r="BE399" s="141">
        <f>IF(N399="základní",J399,0)</f>
        <v>0</v>
      </c>
      <c r="BF399" s="141">
        <f>IF(N399="snížená",J399,0)</f>
        <v>0</v>
      </c>
      <c r="BG399" s="141">
        <f>IF(N399="zákl. přenesená",J399,0)</f>
        <v>0</v>
      </c>
      <c r="BH399" s="141">
        <f>IF(N399="sníž. přenesená",J399,0)</f>
        <v>0</v>
      </c>
      <c r="BI399" s="141">
        <f>IF(N399="nulová",J399,0)</f>
        <v>0</v>
      </c>
      <c r="BJ399" s="16" t="s">
        <v>75</v>
      </c>
      <c r="BK399" s="141">
        <f>ROUND(I399*H399,2)</f>
        <v>0</v>
      </c>
      <c r="BL399" s="16" t="s">
        <v>194</v>
      </c>
      <c r="BM399" s="140" t="s">
        <v>621</v>
      </c>
    </row>
    <row r="400" spans="2:65" s="12" customFormat="1" x14ac:dyDescent="0.2">
      <c r="B400" s="142"/>
      <c r="D400" s="143" t="s">
        <v>137</v>
      </c>
      <c r="E400" s="144" t="s">
        <v>1</v>
      </c>
      <c r="F400" s="145" t="s">
        <v>622</v>
      </c>
      <c r="H400" s="146">
        <v>16</v>
      </c>
      <c r="L400" s="142"/>
      <c r="M400" s="147"/>
      <c r="T400" s="148"/>
      <c r="AT400" s="144" t="s">
        <v>137</v>
      </c>
      <c r="AU400" s="144" t="s">
        <v>77</v>
      </c>
      <c r="AV400" s="12" t="s">
        <v>77</v>
      </c>
      <c r="AW400" s="12" t="s">
        <v>24</v>
      </c>
      <c r="AX400" s="12" t="s">
        <v>67</v>
      </c>
      <c r="AY400" s="144" t="s">
        <v>125</v>
      </c>
    </row>
    <row r="401" spans="2:65" s="14" customFormat="1" x14ac:dyDescent="0.2">
      <c r="B401" s="154"/>
      <c r="D401" s="143" t="s">
        <v>137</v>
      </c>
      <c r="E401" s="155" t="s">
        <v>1</v>
      </c>
      <c r="F401" s="156" t="s">
        <v>144</v>
      </c>
      <c r="H401" s="157">
        <v>16</v>
      </c>
      <c r="L401" s="154"/>
      <c r="M401" s="158"/>
      <c r="T401" s="159"/>
      <c r="AT401" s="155" t="s">
        <v>137</v>
      </c>
      <c r="AU401" s="155" t="s">
        <v>77</v>
      </c>
      <c r="AV401" s="14" t="s">
        <v>132</v>
      </c>
      <c r="AW401" s="14" t="s">
        <v>24</v>
      </c>
      <c r="AX401" s="14" t="s">
        <v>75</v>
      </c>
      <c r="AY401" s="155" t="s">
        <v>125</v>
      </c>
    </row>
    <row r="402" spans="2:65" s="1" customFormat="1" ht="21.75" customHeight="1" x14ac:dyDescent="0.2">
      <c r="B402" s="128"/>
      <c r="C402" s="129" t="s">
        <v>408</v>
      </c>
      <c r="D402" s="129" t="s">
        <v>128</v>
      </c>
      <c r="E402" s="130" t="s">
        <v>623</v>
      </c>
      <c r="F402" s="131" t="s">
        <v>624</v>
      </c>
      <c r="G402" s="132" t="s">
        <v>131</v>
      </c>
      <c r="H402" s="133">
        <v>4</v>
      </c>
      <c r="I402" s="202"/>
      <c r="J402" s="134">
        <f>ROUND(I402*H402,2)</f>
        <v>0</v>
      </c>
      <c r="K402" s="135"/>
      <c r="L402" s="28"/>
      <c r="M402" s="136" t="s">
        <v>1</v>
      </c>
      <c r="N402" s="137" t="s">
        <v>32</v>
      </c>
      <c r="O402" s="138">
        <v>0.12</v>
      </c>
      <c r="P402" s="138">
        <f>O402*H402</f>
        <v>0.48</v>
      </c>
      <c r="Q402" s="138">
        <v>0</v>
      </c>
      <c r="R402" s="138">
        <f>Q402*H402</f>
        <v>0</v>
      </c>
      <c r="S402" s="138">
        <v>0</v>
      </c>
      <c r="T402" s="139">
        <f>S402*H402</f>
        <v>0</v>
      </c>
      <c r="AR402" s="140" t="s">
        <v>194</v>
      </c>
      <c r="AT402" s="140" t="s">
        <v>128</v>
      </c>
      <c r="AU402" s="140" t="s">
        <v>77</v>
      </c>
      <c r="AY402" s="16" t="s">
        <v>125</v>
      </c>
      <c r="BE402" s="141">
        <f>IF(N402="základní",J402,0)</f>
        <v>0</v>
      </c>
      <c r="BF402" s="141">
        <f>IF(N402="snížená",J402,0)</f>
        <v>0</v>
      </c>
      <c r="BG402" s="141">
        <f>IF(N402="zákl. přenesená",J402,0)</f>
        <v>0</v>
      </c>
      <c r="BH402" s="141">
        <f>IF(N402="sníž. přenesená",J402,0)</f>
        <v>0</v>
      </c>
      <c r="BI402" s="141">
        <f>IF(N402="nulová",J402,0)</f>
        <v>0</v>
      </c>
      <c r="BJ402" s="16" t="s">
        <v>75</v>
      </c>
      <c r="BK402" s="141">
        <f>ROUND(I402*H402,2)</f>
        <v>0</v>
      </c>
      <c r="BL402" s="16" t="s">
        <v>194</v>
      </c>
      <c r="BM402" s="140" t="s">
        <v>625</v>
      </c>
    </row>
    <row r="403" spans="2:65" s="1" customFormat="1" ht="24.2" customHeight="1" x14ac:dyDescent="0.2">
      <c r="B403" s="128"/>
      <c r="C403" s="129" t="s">
        <v>626</v>
      </c>
      <c r="D403" s="129" t="s">
        <v>128</v>
      </c>
      <c r="E403" s="130" t="s">
        <v>627</v>
      </c>
      <c r="F403" s="131" t="s">
        <v>628</v>
      </c>
      <c r="G403" s="132" t="s">
        <v>135</v>
      </c>
      <c r="H403" s="133">
        <v>17.146000000000001</v>
      </c>
      <c r="I403" s="202"/>
      <c r="J403" s="134">
        <f>ROUND(I403*H403,2)</f>
        <v>0</v>
      </c>
      <c r="K403" s="135"/>
      <c r="L403" s="28"/>
      <c r="M403" s="136" t="s">
        <v>1</v>
      </c>
      <c r="N403" s="137" t="s">
        <v>32</v>
      </c>
      <c r="O403" s="138">
        <v>4.1000000000000002E-2</v>
      </c>
      <c r="P403" s="138">
        <f>O403*H403</f>
        <v>0.70298600000000011</v>
      </c>
      <c r="Q403" s="138">
        <v>5.0000000000000002E-5</v>
      </c>
      <c r="R403" s="138">
        <f>Q403*H403</f>
        <v>8.5730000000000008E-4</v>
      </c>
      <c r="S403" s="138">
        <v>0</v>
      </c>
      <c r="T403" s="139">
        <f>S403*H403</f>
        <v>0</v>
      </c>
      <c r="AR403" s="140" t="s">
        <v>194</v>
      </c>
      <c r="AT403" s="140" t="s">
        <v>128</v>
      </c>
      <c r="AU403" s="140" t="s">
        <v>77</v>
      </c>
      <c r="AY403" s="16" t="s">
        <v>125</v>
      </c>
      <c r="BE403" s="141">
        <f>IF(N403="základní",J403,0)</f>
        <v>0</v>
      </c>
      <c r="BF403" s="141">
        <f>IF(N403="snížená",J403,0)</f>
        <v>0</v>
      </c>
      <c r="BG403" s="141">
        <f>IF(N403="zákl. přenesená",J403,0)</f>
        <v>0</v>
      </c>
      <c r="BH403" s="141">
        <f>IF(N403="sníž. přenesená",J403,0)</f>
        <v>0</v>
      </c>
      <c r="BI403" s="141">
        <f>IF(N403="nulová",J403,0)</f>
        <v>0</v>
      </c>
      <c r="BJ403" s="16" t="s">
        <v>75</v>
      </c>
      <c r="BK403" s="141">
        <f>ROUND(I403*H403,2)</f>
        <v>0</v>
      </c>
      <c r="BL403" s="16" t="s">
        <v>194</v>
      </c>
      <c r="BM403" s="140" t="s">
        <v>629</v>
      </c>
    </row>
    <row r="404" spans="2:65" s="12" customFormat="1" x14ac:dyDescent="0.2">
      <c r="B404" s="142"/>
      <c r="D404" s="143" t="s">
        <v>137</v>
      </c>
      <c r="E404" s="144" t="s">
        <v>1</v>
      </c>
      <c r="F404" s="145" t="s">
        <v>585</v>
      </c>
      <c r="H404" s="146">
        <v>17.146000000000001</v>
      </c>
      <c r="L404" s="142"/>
      <c r="M404" s="147"/>
      <c r="T404" s="148"/>
      <c r="AT404" s="144" t="s">
        <v>137</v>
      </c>
      <c r="AU404" s="144" t="s">
        <v>77</v>
      </c>
      <c r="AV404" s="12" t="s">
        <v>77</v>
      </c>
      <c r="AW404" s="12" t="s">
        <v>24</v>
      </c>
      <c r="AX404" s="12" t="s">
        <v>67</v>
      </c>
      <c r="AY404" s="144" t="s">
        <v>125</v>
      </c>
    </row>
    <row r="405" spans="2:65" s="14" customFormat="1" x14ac:dyDescent="0.2">
      <c r="B405" s="154"/>
      <c r="D405" s="143" t="s">
        <v>137</v>
      </c>
      <c r="E405" s="155" t="s">
        <v>1</v>
      </c>
      <c r="F405" s="156" t="s">
        <v>144</v>
      </c>
      <c r="H405" s="157">
        <v>17.146000000000001</v>
      </c>
      <c r="L405" s="154"/>
      <c r="M405" s="158"/>
      <c r="T405" s="159"/>
      <c r="AT405" s="155" t="s">
        <v>137</v>
      </c>
      <c r="AU405" s="155" t="s">
        <v>77</v>
      </c>
      <c r="AV405" s="14" t="s">
        <v>132</v>
      </c>
      <c r="AW405" s="14" t="s">
        <v>24</v>
      </c>
      <c r="AX405" s="14" t="s">
        <v>75</v>
      </c>
      <c r="AY405" s="155" t="s">
        <v>125</v>
      </c>
    </row>
    <row r="406" spans="2:65" s="1" customFormat="1" ht="24.2" customHeight="1" x14ac:dyDescent="0.2">
      <c r="B406" s="128"/>
      <c r="C406" s="129" t="s">
        <v>413</v>
      </c>
      <c r="D406" s="129" t="s">
        <v>128</v>
      </c>
      <c r="E406" s="130" t="s">
        <v>630</v>
      </c>
      <c r="F406" s="131" t="s">
        <v>631</v>
      </c>
      <c r="G406" s="132" t="s">
        <v>384</v>
      </c>
      <c r="H406" s="133">
        <v>586.29</v>
      </c>
      <c r="I406" s="202"/>
      <c r="J406" s="134">
        <f>ROUND(I406*H406,2)</f>
        <v>0</v>
      </c>
      <c r="K406" s="135"/>
      <c r="L406" s="28"/>
      <c r="M406" s="136" t="s">
        <v>1</v>
      </c>
      <c r="N406" s="137" t="s">
        <v>32</v>
      </c>
      <c r="O406" s="138">
        <v>0</v>
      </c>
      <c r="P406" s="138">
        <f>O406*H406</f>
        <v>0</v>
      </c>
      <c r="Q406" s="138">
        <v>0</v>
      </c>
      <c r="R406" s="138">
        <f>Q406*H406</f>
        <v>0</v>
      </c>
      <c r="S406" s="138">
        <v>0</v>
      </c>
      <c r="T406" s="139">
        <f>S406*H406</f>
        <v>0</v>
      </c>
      <c r="AR406" s="140" t="s">
        <v>194</v>
      </c>
      <c r="AT406" s="140" t="s">
        <v>128</v>
      </c>
      <c r="AU406" s="140" t="s">
        <v>77</v>
      </c>
      <c r="AY406" s="16" t="s">
        <v>125</v>
      </c>
      <c r="BE406" s="141">
        <f>IF(N406="základní",J406,0)</f>
        <v>0</v>
      </c>
      <c r="BF406" s="141">
        <f>IF(N406="snížená",J406,0)</f>
        <v>0</v>
      </c>
      <c r="BG406" s="141">
        <f>IF(N406="zákl. přenesená",J406,0)</f>
        <v>0</v>
      </c>
      <c r="BH406" s="141">
        <f>IF(N406="sníž. přenesená",J406,0)</f>
        <v>0</v>
      </c>
      <c r="BI406" s="141">
        <f>IF(N406="nulová",J406,0)</f>
        <v>0</v>
      </c>
      <c r="BJ406" s="16" t="s">
        <v>75</v>
      </c>
      <c r="BK406" s="141">
        <f>ROUND(I406*H406,2)</f>
        <v>0</v>
      </c>
      <c r="BL406" s="16" t="s">
        <v>194</v>
      </c>
      <c r="BM406" s="140" t="s">
        <v>632</v>
      </c>
    </row>
    <row r="407" spans="2:65" s="11" customFormat="1" ht="22.9" customHeight="1" x14ac:dyDescent="0.2">
      <c r="B407" s="117"/>
      <c r="D407" s="118" t="s">
        <v>66</v>
      </c>
      <c r="E407" s="126" t="s">
        <v>633</v>
      </c>
      <c r="F407" s="126" t="s">
        <v>634</v>
      </c>
      <c r="J407" s="127">
        <f>BK407</f>
        <v>0</v>
      </c>
      <c r="L407" s="117"/>
      <c r="M407" s="121"/>
      <c r="P407" s="122">
        <f>SUM(P408:P445)</f>
        <v>27.678155</v>
      </c>
      <c r="R407" s="122">
        <f>SUM(R408:R445)</f>
        <v>0.17040227000000002</v>
      </c>
      <c r="T407" s="123">
        <f>SUM(T408:T445)</f>
        <v>3.5934710000000002E-2</v>
      </c>
      <c r="AR407" s="118" t="s">
        <v>77</v>
      </c>
      <c r="AT407" s="124" t="s">
        <v>66</v>
      </c>
      <c r="AU407" s="124" t="s">
        <v>75</v>
      </c>
      <c r="AY407" s="118" t="s">
        <v>125</v>
      </c>
      <c r="BK407" s="125">
        <f>SUM(BK408:BK445)</f>
        <v>0</v>
      </c>
    </row>
    <row r="408" spans="2:65" s="1" customFormat="1" ht="16.5" customHeight="1" x14ac:dyDescent="0.2">
      <c r="B408" s="128"/>
      <c r="C408" s="129" t="s">
        <v>635</v>
      </c>
      <c r="D408" s="129" t="s">
        <v>128</v>
      </c>
      <c r="E408" s="130" t="s">
        <v>636</v>
      </c>
      <c r="F408" s="131" t="s">
        <v>637</v>
      </c>
      <c r="G408" s="132" t="s">
        <v>135</v>
      </c>
      <c r="H408" s="133">
        <v>106.241</v>
      </c>
      <c r="I408" s="202"/>
      <c r="J408" s="134">
        <f>ROUND(I408*H408,2)</f>
        <v>0</v>
      </c>
      <c r="K408" s="135"/>
      <c r="L408" s="28"/>
      <c r="M408" s="136" t="s">
        <v>1</v>
      </c>
      <c r="N408" s="137" t="s">
        <v>32</v>
      </c>
      <c r="O408" s="138">
        <v>7.3999999999999996E-2</v>
      </c>
      <c r="P408" s="138">
        <f>O408*H408</f>
        <v>7.861834</v>
      </c>
      <c r="Q408" s="138">
        <v>1E-3</v>
      </c>
      <c r="R408" s="138">
        <f>Q408*H408</f>
        <v>0.106241</v>
      </c>
      <c r="S408" s="138">
        <v>3.1E-4</v>
      </c>
      <c r="T408" s="139">
        <f>S408*H408</f>
        <v>3.2934709999999999E-2</v>
      </c>
      <c r="AR408" s="140" t="s">
        <v>194</v>
      </c>
      <c r="AT408" s="140" t="s">
        <v>128</v>
      </c>
      <c r="AU408" s="140" t="s">
        <v>77</v>
      </c>
      <c r="AY408" s="16" t="s">
        <v>125</v>
      </c>
      <c r="BE408" s="141">
        <f>IF(N408="základní",J408,0)</f>
        <v>0</v>
      </c>
      <c r="BF408" s="141">
        <f>IF(N408="snížená",J408,0)</f>
        <v>0</v>
      </c>
      <c r="BG408" s="141">
        <f>IF(N408="zákl. přenesená",J408,0)</f>
        <v>0</v>
      </c>
      <c r="BH408" s="141">
        <f>IF(N408="sníž. přenesená",J408,0)</f>
        <v>0</v>
      </c>
      <c r="BI408" s="141">
        <f>IF(N408="nulová",J408,0)</f>
        <v>0</v>
      </c>
      <c r="BJ408" s="16" t="s">
        <v>75</v>
      </c>
      <c r="BK408" s="141">
        <f>ROUND(I408*H408,2)</f>
        <v>0</v>
      </c>
      <c r="BL408" s="16" t="s">
        <v>194</v>
      </c>
      <c r="BM408" s="140" t="s">
        <v>638</v>
      </c>
    </row>
    <row r="409" spans="2:65" s="13" customFormat="1" ht="33.75" x14ac:dyDescent="0.2">
      <c r="B409" s="149"/>
      <c r="D409" s="143" t="s">
        <v>137</v>
      </c>
      <c r="E409" s="150" t="s">
        <v>1</v>
      </c>
      <c r="F409" s="151" t="s">
        <v>639</v>
      </c>
      <c r="H409" s="150" t="s">
        <v>1</v>
      </c>
      <c r="L409" s="149"/>
      <c r="M409" s="152"/>
      <c r="T409" s="153"/>
      <c r="AT409" s="150" t="s">
        <v>137</v>
      </c>
      <c r="AU409" s="150" t="s">
        <v>77</v>
      </c>
      <c r="AV409" s="13" t="s">
        <v>75</v>
      </c>
      <c r="AW409" s="13" t="s">
        <v>24</v>
      </c>
      <c r="AX409" s="13" t="s">
        <v>67</v>
      </c>
      <c r="AY409" s="150" t="s">
        <v>125</v>
      </c>
    </row>
    <row r="410" spans="2:65" s="12" customFormat="1" x14ac:dyDescent="0.2">
      <c r="B410" s="142"/>
      <c r="D410" s="143" t="s">
        <v>137</v>
      </c>
      <c r="E410" s="144" t="s">
        <v>1</v>
      </c>
      <c r="F410" s="145" t="s">
        <v>640</v>
      </c>
      <c r="H410" s="146">
        <v>37.773000000000003</v>
      </c>
      <c r="L410" s="142"/>
      <c r="M410" s="147"/>
      <c r="T410" s="148"/>
      <c r="AT410" s="144" t="s">
        <v>137</v>
      </c>
      <c r="AU410" s="144" t="s">
        <v>77</v>
      </c>
      <c r="AV410" s="12" t="s">
        <v>77</v>
      </c>
      <c r="AW410" s="12" t="s">
        <v>24</v>
      </c>
      <c r="AX410" s="12" t="s">
        <v>67</v>
      </c>
      <c r="AY410" s="144" t="s">
        <v>125</v>
      </c>
    </row>
    <row r="411" spans="2:65" s="12" customFormat="1" x14ac:dyDescent="0.2">
      <c r="B411" s="142"/>
      <c r="D411" s="143" t="s">
        <v>137</v>
      </c>
      <c r="E411" s="144" t="s">
        <v>1</v>
      </c>
      <c r="F411" s="145" t="s">
        <v>641</v>
      </c>
      <c r="H411" s="146">
        <v>16.794</v>
      </c>
      <c r="L411" s="142"/>
      <c r="M411" s="147"/>
      <c r="T411" s="148"/>
      <c r="AT411" s="144" t="s">
        <v>137</v>
      </c>
      <c r="AU411" s="144" t="s">
        <v>77</v>
      </c>
      <c r="AV411" s="12" t="s">
        <v>77</v>
      </c>
      <c r="AW411" s="12" t="s">
        <v>24</v>
      </c>
      <c r="AX411" s="12" t="s">
        <v>67</v>
      </c>
      <c r="AY411" s="144" t="s">
        <v>125</v>
      </c>
    </row>
    <row r="412" spans="2:65" s="12" customFormat="1" x14ac:dyDescent="0.2">
      <c r="B412" s="142"/>
      <c r="D412" s="143" t="s">
        <v>137</v>
      </c>
      <c r="E412" s="144" t="s">
        <v>1</v>
      </c>
      <c r="F412" s="145" t="s">
        <v>642</v>
      </c>
      <c r="H412" s="146">
        <v>44.334000000000003</v>
      </c>
      <c r="L412" s="142"/>
      <c r="M412" s="147"/>
      <c r="T412" s="148"/>
      <c r="AT412" s="144" t="s">
        <v>137</v>
      </c>
      <c r="AU412" s="144" t="s">
        <v>77</v>
      </c>
      <c r="AV412" s="12" t="s">
        <v>77</v>
      </c>
      <c r="AW412" s="12" t="s">
        <v>24</v>
      </c>
      <c r="AX412" s="12" t="s">
        <v>67</v>
      </c>
      <c r="AY412" s="144" t="s">
        <v>125</v>
      </c>
    </row>
    <row r="413" spans="2:65" s="12" customFormat="1" x14ac:dyDescent="0.2">
      <c r="B413" s="142"/>
      <c r="D413" s="143" t="s">
        <v>137</v>
      </c>
      <c r="E413" s="144" t="s">
        <v>1</v>
      </c>
      <c r="F413" s="145" t="s">
        <v>643</v>
      </c>
      <c r="H413" s="146">
        <v>25.812000000000001</v>
      </c>
      <c r="L413" s="142"/>
      <c r="M413" s="147"/>
      <c r="T413" s="148"/>
      <c r="AT413" s="144" t="s">
        <v>137</v>
      </c>
      <c r="AU413" s="144" t="s">
        <v>77</v>
      </c>
      <c r="AV413" s="12" t="s">
        <v>77</v>
      </c>
      <c r="AW413" s="12" t="s">
        <v>24</v>
      </c>
      <c r="AX413" s="12" t="s">
        <v>67</v>
      </c>
      <c r="AY413" s="144" t="s">
        <v>125</v>
      </c>
    </row>
    <row r="414" spans="2:65" s="13" customFormat="1" x14ac:dyDescent="0.2">
      <c r="B414" s="149"/>
      <c r="D414" s="143" t="s">
        <v>137</v>
      </c>
      <c r="E414" s="150" t="s">
        <v>1</v>
      </c>
      <c r="F414" s="151" t="s">
        <v>172</v>
      </c>
      <c r="H414" s="150" t="s">
        <v>1</v>
      </c>
      <c r="L414" s="149"/>
      <c r="M414" s="152"/>
      <c r="T414" s="153"/>
      <c r="AT414" s="150" t="s">
        <v>137</v>
      </c>
      <c r="AU414" s="150" t="s">
        <v>77</v>
      </c>
      <c r="AV414" s="13" t="s">
        <v>75</v>
      </c>
      <c r="AW414" s="13" t="s">
        <v>24</v>
      </c>
      <c r="AX414" s="13" t="s">
        <v>67</v>
      </c>
      <c r="AY414" s="150" t="s">
        <v>125</v>
      </c>
    </row>
    <row r="415" spans="2:65" s="12" customFormat="1" x14ac:dyDescent="0.2">
      <c r="B415" s="142"/>
      <c r="D415" s="143" t="s">
        <v>137</v>
      </c>
      <c r="E415" s="144" t="s">
        <v>1</v>
      </c>
      <c r="F415" s="145" t="s">
        <v>173</v>
      </c>
      <c r="H415" s="146">
        <v>-2.16</v>
      </c>
      <c r="L415" s="142"/>
      <c r="M415" s="147"/>
      <c r="T415" s="148"/>
      <c r="AT415" s="144" t="s">
        <v>137</v>
      </c>
      <c r="AU415" s="144" t="s">
        <v>77</v>
      </c>
      <c r="AV415" s="12" t="s">
        <v>77</v>
      </c>
      <c r="AW415" s="12" t="s">
        <v>24</v>
      </c>
      <c r="AX415" s="12" t="s">
        <v>67</v>
      </c>
      <c r="AY415" s="144" t="s">
        <v>125</v>
      </c>
    </row>
    <row r="416" spans="2:65" s="12" customFormat="1" x14ac:dyDescent="0.2">
      <c r="B416" s="142"/>
      <c r="D416" s="143" t="s">
        <v>137</v>
      </c>
      <c r="E416" s="144" t="s">
        <v>1</v>
      </c>
      <c r="F416" s="145" t="s">
        <v>174</v>
      </c>
      <c r="H416" s="146">
        <v>-1.92</v>
      </c>
      <c r="L416" s="142"/>
      <c r="M416" s="147"/>
      <c r="T416" s="148"/>
      <c r="AT416" s="144" t="s">
        <v>137</v>
      </c>
      <c r="AU416" s="144" t="s">
        <v>77</v>
      </c>
      <c r="AV416" s="12" t="s">
        <v>77</v>
      </c>
      <c r="AW416" s="12" t="s">
        <v>24</v>
      </c>
      <c r="AX416" s="12" t="s">
        <v>67</v>
      </c>
      <c r="AY416" s="144" t="s">
        <v>125</v>
      </c>
    </row>
    <row r="417" spans="2:65" s="12" customFormat="1" x14ac:dyDescent="0.2">
      <c r="B417" s="142"/>
      <c r="D417" s="143" t="s">
        <v>137</v>
      </c>
      <c r="E417" s="144" t="s">
        <v>1</v>
      </c>
      <c r="F417" s="145" t="s">
        <v>175</v>
      </c>
      <c r="H417" s="146">
        <v>-3.36</v>
      </c>
      <c r="L417" s="142"/>
      <c r="M417" s="147"/>
      <c r="T417" s="148"/>
      <c r="AT417" s="144" t="s">
        <v>137</v>
      </c>
      <c r="AU417" s="144" t="s">
        <v>77</v>
      </c>
      <c r="AV417" s="12" t="s">
        <v>77</v>
      </c>
      <c r="AW417" s="12" t="s">
        <v>24</v>
      </c>
      <c r="AX417" s="12" t="s">
        <v>67</v>
      </c>
      <c r="AY417" s="144" t="s">
        <v>125</v>
      </c>
    </row>
    <row r="418" spans="2:65" s="12" customFormat="1" x14ac:dyDescent="0.2">
      <c r="B418" s="142"/>
      <c r="D418" s="143" t="s">
        <v>137</v>
      </c>
      <c r="E418" s="144" t="s">
        <v>1</v>
      </c>
      <c r="F418" s="145" t="s">
        <v>644</v>
      </c>
      <c r="H418" s="146">
        <v>-11.032</v>
      </c>
      <c r="L418" s="142"/>
      <c r="M418" s="147"/>
      <c r="T418" s="148"/>
      <c r="AT418" s="144" t="s">
        <v>137</v>
      </c>
      <c r="AU418" s="144" t="s">
        <v>77</v>
      </c>
      <c r="AV418" s="12" t="s">
        <v>77</v>
      </c>
      <c r="AW418" s="12" t="s">
        <v>24</v>
      </c>
      <c r="AX418" s="12" t="s">
        <v>67</v>
      </c>
      <c r="AY418" s="144" t="s">
        <v>125</v>
      </c>
    </row>
    <row r="419" spans="2:65" s="14" customFormat="1" x14ac:dyDescent="0.2">
      <c r="B419" s="154"/>
      <c r="D419" s="143" t="s">
        <v>137</v>
      </c>
      <c r="E419" s="155" t="s">
        <v>1</v>
      </c>
      <c r="F419" s="156" t="s">
        <v>144</v>
      </c>
      <c r="H419" s="157">
        <v>106.24100000000001</v>
      </c>
      <c r="L419" s="154"/>
      <c r="M419" s="158"/>
      <c r="T419" s="159"/>
      <c r="AT419" s="155" t="s">
        <v>137</v>
      </c>
      <c r="AU419" s="155" t="s">
        <v>77</v>
      </c>
      <c r="AV419" s="14" t="s">
        <v>132</v>
      </c>
      <c r="AW419" s="14" t="s">
        <v>24</v>
      </c>
      <c r="AX419" s="14" t="s">
        <v>75</v>
      </c>
      <c r="AY419" s="155" t="s">
        <v>125</v>
      </c>
    </row>
    <row r="420" spans="2:65" s="1" customFormat="1" ht="16.5" customHeight="1" x14ac:dyDescent="0.2">
      <c r="B420" s="128"/>
      <c r="C420" s="129" t="s">
        <v>417</v>
      </c>
      <c r="D420" s="129" t="s">
        <v>128</v>
      </c>
      <c r="E420" s="130" t="s">
        <v>645</v>
      </c>
      <c r="F420" s="131" t="s">
        <v>646</v>
      </c>
      <c r="G420" s="132" t="s">
        <v>135</v>
      </c>
      <c r="H420" s="133">
        <v>100</v>
      </c>
      <c r="I420" s="202"/>
      <c r="J420" s="134">
        <f>ROUND(I420*H420,2)</f>
        <v>0</v>
      </c>
      <c r="K420" s="135"/>
      <c r="L420" s="28"/>
      <c r="M420" s="136" t="s">
        <v>1</v>
      </c>
      <c r="N420" s="137" t="s">
        <v>32</v>
      </c>
      <c r="O420" s="138">
        <v>1.2E-2</v>
      </c>
      <c r="P420" s="138">
        <f>O420*H420</f>
        <v>1.2</v>
      </c>
      <c r="Q420" s="138">
        <v>0</v>
      </c>
      <c r="R420" s="138">
        <f>Q420*H420</f>
        <v>0</v>
      </c>
      <c r="S420" s="138">
        <v>3.0000000000000001E-5</v>
      </c>
      <c r="T420" s="139">
        <f>S420*H420</f>
        <v>3.0000000000000001E-3</v>
      </c>
      <c r="AR420" s="140" t="s">
        <v>194</v>
      </c>
      <c r="AT420" s="140" t="s">
        <v>128</v>
      </c>
      <c r="AU420" s="140" t="s">
        <v>77</v>
      </c>
      <c r="AY420" s="16" t="s">
        <v>125</v>
      </c>
      <c r="BE420" s="141">
        <f>IF(N420="základní",J420,0)</f>
        <v>0</v>
      </c>
      <c r="BF420" s="141">
        <f>IF(N420="snížená",J420,0)</f>
        <v>0</v>
      </c>
      <c r="BG420" s="141">
        <f>IF(N420="zákl. přenesená",J420,0)</f>
        <v>0</v>
      </c>
      <c r="BH420" s="141">
        <f>IF(N420="sníž. přenesená",J420,0)</f>
        <v>0</v>
      </c>
      <c r="BI420" s="141">
        <f>IF(N420="nulová",J420,0)</f>
        <v>0</v>
      </c>
      <c r="BJ420" s="16" t="s">
        <v>75</v>
      </c>
      <c r="BK420" s="141">
        <f>ROUND(I420*H420,2)</f>
        <v>0</v>
      </c>
      <c r="BL420" s="16" t="s">
        <v>194</v>
      </c>
      <c r="BM420" s="140" t="s">
        <v>647</v>
      </c>
    </row>
    <row r="421" spans="2:65" s="1" customFormat="1" ht="16.5" customHeight="1" x14ac:dyDescent="0.2">
      <c r="B421" s="128"/>
      <c r="C421" s="160" t="s">
        <v>648</v>
      </c>
      <c r="D421" s="160" t="s">
        <v>157</v>
      </c>
      <c r="E421" s="161" t="s">
        <v>649</v>
      </c>
      <c r="F421" s="162" t="s">
        <v>650</v>
      </c>
      <c r="G421" s="163" t="s">
        <v>135</v>
      </c>
      <c r="H421" s="164">
        <v>105</v>
      </c>
      <c r="I421" s="201"/>
      <c r="J421" s="165">
        <f>ROUND(I421*H421,2)</f>
        <v>0</v>
      </c>
      <c r="K421" s="166"/>
      <c r="L421" s="167"/>
      <c r="M421" s="168" t="s">
        <v>1</v>
      </c>
      <c r="N421" s="169" t="s">
        <v>32</v>
      </c>
      <c r="O421" s="138">
        <v>0</v>
      </c>
      <c r="P421" s="138">
        <f>O421*H421</f>
        <v>0</v>
      </c>
      <c r="Q421" s="138">
        <v>2.0000000000000002E-5</v>
      </c>
      <c r="R421" s="138">
        <f>Q421*H421</f>
        <v>2.1000000000000003E-3</v>
      </c>
      <c r="S421" s="138">
        <v>0</v>
      </c>
      <c r="T421" s="139">
        <f>S421*H421</f>
        <v>0</v>
      </c>
      <c r="AR421" s="140" t="s">
        <v>243</v>
      </c>
      <c r="AT421" s="140" t="s">
        <v>157</v>
      </c>
      <c r="AU421" s="140" t="s">
        <v>77</v>
      </c>
      <c r="AY421" s="16" t="s">
        <v>125</v>
      </c>
      <c r="BE421" s="141">
        <f>IF(N421="základní",J421,0)</f>
        <v>0</v>
      </c>
      <c r="BF421" s="141">
        <f>IF(N421="snížená",J421,0)</f>
        <v>0</v>
      </c>
      <c r="BG421" s="141">
        <f>IF(N421="zákl. přenesená",J421,0)</f>
        <v>0</v>
      </c>
      <c r="BH421" s="141">
        <f>IF(N421="sníž. přenesená",J421,0)</f>
        <v>0</v>
      </c>
      <c r="BI421" s="141">
        <f>IF(N421="nulová",J421,0)</f>
        <v>0</v>
      </c>
      <c r="BJ421" s="16" t="s">
        <v>75</v>
      </c>
      <c r="BK421" s="141">
        <f>ROUND(I421*H421,2)</f>
        <v>0</v>
      </c>
      <c r="BL421" s="16" t="s">
        <v>194</v>
      </c>
      <c r="BM421" s="140" t="s">
        <v>651</v>
      </c>
    </row>
    <row r="422" spans="2:65" s="12" customFormat="1" x14ac:dyDescent="0.2">
      <c r="B422" s="142"/>
      <c r="D422" s="143" t="s">
        <v>137</v>
      </c>
      <c r="E422" s="144" t="s">
        <v>1</v>
      </c>
      <c r="F422" s="145" t="s">
        <v>652</v>
      </c>
      <c r="H422" s="146">
        <v>105</v>
      </c>
      <c r="L422" s="142"/>
      <c r="M422" s="147"/>
      <c r="T422" s="148"/>
      <c r="AT422" s="144" t="s">
        <v>137</v>
      </c>
      <c r="AU422" s="144" t="s">
        <v>77</v>
      </c>
      <c r="AV422" s="12" t="s">
        <v>77</v>
      </c>
      <c r="AW422" s="12" t="s">
        <v>24</v>
      </c>
      <c r="AX422" s="12" t="s">
        <v>67</v>
      </c>
      <c r="AY422" s="144" t="s">
        <v>125</v>
      </c>
    </row>
    <row r="423" spans="2:65" s="14" customFormat="1" x14ac:dyDescent="0.2">
      <c r="B423" s="154"/>
      <c r="D423" s="143" t="s">
        <v>137</v>
      </c>
      <c r="E423" s="155" t="s">
        <v>1</v>
      </c>
      <c r="F423" s="156" t="s">
        <v>144</v>
      </c>
      <c r="H423" s="157">
        <v>105</v>
      </c>
      <c r="L423" s="154"/>
      <c r="M423" s="158"/>
      <c r="T423" s="159"/>
      <c r="AT423" s="155" t="s">
        <v>137</v>
      </c>
      <c r="AU423" s="155" t="s">
        <v>77</v>
      </c>
      <c r="AV423" s="14" t="s">
        <v>132</v>
      </c>
      <c r="AW423" s="14" t="s">
        <v>24</v>
      </c>
      <c r="AX423" s="14" t="s">
        <v>75</v>
      </c>
      <c r="AY423" s="155" t="s">
        <v>125</v>
      </c>
    </row>
    <row r="424" spans="2:65" s="1" customFormat="1" ht="24.2" customHeight="1" x14ac:dyDescent="0.2">
      <c r="B424" s="128"/>
      <c r="C424" s="129" t="s">
        <v>421</v>
      </c>
      <c r="D424" s="129" t="s">
        <v>128</v>
      </c>
      <c r="E424" s="130" t="s">
        <v>653</v>
      </c>
      <c r="F424" s="131" t="s">
        <v>654</v>
      </c>
      <c r="G424" s="132" t="s">
        <v>135</v>
      </c>
      <c r="H424" s="133">
        <v>99.113</v>
      </c>
      <c r="I424" s="202"/>
      <c r="J424" s="134">
        <f>ROUND(I424*H424,2)</f>
        <v>0</v>
      </c>
      <c r="K424" s="135"/>
      <c r="L424" s="28"/>
      <c r="M424" s="136" t="s">
        <v>1</v>
      </c>
      <c r="N424" s="137" t="s">
        <v>32</v>
      </c>
      <c r="O424" s="138">
        <v>3.3000000000000002E-2</v>
      </c>
      <c r="P424" s="138">
        <f>O424*H424</f>
        <v>3.2707290000000002</v>
      </c>
      <c r="Q424" s="138">
        <v>2.0000000000000001E-4</v>
      </c>
      <c r="R424" s="138">
        <f>Q424*H424</f>
        <v>1.9822599999999999E-2</v>
      </c>
      <c r="S424" s="138">
        <v>0</v>
      </c>
      <c r="T424" s="139">
        <f>S424*H424</f>
        <v>0</v>
      </c>
      <c r="AR424" s="140" t="s">
        <v>194</v>
      </c>
      <c r="AT424" s="140" t="s">
        <v>128</v>
      </c>
      <c r="AU424" s="140" t="s">
        <v>77</v>
      </c>
      <c r="AY424" s="16" t="s">
        <v>125</v>
      </c>
      <c r="BE424" s="141">
        <f>IF(N424="základní",J424,0)</f>
        <v>0</v>
      </c>
      <c r="BF424" s="141">
        <f>IF(N424="snížená",J424,0)</f>
        <v>0</v>
      </c>
      <c r="BG424" s="141">
        <f>IF(N424="zákl. přenesená",J424,0)</f>
        <v>0</v>
      </c>
      <c r="BH424" s="141">
        <f>IF(N424="sníž. přenesená",J424,0)</f>
        <v>0</v>
      </c>
      <c r="BI424" s="141">
        <f>IF(N424="nulová",J424,0)</f>
        <v>0</v>
      </c>
      <c r="BJ424" s="16" t="s">
        <v>75</v>
      </c>
      <c r="BK424" s="141">
        <f>ROUND(I424*H424,2)</f>
        <v>0</v>
      </c>
      <c r="BL424" s="16" t="s">
        <v>194</v>
      </c>
      <c r="BM424" s="140" t="s">
        <v>655</v>
      </c>
    </row>
    <row r="425" spans="2:65" s="13" customFormat="1" ht="33.75" x14ac:dyDescent="0.2">
      <c r="B425" s="149"/>
      <c r="D425" s="143" t="s">
        <v>137</v>
      </c>
      <c r="E425" s="150" t="s">
        <v>1</v>
      </c>
      <c r="F425" s="151" t="s">
        <v>639</v>
      </c>
      <c r="H425" s="150" t="s">
        <v>1</v>
      </c>
      <c r="L425" s="149"/>
      <c r="M425" s="152"/>
      <c r="T425" s="153"/>
      <c r="AT425" s="150" t="s">
        <v>137</v>
      </c>
      <c r="AU425" s="150" t="s">
        <v>77</v>
      </c>
      <c r="AV425" s="13" t="s">
        <v>75</v>
      </c>
      <c r="AW425" s="13" t="s">
        <v>24</v>
      </c>
      <c r="AX425" s="13" t="s">
        <v>67</v>
      </c>
      <c r="AY425" s="150" t="s">
        <v>125</v>
      </c>
    </row>
    <row r="426" spans="2:65" s="12" customFormat="1" x14ac:dyDescent="0.2">
      <c r="B426" s="142"/>
      <c r="D426" s="143" t="s">
        <v>137</v>
      </c>
      <c r="E426" s="144" t="s">
        <v>1</v>
      </c>
      <c r="F426" s="145" t="s">
        <v>656</v>
      </c>
      <c r="H426" s="146">
        <v>40.203000000000003</v>
      </c>
      <c r="L426" s="142"/>
      <c r="M426" s="147"/>
      <c r="T426" s="148"/>
      <c r="AT426" s="144" t="s">
        <v>137</v>
      </c>
      <c r="AU426" s="144" t="s">
        <v>77</v>
      </c>
      <c r="AV426" s="12" t="s">
        <v>77</v>
      </c>
      <c r="AW426" s="12" t="s">
        <v>24</v>
      </c>
      <c r="AX426" s="12" t="s">
        <v>67</v>
      </c>
      <c r="AY426" s="144" t="s">
        <v>125</v>
      </c>
    </row>
    <row r="427" spans="2:65" s="12" customFormat="1" x14ac:dyDescent="0.2">
      <c r="B427" s="142"/>
      <c r="D427" s="143" t="s">
        <v>137</v>
      </c>
      <c r="E427" s="144" t="s">
        <v>1</v>
      </c>
      <c r="F427" s="145" t="s">
        <v>171</v>
      </c>
      <c r="H427" s="146">
        <v>20.898</v>
      </c>
      <c r="L427" s="142"/>
      <c r="M427" s="147"/>
      <c r="T427" s="148"/>
      <c r="AT427" s="144" t="s">
        <v>137</v>
      </c>
      <c r="AU427" s="144" t="s">
        <v>77</v>
      </c>
      <c r="AV427" s="12" t="s">
        <v>77</v>
      </c>
      <c r="AW427" s="12" t="s">
        <v>24</v>
      </c>
      <c r="AX427" s="12" t="s">
        <v>67</v>
      </c>
      <c r="AY427" s="144" t="s">
        <v>125</v>
      </c>
    </row>
    <row r="428" spans="2:65" s="12" customFormat="1" x14ac:dyDescent="0.2">
      <c r="B428" s="142"/>
      <c r="D428" s="143" t="s">
        <v>137</v>
      </c>
      <c r="E428" s="144" t="s">
        <v>1</v>
      </c>
      <c r="F428" s="145" t="s">
        <v>642</v>
      </c>
      <c r="H428" s="146">
        <v>44.334000000000003</v>
      </c>
      <c r="L428" s="142"/>
      <c r="M428" s="147"/>
      <c r="T428" s="148"/>
      <c r="AT428" s="144" t="s">
        <v>137</v>
      </c>
      <c r="AU428" s="144" t="s">
        <v>77</v>
      </c>
      <c r="AV428" s="12" t="s">
        <v>77</v>
      </c>
      <c r="AW428" s="12" t="s">
        <v>24</v>
      </c>
      <c r="AX428" s="12" t="s">
        <v>67</v>
      </c>
      <c r="AY428" s="144" t="s">
        <v>125</v>
      </c>
    </row>
    <row r="429" spans="2:65" s="12" customFormat="1" x14ac:dyDescent="0.2">
      <c r="B429" s="142"/>
      <c r="D429" s="143" t="s">
        <v>137</v>
      </c>
      <c r="E429" s="144" t="s">
        <v>1</v>
      </c>
      <c r="F429" s="145" t="s">
        <v>643</v>
      </c>
      <c r="H429" s="146">
        <v>25.812000000000001</v>
      </c>
      <c r="L429" s="142"/>
      <c r="M429" s="147"/>
      <c r="T429" s="148"/>
      <c r="AT429" s="144" t="s">
        <v>137</v>
      </c>
      <c r="AU429" s="144" t="s">
        <v>77</v>
      </c>
      <c r="AV429" s="12" t="s">
        <v>77</v>
      </c>
      <c r="AW429" s="12" t="s">
        <v>24</v>
      </c>
      <c r="AX429" s="12" t="s">
        <v>67</v>
      </c>
      <c r="AY429" s="144" t="s">
        <v>125</v>
      </c>
    </row>
    <row r="430" spans="2:65" s="13" customFormat="1" x14ac:dyDescent="0.2">
      <c r="B430" s="149"/>
      <c r="D430" s="143" t="s">
        <v>137</v>
      </c>
      <c r="E430" s="150" t="s">
        <v>1</v>
      </c>
      <c r="F430" s="151" t="s">
        <v>172</v>
      </c>
      <c r="H430" s="150" t="s">
        <v>1</v>
      </c>
      <c r="L430" s="149"/>
      <c r="M430" s="152"/>
      <c r="T430" s="153"/>
      <c r="AT430" s="150" t="s">
        <v>137</v>
      </c>
      <c r="AU430" s="150" t="s">
        <v>77</v>
      </c>
      <c r="AV430" s="13" t="s">
        <v>75</v>
      </c>
      <c r="AW430" s="13" t="s">
        <v>24</v>
      </c>
      <c r="AX430" s="13" t="s">
        <v>67</v>
      </c>
      <c r="AY430" s="150" t="s">
        <v>125</v>
      </c>
    </row>
    <row r="431" spans="2:65" s="12" customFormat="1" x14ac:dyDescent="0.2">
      <c r="B431" s="142"/>
      <c r="D431" s="143" t="s">
        <v>137</v>
      </c>
      <c r="E431" s="144" t="s">
        <v>1</v>
      </c>
      <c r="F431" s="145" t="s">
        <v>173</v>
      </c>
      <c r="H431" s="146">
        <v>-2.16</v>
      </c>
      <c r="L431" s="142"/>
      <c r="M431" s="147"/>
      <c r="T431" s="148"/>
      <c r="AT431" s="144" t="s">
        <v>137</v>
      </c>
      <c r="AU431" s="144" t="s">
        <v>77</v>
      </c>
      <c r="AV431" s="12" t="s">
        <v>77</v>
      </c>
      <c r="AW431" s="12" t="s">
        <v>24</v>
      </c>
      <c r="AX431" s="12" t="s">
        <v>67</v>
      </c>
      <c r="AY431" s="144" t="s">
        <v>125</v>
      </c>
    </row>
    <row r="432" spans="2:65" s="12" customFormat="1" x14ac:dyDescent="0.2">
      <c r="B432" s="142"/>
      <c r="D432" s="143" t="s">
        <v>137</v>
      </c>
      <c r="E432" s="144" t="s">
        <v>1</v>
      </c>
      <c r="F432" s="145" t="s">
        <v>174</v>
      </c>
      <c r="H432" s="146">
        <v>-1.92</v>
      </c>
      <c r="L432" s="142"/>
      <c r="M432" s="147"/>
      <c r="T432" s="148"/>
      <c r="AT432" s="144" t="s">
        <v>137</v>
      </c>
      <c r="AU432" s="144" t="s">
        <v>77</v>
      </c>
      <c r="AV432" s="12" t="s">
        <v>77</v>
      </c>
      <c r="AW432" s="12" t="s">
        <v>24</v>
      </c>
      <c r="AX432" s="12" t="s">
        <v>67</v>
      </c>
      <c r="AY432" s="144" t="s">
        <v>125</v>
      </c>
    </row>
    <row r="433" spans="2:65" s="12" customFormat="1" x14ac:dyDescent="0.2">
      <c r="B433" s="142"/>
      <c r="D433" s="143" t="s">
        <v>137</v>
      </c>
      <c r="E433" s="144" t="s">
        <v>1</v>
      </c>
      <c r="F433" s="145" t="s">
        <v>175</v>
      </c>
      <c r="H433" s="146">
        <v>-3.36</v>
      </c>
      <c r="L433" s="142"/>
      <c r="M433" s="147"/>
      <c r="T433" s="148"/>
      <c r="AT433" s="144" t="s">
        <v>137</v>
      </c>
      <c r="AU433" s="144" t="s">
        <v>77</v>
      </c>
      <c r="AV433" s="12" t="s">
        <v>77</v>
      </c>
      <c r="AW433" s="12" t="s">
        <v>24</v>
      </c>
      <c r="AX433" s="12" t="s">
        <v>67</v>
      </c>
      <c r="AY433" s="144" t="s">
        <v>125</v>
      </c>
    </row>
    <row r="434" spans="2:65" s="12" customFormat="1" x14ac:dyDescent="0.2">
      <c r="B434" s="142"/>
      <c r="D434" s="143" t="s">
        <v>137</v>
      </c>
      <c r="E434" s="144" t="s">
        <v>1</v>
      </c>
      <c r="F434" s="145" t="s">
        <v>176</v>
      </c>
      <c r="H434" s="146">
        <v>-7.88</v>
      </c>
      <c r="L434" s="142"/>
      <c r="M434" s="147"/>
      <c r="T434" s="148"/>
      <c r="AT434" s="144" t="s">
        <v>137</v>
      </c>
      <c r="AU434" s="144" t="s">
        <v>77</v>
      </c>
      <c r="AV434" s="12" t="s">
        <v>77</v>
      </c>
      <c r="AW434" s="12" t="s">
        <v>24</v>
      </c>
      <c r="AX434" s="12" t="s">
        <v>67</v>
      </c>
      <c r="AY434" s="144" t="s">
        <v>125</v>
      </c>
    </row>
    <row r="435" spans="2:65" s="12" customFormat="1" x14ac:dyDescent="0.2">
      <c r="B435" s="142"/>
      <c r="D435" s="143" t="s">
        <v>137</v>
      </c>
      <c r="E435" s="144" t="s">
        <v>1</v>
      </c>
      <c r="F435" s="145" t="s">
        <v>177</v>
      </c>
      <c r="H435" s="146">
        <v>-2.758</v>
      </c>
      <c r="L435" s="142"/>
      <c r="M435" s="147"/>
      <c r="T435" s="148"/>
      <c r="AT435" s="144" t="s">
        <v>137</v>
      </c>
      <c r="AU435" s="144" t="s">
        <v>77</v>
      </c>
      <c r="AV435" s="12" t="s">
        <v>77</v>
      </c>
      <c r="AW435" s="12" t="s">
        <v>24</v>
      </c>
      <c r="AX435" s="12" t="s">
        <v>67</v>
      </c>
      <c r="AY435" s="144" t="s">
        <v>125</v>
      </c>
    </row>
    <row r="436" spans="2:65" s="13" customFormat="1" x14ac:dyDescent="0.2">
      <c r="B436" s="149"/>
      <c r="D436" s="143" t="s">
        <v>137</v>
      </c>
      <c r="E436" s="150" t="s">
        <v>1</v>
      </c>
      <c r="F436" s="151" t="s">
        <v>657</v>
      </c>
      <c r="H436" s="150" t="s">
        <v>1</v>
      </c>
      <c r="L436" s="149"/>
      <c r="M436" s="152"/>
      <c r="T436" s="153"/>
      <c r="AT436" s="150" t="s">
        <v>137</v>
      </c>
      <c r="AU436" s="150" t="s">
        <v>77</v>
      </c>
      <c r="AV436" s="13" t="s">
        <v>75</v>
      </c>
      <c r="AW436" s="13" t="s">
        <v>24</v>
      </c>
      <c r="AX436" s="13" t="s">
        <v>67</v>
      </c>
      <c r="AY436" s="150" t="s">
        <v>125</v>
      </c>
    </row>
    <row r="437" spans="2:65" s="12" customFormat="1" x14ac:dyDescent="0.2">
      <c r="B437" s="142"/>
      <c r="D437" s="143" t="s">
        <v>137</v>
      </c>
      <c r="E437" s="144" t="s">
        <v>1</v>
      </c>
      <c r="F437" s="145" t="s">
        <v>658</v>
      </c>
      <c r="H437" s="146">
        <v>-13.06</v>
      </c>
      <c r="L437" s="142"/>
      <c r="M437" s="147"/>
      <c r="T437" s="148"/>
      <c r="AT437" s="144" t="s">
        <v>137</v>
      </c>
      <c r="AU437" s="144" t="s">
        <v>77</v>
      </c>
      <c r="AV437" s="12" t="s">
        <v>77</v>
      </c>
      <c r="AW437" s="12" t="s">
        <v>24</v>
      </c>
      <c r="AX437" s="12" t="s">
        <v>67</v>
      </c>
      <c r="AY437" s="144" t="s">
        <v>125</v>
      </c>
    </row>
    <row r="438" spans="2:65" s="12" customFormat="1" x14ac:dyDescent="0.2">
      <c r="B438" s="142"/>
      <c r="D438" s="143" t="s">
        <v>137</v>
      </c>
      <c r="E438" s="144" t="s">
        <v>1</v>
      </c>
      <c r="F438" s="145" t="s">
        <v>659</v>
      </c>
      <c r="H438" s="146">
        <v>-0.996</v>
      </c>
      <c r="L438" s="142"/>
      <c r="M438" s="147"/>
      <c r="T438" s="148"/>
      <c r="AT438" s="144" t="s">
        <v>137</v>
      </c>
      <c r="AU438" s="144" t="s">
        <v>77</v>
      </c>
      <c r="AV438" s="12" t="s">
        <v>77</v>
      </c>
      <c r="AW438" s="12" t="s">
        <v>24</v>
      </c>
      <c r="AX438" s="12" t="s">
        <v>67</v>
      </c>
      <c r="AY438" s="144" t="s">
        <v>125</v>
      </c>
    </row>
    <row r="439" spans="2:65" s="14" customFormat="1" x14ac:dyDescent="0.2">
      <c r="B439" s="154"/>
      <c r="D439" s="143" t="s">
        <v>137</v>
      </c>
      <c r="E439" s="155" t="s">
        <v>1</v>
      </c>
      <c r="F439" s="156" t="s">
        <v>144</v>
      </c>
      <c r="H439" s="157">
        <v>99.113000000000028</v>
      </c>
      <c r="L439" s="154"/>
      <c r="M439" s="158"/>
      <c r="T439" s="159"/>
      <c r="AT439" s="155" t="s">
        <v>137</v>
      </c>
      <c r="AU439" s="155" t="s">
        <v>77</v>
      </c>
      <c r="AV439" s="14" t="s">
        <v>132</v>
      </c>
      <c r="AW439" s="14" t="s">
        <v>24</v>
      </c>
      <c r="AX439" s="14" t="s">
        <v>75</v>
      </c>
      <c r="AY439" s="155" t="s">
        <v>125</v>
      </c>
    </row>
    <row r="440" spans="2:65" s="1" customFormat="1" ht="24.2" customHeight="1" x14ac:dyDescent="0.2">
      <c r="B440" s="128"/>
      <c r="C440" s="129" t="s">
        <v>660</v>
      </c>
      <c r="D440" s="129" t="s">
        <v>128</v>
      </c>
      <c r="E440" s="130" t="s">
        <v>661</v>
      </c>
      <c r="F440" s="131" t="s">
        <v>662</v>
      </c>
      <c r="G440" s="132" t="s">
        <v>135</v>
      </c>
      <c r="H440" s="133">
        <v>140</v>
      </c>
      <c r="I440" s="202"/>
      <c r="J440" s="134">
        <f>ROUND(I440*H440,2)</f>
        <v>0</v>
      </c>
      <c r="K440" s="135"/>
      <c r="L440" s="28"/>
      <c r="M440" s="136" t="s">
        <v>1</v>
      </c>
      <c r="N440" s="137" t="s">
        <v>32</v>
      </c>
      <c r="O440" s="138">
        <v>5.0000000000000001E-3</v>
      </c>
      <c r="P440" s="138">
        <f>O440*H440</f>
        <v>0.70000000000000007</v>
      </c>
      <c r="Q440" s="138">
        <v>1.0000000000000001E-5</v>
      </c>
      <c r="R440" s="138">
        <f>Q440*H440</f>
        <v>1.4000000000000002E-3</v>
      </c>
      <c r="S440" s="138">
        <v>0</v>
      </c>
      <c r="T440" s="139">
        <f>S440*H440</f>
        <v>0</v>
      </c>
      <c r="AR440" s="140" t="s">
        <v>194</v>
      </c>
      <c r="AT440" s="140" t="s">
        <v>128</v>
      </c>
      <c r="AU440" s="140" t="s">
        <v>77</v>
      </c>
      <c r="AY440" s="16" t="s">
        <v>125</v>
      </c>
      <c r="BE440" s="141">
        <f>IF(N440="základní",J440,0)</f>
        <v>0</v>
      </c>
      <c r="BF440" s="141">
        <f>IF(N440="snížená",J440,0)</f>
        <v>0</v>
      </c>
      <c r="BG440" s="141">
        <f>IF(N440="zákl. přenesená",J440,0)</f>
        <v>0</v>
      </c>
      <c r="BH440" s="141">
        <f>IF(N440="sníž. přenesená",J440,0)</f>
        <v>0</v>
      </c>
      <c r="BI440" s="141">
        <f>IF(N440="nulová",J440,0)</f>
        <v>0</v>
      </c>
      <c r="BJ440" s="16" t="s">
        <v>75</v>
      </c>
      <c r="BK440" s="141">
        <f>ROUND(I440*H440,2)</f>
        <v>0</v>
      </c>
      <c r="BL440" s="16" t="s">
        <v>194</v>
      </c>
      <c r="BM440" s="140" t="s">
        <v>663</v>
      </c>
    </row>
    <row r="441" spans="2:65" s="1" customFormat="1" ht="33" customHeight="1" x14ac:dyDescent="0.2">
      <c r="B441" s="128"/>
      <c r="C441" s="129" t="s">
        <v>426</v>
      </c>
      <c r="D441" s="129" t="s">
        <v>128</v>
      </c>
      <c r="E441" s="130" t="s">
        <v>664</v>
      </c>
      <c r="F441" s="131" t="s">
        <v>665</v>
      </c>
      <c r="G441" s="132" t="s">
        <v>135</v>
      </c>
      <c r="H441" s="133">
        <v>140.82300000000001</v>
      </c>
      <c r="I441" s="202"/>
      <c r="J441" s="134">
        <f>ROUND(I441*H441,2)</f>
        <v>0</v>
      </c>
      <c r="K441" s="135"/>
      <c r="L441" s="28"/>
      <c r="M441" s="136" t="s">
        <v>1</v>
      </c>
      <c r="N441" s="137" t="s">
        <v>32</v>
      </c>
      <c r="O441" s="138">
        <v>0.104</v>
      </c>
      <c r="P441" s="138">
        <f>O441*H441</f>
        <v>14.645592000000001</v>
      </c>
      <c r="Q441" s="138">
        <v>2.9E-4</v>
      </c>
      <c r="R441" s="138">
        <f>Q441*H441</f>
        <v>4.0838670000000001E-2</v>
      </c>
      <c r="S441" s="138">
        <v>0</v>
      </c>
      <c r="T441" s="139">
        <f>S441*H441</f>
        <v>0</v>
      </c>
      <c r="AR441" s="140" t="s">
        <v>194</v>
      </c>
      <c r="AT441" s="140" t="s">
        <v>128</v>
      </c>
      <c r="AU441" s="140" t="s">
        <v>77</v>
      </c>
      <c r="AY441" s="16" t="s">
        <v>125</v>
      </c>
      <c r="BE441" s="141">
        <f>IF(N441="základní",J441,0)</f>
        <v>0</v>
      </c>
      <c r="BF441" s="141">
        <f>IF(N441="snížená",J441,0)</f>
        <v>0</v>
      </c>
      <c r="BG441" s="141">
        <f>IF(N441="zákl. přenesená",J441,0)</f>
        <v>0</v>
      </c>
      <c r="BH441" s="141">
        <f>IF(N441="sníž. přenesená",J441,0)</f>
        <v>0</v>
      </c>
      <c r="BI441" s="141">
        <f>IF(N441="nulová",J441,0)</f>
        <v>0</v>
      </c>
      <c r="BJ441" s="16" t="s">
        <v>75</v>
      </c>
      <c r="BK441" s="141">
        <f>ROUND(I441*H441,2)</f>
        <v>0</v>
      </c>
      <c r="BL441" s="16" t="s">
        <v>194</v>
      </c>
      <c r="BM441" s="140" t="s">
        <v>666</v>
      </c>
    </row>
    <row r="442" spans="2:65" s="12" customFormat="1" x14ac:dyDescent="0.2">
      <c r="B442" s="142"/>
      <c r="D442" s="143" t="s">
        <v>137</v>
      </c>
      <c r="E442" s="144" t="s">
        <v>1</v>
      </c>
      <c r="F442" s="145" t="s">
        <v>667</v>
      </c>
      <c r="H442" s="146">
        <v>99.113</v>
      </c>
      <c r="L442" s="142"/>
      <c r="M442" s="147"/>
      <c r="T442" s="148"/>
      <c r="AT442" s="144" t="s">
        <v>137</v>
      </c>
      <c r="AU442" s="144" t="s">
        <v>77</v>
      </c>
      <c r="AV442" s="12" t="s">
        <v>77</v>
      </c>
      <c r="AW442" s="12" t="s">
        <v>24</v>
      </c>
      <c r="AX442" s="12" t="s">
        <v>67</v>
      </c>
      <c r="AY442" s="144" t="s">
        <v>125</v>
      </c>
    </row>
    <row r="443" spans="2:65" s="13" customFormat="1" x14ac:dyDescent="0.2">
      <c r="B443" s="149"/>
      <c r="D443" s="143" t="s">
        <v>137</v>
      </c>
      <c r="E443" s="150" t="s">
        <v>1</v>
      </c>
      <c r="F443" s="151" t="s">
        <v>668</v>
      </c>
      <c r="H443" s="150" t="s">
        <v>1</v>
      </c>
      <c r="L443" s="149"/>
      <c r="M443" s="152"/>
      <c r="T443" s="153"/>
      <c r="AT443" s="150" t="s">
        <v>137</v>
      </c>
      <c r="AU443" s="150" t="s">
        <v>77</v>
      </c>
      <c r="AV443" s="13" t="s">
        <v>75</v>
      </c>
      <c r="AW443" s="13" t="s">
        <v>24</v>
      </c>
      <c r="AX443" s="13" t="s">
        <v>67</v>
      </c>
      <c r="AY443" s="150" t="s">
        <v>125</v>
      </c>
    </row>
    <row r="444" spans="2:65" s="12" customFormat="1" x14ac:dyDescent="0.2">
      <c r="B444" s="142"/>
      <c r="D444" s="143" t="s">
        <v>137</v>
      </c>
      <c r="E444" s="144" t="s">
        <v>1</v>
      </c>
      <c r="F444" s="145" t="s">
        <v>195</v>
      </c>
      <c r="H444" s="146">
        <v>41.71</v>
      </c>
      <c r="L444" s="142"/>
      <c r="M444" s="147"/>
      <c r="T444" s="148"/>
      <c r="AT444" s="144" t="s">
        <v>137</v>
      </c>
      <c r="AU444" s="144" t="s">
        <v>77</v>
      </c>
      <c r="AV444" s="12" t="s">
        <v>77</v>
      </c>
      <c r="AW444" s="12" t="s">
        <v>24</v>
      </c>
      <c r="AX444" s="12" t="s">
        <v>67</v>
      </c>
      <c r="AY444" s="144" t="s">
        <v>125</v>
      </c>
    </row>
    <row r="445" spans="2:65" s="14" customFormat="1" x14ac:dyDescent="0.2">
      <c r="B445" s="154"/>
      <c r="D445" s="143" t="s">
        <v>137</v>
      </c>
      <c r="E445" s="155" t="s">
        <v>1</v>
      </c>
      <c r="F445" s="156" t="s">
        <v>144</v>
      </c>
      <c r="H445" s="157">
        <v>140.82300000000001</v>
      </c>
      <c r="L445" s="154"/>
      <c r="M445" s="158"/>
      <c r="T445" s="159"/>
      <c r="AT445" s="155" t="s">
        <v>137</v>
      </c>
      <c r="AU445" s="155" t="s">
        <v>77</v>
      </c>
      <c r="AV445" s="14" t="s">
        <v>132</v>
      </c>
      <c r="AW445" s="14" t="s">
        <v>24</v>
      </c>
      <c r="AX445" s="14" t="s">
        <v>75</v>
      </c>
      <c r="AY445" s="155" t="s">
        <v>125</v>
      </c>
    </row>
    <row r="446" spans="2:65" s="11" customFormat="1" ht="25.9" customHeight="1" x14ac:dyDescent="0.2">
      <c r="B446" s="117"/>
      <c r="D446" s="118" t="s">
        <v>66</v>
      </c>
      <c r="E446" s="119" t="s">
        <v>669</v>
      </c>
      <c r="F446" s="119" t="s">
        <v>670</v>
      </c>
      <c r="J446" s="120">
        <f>BK446</f>
        <v>0</v>
      </c>
      <c r="L446" s="117"/>
      <c r="M446" s="121"/>
      <c r="P446" s="122">
        <f>SUM(P447:P455)</f>
        <v>12</v>
      </c>
      <c r="R446" s="122">
        <f>SUM(R447:R455)</f>
        <v>0</v>
      </c>
      <c r="T446" s="123">
        <f>SUM(T447:T455)</f>
        <v>0</v>
      </c>
      <c r="AR446" s="118" t="s">
        <v>132</v>
      </c>
      <c r="AT446" s="124" t="s">
        <v>66</v>
      </c>
      <c r="AU446" s="124" t="s">
        <v>67</v>
      </c>
      <c r="AY446" s="118" t="s">
        <v>125</v>
      </c>
      <c r="BK446" s="125">
        <f>SUM(BK447:BK455)</f>
        <v>0</v>
      </c>
    </row>
    <row r="447" spans="2:65" s="1" customFormat="1" ht="16.5" customHeight="1" x14ac:dyDescent="0.2">
      <c r="B447" s="128"/>
      <c r="C447" s="129" t="s">
        <v>671</v>
      </c>
      <c r="D447" s="129" t="s">
        <v>128</v>
      </c>
      <c r="E447" s="130" t="s">
        <v>672</v>
      </c>
      <c r="F447" s="131" t="s">
        <v>673</v>
      </c>
      <c r="G447" s="132" t="s">
        <v>367</v>
      </c>
      <c r="H447" s="133">
        <v>12</v>
      </c>
      <c r="I447" s="202"/>
      <c r="J447" s="134">
        <f>ROUND(I447*H447,2)</f>
        <v>0</v>
      </c>
      <c r="K447" s="135"/>
      <c r="L447" s="28"/>
      <c r="M447" s="136" t="s">
        <v>1</v>
      </c>
      <c r="N447" s="137" t="s">
        <v>32</v>
      </c>
      <c r="O447" s="138">
        <v>1</v>
      </c>
      <c r="P447" s="138">
        <f>O447*H447</f>
        <v>12</v>
      </c>
      <c r="Q447" s="138">
        <v>0</v>
      </c>
      <c r="R447" s="138">
        <f>Q447*H447</f>
        <v>0</v>
      </c>
      <c r="S447" s="138">
        <v>0</v>
      </c>
      <c r="T447" s="139">
        <f>S447*H447</f>
        <v>0</v>
      </c>
      <c r="AR447" s="140" t="s">
        <v>674</v>
      </c>
      <c r="AT447" s="140" t="s">
        <v>128</v>
      </c>
      <c r="AU447" s="140" t="s">
        <v>75</v>
      </c>
      <c r="AY447" s="16" t="s">
        <v>125</v>
      </c>
      <c r="BE447" s="141">
        <f>IF(N447="základní",J447,0)</f>
        <v>0</v>
      </c>
      <c r="BF447" s="141">
        <f>IF(N447="snížená",J447,0)</f>
        <v>0</v>
      </c>
      <c r="BG447" s="141">
        <f>IF(N447="zákl. přenesená",J447,0)</f>
        <v>0</v>
      </c>
      <c r="BH447" s="141">
        <f>IF(N447="sníž. přenesená",J447,0)</f>
        <v>0</v>
      </c>
      <c r="BI447" s="141">
        <f>IF(N447="nulová",J447,0)</f>
        <v>0</v>
      </c>
      <c r="BJ447" s="16" t="s">
        <v>75</v>
      </c>
      <c r="BK447" s="141">
        <f>ROUND(I447*H447,2)</f>
        <v>0</v>
      </c>
      <c r="BL447" s="16" t="s">
        <v>674</v>
      </c>
      <c r="BM447" s="140" t="s">
        <v>675</v>
      </c>
    </row>
    <row r="448" spans="2:65" s="13" customFormat="1" ht="22.5" x14ac:dyDescent="0.2">
      <c r="B448" s="149"/>
      <c r="D448" s="143" t="s">
        <v>137</v>
      </c>
      <c r="E448" s="150" t="s">
        <v>1</v>
      </c>
      <c r="F448" s="151" t="s">
        <v>676</v>
      </c>
      <c r="H448" s="150" t="s">
        <v>1</v>
      </c>
      <c r="L448" s="149"/>
      <c r="M448" s="152"/>
      <c r="T448" s="153"/>
      <c r="AT448" s="150" t="s">
        <v>137</v>
      </c>
      <c r="AU448" s="150" t="s">
        <v>75</v>
      </c>
      <c r="AV448" s="13" t="s">
        <v>75</v>
      </c>
      <c r="AW448" s="13" t="s">
        <v>24</v>
      </c>
      <c r="AX448" s="13" t="s">
        <v>67</v>
      </c>
      <c r="AY448" s="150" t="s">
        <v>125</v>
      </c>
    </row>
    <row r="449" spans="2:65" s="12" customFormat="1" x14ac:dyDescent="0.2">
      <c r="B449" s="142"/>
      <c r="D449" s="143" t="s">
        <v>137</v>
      </c>
      <c r="E449" s="144" t="s">
        <v>1</v>
      </c>
      <c r="F449" s="145" t="s">
        <v>677</v>
      </c>
      <c r="H449" s="146">
        <v>12</v>
      </c>
      <c r="L449" s="142"/>
      <c r="M449" s="147"/>
      <c r="T449" s="148"/>
      <c r="AT449" s="144" t="s">
        <v>137</v>
      </c>
      <c r="AU449" s="144" t="s">
        <v>75</v>
      </c>
      <c r="AV449" s="12" t="s">
        <v>77</v>
      </c>
      <c r="AW449" s="12" t="s">
        <v>24</v>
      </c>
      <c r="AX449" s="12" t="s">
        <v>67</v>
      </c>
      <c r="AY449" s="144" t="s">
        <v>125</v>
      </c>
    </row>
    <row r="450" spans="2:65" s="14" customFormat="1" x14ac:dyDescent="0.2">
      <c r="B450" s="154"/>
      <c r="D450" s="143" t="s">
        <v>137</v>
      </c>
      <c r="E450" s="155" t="s">
        <v>1</v>
      </c>
      <c r="F450" s="156" t="s">
        <v>144</v>
      </c>
      <c r="H450" s="157">
        <v>12</v>
      </c>
      <c r="L450" s="154"/>
      <c r="M450" s="158"/>
      <c r="T450" s="159"/>
      <c r="AT450" s="155" t="s">
        <v>137</v>
      </c>
      <c r="AU450" s="155" t="s">
        <v>75</v>
      </c>
      <c r="AV450" s="14" t="s">
        <v>132</v>
      </c>
      <c r="AW450" s="14" t="s">
        <v>24</v>
      </c>
      <c r="AX450" s="14" t="s">
        <v>75</v>
      </c>
      <c r="AY450" s="155" t="s">
        <v>125</v>
      </c>
    </row>
    <row r="451" spans="2:65" s="1" customFormat="1" ht="16.5" customHeight="1" x14ac:dyDescent="0.2">
      <c r="B451" s="128"/>
      <c r="C451" s="129" t="s">
        <v>430</v>
      </c>
      <c r="D451" s="129" t="s">
        <v>128</v>
      </c>
      <c r="E451" s="130" t="s">
        <v>365</v>
      </c>
      <c r="F451" s="131" t="s">
        <v>366</v>
      </c>
      <c r="G451" s="132" t="s">
        <v>367</v>
      </c>
      <c r="H451" s="133">
        <v>24</v>
      </c>
      <c r="I451" s="202"/>
      <c r="J451" s="134">
        <f>ROUND(I451*H451,2)</f>
        <v>0</v>
      </c>
      <c r="K451" s="135"/>
      <c r="L451" s="28"/>
      <c r="M451" s="136" t="s">
        <v>1</v>
      </c>
      <c r="N451" s="137" t="s">
        <v>32</v>
      </c>
      <c r="O451" s="138">
        <v>0</v>
      </c>
      <c r="P451" s="138">
        <f>O451*H451</f>
        <v>0</v>
      </c>
      <c r="Q451" s="138">
        <v>0</v>
      </c>
      <c r="R451" s="138">
        <f>Q451*H451</f>
        <v>0</v>
      </c>
      <c r="S451" s="138">
        <v>0</v>
      </c>
      <c r="T451" s="139">
        <f>S451*H451</f>
        <v>0</v>
      </c>
      <c r="AR451" s="140" t="s">
        <v>674</v>
      </c>
      <c r="AT451" s="140" t="s">
        <v>128</v>
      </c>
      <c r="AU451" s="140" t="s">
        <v>75</v>
      </c>
      <c r="AY451" s="16" t="s">
        <v>125</v>
      </c>
      <c r="BE451" s="141">
        <f>IF(N451="základní",J451,0)</f>
        <v>0</v>
      </c>
      <c r="BF451" s="141">
        <f>IF(N451="snížená",J451,0)</f>
        <v>0</v>
      </c>
      <c r="BG451" s="141">
        <f>IF(N451="zákl. přenesená",J451,0)</f>
        <v>0</v>
      </c>
      <c r="BH451" s="141">
        <f>IF(N451="sníž. přenesená",J451,0)</f>
        <v>0</v>
      </c>
      <c r="BI451" s="141">
        <f>IF(N451="nulová",J451,0)</f>
        <v>0</v>
      </c>
      <c r="BJ451" s="16" t="s">
        <v>75</v>
      </c>
      <c r="BK451" s="141">
        <f>ROUND(I451*H451,2)</f>
        <v>0</v>
      </c>
      <c r="BL451" s="16" t="s">
        <v>674</v>
      </c>
      <c r="BM451" s="140" t="s">
        <v>678</v>
      </c>
    </row>
    <row r="452" spans="2:65" s="13" customFormat="1" ht="22.5" x14ac:dyDescent="0.2">
      <c r="B452" s="149"/>
      <c r="D452" s="143" t="s">
        <v>137</v>
      </c>
      <c r="E452" s="150" t="s">
        <v>1</v>
      </c>
      <c r="F452" s="151" t="s">
        <v>679</v>
      </c>
      <c r="H452" s="150" t="s">
        <v>1</v>
      </c>
      <c r="L452" s="149"/>
      <c r="M452" s="152"/>
      <c r="T452" s="153"/>
      <c r="AT452" s="150" t="s">
        <v>137</v>
      </c>
      <c r="AU452" s="150" t="s">
        <v>75</v>
      </c>
      <c r="AV452" s="13" t="s">
        <v>75</v>
      </c>
      <c r="AW452" s="13" t="s">
        <v>24</v>
      </c>
      <c r="AX452" s="13" t="s">
        <v>67</v>
      </c>
      <c r="AY452" s="150" t="s">
        <v>125</v>
      </c>
    </row>
    <row r="453" spans="2:65" s="13" customFormat="1" x14ac:dyDescent="0.2">
      <c r="B453" s="149"/>
      <c r="D453" s="143" t="s">
        <v>137</v>
      </c>
      <c r="E453" s="150" t="s">
        <v>1</v>
      </c>
      <c r="F453" s="151" t="s">
        <v>680</v>
      </c>
      <c r="H453" s="150" t="s">
        <v>1</v>
      </c>
      <c r="L453" s="149"/>
      <c r="M453" s="152"/>
      <c r="T453" s="153"/>
      <c r="AT453" s="150" t="s">
        <v>137</v>
      </c>
      <c r="AU453" s="150" t="s">
        <v>75</v>
      </c>
      <c r="AV453" s="13" t="s">
        <v>75</v>
      </c>
      <c r="AW453" s="13" t="s">
        <v>24</v>
      </c>
      <c r="AX453" s="13" t="s">
        <v>67</v>
      </c>
      <c r="AY453" s="150" t="s">
        <v>125</v>
      </c>
    </row>
    <row r="454" spans="2:65" s="12" customFormat="1" x14ac:dyDescent="0.2">
      <c r="B454" s="142"/>
      <c r="D454" s="143" t="s">
        <v>137</v>
      </c>
      <c r="E454" s="144" t="s">
        <v>1</v>
      </c>
      <c r="F454" s="145" t="s">
        <v>681</v>
      </c>
      <c r="H454" s="146">
        <v>24</v>
      </c>
      <c r="L454" s="142"/>
      <c r="M454" s="147"/>
      <c r="T454" s="148"/>
      <c r="AT454" s="144" t="s">
        <v>137</v>
      </c>
      <c r="AU454" s="144" t="s">
        <v>75</v>
      </c>
      <c r="AV454" s="12" t="s">
        <v>77</v>
      </c>
      <c r="AW454" s="12" t="s">
        <v>24</v>
      </c>
      <c r="AX454" s="12" t="s">
        <v>67</v>
      </c>
      <c r="AY454" s="144" t="s">
        <v>125</v>
      </c>
    </row>
    <row r="455" spans="2:65" s="14" customFormat="1" x14ac:dyDescent="0.2">
      <c r="B455" s="154"/>
      <c r="D455" s="143" t="s">
        <v>137</v>
      </c>
      <c r="E455" s="155" t="s">
        <v>1</v>
      </c>
      <c r="F455" s="156" t="s">
        <v>144</v>
      </c>
      <c r="H455" s="157">
        <v>24</v>
      </c>
      <c r="L455" s="154"/>
      <c r="M455" s="158"/>
      <c r="T455" s="159"/>
      <c r="AT455" s="155" t="s">
        <v>137</v>
      </c>
      <c r="AU455" s="155" t="s">
        <v>75</v>
      </c>
      <c r="AV455" s="14" t="s">
        <v>132</v>
      </c>
      <c r="AW455" s="14" t="s">
        <v>24</v>
      </c>
      <c r="AX455" s="14" t="s">
        <v>75</v>
      </c>
      <c r="AY455" s="155" t="s">
        <v>125</v>
      </c>
    </row>
    <row r="456" spans="2:65" s="11" customFormat="1" ht="25.9" customHeight="1" x14ac:dyDescent="0.2">
      <c r="B456" s="117"/>
      <c r="D456" s="118" t="s">
        <v>66</v>
      </c>
      <c r="E456" s="119" t="s">
        <v>682</v>
      </c>
      <c r="F456" s="119" t="s">
        <v>683</v>
      </c>
      <c r="J456" s="120">
        <f>BK456</f>
        <v>0</v>
      </c>
      <c r="L456" s="117"/>
      <c r="M456" s="121"/>
      <c r="P456" s="122">
        <f>P457+P460</f>
        <v>0</v>
      </c>
      <c r="R456" s="122">
        <f>R457+R460</f>
        <v>0</v>
      </c>
      <c r="T456" s="123">
        <f>T457+T460</f>
        <v>0</v>
      </c>
      <c r="AR456" s="118" t="s">
        <v>151</v>
      </c>
      <c r="AT456" s="124" t="s">
        <v>66</v>
      </c>
      <c r="AU456" s="124" t="s">
        <v>67</v>
      </c>
      <c r="AY456" s="118" t="s">
        <v>125</v>
      </c>
      <c r="BK456" s="125">
        <f>BK457+BK460</f>
        <v>0</v>
      </c>
    </row>
    <row r="457" spans="2:65" s="11" customFormat="1" ht="22.9" customHeight="1" x14ac:dyDescent="0.2">
      <c r="B457" s="117"/>
      <c r="D457" s="118" t="s">
        <v>66</v>
      </c>
      <c r="E457" s="126" t="s">
        <v>684</v>
      </c>
      <c r="F457" s="126" t="s">
        <v>685</v>
      </c>
      <c r="J457" s="127">
        <f>BK457</f>
        <v>0</v>
      </c>
      <c r="L457" s="117"/>
      <c r="M457" s="121"/>
      <c r="P457" s="122">
        <f>SUM(P458:P459)</f>
        <v>0</v>
      </c>
      <c r="R457" s="122">
        <f>SUM(R458:R459)</f>
        <v>0</v>
      </c>
      <c r="T457" s="123">
        <f>SUM(T458:T459)</f>
        <v>0</v>
      </c>
      <c r="AR457" s="118" t="s">
        <v>151</v>
      </c>
      <c r="AT457" s="124" t="s">
        <v>66</v>
      </c>
      <c r="AU457" s="124" t="s">
        <v>75</v>
      </c>
      <c r="AY457" s="118" t="s">
        <v>125</v>
      </c>
      <c r="BK457" s="125">
        <f>SUM(BK458:BK459)</f>
        <v>0</v>
      </c>
    </row>
    <row r="458" spans="2:65" s="1" customFormat="1" ht="16.5" customHeight="1" x14ac:dyDescent="0.2">
      <c r="B458" s="128"/>
      <c r="C458" s="129" t="s">
        <v>686</v>
      </c>
      <c r="D458" s="129" t="s">
        <v>128</v>
      </c>
      <c r="E458" s="130" t="s">
        <v>687</v>
      </c>
      <c r="F458" s="131" t="s">
        <v>688</v>
      </c>
      <c r="G458" s="132" t="s">
        <v>226</v>
      </c>
      <c r="H458" s="133">
        <v>1</v>
      </c>
      <c r="I458" s="202"/>
      <c r="J458" s="134">
        <f>ROUND(I458*H458,2)</f>
        <v>0</v>
      </c>
      <c r="K458" s="135"/>
      <c r="L458" s="28"/>
      <c r="M458" s="136" t="s">
        <v>1</v>
      </c>
      <c r="N458" s="137" t="s">
        <v>32</v>
      </c>
      <c r="O458" s="138">
        <v>0</v>
      </c>
      <c r="P458" s="138">
        <f>O458*H458</f>
        <v>0</v>
      </c>
      <c r="Q458" s="138">
        <v>0</v>
      </c>
      <c r="R458" s="138">
        <f>Q458*H458</f>
        <v>0</v>
      </c>
      <c r="S458" s="138">
        <v>0</v>
      </c>
      <c r="T458" s="139">
        <f>S458*H458</f>
        <v>0</v>
      </c>
      <c r="AR458" s="140" t="s">
        <v>132</v>
      </c>
      <c r="AT458" s="140" t="s">
        <v>128</v>
      </c>
      <c r="AU458" s="140" t="s">
        <v>77</v>
      </c>
      <c r="AY458" s="16" t="s">
        <v>125</v>
      </c>
      <c r="BE458" s="141">
        <f>IF(N458="základní",J458,0)</f>
        <v>0</v>
      </c>
      <c r="BF458" s="141">
        <f>IF(N458="snížená",J458,0)</f>
        <v>0</v>
      </c>
      <c r="BG458" s="141">
        <f>IF(N458="zákl. přenesená",J458,0)</f>
        <v>0</v>
      </c>
      <c r="BH458" s="141">
        <f>IF(N458="sníž. přenesená",J458,0)</f>
        <v>0</v>
      </c>
      <c r="BI458" s="141">
        <f>IF(N458="nulová",J458,0)</f>
        <v>0</v>
      </c>
      <c r="BJ458" s="16" t="s">
        <v>75</v>
      </c>
      <c r="BK458" s="141">
        <f>ROUND(I458*H458,2)</f>
        <v>0</v>
      </c>
      <c r="BL458" s="16" t="s">
        <v>132</v>
      </c>
      <c r="BM458" s="140" t="s">
        <v>689</v>
      </c>
    </row>
    <row r="459" spans="2:65" s="1" customFormat="1" ht="16.5" customHeight="1" x14ac:dyDescent="0.2">
      <c r="B459" s="128"/>
      <c r="C459" s="129" t="s">
        <v>433</v>
      </c>
      <c r="D459" s="129" t="s">
        <v>128</v>
      </c>
      <c r="E459" s="130" t="s">
        <v>690</v>
      </c>
      <c r="F459" s="131" t="s">
        <v>691</v>
      </c>
      <c r="G459" s="132" t="s">
        <v>226</v>
      </c>
      <c r="H459" s="133">
        <v>1</v>
      </c>
      <c r="I459" s="202"/>
      <c r="J459" s="134">
        <f>ROUND(I459*H459,2)</f>
        <v>0</v>
      </c>
      <c r="K459" s="135"/>
      <c r="L459" s="28"/>
      <c r="M459" s="136" t="s">
        <v>1</v>
      </c>
      <c r="N459" s="137" t="s">
        <v>32</v>
      </c>
      <c r="O459" s="138">
        <v>0</v>
      </c>
      <c r="P459" s="138">
        <f>O459*H459</f>
        <v>0</v>
      </c>
      <c r="Q459" s="138">
        <v>0</v>
      </c>
      <c r="R459" s="138">
        <f>Q459*H459</f>
        <v>0</v>
      </c>
      <c r="S459" s="138">
        <v>0</v>
      </c>
      <c r="T459" s="139">
        <f>S459*H459</f>
        <v>0</v>
      </c>
      <c r="AR459" s="140" t="s">
        <v>132</v>
      </c>
      <c r="AT459" s="140" t="s">
        <v>128</v>
      </c>
      <c r="AU459" s="140" t="s">
        <v>77</v>
      </c>
      <c r="AY459" s="16" t="s">
        <v>125</v>
      </c>
      <c r="BE459" s="141">
        <f>IF(N459="základní",J459,0)</f>
        <v>0</v>
      </c>
      <c r="BF459" s="141">
        <f>IF(N459="snížená",J459,0)</f>
        <v>0</v>
      </c>
      <c r="BG459" s="141">
        <f>IF(N459="zákl. přenesená",J459,0)</f>
        <v>0</v>
      </c>
      <c r="BH459" s="141">
        <f>IF(N459="sníž. přenesená",J459,0)</f>
        <v>0</v>
      </c>
      <c r="BI459" s="141">
        <f>IF(N459="nulová",J459,0)</f>
        <v>0</v>
      </c>
      <c r="BJ459" s="16" t="s">
        <v>75</v>
      </c>
      <c r="BK459" s="141">
        <f>ROUND(I459*H459,2)</f>
        <v>0</v>
      </c>
      <c r="BL459" s="16" t="s">
        <v>132</v>
      </c>
      <c r="BM459" s="140" t="s">
        <v>692</v>
      </c>
    </row>
    <row r="460" spans="2:65" s="11" customFormat="1" ht="22.9" customHeight="1" x14ac:dyDescent="0.2">
      <c r="B460" s="117"/>
      <c r="D460" s="118" t="s">
        <v>66</v>
      </c>
      <c r="E460" s="126" t="s">
        <v>693</v>
      </c>
      <c r="F460" s="126" t="s">
        <v>694</v>
      </c>
      <c r="J460" s="127">
        <f>BK460</f>
        <v>0</v>
      </c>
      <c r="L460" s="117"/>
      <c r="M460" s="121"/>
      <c r="P460" s="122">
        <f>SUM(P461:P465)</f>
        <v>0</v>
      </c>
      <c r="R460" s="122">
        <f>SUM(R461:R465)</f>
        <v>0</v>
      </c>
      <c r="T460" s="123">
        <f>SUM(T461:T465)</f>
        <v>0</v>
      </c>
      <c r="AR460" s="118" t="s">
        <v>151</v>
      </c>
      <c r="AT460" s="124" t="s">
        <v>66</v>
      </c>
      <c r="AU460" s="124" t="s">
        <v>75</v>
      </c>
      <c r="AY460" s="118" t="s">
        <v>125</v>
      </c>
      <c r="BK460" s="125">
        <f>SUM(BK461:BK465)</f>
        <v>0</v>
      </c>
    </row>
    <row r="461" spans="2:65" s="1" customFormat="1" ht="16.5" customHeight="1" x14ac:dyDescent="0.2">
      <c r="B461" s="128"/>
      <c r="C461" s="129" t="s">
        <v>695</v>
      </c>
      <c r="D461" s="129" t="s">
        <v>128</v>
      </c>
      <c r="E461" s="130" t="s">
        <v>696</v>
      </c>
      <c r="F461" s="131" t="s">
        <v>697</v>
      </c>
      <c r="G461" s="132" t="s">
        <v>698</v>
      </c>
      <c r="H461" s="133">
        <v>630</v>
      </c>
      <c r="I461" s="202"/>
      <c r="J461" s="134">
        <f>ROUND(I461*H461,2)</f>
        <v>0</v>
      </c>
      <c r="K461" s="135"/>
      <c r="L461" s="28"/>
      <c r="M461" s="136" t="s">
        <v>1</v>
      </c>
      <c r="N461" s="137" t="s">
        <v>32</v>
      </c>
      <c r="O461" s="138">
        <v>0</v>
      </c>
      <c r="P461" s="138">
        <f>O461*H461</f>
        <v>0</v>
      </c>
      <c r="Q461" s="138">
        <v>0</v>
      </c>
      <c r="R461" s="138">
        <f>Q461*H461</f>
        <v>0</v>
      </c>
      <c r="S461" s="138">
        <v>0</v>
      </c>
      <c r="T461" s="139">
        <f>S461*H461</f>
        <v>0</v>
      </c>
      <c r="AR461" s="140" t="s">
        <v>132</v>
      </c>
      <c r="AT461" s="140" t="s">
        <v>128</v>
      </c>
      <c r="AU461" s="140" t="s">
        <v>77</v>
      </c>
      <c r="AY461" s="16" t="s">
        <v>125</v>
      </c>
      <c r="BE461" s="141">
        <f>IF(N461="základní",J461,0)</f>
        <v>0</v>
      </c>
      <c r="BF461" s="141">
        <f>IF(N461="snížená",J461,0)</f>
        <v>0</v>
      </c>
      <c r="BG461" s="141">
        <f>IF(N461="zákl. přenesená",J461,0)</f>
        <v>0</v>
      </c>
      <c r="BH461" s="141">
        <f>IF(N461="sníž. přenesená",J461,0)</f>
        <v>0</v>
      </c>
      <c r="BI461" s="141">
        <f>IF(N461="nulová",J461,0)</f>
        <v>0</v>
      </c>
      <c r="BJ461" s="16" t="s">
        <v>75</v>
      </c>
      <c r="BK461" s="141">
        <f>ROUND(I461*H461,2)</f>
        <v>0</v>
      </c>
      <c r="BL461" s="16" t="s">
        <v>132</v>
      </c>
      <c r="BM461" s="140" t="s">
        <v>699</v>
      </c>
    </row>
    <row r="462" spans="2:65" s="13" customFormat="1" x14ac:dyDescent="0.2">
      <c r="B462" s="149"/>
      <c r="D462" s="143" t="s">
        <v>137</v>
      </c>
      <c r="E462" s="150" t="s">
        <v>1</v>
      </c>
      <c r="F462" s="151" t="s">
        <v>700</v>
      </c>
      <c r="H462" s="150" t="s">
        <v>1</v>
      </c>
      <c r="L462" s="149"/>
      <c r="M462" s="152"/>
      <c r="T462" s="153"/>
      <c r="AT462" s="150" t="s">
        <v>137</v>
      </c>
      <c r="AU462" s="150" t="s">
        <v>77</v>
      </c>
      <c r="AV462" s="13" t="s">
        <v>75</v>
      </c>
      <c r="AW462" s="13" t="s">
        <v>24</v>
      </c>
      <c r="AX462" s="13" t="s">
        <v>67</v>
      </c>
      <c r="AY462" s="150" t="s">
        <v>125</v>
      </c>
    </row>
    <row r="463" spans="2:65" s="13" customFormat="1" x14ac:dyDescent="0.2">
      <c r="B463" s="149"/>
      <c r="D463" s="143" t="s">
        <v>137</v>
      </c>
      <c r="E463" s="150" t="s">
        <v>1</v>
      </c>
      <c r="F463" s="151" t="s">
        <v>701</v>
      </c>
      <c r="H463" s="150" t="s">
        <v>1</v>
      </c>
      <c r="L463" s="149"/>
      <c r="M463" s="152"/>
      <c r="T463" s="153"/>
      <c r="AT463" s="150" t="s">
        <v>137</v>
      </c>
      <c r="AU463" s="150" t="s">
        <v>77</v>
      </c>
      <c r="AV463" s="13" t="s">
        <v>75</v>
      </c>
      <c r="AW463" s="13" t="s">
        <v>24</v>
      </c>
      <c r="AX463" s="13" t="s">
        <v>67</v>
      </c>
      <c r="AY463" s="150" t="s">
        <v>125</v>
      </c>
    </row>
    <row r="464" spans="2:65" s="12" customFormat="1" x14ac:dyDescent="0.2">
      <c r="B464" s="142"/>
      <c r="D464" s="143" t="s">
        <v>137</v>
      </c>
      <c r="E464" s="144" t="s">
        <v>1</v>
      </c>
      <c r="F464" s="145" t="s">
        <v>702</v>
      </c>
      <c r="H464" s="146">
        <v>630</v>
      </c>
      <c r="L464" s="142"/>
      <c r="M464" s="147"/>
      <c r="T464" s="148"/>
      <c r="AT464" s="144" t="s">
        <v>137</v>
      </c>
      <c r="AU464" s="144" t="s">
        <v>77</v>
      </c>
      <c r="AV464" s="12" t="s">
        <v>77</v>
      </c>
      <c r="AW464" s="12" t="s">
        <v>24</v>
      </c>
      <c r="AX464" s="12" t="s">
        <v>67</v>
      </c>
      <c r="AY464" s="144" t="s">
        <v>125</v>
      </c>
    </row>
    <row r="465" spans="2:63" s="14" customFormat="1" x14ac:dyDescent="0.2">
      <c r="B465" s="154"/>
      <c r="D465" s="143" t="s">
        <v>137</v>
      </c>
      <c r="E465" s="155" t="s">
        <v>1</v>
      </c>
      <c r="F465" s="156" t="s">
        <v>144</v>
      </c>
      <c r="H465" s="157">
        <v>630</v>
      </c>
      <c r="L465" s="154"/>
      <c r="M465" s="170"/>
      <c r="N465" s="171"/>
      <c r="O465" s="171"/>
      <c r="P465" s="171"/>
      <c r="Q465" s="171"/>
      <c r="R465" s="171"/>
      <c r="S465" s="171"/>
      <c r="T465" s="172"/>
      <c r="AT465" s="155" t="s">
        <v>137</v>
      </c>
      <c r="AU465" s="155" t="s">
        <v>77</v>
      </c>
      <c r="AV465" s="14" t="s">
        <v>132</v>
      </c>
      <c r="AW465" s="14" t="s">
        <v>24</v>
      </c>
      <c r="AX465" s="14" t="s">
        <v>75</v>
      </c>
      <c r="AY465" s="155" t="s">
        <v>125</v>
      </c>
    </row>
    <row r="466" spans="2:63" s="11" customFormat="1" ht="25.9" customHeight="1" x14ac:dyDescent="0.2">
      <c r="B466" s="117"/>
      <c r="D466" s="118" t="s">
        <v>66</v>
      </c>
      <c r="E466" s="119" t="s">
        <v>769</v>
      </c>
      <c r="F466" s="119" t="s">
        <v>915</v>
      </c>
      <c r="J466" s="120">
        <f>SUM(J467:J486)</f>
        <v>65000</v>
      </c>
      <c r="L466" s="117"/>
      <c r="M466" s="173"/>
      <c r="N466" s="174"/>
      <c r="O466" s="174"/>
      <c r="P466" s="175">
        <v>0</v>
      </c>
      <c r="Q466" s="174"/>
      <c r="R466" s="175">
        <v>0</v>
      </c>
      <c r="S466" s="174"/>
      <c r="T466" s="176">
        <v>0</v>
      </c>
      <c r="AR466" s="118" t="s">
        <v>75</v>
      </c>
      <c r="AT466" s="124" t="s">
        <v>66</v>
      </c>
      <c r="AU466" s="124" t="s">
        <v>67</v>
      </c>
      <c r="AY466" s="118" t="s">
        <v>125</v>
      </c>
      <c r="BK466" s="125">
        <v>0</v>
      </c>
    </row>
    <row r="467" spans="2:63" s="1" customFormat="1" ht="27.75" customHeight="1" x14ac:dyDescent="0.2">
      <c r="B467" s="28"/>
      <c r="C467" s="181" t="s">
        <v>1</v>
      </c>
      <c r="D467" s="181" t="s">
        <v>128</v>
      </c>
      <c r="E467" s="182" t="s">
        <v>916</v>
      </c>
      <c r="F467" s="183" t="s">
        <v>917</v>
      </c>
      <c r="G467" s="184" t="s">
        <v>376</v>
      </c>
      <c r="H467" s="185">
        <v>1</v>
      </c>
      <c r="I467" s="186"/>
      <c r="J467" s="187">
        <f t="shared" ref="J467:J486" si="30">BK467</f>
        <v>0</v>
      </c>
      <c r="K467" s="188"/>
      <c r="L467" s="28"/>
      <c r="M467" s="189" t="s">
        <v>1</v>
      </c>
      <c r="N467" s="190" t="s">
        <v>33</v>
      </c>
      <c r="T467" s="51"/>
      <c r="V467" s="191" t="s">
        <v>918</v>
      </c>
      <c r="AT467" s="16" t="s">
        <v>919</v>
      </c>
      <c r="AU467" s="16" t="s">
        <v>75</v>
      </c>
      <c r="AY467" s="16" t="s">
        <v>919</v>
      </c>
      <c r="BE467" s="141">
        <f>IF(N467="základní",J467,0)</f>
        <v>0</v>
      </c>
      <c r="BF467" s="141">
        <f>IF(N467="snížená",J467,0)</f>
        <v>0</v>
      </c>
      <c r="BG467" s="141">
        <f>IF(N467="zákl. přenesená",J467,0)</f>
        <v>0</v>
      </c>
      <c r="BH467" s="141">
        <f>IF(N467="sníž. přenesená",J467,0)</f>
        <v>0</v>
      </c>
      <c r="BI467" s="141">
        <f>IF(N467="nulová",J467,0)</f>
        <v>0</v>
      </c>
      <c r="BJ467" s="16" t="s">
        <v>77</v>
      </c>
      <c r="BK467" s="141">
        <f t="shared" ref="BK467:BK488" si="31">I467*H467</f>
        <v>0</v>
      </c>
    </row>
    <row r="468" spans="2:63" s="1" customFormat="1" ht="27" customHeight="1" x14ac:dyDescent="0.2">
      <c r="B468" s="28"/>
      <c r="C468" s="181" t="s">
        <v>1</v>
      </c>
      <c r="D468" s="181" t="s">
        <v>128</v>
      </c>
      <c r="E468" s="182" t="s">
        <v>1</v>
      </c>
      <c r="F468" s="183" t="s">
        <v>920</v>
      </c>
      <c r="G468" s="184" t="s">
        <v>376</v>
      </c>
      <c r="H468" s="185">
        <v>1</v>
      </c>
      <c r="I468" s="186"/>
      <c r="J468" s="187">
        <f t="shared" si="30"/>
        <v>0</v>
      </c>
      <c r="K468" s="188"/>
      <c r="L468" s="28"/>
      <c r="M468" s="189" t="s">
        <v>1</v>
      </c>
      <c r="N468" s="190" t="s">
        <v>33</v>
      </c>
      <c r="T468" s="51"/>
      <c r="V468" s="191" t="s">
        <v>921</v>
      </c>
      <c r="AT468" s="16" t="s">
        <v>919</v>
      </c>
      <c r="AU468" s="16" t="s">
        <v>75</v>
      </c>
      <c r="AY468" s="16" t="s">
        <v>919</v>
      </c>
      <c r="BE468" s="141">
        <f>IF(N468="základní",J468,0)</f>
        <v>0</v>
      </c>
      <c r="BF468" s="141">
        <f>IF(N468="snížená",J468,0)</f>
        <v>0</v>
      </c>
      <c r="BG468" s="141">
        <f>IF(N468="zákl. přenesená",J468,0)</f>
        <v>0</v>
      </c>
      <c r="BH468" s="141">
        <f>IF(N468="sníž. přenesená",J468,0)</f>
        <v>0</v>
      </c>
      <c r="BI468" s="141">
        <f>IF(N468="nulová",J468,0)</f>
        <v>0</v>
      </c>
      <c r="BJ468" s="16" t="s">
        <v>77</v>
      </c>
      <c r="BK468" s="141">
        <f t="shared" si="31"/>
        <v>0</v>
      </c>
    </row>
    <row r="469" spans="2:63" s="1" customFormat="1" ht="27" customHeight="1" x14ac:dyDescent="0.2">
      <c r="B469" s="28"/>
      <c r="C469" s="181" t="s">
        <v>1</v>
      </c>
      <c r="D469" s="181" t="s">
        <v>128</v>
      </c>
      <c r="E469" s="182" t="s">
        <v>1</v>
      </c>
      <c r="F469" s="183" t="s">
        <v>922</v>
      </c>
      <c r="G469" s="184" t="s">
        <v>135</v>
      </c>
      <c r="H469" s="185">
        <v>1.5</v>
      </c>
      <c r="I469" s="186"/>
      <c r="J469" s="187">
        <f t="shared" si="30"/>
        <v>0</v>
      </c>
      <c r="K469" s="188"/>
      <c r="L469" s="28"/>
      <c r="M469" s="189" t="s">
        <v>1</v>
      </c>
      <c r="N469" s="190" t="s">
        <v>33</v>
      </c>
      <c r="T469" s="51"/>
      <c r="V469" s="191" t="s">
        <v>923</v>
      </c>
      <c r="AT469" s="16" t="s">
        <v>919</v>
      </c>
      <c r="AU469" s="16" t="s">
        <v>75</v>
      </c>
      <c r="AY469" s="16" t="s">
        <v>919</v>
      </c>
      <c r="BE469" s="141">
        <f>IF(N469="základní",J469,0)</f>
        <v>0</v>
      </c>
      <c r="BF469" s="141">
        <f>IF(N469="snížená",J469,0)</f>
        <v>0</v>
      </c>
      <c r="BG469" s="141">
        <f>IF(N469="zákl. přenesená",J469,0)</f>
        <v>0</v>
      </c>
      <c r="BH469" s="141">
        <f>IF(N469="sníž. přenesená",J469,0)</f>
        <v>0</v>
      </c>
      <c r="BI469" s="141">
        <f>IF(N469="nulová",J469,0)</f>
        <v>0</v>
      </c>
      <c r="BJ469" s="16" t="s">
        <v>77</v>
      </c>
      <c r="BK469" s="141">
        <f t="shared" si="31"/>
        <v>0</v>
      </c>
    </row>
    <row r="470" spans="2:63" s="1" customFormat="1" ht="16.5" customHeight="1" x14ac:dyDescent="0.2">
      <c r="B470" s="28"/>
      <c r="C470" s="181" t="s">
        <v>1</v>
      </c>
      <c r="D470" s="181" t="s">
        <v>128</v>
      </c>
      <c r="E470" s="182" t="s">
        <v>1</v>
      </c>
      <c r="F470" s="183" t="s">
        <v>924</v>
      </c>
      <c r="G470" s="184" t="s">
        <v>242</v>
      </c>
      <c r="H470" s="185">
        <v>7</v>
      </c>
      <c r="I470" s="186"/>
      <c r="J470" s="187">
        <f t="shared" si="30"/>
        <v>0</v>
      </c>
      <c r="K470" s="188"/>
      <c r="L470" s="28"/>
      <c r="M470" s="189" t="s">
        <v>1</v>
      </c>
      <c r="N470" s="190" t="s">
        <v>33</v>
      </c>
      <c r="T470" s="51"/>
      <c r="V470" s="191" t="s">
        <v>925</v>
      </c>
      <c r="AT470" s="16" t="s">
        <v>919</v>
      </c>
      <c r="AU470" s="16" t="s">
        <v>75</v>
      </c>
      <c r="AY470" s="16" t="s">
        <v>919</v>
      </c>
      <c r="BE470" s="141">
        <f>IF(N470="základní",J470,0)</f>
        <v>0</v>
      </c>
      <c r="BF470" s="141">
        <f>IF(N470="snížená",J470,0)</f>
        <v>0</v>
      </c>
      <c r="BG470" s="141">
        <f>IF(N470="zákl. přenesená",J470,0)</f>
        <v>0</v>
      </c>
      <c r="BH470" s="141">
        <f>IF(N470="sníž. přenesená",J470,0)</f>
        <v>0</v>
      </c>
      <c r="BI470" s="141">
        <f>IF(N470="nulová",J470,0)</f>
        <v>0</v>
      </c>
      <c r="BJ470" s="16" t="s">
        <v>77</v>
      </c>
      <c r="BK470" s="141">
        <f t="shared" si="31"/>
        <v>0</v>
      </c>
    </row>
    <row r="471" spans="2:63" s="1" customFormat="1" ht="17.25" customHeight="1" x14ac:dyDescent="0.2">
      <c r="B471" s="28"/>
      <c r="C471" s="181"/>
      <c r="D471" s="181" t="s">
        <v>128</v>
      </c>
      <c r="E471" s="182"/>
      <c r="F471" s="183" t="s">
        <v>926</v>
      </c>
      <c r="G471" s="184" t="s">
        <v>376</v>
      </c>
      <c r="H471" s="185">
        <v>1</v>
      </c>
      <c r="I471" s="186"/>
      <c r="J471" s="187">
        <f t="shared" si="30"/>
        <v>0</v>
      </c>
      <c r="K471" s="188"/>
      <c r="L471" s="28"/>
      <c r="M471" s="189"/>
      <c r="N471" s="190"/>
      <c r="T471" s="51"/>
      <c r="V471" s="191" t="s">
        <v>927</v>
      </c>
      <c r="AT471" s="16"/>
      <c r="AU471" s="16"/>
      <c r="AY471" s="16"/>
      <c r="BE471" s="141"/>
      <c r="BF471" s="187">
        <v>630</v>
      </c>
      <c r="BG471" s="141"/>
      <c r="BH471" s="141"/>
      <c r="BI471" s="141"/>
      <c r="BJ471" s="16"/>
      <c r="BK471" s="141">
        <f t="shared" si="31"/>
        <v>0</v>
      </c>
    </row>
    <row r="472" spans="2:63" s="1" customFormat="1" ht="29.25" customHeight="1" x14ac:dyDescent="0.2">
      <c r="B472" s="28"/>
      <c r="C472" s="181"/>
      <c r="D472" s="181" t="s">
        <v>128</v>
      </c>
      <c r="E472" s="182" t="s">
        <v>928</v>
      </c>
      <c r="F472" s="183" t="s">
        <v>929</v>
      </c>
      <c r="G472" s="184" t="s">
        <v>242</v>
      </c>
      <c r="H472" s="185">
        <v>22.5</v>
      </c>
      <c r="I472" s="186"/>
      <c r="J472" s="187">
        <f t="shared" si="30"/>
        <v>0</v>
      </c>
      <c r="K472" s="188"/>
      <c r="L472" s="28"/>
      <c r="M472" s="189"/>
      <c r="N472" s="190"/>
      <c r="T472" s="51"/>
      <c r="AT472" s="16"/>
      <c r="AU472" s="16"/>
      <c r="AY472" s="16"/>
      <c r="BE472" s="141"/>
      <c r="BF472" s="187">
        <v>767.69999999999993</v>
      </c>
      <c r="BG472" s="141"/>
      <c r="BH472" s="141"/>
      <c r="BI472" s="141"/>
      <c r="BJ472" s="16"/>
      <c r="BK472" s="141">
        <f t="shared" si="31"/>
        <v>0</v>
      </c>
    </row>
    <row r="473" spans="2:63" s="1" customFormat="1" ht="13.5" customHeight="1" x14ac:dyDescent="0.2">
      <c r="B473" s="28"/>
      <c r="C473" s="194"/>
      <c r="D473" s="194"/>
      <c r="E473" s="195"/>
      <c r="F473" s="196" t="s">
        <v>930</v>
      </c>
      <c r="G473" s="197"/>
      <c r="H473" s="198"/>
      <c r="I473" s="199"/>
      <c r="J473" s="200"/>
      <c r="K473" s="193"/>
      <c r="L473" s="28"/>
      <c r="M473" s="189"/>
      <c r="N473" s="190"/>
      <c r="T473" s="51"/>
      <c r="AT473" s="16"/>
      <c r="AU473" s="16"/>
      <c r="AY473" s="16"/>
      <c r="BE473" s="141"/>
      <c r="BF473" s="187"/>
      <c r="BG473" s="141"/>
      <c r="BH473" s="141"/>
      <c r="BI473" s="141"/>
      <c r="BJ473" s="16"/>
      <c r="BK473" s="141"/>
    </row>
    <row r="474" spans="2:63" s="1" customFormat="1" ht="38.25" customHeight="1" x14ac:dyDescent="0.2">
      <c r="B474" s="28"/>
      <c r="C474" s="181"/>
      <c r="D474" s="181" t="s">
        <v>128</v>
      </c>
      <c r="E474" s="182"/>
      <c r="F474" s="183" t="s">
        <v>931</v>
      </c>
      <c r="G474" s="184" t="s">
        <v>932</v>
      </c>
      <c r="H474" s="185">
        <v>1</v>
      </c>
      <c r="I474" s="186">
        <v>65000</v>
      </c>
      <c r="J474" s="187">
        <f t="shared" si="30"/>
        <v>65000</v>
      </c>
      <c r="K474" s="188"/>
      <c r="L474" s="28"/>
      <c r="M474" s="189"/>
      <c r="N474" s="190"/>
      <c r="T474" s="51"/>
      <c r="AT474" s="16"/>
      <c r="AU474" s="16"/>
      <c r="AY474" s="16"/>
      <c r="BE474" s="141"/>
      <c r="BF474" s="187">
        <v>65000</v>
      </c>
      <c r="BG474" s="141"/>
      <c r="BH474" s="141"/>
      <c r="BI474" s="141"/>
      <c r="BJ474" s="16"/>
      <c r="BK474" s="141">
        <f t="shared" si="31"/>
        <v>65000</v>
      </c>
    </row>
    <row r="475" spans="2:63" s="1" customFormat="1" ht="25.5" customHeight="1" x14ac:dyDescent="0.2">
      <c r="B475" s="28"/>
      <c r="C475" s="181"/>
      <c r="D475" s="181" t="s">
        <v>128</v>
      </c>
      <c r="E475" s="182"/>
      <c r="F475" s="183" t="s">
        <v>933</v>
      </c>
      <c r="G475" s="184" t="s">
        <v>376</v>
      </c>
      <c r="H475" s="185">
        <v>1</v>
      </c>
      <c r="I475" s="186"/>
      <c r="J475" s="187">
        <f t="shared" si="30"/>
        <v>0</v>
      </c>
      <c r="K475" s="188"/>
      <c r="L475" s="28"/>
      <c r="M475" s="189"/>
      <c r="N475" s="190"/>
      <c r="T475" s="51"/>
      <c r="AT475" s="16"/>
      <c r="AU475" s="16"/>
      <c r="AY475" s="16"/>
      <c r="BE475" s="141"/>
      <c r="BF475" s="187">
        <v>3500</v>
      </c>
      <c r="BG475" s="141"/>
      <c r="BH475" s="141"/>
      <c r="BI475" s="141"/>
      <c r="BJ475" s="16"/>
      <c r="BK475" s="141">
        <f t="shared" si="31"/>
        <v>0</v>
      </c>
    </row>
    <row r="476" spans="2:63" s="1" customFormat="1" ht="15.75" customHeight="1" x14ac:dyDescent="0.2">
      <c r="B476" s="28"/>
      <c r="C476" s="181"/>
      <c r="D476" s="181" t="s">
        <v>128</v>
      </c>
      <c r="E476" s="182"/>
      <c r="F476" s="183" t="s">
        <v>934</v>
      </c>
      <c r="G476" s="184" t="s">
        <v>376</v>
      </c>
      <c r="H476" s="185">
        <v>3</v>
      </c>
      <c r="I476" s="186"/>
      <c r="J476" s="187">
        <f t="shared" si="30"/>
        <v>0</v>
      </c>
      <c r="K476" s="188"/>
      <c r="L476" s="28"/>
      <c r="M476" s="189"/>
      <c r="N476" s="190"/>
      <c r="T476" s="51"/>
      <c r="AT476" s="16"/>
      <c r="AU476" s="16"/>
      <c r="AY476" s="16"/>
      <c r="BE476" s="141"/>
      <c r="BF476" s="187">
        <v>2700</v>
      </c>
      <c r="BG476" s="141"/>
      <c r="BH476" s="141"/>
      <c r="BI476" s="141"/>
      <c r="BJ476" s="16"/>
      <c r="BK476" s="141">
        <f t="shared" si="31"/>
        <v>0</v>
      </c>
    </row>
    <row r="477" spans="2:63" s="1" customFormat="1" ht="25.5" customHeight="1" x14ac:dyDescent="0.2">
      <c r="B477" s="28"/>
      <c r="C477" s="181"/>
      <c r="D477" s="181" t="s">
        <v>128</v>
      </c>
      <c r="E477" s="182"/>
      <c r="F477" s="183" t="s">
        <v>935</v>
      </c>
      <c r="G477" s="184" t="s">
        <v>376</v>
      </c>
      <c r="H477" s="185">
        <v>1</v>
      </c>
      <c r="I477" s="186"/>
      <c r="J477" s="187">
        <f t="shared" si="30"/>
        <v>0</v>
      </c>
      <c r="K477" s="188"/>
      <c r="L477" s="28"/>
      <c r="M477" s="189"/>
      <c r="N477" s="190"/>
      <c r="T477" s="51"/>
      <c r="AT477" s="16"/>
      <c r="AU477" s="16"/>
      <c r="AY477" s="16"/>
      <c r="BE477" s="141"/>
      <c r="BF477" s="187">
        <v>3500</v>
      </c>
      <c r="BG477" s="141"/>
      <c r="BH477" s="141"/>
      <c r="BI477" s="141"/>
      <c r="BJ477" s="16"/>
      <c r="BK477" s="141">
        <f t="shared" si="31"/>
        <v>0</v>
      </c>
    </row>
    <row r="478" spans="2:63" s="1" customFormat="1" ht="25.5" customHeight="1" x14ac:dyDescent="0.2">
      <c r="B478" s="28"/>
      <c r="C478" s="181"/>
      <c r="D478" s="181" t="s">
        <v>128</v>
      </c>
      <c r="E478" s="182"/>
      <c r="F478" s="183" t="s">
        <v>936</v>
      </c>
      <c r="G478" s="184" t="s">
        <v>376</v>
      </c>
      <c r="H478" s="185">
        <v>1</v>
      </c>
      <c r="I478" s="186"/>
      <c r="J478" s="187">
        <f t="shared" si="30"/>
        <v>0</v>
      </c>
      <c r="K478" s="188"/>
      <c r="L478" s="28"/>
      <c r="M478" s="189"/>
      <c r="N478" s="190"/>
      <c r="T478" s="51"/>
      <c r="AT478" s="16"/>
      <c r="AU478" s="16"/>
      <c r="AY478" s="16"/>
      <c r="BE478" s="141"/>
      <c r="BF478" s="187">
        <v>1500</v>
      </c>
      <c r="BG478" s="141"/>
      <c r="BH478" s="141"/>
      <c r="BI478" s="141"/>
      <c r="BJ478" s="16"/>
      <c r="BK478" s="141">
        <f t="shared" si="31"/>
        <v>0</v>
      </c>
    </row>
    <row r="479" spans="2:63" s="1" customFormat="1" ht="19.5" customHeight="1" x14ac:dyDescent="0.2">
      <c r="B479" s="28"/>
      <c r="C479" s="181"/>
      <c r="D479" s="181" t="s">
        <v>128</v>
      </c>
      <c r="E479" s="182"/>
      <c r="F479" s="183" t="s">
        <v>937</v>
      </c>
      <c r="G479" s="184" t="s">
        <v>376</v>
      </c>
      <c r="H479" s="185">
        <v>1</v>
      </c>
      <c r="I479" s="186"/>
      <c r="J479" s="187">
        <f t="shared" si="30"/>
        <v>0</v>
      </c>
      <c r="K479" s="188"/>
      <c r="L479" s="28"/>
      <c r="M479" s="189"/>
      <c r="N479" s="190"/>
      <c r="T479" s="51"/>
      <c r="AT479" s="16"/>
      <c r="AU479" s="16"/>
      <c r="AY479" s="16"/>
      <c r="BE479" s="141"/>
      <c r="BF479" s="187">
        <v>500</v>
      </c>
      <c r="BG479" s="141"/>
      <c r="BH479" s="141"/>
      <c r="BI479" s="141"/>
      <c r="BJ479" s="16"/>
      <c r="BK479" s="141">
        <f t="shared" si="31"/>
        <v>0</v>
      </c>
    </row>
    <row r="480" spans="2:63" s="1" customFormat="1" ht="15.75" customHeight="1" x14ac:dyDescent="0.2">
      <c r="B480" s="28"/>
      <c r="C480" s="181"/>
      <c r="D480" s="181" t="s">
        <v>128</v>
      </c>
      <c r="E480" s="182"/>
      <c r="F480" s="183" t="s">
        <v>938</v>
      </c>
      <c r="G480" s="184" t="s">
        <v>376</v>
      </c>
      <c r="H480" s="185">
        <v>1</v>
      </c>
      <c r="I480" s="186"/>
      <c r="J480" s="187">
        <f t="shared" si="30"/>
        <v>0</v>
      </c>
      <c r="K480" s="188"/>
      <c r="L480" s="28"/>
      <c r="M480" s="189"/>
      <c r="N480" s="190"/>
      <c r="T480" s="51"/>
      <c r="AT480" s="16"/>
      <c r="AU480" s="16"/>
      <c r="AY480" s="16"/>
      <c r="BE480" s="141"/>
      <c r="BF480" s="187">
        <v>500</v>
      </c>
      <c r="BG480" s="141"/>
      <c r="BH480" s="141"/>
      <c r="BI480" s="141"/>
      <c r="BJ480" s="16"/>
      <c r="BK480" s="141">
        <f t="shared" si="31"/>
        <v>0</v>
      </c>
    </row>
    <row r="481" spans="2:63" s="1" customFormat="1" ht="18" customHeight="1" x14ac:dyDescent="0.2">
      <c r="B481" s="28"/>
      <c r="C481" s="181"/>
      <c r="D481" s="181" t="s">
        <v>128</v>
      </c>
      <c r="E481" s="182"/>
      <c r="F481" s="183" t="s">
        <v>939</v>
      </c>
      <c r="G481" s="184" t="s">
        <v>376</v>
      </c>
      <c r="H481" s="185">
        <v>1</v>
      </c>
      <c r="I481" s="186"/>
      <c r="J481" s="187">
        <f t="shared" si="30"/>
        <v>0</v>
      </c>
      <c r="K481" s="188"/>
      <c r="L481" s="28"/>
      <c r="M481" s="189"/>
      <c r="N481" s="190"/>
      <c r="T481" s="51"/>
      <c r="AT481" s="16"/>
      <c r="AU481" s="16"/>
      <c r="AY481" s="16"/>
      <c r="BE481" s="141"/>
      <c r="BF481" s="187">
        <v>500</v>
      </c>
      <c r="BG481" s="141"/>
      <c r="BH481" s="141"/>
      <c r="BI481" s="141"/>
      <c r="BJ481" s="16"/>
      <c r="BK481" s="141">
        <f t="shared" si="31"/>
        <v>0</v>
      </c>
    </row>
    <row r="482" spans="2:63" s="1" customFormat="1" ht="18" customHeight="1" x14ac:dyDescent="0.2">
      <c r="B482" s="28"/>
      <c r="C482" s="181"/>
      <c r="D482" s="181" t="s">
        <v>128</v>
      </c>
      <c r="E482" s="182"/>
      <c r="F482" s="183" t="s">
        <v>940</v>
      </c>
      <c r="G482" s="184" t="s">
        <v>376</v>
      </c>
      <c r="H482" s="185">
        <v>1</v>
      </c>
      <c r="I482" s="186"/>
      <c r="J482" s="187">
        <f t="shared" si="30"/>
        <v>0</v>
      </c>
      <c r="K482" s="188"/>
      <c r="L482" s="28"/>
      <c r="M482" s="189"/>
      <c r="N482" s="190"/>
      <c r="T482" s="51"/>
      <c r="AT482" s="16"/>
      <c r="AU482" s="16"/>
      <c r="AY482" s="16"/>
      <c r="BE482" s="141"/>
      <c r="BF482" s="187">
        <v>1200</v>
      </c>
      <c r="BG482" s="141"/>
      <c r="BH482" s="141"/>
      <c r="BI482" s="141"/>
      <c r="BJ482" s="16"/>
      <c r="BK482" s="141">
        <f t="shared" si="31"/>
        <v>0</v>
      </c>
    </row>
    <row r="483" spans="2:63" s="1" customFormat="1" ht="27" customHeight="1" x14ac:dyDescent="0.2">
      <c r="B483" s="28"/>
      <c r="C483" s="181"/>
      <c r="D483" s="181" t="s">
        <v>128</v>
      </c>
      <c r="E483" s="182"/>
      <c r="F483" s="183" t="s">
        <v>946</v>
      </c>
      <c r="G483" s="184" t="s">
        <v>376</v>
      </c>
      <c r="H483" s="185">
        <v>1</v>
      </c>
      <c r="I483" s="186"/>
      <c r="J483" s="187">
        <f t="shared" si="30"/>
        <v>0</v>
      </c>
      <c r="K483" s="188"/>
      <c r="L483" s="28"/>
      <c r="M483" s="189"/>
      <c r="N483" s="190"/>
      <c r="T483" s="51"/>
      <c r="AT483" s="16"/>
      <c r="AU483" s="16"/>
      <c r="AY483" s="16"/>
      <c r="BE483" s="141"/>
      <c r="BF483" s="245"/>
      <c r="BG483" s="141"/>
      <c r="BH483" s="141"/>
      <c r="BI483" s="141"/>
      <c r="BJ483" s="16"/>
      <c r="BK483" s="141">
        <f t="shared" si="31"/>
        <v>0</v>
      </c>
    </row>
    <row r="484" spans="2:63" s="1" customFormat="1" ht="36.75" customHeight="1" x14ac:dyDescent="0.2">
      <c r="B484" s="28"/>
      <c r="C484" s="181"/>
      <c r="D484" s="181" t="s">
        <v>128</v>
      </c>
      <c r="E484" s="182"/>
      <c r="F484" s="183" t="s">
        <v>947</v>
      </c>
      <c r="G484" s="184" t="s">
        <v>376</v>
      </c>
      <c r="H484" s="185">
        <v>1</v>
      </c>
      <c r="I484" s="186"/>
      <c r="J484" s="187">
        <f t="shared" si="30"/>
        <v>0</v>
      </c>
      <c r="K484" s="188"/>
      <c r="L484" s="28"/>
      <c r="M484" s="189"/>
      <c r="N484" s="190"/>
      <c r="T484" s="51"/>
      <c r="AT484" s="16"/>
      <c r="AU484" s="16"/>
      <c r="AY484" s="16"/>
      <c r="BE484" s="141"/>
      <c r="BF484" s="245"/>
      <c r="BG484" s="141"/>
      <c r="BH484" s="141"/>
      <c r="BI484" s="141"/>
      <c r="BJ484" s="16"/>
      <c r="BK484" s="141">
        <f t="shared" si="31"/>
        <v>0</v>
      </c>
    </row>
    <row r="485" spans="2:63" s="1" customFormat="1" ht="37.5" customHeight="1" x14ac:dyDescent="0.2">
      <c r="B485" s="28"/>
      <c r="C485" s="181"/>
      <c r="D485" s="181" t="s">
        <v>128</v>
      </c>
      <c r="E485" s="182"/>
      <c r="F485" s="183" t="s">
        <v>948</v>
      </c>
      <c r="G485" s="184" t="s">
        <v>376</v>
      </c>
      <c r="H485" s="185">
        <v>2</v>
      </c>
      <c r="I485" s="186"/>
      <c r="J485" s="187">
        <f t="shared" si="30"/>
        <v>0</v>
      </c>
      <c r="K485" s="188"/>
      <c r="L485" s="28"/>
      <c r="M485" s="189"/>
      <c r="N485" s="190"/>
      <c r="T485" s="51"/>
      <c r="AT485" s="16"/>
      <c r="AU485" s="16"/>
      <c r="AY485" s="16"/>
      <c r="BE485" s="141"/>
      <c r="BF485" s="141"/>
      <c r="BG485" s="141"/>
      <c r="BH485" s="141"/>
      <c r="BI485" s="141"/>
      <c r="BJ485" s="16"/>
      <c r="BK485" s="141">
        <f t="shared" si="31"/>
        <v>0</v>
      </c>
    </row>
    <row r="486" spans="2:63" s="1" customFormat="1" ht="27" customHeight="1" x14ac:dyDescent="0.2">
      <c r="B486" s="28"/>
      <c r="C486" s="181"/>
      <c r="D486" s="181" t="s">
        <v>128</v>
      </c>
      <c r="E486" s="182"/>
      <c r="F486" s="183" t="s">
        <v>945</v>
      </c>
      <c r="G486" s="184" t="s">
        <v>376</v>
      </c>
      <c r="H486" s="185">
        <v>1</v>
      </c>
      <c r="I486" s="186"/>
      <c r="J486" s="187">
        <f t="shared" si="30"/>
        <v>0</v>
      </c>
      <c r="K486" s="188"/>
      <c r="L486" s="28"/>
      <c r="M486" s="189"/>
      <c r="N486" s="190"/>
      <c r="T486" s="51"/>
      <c r="AT486" s="16"/>
      <c r="AU486" s="16"/>
      <c r="AY486" s="16"/>
      <c r="BE486" s="141"/>
      <c r="BF486" s="141"/>
      <c r="BG486" s="141"/>
      <c r="BH486" s="141"/>
      <c r="BI486" s="141"/>
      <c r="BJ486" s="16"/>
      <c r="BK486" s="141">
        <f t="shared" si="31"/>
        <v>0</v>
      </c>
    </row>
    <row r="487" spans="2:63" s="1" customFormat="1" ht="18" customHeight="1" x14ac:dyDescent="0.2">
      <c r="B487" s="28"/>
      <c r="C487" s="181"/>
      <c r="D487" s="181"/>
      <c r="E487" s="182"/>
      <c r="F487" s="183"/>
      <c r="G487" s="184"/>
      <c r="H487" s="185"/>
      <c r="I487" s="186"/>
      <c r="J487" s="187"/>
      <c r="K487" s="188"/>
      <c r="L487" s="28"/>
      <c r="M487" s="189"/>
      <c r="N487" s="190"/>
      <c r="T487" s="51"/>
      <c r="AT487" s="16"/>
      <c r="AU487" s="16"/>
      <c r="AY487" s="16"/>
      <c r="BE487" s="141"/>
      <c r="BF487" s="141"/>
      <c r="BG487" s="141"/>
      <c r="BH487" s="141"/>
      <c r="BI487" s="141"/>
      <c r="BJ487" s="16"/>
      <c r="BK487" s="141">
        <f t="shared" si="31"/>
        <v>0</v>
      </c>
    </row>
    <row r="488" spans="2:63" s="1" customFormat="1" ht="11.25" customHeight="1" x14ac:dyDescent="0.2">
      <c r="B488" s="28"/>
      <c r="C488" s="181"/>
      <c r="D488" s="181"/>
      <c r="E488" s="182"/>
      <c r="F488" s="192"/>
      <c r="G488" s="184"/>
      <c r="H488" s="185"/>
      <c r="I488" s="186"/>
      <c r="J488" s="187"/>
      <c r="K488" s="188"/>
      <c r="L488" s="28"/>
      <c r="M488" s="189"/>
      <c r="N488" s="190"/>
      <c r="T488" s="51"/>
      <c r="AT488" s="16"/>
      <c r="AU488" s="16"/>
      <c r="AY488" s="16"/>
      <c r="BE488" s="141"/>
      <c r="BF488" s="141"/>
      <c r="BG488" s="141"/>
      <c r="BH488" s="141"/>
      <c r="BI488" s="141"/>
      <c r="BJ488" s="16"/>
      <c r="BK488" s="141">
        <f t="shared" si="31"/>
        <v>0</v>
      </c>
    </row>
    <row r="489" spans="2:63" s="1" customFormat="1" ht="6.95" customHeight="1" x14ac:dyDescent="0.2">
      <c r="B489" s="40"/>
      <c r="C489" s="41"/>
      <c r="D489" s="41"/>
      <c r="E489" s="41"/>
      <c r="F489" s="41"/>
      <c r="G489" s="41"/>
      <c r="H489" s="41"/>
      <c r="I489" s="41"/>
      <c r="J489" s="41"/>
      <c r="K489" s="41"/>
      <c r="L489" s="28"/>
    </row>
    <row r="490" spans="2:63" s="14" customFormat="1" x14ac:dyDescent="0.2">
      <c r="B490" s="154"/>
      <c r="D490" s="143"/>
      <c r="E490" s="155"/>
      <c r="F490" s="156"/>
      <c r="H490" s="157"/>
      <c r="L490" s="154"/>
      <c r="AT490" s="155"/>
      <c r="AU490" s="155"/>
      <c r="AY490" s="155"/>
    </row>
    <row r="491" spans="2:63" s="14" customFormat="1" x14ac:dyDescent="0.2">
      <c r="B491" s="154"/>
      <c r="D491" s="143"/>
      <c r="E491" s="155"/>
      <c r="F491" s="156"/>
      <c r="H491" s="157"/>
      <c r="L491" s="154"/>
      <c r="AT491" s="155"/>
      <c r="AU491" s="155"/>
      <c r="AY491" s="155"/>
    </row>
    <row r="492" spans="2:63" s="14" customFormat="1" x14ac:dyDescent="0.2">
      <c r="B492" s="154"/>
      <c r="D492" s="143"/>
      <c r="E492" s="155"/>
      <c r="F492" s="156"/>
      <c r="H492" s="157"/>
      <c r="L492" s="154"/>
      <c r="AT492" s="155"/>
      <c r="AU492" s="155"/>
      <c r="AY492" s="155"/>
    </row>
    <row r="493" spans="2:63" s="14" customFormat="1" x14ac:dyDescent="0.2">
      <c r="B493" s="154"/>
      <c r="D493" s="143"/>
      <c r="E493" s="155"/>
      <c r="F493" s="156"/>
      <c r="H493" s="157"/>
      <c r="L493" s="154"/>
      <c r="AT493" s="155"/>
      <c r="AU493" s="155"/>
      <c r="AY493" s="155"/>
    </row>
    <row r="494" spans="2:63" s="14" customFormat="1" x14ac:dyDescent="0.2">
      <c r="B494" s="154"/>
      <c r="D494" s="143"/>
      <c r="E494" s="155"/>
      <c r="F494" s="156"/>
      <c r="H494" s="157"/>
      <c r="L494" s="154"/>
      <c r="AT494" s="155"/>
      <c r="AU494" s="155"/>
      <c r="AY494" s="155"/>
    </row>
    <row r="495" spans="2:63" s="14" customFormat="1" x14ac:dyDescent="0.2">
      <c r="B495" s="154"/>
      <c r="D495" s="143"/>
      <c r="E495" s="155"/>
      <c r="F495" s="156"/>
      <c r="H495" s="157"/>
      <c r="L495" s="154"/>
      <c r="AT495" s="155"/>
      <c r="AU495" s="155"/>
      <c r="AY495" s="155"/>
    </row>
    <row r="496" spans="2:63" s="14" customFormat="1" x14ac:dyDescent="0.2">
      <c r="B496" s="154"/>
      <c r="D496" s="143"/>
      <c r="E496" s="155"/>
      <c r="F496" s="156"/>
      <c r="H496" s="157"/>
      <c r="L496" s="154"/>
      <c r="AT496" s="155"/>
      <c r="AU496" s="155"/>
      <c r="AY496" s="155"/>
    </row>
    <row r="497" spans="2:51" s="14" customFormat="1" x14ac:dyDescent="0.2">
      <c r="B497" s="154"/>
      <c r="D497" s="143"/>
      <c r="E497" s="155"/>
      <c r="F497" s="156"/>
      <c r="H497" s="157"/>
      <c r="L497" s="154"/>
      <c r="AT497" s="155"/>
      <c r="AU497" s="155"/>
      <c r="AY497" s="155"/>
    </row>
    <row r="498" spans="2:51" s="14" customFormat="1" x14ac:dyDescent="0.2">
      <c r="B498" s="154"/>
      <c r="D498" s="143"/>
      <c r="E498" s="155"/>
      <c r="F498" s="156"/>
      <c r="H498" s="157"/>
      <c r="L498" s="154"/>
      <c r="AT498" s="155"/>
      <c r="AU498" s="155"/>
      <c r="AY498" s="155"/>
    </row>
    <row r="499" spans="2:51" s="14" customFormat="1" x14ac:dyDescent="0.2">
      <c r="B499" s="154"/>
      <c r="D499" s="143"/>
      <c r="E499" s="155"/>
      <c r="F499" s="156"/>
      <c r="H499" s="157"/>
      <c r="L499" s="154"/>
      <c r="AT499" s="155"/>
      <c r="AU499" s="155"/>
      <c r="AY499" s="155"/>
    </row>
    <row r="500" spans="2:51" s="14" customFormat="1" x14ac:dyDescent="0.2">
      <c r="B500" s="154"/>
      <c r="D500" s="143"/>
      <c r="E500" s="155"/>
      <c r="F500" s="156"/>
      <c r="H500" s="157"/>
      <c r="L500" s="154"/>
      <c r="AT500" s="155"/>
      <c r="AU500" s="155"/>
      <c r="AY500" s="155"/>
    </row>
    <row r="501" spans="2:51" s="14" customFormat="1" x14ac:dyDescent="0.2">
      <c r="B501" s="154"/>
      <c r="D501" s="143"/>
      <c r="E501" s="155"/>
      <c r="F501" s="156"/>
      <c r="H501" s="157"/>
      <c r="L501" s="154"/>
      <c r="AT501" s="155"/>
      <c r="AU501" s="155"/>
      <c r="AY501" s="155"/>
    </row>
    <row r="502" spans="2:51" s="14" customFormat="1" x14ac:dyDescent="0.2">
      <c r="B502" s="154"/>
      <c r="D502" s="143"/>
      <c r="E502" s="155"/>
      <c r="F502" s="156"/>
      <c r="H502" s="157"/>
      <c r="L502" s="154"/>
      <c r="AT502" s="155"/>
      <c r="AU502" s="155"/>
      <c r="AY502" s="155"/>
    </row>
    <row r="503" spans="2:51" s="14" customFormat="1" x14ac:dyDescent="0.2">
      <c r="B503" s="154"/>
      <c r="D503" s="143"/>
      <c r="E503" s="155"/>
      <c r="F503" s="156"/>
      <c r="H503" s="157"/>
      <c r="L503" s="154"/>
      <c r="AT503" s="155"/>
      <c r="AU503" s="155"/>
      <c r="AY503" s="155"/>
    </row>
    <row r="504" spans="2:51" s="14" customFormat="1" x14ac:dyDescent="0.2">
      <c r="B504" s="154"/>
      <c r="D504" s="143"/>
      <c r="E504" s="155"/>
      <c r="F504" s="156"/>
      <c r="H504" s="157"/>
      <c r="L504" s="154"/>
      <c r="AT504" s="155"/>
      <c r="AU504" s="155"/>
      <c r="AY504" s="155"/>
    </row>
    <row r="505" spans="2:51" s="14" customFormat="1" x14ac:dyDescent="0.2">
      <c r="B505" s="154"/>
      <c r="D505" s="143"/>
      <c r="E505" s="155"/>
      <c r="F505" s="156"/>
      <c r="H505" s="157"/>
      <c r="L505" s="154"/>
      <c r="AT505" s="155"/>
      <c r="AU505" s="155"/>
      <c r="AY505" s="155"/>
    </row>
    <row r="506" spans="2:51" s="14" customFormat="1" x14ac:dyDescent="0.2">
      <c r="B506" s="154"/>
      <c r="D506" s="143"/>
      <c r="E506" s="155"/>
      <c r="F506" s="156"/>
      <c r="H506" s="157"/>
      <c r="L506" s="154"/>
      <c r="AT506" s="155"/>
      <c r="AU506" s="155"/>
      <c r="AY506" s="155"/>
    </row>
    <row r="507" spans="2:51" s="14" customFormat="1" x14ac:dyDescent="0.2">
      <c r="B507" s="154"/>
      <c r="D507" s="143"/>
      <c r="E507" s="155"/>
      <c r="F507" s="156"/>
      <c r="H507" s="157"/>
      <c r="L507" s="154"/>
      <c r="AT507" s="155"/>
      <c r="AU507" s="155"/>
      <c r="AY507" s="155"/>
    </row>
    <row r="508" spans="2:51" s="14" customFormat="1" x14ac:dyDescent="0.2">
      <c r="B508" s="154"/>
      <c r="D508" s="143"/>
      <c r="E508" s="155"/>
      <c r="F508" s="156"/>
      <c r="H508" s="157"/>
      <c r="L508" s="154"/>
      <c r="AT508" s="155"/>
      <c r="AU508" s="155"/>
      <c r="AY508" s="155"/>
    </row>
    <row r="509" spans="2:51" s="14" customFormat="1" x14ac:dyDescent="0.2">
      <c r="B509" s="154"/>
      <c r="D509" s="143"/>
      <c r="E509" s="155"/>
      <c r="F509" s="156"/>
      <c r="H509" s="157"/>
      <c r="L509" s="154"/>
      <c r="AT509" s="155"/>
      <c r="AU509" s="155"/>
      <c r="AY509" s="155"/>
    </row>
    <row r="510" spans="2:51" s="1" customFormat="1" ht="6.95" customHeight="1" x14ac:dyDescent="0.2">
      <c r="B510" s="40"/>
      <c r="C510" s="41"/>
      <c r="D510" s="41"/>
      <c r="E510" s="41"/>
      <c r="F510" s="41"/>
      <c r="G510" s="41"/>
      <c r="H510" s="41"/>
      <c r="I510" s="41"/>
      <c r="J510" s="41"/>
      <c r="K510" s="41"/>
      <c r="L510" s="28"/>
    </row>
  </sheetData>
  <autoFilter ref="C136:K465" xr:uid="{00000000-0009-0000-0000-000001000000}"/>
  <mergeCells count="9">
    <mergeCell ref="E87:H87"/>
    <mergeCell ref="E127:H127"/>
    <mergeCell ref="E129:H129"/>
    <mergeCell ref="L2:V2"/>
    <mergeCell ref="E7:H7"/>
    <mergeCell ref="E9:H9"/>
    <mergeCell ref="E18:H18"/>
    <mergeCell ref="E27:H27"/>
    <mergeCell ref="E85:H85"/>
  </mergeCells>
  <dataValidations count="2">
    <dataValidation type="list" allowBlank="1" showInputMessage="1" showErrorMessage="1" error="Povoleny jsou hodnoty základní, snížená, zákl. přenesená, sníž. přenesená, nulová." sqref="N467:N489" xr:uid="{00000000-0002-0000-0100-000000000000}">
      <formula1>"základní, snížená, zákl. přenesená, sníž. přenesená, nulová"</formula1>
    </dataValidation>
    <dataValidation type="list" allowBlank="1" showInputMessage="1" showErrorMessage="1" error="Povoleny jsou hodnoty K, M." sqref="D467:D489" xr:uid="{00000000-0002-0000-0100-000001000000}">
      <formula1>"K, M"</formula1>
    </dataValidation>
  </dataValidation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53"/>
  <sheetViews>
    <sheetView showGridLines="0" topLeftCell="A147" workbookViewId="0">
      <selection activeCell="I129" sqref="I129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6" t="s">
        <v>79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2:46" ht="24.95" customHeight="1" x14ac:dyDescent="0.2">
      <c r="B4" s="19"/>
      <c r="D4" s="20" t="s">
        <v>82</v>
      </c>
      <c r="L4" s="19"/>
      <c r="M4" s="83" t="s">
        <v>10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5" t="s">
        <v>13</v>
      </c>
      <c r="L6" s="19"/>
    </row>
    <row r="7" spans="2:46" ht="16.5" customHeight="1" x14ac:dyDescent="0.2">
      <c r="B7" s="19"/>
      <c r="E7" s="243" t="str">
        <f>'Rekapitulace stavby'!K6</f>
        <v>Stavební úpravy BJ 1+1, 320 ul. Česká Kopřivnice</v>
      </c>
      <c r="F7" s="244"/>
      <c r="G7" s="244"/>
      <c r="H7" s="244"/>
      <c r="L7" s="19"/>
    </row>
    <row r="8" spans="2:46" s="1" customFormat="1" ht="12" customHeight="1" x14ac:dyDescent="0.2">
      <c r="B8" s="28"/>
      <c r="D8" s="25" t="s">
        <v>83</v>
      </c>
      <c r="L8" s="28"/>
    </row>
    <row r="9" spans="2:46" s="1" customFormat="1" ht="16.5" customHeight="1" x14ac:dyDescent="0.2">
      <c r="B9" s="28"/>
      <c r="E9" s="229" t="s">
        <v>703</v>
      </c>
      <c r="F9" s="242"/>
      <c r="G9" s="242"/>
      <c r="H9" s="242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5" t="s">
        <v>14</v>
      </c>
      <c r="F11" s="23" t="s">
        <v>1</v>
      </c>
      <c r="I11" s="25" t="s">
        <v>15</v>
      </c>
      <c r="J11" s="23" t="s">
        <v>1</v>
      </c>
      <c r="L11" s="28"/>
    </row>
    <row r="12" spans="2:46" s="1" customFormat="1" ht="12" customHeight="1" x14ac:dyDescent="0.2">
      <c r="B12" s="28"/>
      <c r="D12" s="25" t="s">
        <v>16</v>
      </c>
      <c r="F12" s="23" t="s">
        <v>17</v>
      </c>
      <c r="I12" s="25" t="s">
        <v>18</v>
      </c>
      <c r="J12" s="48">
        <f>'Rekapitulace stavby'!AN8</f>
        <v>46048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5" t="s">
        <v>19</v>
      </c>
      <c r="I14" s="25" t="s">
        <v>20</v>
      </c>
      <c r="J14" s="23" t="str">
        <f>IF('Rekapitulace stavby'!AN10="","",'Rekapitulace stavby'!AN10)</f>
        <v>00298077</v>
      </c>
      <c r="L14" s="28"/>
    </row>
    <row r="15" spans="2:46" s="1" customFormat="1" ht="18" customHeight="1" x14ac:dyDescent="0.2">
      <c r="B15" s="28"/>
      <c r="E15" s="23" t="str">
        <f>IF('Rekapitulace stavby'!E11="","",'Rekapitulace stavby'!E11)</f>
        <v>Město Kopřivnice</v>
      </c>
      <c r="I15" s="25" t="s">
        <v>21</v>
      </c>
      <c r="J15" s="23" t="str">
        <f>IF('Rekapitulace stavby'!AN11="","",'Rekapitulace stavby'!AN11)</f>
        <v>CZ00298077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5" t="s">
        <v>22</v>
      </c>
      <c r="I17" s="25" t="s">
        <v>20</v>
      </c>
      <c r="J17" s="23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208"/>
      <c r="G18" s="208"/>
      <c r="H18" s="208"/>
      <c r="I18" s="25" t="s">
        <v>21</v>
      </c>
      <c r="J18" s="23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5" t="s">
        <v>23</v>
      </c>
      <c r="I20" s="25" t="s">
        <v>20</v>
      </c>
      <c r="J20" s="23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3" t="str">
        <f>IF('Rekapitulace stavby'!E17="","",'Rekapitulace stavby'!E17)</f>
        <v>Ing. Arch. Marika Hanke</v>
      </c>
      <c r="I21" s="25" t="s">
        <v>21</v>
      </c>
      <c r="J21" s="23" t="str">
        <f>IF('Rekapitulace stavby'!AN17="","",'Rekapitulace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5" t="s">
        <v>25</v>
      </c>
      <c r="I23" s="25" t="s">
        <v>20</v>
      </c>
      <c r="J23" s="23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3" t="str">
        <f>IF('Rekapitulace stavby'!E20="","",'Rekapitulace stavby'!E20)</f>
        <v xml:space="preserve"> </v>
      </c>
      <c r="I24" s="25" t="s">
        <v>21</v>
      </c>
      <c r="J24" s="23" t="str">
        <f>IF('Rekapitulace stavby'!AN20="","",'Rekapitulace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5" t="s">
        <v>26</v>
      </c>
      <c r="L26" s="28"/>
    </row>
    <row r="27" spans="2:12" s="7" customFormat="1" ht="16.5" customHeight="1" x14ac:dyDescent="0.2">
      <c r="B27" s="84"/>
      <c r="E27" s="211" t="s">
        <v>1</v>
      </c>
      <c r="F27" s="211"/>
      <c r="G27" s="211"/>
      <c r="H27" s="211"/>
      <c r="L27" s="84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5" t="s">
        <v>27</v>
      </c>
      <c r="J30" s="61">
        <f>ROUND(J121,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29</v>
      </c>
      <c r="I32" s="31" t="s">
        <v>28</v>
      </c>
      <c r="J32" s="31" t="s">
        <v>30</v>
      </c>
      <c r="L32" s="28"/>
    </row>
    <row r="33" spans="2:12" s="1" customFormat="1" ht="14.45" customHeight="1" x14ac:dyDescent="0.2">
      <c r="B33" s="28"/>
      <c r="D33" s="86" t="s">
        <v>31</v>
      </c>
      <c r="E33" s="25" t="s">
        <v>32</v>
      </c>
      <c r="F33" s="87">
        <v>0</v>
      </c>
      <c r="I33" s="88">
        <v>0.21</v>
      </c>
      <c r="J33" s="87">
        <v>0</v>
      </c>
      <c r="L33" s="28"/>
    </row>
    <row r="34" spans="2:12" s="1" customFormat="1" ht="14.45" customHeight="1" x14ac:dyDescent="0.2">
      <c r="B34" s="28"/>
      <c r="E34" s="25" t="s">
        <v>33</v>
      </c>
      <c r="F34" s="87">
        <f>SUM(J30)</f>
        <v>0</v>
      </c>
      <c r="I34" s="88">
        <v>0.12</v>
      </c>
      <c r="J34" s="87">
        <f>SUM(F34*0.12)</f>
        <v>0</v>
      </c>
      <c r="L34" s="28"/>
    </row>
    <row r="35" spans="2:12" s="1" customFormat="1" ht="14.45" hidden="1" customHeight="1" x14ac:dyDescent="0.2">
      <c r="B35" s="28"/>
      <c r="E35" s="25" t="s">
        <v>34</v>
      </c>
      <c r="F35" s="87">
        <f>ROUND((SUM(BG121:BG152)),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5" t="s">
        <v>35</v>
      </c>
      <c r="F36" s="87">
        <f>ROUND((SUM(BH121:BH152)),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5" t="s">
        <v>36</v>
      </c>
      <c r="F37" s="87">
        <f>ROUND((SUM(BI121:BI152)),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37</v>
      </c>
      <c r="E39" s="52"/>
      <c r="F39" s="52"/>
      <c r="G39" s="91" t="s">
        <v>38</v>
      </c>
      <c r="H39" s="92" t="s">
        <v>39</v>
      </c>
      <c r="I39" s="52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28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8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28"/>
      <c r="D61" s="39" t="s">
        <v>42</v>
      </c>
      <c r="E61" s="30"/>
      <c r="F61" s="95" t="s">
        <v>43</v>
      </c>
      <c r="G61" s="39" t="s">
        <v>42</v>
      </c>
      <c r="H61" s="30"/>
      <c r="I61" s="30"/>
      <c r="J61" s="96" t="s">
        <v>43</v>
      </c>
      <c r="K61" s="30"/>
      <c r="L61" s="28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28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8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28"/>
      <c r="D76" s="39" t="s">
        <v>42</v>
      </c>
      <c r="E76" s="30"/>
      <c r="F76" s="95" t="s">
        <v>43</v>
      </c>
      <c r="G76" s="39" t="s">
        <v>42</v>
      </c>
      <c r="H76" s="30"/>
      <c r="I76" s="30"/>
      <c r="J76" s="96" t="s">
        <v>43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20" t="s">
        <v>84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5" t="s">
        <v>13</v>
      </c>
      <c r="L84" s="28"/>
    </row>
    <row r="85" spans="2:47" s="1" customFormat="1" ht="16.5" customHeight="1" x14ac:dyDescent="0.2">
      <c r="B85" s="28"/>
      <c r="E85" s="243" t="str">
        <f>E7</f>
        <v>Stavební úpravy BJ 1+1, 320 ul. Česká Kopřivnice</v>
      </c>
      <c r="F85" s="244"/>
      <c r="G85" s="244"/>
      <c r="H85" s="244"/>
      <c r="L85" s="28"/>
    </row>
    <row r="86" spans="2:47" s="1" customFormat="1" ht="12" customHeight="1" x14ac:dyDescent="0.2">
      <c r="B86" s="28"/>
      <c r="C86" s="25" t="s">
        <v>83</v>
      </c>
      <c r="L86" s="28"/>
    </row>
    <row r="87" spans="2:47" s="1" customFormat="1" ht="16.5" customHeight="1" x14ac:dyDescent="0.2">
      <c r="B87" s="28"/>
      <c r="E87" s="229" t="str">
        <f>E9</f>
        <v>1 - VZT</v>
      </c>
      <c r="F87" s="242"/>
      <c r="G87" s="242"/>
      <c r="H87" s="242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5" t="s">
        <v>16</v>
      </c>
      <c r="F89" s="23" t="str">
        <f>F12</f>
        <v xml:space="preserve"> </v>
      </c>
      <c r="I89" s="25" t="s">
        <v>18</v>
      </c>
      <c r="J89" s="48">
        <f>IF(J12="","",J12)</f>
        <v>46048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5" t="s">
        <v>19</v>
      </c>
      <c r="F91" s="23" t="str">
        <f>E15</f>
        <v>Město Kopřivnice</v>
      </c>
      <c r="I91" s="25" t="s">
        <v>23</v>
      </c>
      <c r="J91" s="26" t="str">
        <f>E21</f>
        <v>Ing. Arch. Marika Hanke</v>
      </c>
      <c r="L91" s="28"/>
    </row>
    <row r="92" spans="2:47" s="1" customFormat="1" ht="15.2" customHeight="1" x14ac:dyDescent="0.2">
      <c r="B92" s="28"/>
      <c r="C92" s="25" t="s">
        <v>22</v>
      </c>
      <c r="F92" s="23" t="str">
        <f>IF(E18="","",E18)</f>
        <v>Vyplň údaj</v>
      </c>
      <c r="I92" s="25" t="s">
        <v>25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85</v>
      </c>
      <c r="D94" s="89"/>
      <c r="E94" s="89"/>
      <c r="F94" s="89"/>
      <c r="G94" s="89"/>
      <c r="H94" s="89"/>
      <c r="I94" s="89"/>
      <c r="J94" s="98" t="s">
        <v>86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87</v>
      </c>
      <c r="J96" s="61">
        <f>J121</f>
        <v>0</v>
      </c>
      <c r="L96" s="28"/>
      <c r="AU96" s="16" t="s">
        <v>88</v>
      </c>
    </row>
    <row r="97" spans="2:12" s="8" customFormat="1" ht="24.95" customHeight="1" x14ac:dyDescent="0.2">
      <c r="B97" s="100"/>
      <c r="D97" s="101" t="s">
        <v>704</v>
      </c>
      <c r="E97" s="102"/>
      <c r="F97" s="102"/>
      <c r="G97" s="102"/>
      <c r="H97" s="102"/>
      <c r="I97" s="102"/>
      <c r="J97" s="103">
        <f>J122</f>
        <v>0</v>
      </c>
      <c r="L97" s="100"/>
    </row>
    <row r="98" spans="2:12" s="9" customFormat="1" ht="19.899999999999999" customHeight="1" x14ac:dyDescent="0.2">
      <c r="B98" s="104"/>
      <c r="D98" s="105" t="s">
        <v>705</v>
      </c>
      <c r="E98" s="106"/>
      <c r="F98" s="106"/>
      <c r="G98" s="106"/>
      <c r="H98" s="106"/>
      <c r="I98" s="106"/>
      <c r="J98" s="107">
        <f>J123</f>
        <v>0</v>
      </c>
      <c r="L98" s="104"/>
    </row>
    <row r="99" spans="2:12" s="9" customFormat="1" ht="19.899999999999999" customHeight="1" x14ac:dyDescent="0.2">
      <c r="B99" s="104"/>
      <c r="D99" s="105" t="s">
        <v>706</v>
      </c>
      <c r="E99" s="106"/>
      <c r="F99" s="106"/>
      <c r="G99" s="106"/>
      <c r="H99" s="106"/>
      <c r="I99" s="106"/>
      <c r="J99" s="107">
        <f>J140</f>
        <v>0</v>
      </c>
      <c r="L99" s="104"/>
    </row>
    <row r="100" spans="2:12" s="9" customFormat="1" ht="19.899999999999999" customHeight="1" x14ac:dyDescent="0.2">
      <c r="B100" s="104"/>
      <c r="D100" s="105" t="s">
        <v>707</v>
      </c>
      <c r="E100" s="106"/>
      <c r="F100" s="106"/>
      <c r="G100" s="106"/>
      <c r="H100" s="106"/>
      <c r="I100" s="106"/>
      <c r="J100" s="107">
        <f>J148</f>
        <v>0</v>
      </c>
      <c r="L100" s="104"/>
    </row>
    <row r="101" spans="2:12" s="8" customFormat="1" ht="24.95" hidden="1" customHeight="1" x14ac:dyDescent="0.2">
      <c r="B101" s="100"/>
      <c r="D101" s="101" t="s">
        <v>708</v>
      </c>
      <c r="E101" s="102"/>
      <c r="F101" s="102"/>
      <c r="G101" s="102"/>
      <c r="H101" s="102"/>
      <c r="I101" s="102"/>
      <c r="J101" s="103">
        <f>J152</f>
        <v>0</v>
      </c>
      <c r="L101" s="100"/>
    </row>
    <row r="102" spans="2:12" s="1" customFormat="1" ht="21.75" customHeight="1" x14ac:dyDescent="0.2">
      <c r="B102" s="28"/>
      <c r="L102" s="28"/>
    </row>
    <row r="103" spans="2:12" s="1" customFormat="1" ht="6.95" customHeight="1" x14ac:dyDescent="0.2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8"/>
    </row>
    <row r="107" spans="2:12" s="1" customFormat="1" ht="6.95" customHeight="1" x14ac:dyDescent="0.2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8"/>
    </row>
    <row r="108" spans="2:12" s="1" customFormat="1" ht="24.95" customHeight="1" x14ac:dyDescent="0.2">
      <c r="B108" s="28"/>
      <c r="C108" s="20" t="s">
        <v>110</v>
      </c>
      <c r="L108" s="28"/>
    </row>
    <row r="109" spans="2:12" s="1" customFormat="1" ht="6.95" customHeight="1" x14ac:dyDescent="0.2">
      <c r="B109" s="28"/>
      <c r="L109" s="28"/>
    </row>
    <row r="110" spans="2:12" s="1" customFormat="1" ht="12" customHeight="1" x14ac:dyDescent="0.2">
      <c r="B110" s="28"/>
      <c r="C110" s="25" t="s">
        <v>13</v>
      </c>
      <c r="L110" s="28"/>
    </row>
    <row r="111" spans="2:12" s="1" customFormat="1" ht="16.5" customHeight="1" x14ac:dyDescent="0.2">
      <c r="B111" s="28"/>
      <c r="E111" s="243" t="str">
        <f>E7</f>
        <v>Stavební úpravy BJ 1+1, 320 ul. Česká Kopřivnice</v>
      </c>
      <c r="F111" s="244"/>
      <c r="G111" s="244"/>
      <c r="H111" s="244"/>
      <c r="L111" s="28"/>
    </row>
    <row r="112" spans="2:12" s="1" customFormat="1" ht="12" customHeight="1" x14ac:dyDescent="0.2">
      <c r="B112" s="28"/>
      <c r="C112" s="25" t="s">
        <v>83</v>
      </c>
      <c r="L112" s="28"/>
    </row>
    <row r="113" spans="2:65" s="1" customFormat="1" ht="16.5" customHeight="1" x14ac:dyDescent="0.2">
      <c r="B113" s="28"/>
      <c r="E113" s="229" t="str">
        <f>E9</f>
        <v>1 - VZT</v>
      </c>
      <c r="F113" s="242"/>
      <c r="G113" s="242"/>
      <c r="H113" s="242"/>
      <c r="L113" s="28"/>
    </row>
    <row r="114" spans="2:65" s="1" customFormat="1" ht="6.95" customHeight="1" x14ac:dyDescent="0.2">
      <c r="B114" s="28"/>
      <c r="L114" s="28"/>
    </row>
    <row r="115" spans="2:65" s="1" customFormat="1" ht="12" customHeight="1" x14ac:dyDescent="0.2">
      <c r="B115" s="28"/>
      <c r="C115" s="25" t="s">
        <v>16</v>
      </c>
      <c r="F115" s="23" t="str">
        <f>F12</f>
        <v xml:space="preserve"> </v>
      </c>
      <c r="I115" s="25" t="s">
        <v>18</v>
      </c>
      <c r="J115" s="48">
        <f>IF(J12="","",J12)</f>
        <v>46048</v>
      </c>
      <c r="L115" s="28"/>
    </row>
    <row r="116" spans="2:65" s="1" customFormat="1" ht="6.95" customHeight="1" x14ac:dyDescent="0.2">
      <c r="B116" s="28"/>
      <c r="L116" s="28"/>
    </row>
    <row r="117" spans="2:65" s="1" customFormat="1" ht="15.2" customHeight="1" x14ac:dyDescent="0.2">
      <c r="B117" s="28"/>
      <c r="C117" s="25" t="s">
        <v>19</v>
      </c>
      <c r="F117" s="23" t="str">
        <f>E15</f>
        <v>Město Kopřivnice</v>
      </c>
      <c r="I117" s="25" t="s">
        <v>23</v>
      </c>
      <c r="J117" s="26" t="str">
        <f>E21</f>
        <v>Ing. Arch. Marika Hanke</v>
      </c>
      <c r="L117" s="28"/>
    </row>
    <row r="118" spans="2:65" s="1" customFormat="1" ht="15.2" customHeight="1" x14ac:dyDescent="0.2">
      <c r="B118" s="28"/>
      <c r="C118" s="25" t="s">
        <v>22</v>
      </c>
      <c r="F118" s="23" t="str">
        <f>IF(E18="","",E18)</f>
        <v>Vyplň údaj</v>
      </c>
      <c r="I118" s="25" t="s">
        <v>25</v>
      </c>
      <c r="J118" s="26" t="str">
        <f>E24</f>
        <v xml:space="preserve"> </v>
      </c>
      <c r="L118" s="28"/>
    </row>
    <row r="119" spans="2:65" s="1" customFormat="1" ht="10.35" customHeight="1" x14ac:dyDescent="0.2">
      <c r="B119" s="28"/>
      <c r="L119" s="28"/>
    </row>
    <row r="120" spans="2:65" s="10" customFormat="1" ht="29.25" customHeight="1" x14ac:dyDescent="0.2">
      <c r="B120" s="108"/>
      <c r="C120" s="109" t="s">
        <v>111</v>
      </c>
      <c r="D120" s="110" t="s">
        <v>52</v>
      </c>
      <c r="E120" s="110" t="s">
        <v>48</v>
      </c>
      <c r="F120" s="110" t="s">
        <v>49</v>
      </c>
      <c r="G120" s="110" t="s">
        <v>112</v>
      </c>
      <c r="H120" s="110" t="s">
        <v>113</v>
      </c>
      <c r="I120" s="110" t="s">
        <v>114</v>
      </c>
      <c r="J120" s="111" t="s">
        <v>86</v>
      </c>
      <c r="K120" s="112" t="s">
        <v>115</v>
      </c>
      <c r="L120" s="108"/>
      <c r="M120" s="54" t="s">
        <v>1</v>
      </c>
      <c r="N120" s="55" t="s">
        <v>31</v>
      </c>
      <c r="O120" s="55" t="s">
        <v>116</v>
      </c>
      <c r="P120" s="55" t="s">
        <v>117</v>
      </c>
      <c r="Q120" s="55" t="s">
        <v>118</v>
      </c>
      <c r="R120" s="55" t="s">
        <v>119</v>
      </c>
      <c r="S120" s="55" t="s">
        <v>120</v>
      </c>
      <c r="T120" s="56" t="s">
        <v>121</v>
      </c>
    </row>
    <row r="121" spans="2:65" s="1" customFormat="1" ht="22.9" customHeight="1" x14ac:dyDescent="0.25">
      <c r="B121" s="28"/>
      <c r="C121" s="59" t="s">
        <v>122</v>
      </c>
      <c r="J121" s="113">
        <f>BK121</f>
        <v>0</v>
      </c>
      <c r="L121" s="28"/>
      <c r="M121" s="57"/>
      <c r="N121" s="49"/>
      <c r="O121" s="49"/>
      <c r="P121" s="114">
        <f>P122+P152</f>
        <v>0</v>
      </c>
      <c r="Q121" s="49"/>
      <c r="R121" s="114">
        <f>R122+R152</f>
        <v>0</v>
      </c>
      <c r="S121" s="49"/>
      <c r="T121" s="115">
        <f>T122+T152</f>
        <v>0</v>
      </c>
      <c r="AT121" s="16" t="s">
        <v>66</v>
      </c>
      <c r="AU121" s="16" t="s">
        <v>88</v>
      </c>
      <c r="BK121" s="116">
        <f>BK122+BK152</f>
        <v>0</v>
      </c>
    </row>
    <row r="122" spans="2:65" s="11" customFormat="1" ht="25.9" customHeight="1" x14ac:dyDescent="0.2">
      <c r="B122" s="117"/>
      <c r="D122" s="118" t="s">
        <v>66</v>
      </c>
      <c r="E122" s="119" t="s">
        <v>386</v>
      </c>
      <c r="F122" s="119" t="s">
        <v>387</v>
      </c>
      <c r="J122" s="120">
        <f>BK122</f>
        <v>0</v>
      </c>
      <c r="L122" s="117"/>
      <c r="M122" s="121"/>
      <c r="P122" s="122">
        <f>P123+P140+P148</f>
        <v>0</v>
      </c>
      <c r="R122" s="122">
        <f>R123+R140+R148</f>
        <v>0</v>
      </c>
      <c r="T122" s="123">
        <f>T123+T140+T148</f>
        <v>0</v>
      </c>
      <c r="AR122" s="118" t="s">
        <v>77</v>
      </c>
      <c r="AT122" s="124" t="s">
        <v>66</v>
      </c>
      <c r="AU122" s="124" t="s">
        <v>67</v>
      </c>
      <c r="AY122" s="118" t="s">
        <v>125</v>
      </c>
      <c r="BK122" s="125">
        <f>BK123+BK140+BK148</f>
        <v>0</v>
      </c>
    </row>
    <row r="123" spans="2:65" s="11" customFormat="1" ht="22.9" customHeight="1" x14ac:dyDescent="0.2">
      <c r="B123" s="117"/>
      <c r="D123" s="118" t="s">
        <v>66</v>
      </c>
      <c r="E123" s="126" t="s">
        <v>709</v>
      </c>
      <c r="F123" s="126" t="s">
        <v>710</v>
      </c>
      <c r="J123" s="127">
        <f>BK123</f>
        <v>0</v>
      </c>
      <c r="L123" s="117"/>
      <c r="M123" s="121"/>
      <c r="P123" s="122">
        <f>SUM(P124:P139)</f>
        <v>0</v>
      </c>
      <c r="R123" s="122">
        <f>SUM(R124:R139)</f>
        <v>0</v>
      </c>
      <c r="T123" s="123">
        <f>SUM(T124:T139)</f>
        <v>0</v>
      </c>
      <c r="AR123" s="118" t="s">
        <v>75</v>
      </c>
      <c r="AT123" s="124" t="s">
        <v>66</v>
      </c>
      <c r="AU123" s="124" t="s">
        <v>75</v>
      </c>
      <c r="AY123" s="118" t="s">
        <v>125</v>
      </c>
      <c r="BK123" s="125">
        <f>SUM(BK124:BK139)</f>
        <v>0</v>
      </c>
    </row>
    <row r="124" spans="2:65" s="1" customFormat="1" ht="24.2" customHeight="1" x14ac:dyDescent="0.2">
      <c r="B124" s="128"/>
      <c r="C124" s="129" t="s">
        <v>75</v>
      </c>
      <c r="D124" s="129" t="s">
        <v>128</v>
      </c>
      <c r="E124" s="130" t="s">
        <v>711</v>
      </c>
      <c r="F124" s="131" t="s">
        <v>712</v>
      </c>
      <c r="G124" s="132" t="s">
        <v>131</v>
      </c>
      <c r="H124" s="133">
        <v>1</v>
      </c>
      <c r="I124" s="202"/>
      <c r="J124" s="134">
        <f t="shared" ref="J124:J139" si="0">ROUND(I124*H124,2)</f>
        <v>0</v>
      </c>
      <c r="K124" s="135"/>
      <c r="L124" s="28"/>
      <c r="M124" s="136" t="s">
        <v>1</v>
      </c>
      <c r="N124" s="137" t="s">
        <v>32</v>
      </c>
      <c r="O124" s="138">
        <v>0</v>
      </c>
      <c r="P124" s="138">
        <f t="shared" ref="P124:P139" si="1">O124*H124</f>
        <v>0</v>
      </c>
      <c r="Q124" s="138">
        <v>0</v>
      </c>
      <c r="R124" s="138">
        <f t="shared" ref="R124:R139" si="2">Q124*H124</f>
        <v>0</v>
      </c>
      <c r="S124" s="138">
        <v>0</v>
      </c>
      <c r="T124" s="139">
        <f t="shared" ref="T124:T139" si="3">S124*H124</f>
        <v>0</v>
      </c>
      <c r="AR124" s="140" t="s">
        <v>132</v>
      </c>
      <c r="AT124" s="140" t="s">
        <v>128</v>
      </c>
      <c r="AU124" s="140" t="s">
        <v>77</v>
      </c>
      <c r="AY124" s="16" t="s">
        <v>125</v>
      </c>
      <c r="BE124" s="141">
        <f t="shared" ref="BE124:BE139" si="4">IF(N124="základní",J124,0)</f>
        <v>0</v>
      </c>
      <c r="BF124" s="141">
        <f t="shared" ref="BF124:BF139" si="5">IF(N124="snížená",J124,0)</f>
        <v>0</v>
      </c>
      <c r="BG124" s="141">
        <f t="shared" ref="BG124:BG139" si="6">IF(N124="zákl. přenesená",J124,0)</f>
        <v>0</v>
      </c>
      <c r="BH124" s="141">
        <f t="shared" ref="BH124:BH139" si="7">IF(N124="sníž. přenesená",J124,0)</f>
        <v>0</v>
      </c>
      <c r="BI124" s="141">
        <f t="shared" ref="BI124:BI139" si="8">IF(N124="nulová",J124,0)</f>
        <v>0</v>
      </c>
      <c r="BJ124" s="16" t="s">
        <v>75</v>
      </c>
      <c r="BK124" s="141">
        <f t="shared" ref="BK124:BK139" si="9">ROUND(I124*H124,2)</f>
        <v>0</v>
      </c>
      <c r="BL124" s="16" t="s">
        <v>132</v>
      </c>
      <c r="BM124" s="140" t="s">
        <v>77</v>
      </c>
    </row>
    <row r="125" spans="2:65" s="1" customFormat="1" ht="21.75" customHeight="1" x14ac:dyDescent="0.2">
      <c r="B125" s="128"/>
      <c r="C125" s="129" t="s">
        <v>77</v>
      </c>
      <c r="D125" s="129" t="s">
        <v>128</v>
      </c>
      <c r="E125" s="130" t="s">
        <v>713</v>
      </c>
      <c r="F125" s="131" t="s">
        <v>714</v>
      </c>
      <c r="G125" s="132" t="s">
        <v>131</v>
      </c>
      <c r="H125" s="133">
        <v>1</v>
      </c>
      <c r="I125" s="202"/>
      <c r="J125" s="134">
        <f t="shared" si="0"/>
        <v>0</v>
      </c>
      <c r="K125" s="135"/>
      <c r="L125" s="28"/>
      <c r="M125" s="136" t="s">
        <v>1</v>
      </c>
      <c r="N125" s="137" t="s">
        <v>32</v>
      </c>
      <c r="O125" s="138">
        <v>0</v>
      </c>
      <c r="P125" s="138">
        <f t="shared" si="1"/>
        <v>0</v>
      </c>
      <c r="Q125" s="138">
        <v>0</v>
      </c>
      <c r="R125" s="138">
        <f t="shared" si="2"/>
        <v>0</v>
      </c>
      <c r="S125" s="138">
        <v>0</v>
      </c>
      <c r="T125" s="139">
        <f t="shared" si="3"/>
        <v>0</v>
      </c>
      <c r="AR125" s="140" t="s">
        <v>132</v>
      </c>
      <c r="AT125" s="140" t="s">
        <v>128</v>
      </c>
      <c r="AU125" s="140" t="s">
        <v>77</v>
      </c>
      <c r="AY125" s="16" t="s">
        <v>125</v>
      </c>
      <c r="BE125" s="141">
        <f t="shared" si="4"/>
        <v>0</v>
      </c>
      <c r="BF125" s="141">
        <f t="shared" si="5"/>
        <v>0</v>
      </c>
      <c r="BG125" s="141">
        <f t="shared" si="6"/>
        <v>0</v>
      </c>
      <c r="BH125" s="141">
        <f t="shared" si="7"/>
        <v>0</v>
      </c>
      <c r="BI125" s="141">
        <f t="shared" si="8"/>
        <v>0</v>
      </c>
      <c r="BJ125" s="16" t="s">
        <v>75</v>
      </c>
      <c r="BK125" s="141">
        <f t="shared" si="9"/>
        <v>0</v>
      </c>
      <c r="BL125" s="16" t="s">
        <v>132</v>
      </c>
      <c r="BM125" s="140" t="s">
        <v>132</v>
      </c>
    </row>
    <row r="126" spans="2:65" s="1" customFormat="1" ht="16.5" customHeight="1" x14ac:dyDescent="0.2">
      <c r="B126" s="128"/>
      <c r="C126" s="129" t="s">
        <v>126</v>
      </c>
      <c r="D126" s="129" t="s">
        <v>128</v>
      </c>
      <c r="E126" s="130" t="s">
        <v>715</v>
      </c>
      <c r="F126" s="131" t="s">
        <v>716</v>
      </c>
      <c r="G126" s="132" t="s">
        <v>242</v>
      </c>
      <c r="H126" s="133">
        <v>1</v>
      </c>
      <c r="I126" s="202"/>
      <c r="J126" s="134">
        <f t="shared" si="0"/>
        <v>0</v>
      </c>
      <c r="K126" s="135"/>
      <c r="L126" s="28"/>
      <c r="M126" s="136" t="s">
        <v>1</v>
      </c>
      <c r="N126" s="137" t="s">
        <v>32</v>
      </c>
      <c r="O126" s="138">
        <v>0</v>
      </c>
      <c r="P126" s="138">
        <f t="shared" si="1"/>
        <v>0</v>
      </c>
      <c r="Q126" s="138">
        <v>0</v>
      </c>
      <c r="R126" s="138">
        <f t="shared" si="2"/>
        <v>0</v>
      </c>
      <c r="S126" s="138">
        <v>0</v>
      </c>
      <c r="T126" s="139">
        <f t="shared" si="3"/>
        <v>0</v>
      </c>
      <c r="AR126" s="140" t="s">
        <v>132</v>
      </c>
      <c r="AT126" s="140" t="s">
        <v>128</v>
      </c>
      <c r="AU126" s="140" t="s">
        <v>77</v>
      </c>
      <c r="AY126" s="16" t="s">
        <v>125</v>
      </c>
      <c r="BE126" s="141">
        <f t="shared" si="4"/>
        <v>0</v>
      </c>
      <c r="BF126" s="141">
        <f t="shared" si="5"/>
        <v>0</v>
      </c>
      <c r="BG126" s="141">
        <f t="shared" si="6"/>
        <v>0</v>
      </c>
      <c r="BH126" s="141">
        <f t="shared" si="7"/>
        <v>0</v>
      </c>
      <c r="BI126" s="141">
        <f t="shared" si="8"/>
        <v>0</v>
      </c>
      <c r="BJ126" s="16" t="s">
        <v>75</v>
      </c>
      <c r="BK126" s="141">
        <f t="shared" si="9"/>
        <v>0</v>
      </c>
      <c r="BL126" s="16" t="s">
        <v>132</v>
      </c>
      <c r="BM126" s="140" t="s">
        <v>147</v>
      </c>
    </row>
    <row r="127" spans="2:65" s="1" customFormat="1" ht="16.5" customHeight="1" x14ac:dyDescent="0.2">
      <c r="B127" s="128"/>
      <c r="C127" s="129" t="s">
        <v>132</v>
      </c>
      <c r="D127" s="129" t="s">
        <v>128</v>
      </c>
      <c r="E127" s="130" t="s">
        <v>717</v>
      </c>
      <c r="F127" s="131" t="s">
        <v>718</v>
      </c>
      <c r="G127" s="132" t="s">
        <v>242</v>
      </c>
      <c r="H127" s="133">
        <v>1</v>
      </c>
      <c r="I127" s="202"/>
      <c r="J127" s="134">
        <f t="shared" si="0"/>
        <v>0</v>
      </c>
      <c r="K127" s="135"/>
      <c r="L127" s="28"/>
      <c r="M127" s="136" t="s">
        <v>1</v>
      </c>
      <c r="N127" s="137" t="s">
        <v>32</v>
      </c>
      <c r="O127" s="138">
        <v>0</v>
      </c>
      <c r="P127" s="138">
        <f t="shared" si="1"/>
        <v>0</v>
      </c>
      <c r="Q127" s="138">
        <v>0</v>
      </c>
      <c r="R127" s="138">
        <f t="shared" si="2"/>
        <v>0</v>
      </c>
      <c r="S127" s="138">
        <v>0</v>
      </c>
      <c r="T127" s="139">
        <f t="shared" si="3"/>
        <v>0</v>
      </c>
      <c r="AR127" s="140" t="s">
        <v>132</v>
      </c>
      <c r="AT127" s="140" t="s">
        <v>128</v>
      </c>
      <c r="AU127" s="140" t="s">
        <v>77</v>
      </c>
      <c r="AY127" s="16" t="s">
        <v>125</v>
      </c>
      <c r="BE127" s="141">
        <f t="shared" si="4"/>
        <v>0</v>
      </c>
      <c r="BF127" s="141">
        <f t="shared" si="5"/>
        <v>0</v>
      </c>
      <c r="BG127" s="141">
        <f t="shared" si="6"/>
        <v>0</v>
      </c>
      <c r="BH127" s="141">
        <f t="shared" si="7"/>
        <v>0</v>
      </c>
      <c r="BI127" s="141">
        <f t="shared" si="8"/>
        <v>0</v>
      </c>
      <c r="BJ127" s="16" t="s">
        <v>75</v>
      </c>
      <c r="BK127" s="141">
        <f t="shared" si="9"/>
        <v>0</v>
      </c>
      <c r="BL127" s="16" t="s">
        <v>132</v>
      </c>
      <c r="BM127" s="140" t="s">
        <v>154</v>
      </c>
    </row>
    <row r="128" spans="2:65" s="1" customFormat="1" ht="16.5" customHeight="1" x14ac:dyDescent="0.2">
      <c r="B128" s="128"/>
      <c r="C128" s="129" t="s">
        <v>151</v>
      </c>
      <c r="D128" s="129" t="s">
        <v>128</v>
      </c>
      <c r="E128" s="130" t="s">
        <v>719</v>
      </c>
      <c r="F128" s="131" t="s">
        <v>720</v>
      </c>
      <c r="G128" s="132" t="s">
        <v>131</v>
      </c>
      <c r="H128" s="133">
        <v>2</v>
      </c>
      <c r="I128" s="202"/>
      <c r="J128" s="134">
        <f t="shared" si="0"/>
        <v>0</v>
      </c>
      <c r="K128" s="135"/>
      <c r="L128" s="28"/>
      <c r="M128" s="136" t="s">
        <v>1</v>
      </c>
      <c r="N128" s="137" t="s">
        <v>32</v>
      </c>
      <c r="O128" s="138">
        <v>0</v>
      </c>
      <c r="P128" s="138">
        <f t="shared" si="1"/>
        <v>0</v>
      </c>
      <c r="Q128" s="138">
        <v>0</v>
      </c>
      <c r="R128" s="138">
        <f t="shared" si="2"/>
        <v>0</v>
      </c>
      <c r="S128" s="138">
        <v>0</v>
      </c>
      <c r="T128" s="139">
        <f t="shared" si="3"/>
        <v>0</v>
      </c>
      <c r="AR128" s="140" t="s">
        <v>132</v>
      </c>
      <c r="AT128" s="140" t="s">
        <v>128</v>
      </c>
      <c r="AU128" s="140" t="s">
        <v>77</v>
      </c>
      <c r="AY128" s="16" t="s">
        <v>125</v>
      </c>
      <c r="BE128" s="141">
        <f t="shared" si="4"/>
        <v>0</v>
      </c>
      <c r="BF128" s="141">
        <f t="shared" si="5"/>
        <v>0</v>
      </c>
      <c r="BG128" s="141">
        <f t="shared" si="6"/>
        <v>0</v>
      </c>
      <c r="BH128" s="141">
        <f t="shared" si="7"/>
        <v>0</v>
      </c>
      <c r="BI128" s="141">
        <f t="shared" si="8"/>
        <v>0</v>
      </c>
      <c r="BJ128" s="16" t="s">
        <v>75</v>
      </c>
      <c r="BK128" s="141">
        <f t="shared" si="9"/>
        <v>0</v>
      </c>
      <c r="BL128" s="16" t="s">
        <v>132</v>
      </c>
      <c r="BM128" s="140" t="s">
        <v>160</v>
      </c>
    </row>
    <row r="129" spans="2:65" s="1" customFormat="1" ht="16.5" customHeight="1" x14ac:dyDescent="0.2">
      <c r="B129" s="128"/>
      <c r="C129" s="129" t="s">
        <v>147</v>
      </c>
      <c r="D129" s="129" t="s">
        <v>128</v>
      </c>
      <c r="E129" s="130" t="s">
        <v>721</v>
      </c>
      <c r="F129" s="131" t="s">
        <v>722</v>
      </c>
      <c r="G129" s="132" t="s">
        <v>131</v>
      </c>
      <c r="H129" s="133">
        <v>2</v>
      </c>
      <c r="I129" s="202"/>
      <c r="J129" s="134">
        <f t="shared" si="0"/>
        <v>0</v>
      </c>
      <c r="K129" s="135"/>
      <c r="L129" s="28"/>
      <c r="M129" s="136" t="s">
        <v>1</v>
      </c>
      <c r="N129" s="137" t="s">
        <v>32</v>
      </c>
      <c r="O129" s="138">
        <v>0</v>
      </c>
      <c r="P129" s="138">
        <f t="shared" si="1"/>
        <v>0</v>
      </c>
      <c r="Q129" s="138">
        <v>0</v>
      </c>
      <c r="R129" s="138">
        <f t="shared" si="2"/>
        <v>0</v>
      </c>
      <c r="S129" s="138">
        <v>0</v>
      </c>
      <c r="T129" s="139">
        <f t="shared" si="3"/>
        <v>0</v>
      </c>
      <c r="AR129" s="140" t="s">
        <v>132</v>
      </c>
      <c r="AT129" s="140" t="s">
        <v>128</v>
      </c>
      <c r="AU129" s="140" t="s">
        <v>77</v>
      </c>
      <c r="AY129" s="16" t="s">
        <v>125</v>
      </c>
      <c r="BE129" s="141">
        <f t="shared" si="4"/>
        <v>0</v>
      </c>
      <c r="BF129" s="141">
        <f t="shared" si="5"/>
        <v>0</v>
      </c>
      <c r="BG129" s="141">
        <f t="shared" si="6"/>
        <v>0</v>
      </c>
      <c r="BH129" s="141">
        <f t="shared" si="7"/>
        <v>0</v>
      </c>
      <c r="BI129" s="141">
        <f t="shared" si="8"/>
        <v>0</v>
      </c>
      <c r="BJ129" s="16" t="s">
        <v>75</v>
      </c>
      <c r="BK129" s="141">
        <f t="shared" si="9"/>
        <v>0</v>
      </c>
      <c r="BL129" s="16" t="s">
        <v>132</v>
      </c>
      <c r="BM129" s="140" t="s">
        <v>8</v>
      </c>
    </row>
    <row r="130" spans="2:65" s="1" customFormat="1" ht="16.5" customHeight="1" x14ac:dyDescent="0.2">
      <c r="B130" s="128"/>
      <c r="C130" s="129" t="s">
        <v>163</v>
      </c>
      <c r="D130" s="129" t="s">
        <v>128</v>
      </c>
      <c r="E130" s="130" t="s">
        <v>723</v>
      </c>
      <c r="F130" s="131" t="s">
        <v>724</v>
      </c>
      <c r="G130" s="132" t="s">
        <v>376</v>
      </c>
      <c r="H130" s="133">
        <v>2</v>
      </c>
      <c r="I130" s="202"/>
      <c r="J130" s="134">
        <f t="shared" si="0"/>
        <v>0</v>
      </c>
      <c r="K130" s="135"/>
      <c r="L130" s="28"/>
      <c r="M130" s="136" t="s">
        <v>1</v>
      </c>
      <c r="N130" s="137" t="s">
        <v>32</v>
      </c>
      <c r="O130" s="138">
        <v>0</v>
      </c>
      <c r="P130" s="138">
        <f t="shared" si="1"/>
        <v>0</v>
      </c>
      <c r="Q130" s="138">
        <v>0</v>
      </c>
      <c r="R130" s="138">
        <f t="shared" si="2"/>
        <v>0</v>
      </c>
      <c r="S130" s="138">
        <v>0</v>
      </c>
      <c r="T130" s="139">
        <f t="shared" si="3"/>
        <v>0</v>
      </c>
      <c r="AR130" s="140" t="s">
        <v>132</v>
      </c>
      <c r="AT130" s="140" t="s">
        <v>128</v>
      </c>
      <c r="AU130" s="140" t="s">
        <v>77</v>
      </c>
      <c r="AY130" s="16" t="s">
        <v>125</v>
      </c>
      <c r="BE130" s="141">
        <f t="shared" si="4"/>
        <v>0</v>
      </c>
      <c r="BF130" s="141">
        <f t="shared" si="5"/>
        <v>0</v>
      </c>
      <c r="BG130" s="141">
        <f t="shared" si="6"/>
        <v>0</v>
      </c>
      <c r="BH130" s="141">
        <f t="shared" si="7"/>
        <v>0</v>
      </c>
      <c r="BI130" s="141">
        <f t="shared" si="8"/>
        <v>0</v>
      </c>
      <c r="BJ130" s="16" t="s">
        <v>75</v>
      </c>
      <c r="BK130" s="141">
        <f t="shared" si="9"/>
        <v>0</v>
      </c>
      <c r="BL130" s="16" t="s">
        <v>132</v>
      </c>
      <c r="BM130" s="140" t="s">
        <v>187</v>
      </c>
    </row>
    <row r="131" spans="2:65" s="1" customFormat="1" ht="16.5" customHeight="1" x14ac:dyDescent="0.2">
      <c r="B131" s="128"/>
      <c r="C131" s="129" t="s">
        <v>154</v>
      </c>
      <c r="D131" s="129" t="s">
        <v>128</v>
      </c>
      <c r="E131" s="130" t="s">
        <v>725</v>
      </c>
      <c r="F131" s="131" t="s">
        <v>726</v>
      </c>
      <c r="G131" s="132" t="s">
        <v>376</v>
      </c>
      <c r="H131" s="133">
        <v>2</v>
      </c>
      <c r="I131" s="202"/>
      <c r="J131" s="134">
        <f t="shared" si="0"/>
        <v>0</v>
      </c>
      <c r="K131" s="135"/>
      <c r="L131" s="28"/>
      <c r="M131" s="136" t="s">
        <v>1</v>
      </c>
      <c r="N131" s="137" t="s">
        <v>32</v>
      </c>
      <c r="O131" s="138">
        <v>0</v>
      </c>
      <c r="P131" s="138">
        <f t="shared" si="1"/>
        <v>0</v>
      </c>
      <c r="Q131" s="138">
        <v>0</v>
      </c>
      <c r="R131" s="138">
        <f t="shared" si="2"/>
        <v>0</v>
      </c>
      <c r="S131" s="138">
        <v>0</v>
      </c>
      <c r="T131" s="139">
        <f t="shared" si="3"/>
        <v>0</v>
      </c>
      <c r="AR131" s="140" t="s">
        <v>132</v>
      </c>
      <c r="AT131" s="140" t="s">
        <v>128</v>
      </c>
      <c r="AU131" s="140" t="s">
        <v>77</v>
      </c>
      <c r="AY131" s="16" t="s">
        <v>125</v>
      </c>
      <c r="BE131" s="141">
        <f t="shared" si="4"/>
        <v>0</v>
      </c>
      <c r="BF131" s="141">
        <f t="shared" si="5"/>
        <v>0</v>
      </c>
      <c r="BG131" s="141">
        <f t="shared" si="6"/>
        <v>0</v>
      </c>
      <c r="BH131" s="141">
        <f t="shared" si="7"/>
        <v>0</v>
      </c>
      <c r="BI131" s="141">
        <f t="shared" si="8"/>
        <v>0</v>
      </c>
      <c r="BJ131" s="16" t="s">
        <v>75</v>
      </c>
      <c r="BK131" s="141">
        <f t="shared" si="9"/>
        <v>0</v>
      </c>
      <c r="BL131" s="16" t="s">
        <v>132</v>
      </c>
      <c r="BM131" s="140" t="s">
        <v>194</v>
      </c>
    </row>
    <row r="132" spans="2:65" s="1" customFormat="1" ht="16.5" customHeight="1" x14ac:dyDescent="0.2">
      <c r="B132" s="128"/>
      <c r="C132" s="129" t="s">
        <v>179</v>
      </c>
      <c r="D132" s="129" t="s">
        <v>128</v>
      </c>
      <c r="E132" s="130" t="s">
        <v>727</v>
      </c>
      <c r="F132" s="131" t="s">
        <v>728</v>
      </c>
      <c r="G132" s="132" t="s">
        <v>376</v>
      </c>
      <c r="H132" s="133">
        <v>1</v>
      </c>
      <c r="I132" s="202"/>
      <c r="J132" s="134">
        <f t="shared" si="0"/>
        <v>0</v>
      </c>
      <c r="K132" s="135"/>
      <c r="L132" s="28"/>
      <c r="M132" s="136" t="s">
        <v>1</v>
      </c>
      <c r="N132" s="137" t="s">
        <v>32</v>
      </c>
      <c r="O132" s="138">
        <v>0</v>
      </c>
      <c r="P132" s="138">
        <f t="shared" si="1"/>
        <v>0</v>
      </c>
      <c r="Q132" s="138">
        <v>0</v>
      </c>
      <c r="R132" s="138">
        <f t="shared" si="2"/>
        <v>0</v>
      </c>
      <c r="S132" s="138">
        <v>0</v>
      </c>
      <c r="T132" s="139">
        <f t="shared" si="3"/>
        <v>0</v>
      </c>
      <c r="AR132" s="140" t="s">
        <v>132</v>
      </c>
      <c r="AT132" s="140" t="s">
        <v>128</v>
      </c>
      <c r="AU132" s="140" t="s">
        <v>77</v>
      </c>
      <c r="AY132" s="16" t="s">
        <v>125</v>
      </c>
      <c r="BE132" s="141">
        <f t="shared" si="4"/>
        <v>0</v>
      </c>
      <c r="BF132" s="141">
        <f t="shared" si="5"/>
        <v>0</v>
      </c>
      <c r="BG132" s="141">
        <f t="shared" si="6"/>
        <v>0</v>
      </c>
      <c r="BH132" s="141">
        <f t="shared" si="7"/>
        <v>0</v>
      </c>
      <c r="BI132" s="141">
        <f t="shared" si="8"/>
        <v>0</v>
      </c>
      <c r="BJ132" s="16" t="s">
        <v>75</v>
      </c>
      <c r="BK132" s="141">
        <f t="shared" si="9"/>
        <v>0</v>
      </c>
      <c r="BL132" s="16" t="s">
        <v>132</v>
      </c>
      <c r="BM132" s="140" t="s">
        <v>206</v>
      </c>
    </row>
    <row r="133" spans="2:65" s="1" customFormat="1" ht="16.5" customHeight="1" x14ac:dyDescent="0.2">
      <c r="B133" s="128"/>
      <c r="C133" s="129" t="s">
        <v>160</v>
      </c>
      <c r="D133" s="129" t="s">
        <v>128</v>
      </c>
      <c r="E133" s="130" t="s">
        <v>729</v>
      </c>
      <c r="F133" s="131" t="s">
        <v>730</v>
      </c>
      <c r="G133" s="132" t="s">
        <v>376</v>
      </c>
      <c r="H133" s="133">
        <v>1</v>
      </c>
      <c r="I133" s="202"/>
      <c r="J133" s="134">
        <f t="shared" si="0"/>
        <v>0</v>
      </c>
      <c r="K133" s="135"/>
      <c r="L133" s="28"/>
      <c r="M133" s="136" t="s">
        <v>1</v>
      </c>
      <c r="N133" s="137" t="s">
        <v>32</v>
      </c>
      <c r="O133" s="138">
        <v>0</v>
      </c>
      <c r="P133" s="138">
        <f t="shared" si="1"/>
        <v>0</v>
      </c>
      <c r="Q133" s="138">
        <v>0</v>
      </c>
      <c r="R133" s="138">
        <f t="shared" si="2"/>
        <v>0</v>
      </c>
      <c r="S133" s="138">
        <v>0</v>
      </c>
      <c r="T133" s="139">
        <f t="shared" si="3"/>
        <v>0</v>
      </c>
      <c r="AR133" s="140" t="s">
        <v>132</v>
      </c>
      <c r="AT133" s="140" t="s">
        <v>128</v>
      </c>
      <c r="AU133" s="140" t="s">
        <v>77</v>
      </c>
      <c r="AY133" s="16" t="s">
        <v>125</v>
      </c>
      <c r="BE133" s="141">
        <f t="shared" si="4"/>
        <v>0</v>
      </c>
      <c r="BF133" s="141">
        <f t="shared" si="5"/>
        <v>0</v>
      </c>
      <c r="BG133" s="141">
        <f t="shared" si="6"/>
        <v>0</v>
      </c>
      <c r="BH133" s="141">
        <f t="shared" si="7"/>
        <v>0</v>
      </c>
      <c r="BI133" s="141">
        <f t="shared" si="8"/>
        <v>0</v>
      </c>
      <c r="BJ133" s="16" t="s">
        <v>75</v>
      </c>
      <c r="BK133" s="141">
        <f t="shared" si="9"/>
        <v>0</v>
      </c>
      <c r="BL133" s="16" t="s">
        <v>132</v>
      </c>
      <c r="BM133" s="140" t="s">
        <v>210</v>
      </c>
    </row>
    <row r="134" spans="2:65" s="1" customFormat="1" ht="16.5" customHeight="1" x14ac:dyDescent="0.2">
      <c r="B134" s="128"/>
      <c r="C134" s="129" t="s">
        <v>196</v>
      </c>
      <c r="D134" s="129" t="s">
        <v>128</v>
      </c>
      <c r="E134" s="130" t="s">
        <v>731</v>
      </c>
      <c r="F134" s="131" t="s">
        <v>732</v>
      </c>
      <c r="G134" s="132" t="s">
        <v>131</v>
      </c>
      <c r="H134" s="133">
        <v>1</v>
      </c>
      <c r="I134" s="202"/>
      <c r="J134" s="134">
        <f t="shared" si="0"/>
        <v>0</v>
      </c>
      <c r="K134" s="135"/>
      <c r="L134" s="28"/>
      <c r="M134" s="136" t="s">
        <v>1</v>
      </c>
      <c r="N134" s="137" t="s">
        <v>32</v>
      </c>
      <c r="O134" s="138">
        <v>0</v>
      </c>
      <c r="P134" s="138">
        <f t="shared" si="1"/>
        <v>0</v>
      </c>
      <c r="Q134" s="138">
        <v>0</v>
      </c>
      <c r="R134" s="138">
        <f t="shared" si="2"/>
        <v>0</v>
      </c>
      <c r="S134" s="138">
        <v>0</v>
      </c>
      <c r="T134" s="139">
        <f t="shared" si="3"/>
        <v>0</v>
      </c>
      <c r="AR134" s="140" t="s">
        <v>132</v>
      </c>
      <c r="AT134" s="140" t="s">
        <v>128</v>
      </c>
      <c r="AU134" s="140" t="s">
        <v>77</v>
      </c>
      <c r="AY134" s="16" t="s">
        <v>125</v>
      </c>
      <c r="BE134" s="141">
        <f t="shared" si="4"/>
        <v>0</v>
      </c>
      <c r="BF134" s="141">
        <f t="shared" si="5"/>
        <v>0</v>
      </c>
      <c r="BG134" s="141">
        <f t="shared" si="6"/>
        <v>0</v>
      </c>
      <c r="BH134" s="141">
        <f t="shared" si="7"/>
        <v>0</v>
      </c>
      <c r="BI134" s="141">
        <f t="shared" si="8"/>
        <v>0</v>
      </c>
      <c r="BJ134" s="16" t="s">
        <v>75</v>
      </c>
      <c r="BK134" s="141">
        <f t="shared" si="9"/>
        <v>0</v>
      </c>
      <c r="BL134" s="16" t="s">
        <v>132</v>
      </c>
      <c r="BM134" s="140" t="s">
        <v>213</v>
      </c>
    </row>
    <row r="135" spans="2:65" s="1" customFormat="1" ht="16.5" customHeight="1" x14ac:dyDescent="0.2">
      <c r="B135" s="128"/>
      <c r="C135" s="129" t="s">
        <v>8</v>
      </c>
      <c r="D135" s="129" t="s">
        <v>128</v>
      </c>
      <c r="E135" s="130" t="s">
        <v>733</v>
      </c>
      <c r="F135" s="131" t="s">
        <v>734</v>
      </c>
      <c r="G135" s="132" t="s">
        <v>376</v>
      </c>
      <c r="H135" s="133">
        <v>1</v>
      </c>
      <c r="I135" s="202"/>
      <c r="J135" s="134">
        <f t="shared" si="0"/>
        <v>0</v>
      </c>
      <c r="K135" s="135"/>
      <c r="L135" s="28"/>
      <c r="M135" s="136" t="s">
        <v>1</v>
      </c>
      <c r="N135" s="137" t="s">
        <v>32</v>
      </c>
      <c r="O135" s="138">
        <v>0</v>
      </c>
      <c r="P135" s="138">
        <f t="shared" si="1"/>
        <v>0</v>
      </c>
      <c r="Q135" s="138">
        <v>0</v>
      </c>
      <c r="R135" s="138">
        <f t="shared" si="2"/>
        <v>0</v>
      </c>
      <c r="S135" s="138">
        <v>0</v>
      </c>
      <c r="T135" s="139">
        <f t="shared" si="3"/>
        <v>0</v>
      </c>
      <c r="AR135" s="140" t="s">
        <v>132</v>
      </c>
      <c r="AT135" s="140" t="s">
        <v>128</v>
      </c>
      <c r="AU135" s="140" t="s">
        <v>77</v>
      </c>
      <c r="AY135" s="16" t="s">
        <v>125</v>
      </c>
      <c r="BE135" s="141">
        <f t="shared" si="4"/>
        <v>0</v>
      </c>
      <c r="BF135" s="141">
        <f t="shared" si="5"/>
        <v>0</v>
      </c>
      <c r="BG135" s="141">
        <f t="shared" si="6"/>
        <v>0</v>
      </c>
      <c r="BH135" s="141">
        <f t="shared" si="7"/>
        <v>0</v>
      </c>
      <c r="BI135" s="141">
        <f t="shared" si="8"/>
        <v>0</v>
      </c>
      <c r="BJ135" s="16" t="s">
        <v>75</v>
      </c>
      <c r="BK135" s="141">
        <f t="shared" si="9"/>
        <v>0</v>
      </c>
      <c r="BL135" s="16" t="s">
        <v>132</v>
      </c>
      <c r="BM135" s="140" t="s">
        <v>219</v>
      </c>
    </row>
    <row r="136" spans="2:65" s="1" customFormat="1" ht="21.75" customHeight="1" x14ac:dyDescent="0.2">
      <c r="B136" s="128"/>
      <c r="C136" s="129" t="s">
        <v>207</v>
      </c>
      <c r="D136" s="129" t="s">
        <v>128</v>
      </c>
      <c r="E136" s="130" t="s">
        <v>735</v>
      </c>
      <c r="F136" s="131" t="s">
        <v>736</v>
      </c>
      <c r="G136" s="132" t="s">
        <v>131</v>
      </c>
      <c r="H136" s="133">
        <v>1</v>
      </c>
      <c r="I136" s="202"/>
      <c r="J136" s="134">
        <f t="shared" si="0"/>
        <v>0</v>
      </c>
      <c r="K136" s="135"/>
      <c r="L136" s="28"/>
      <c r="M136" s="136" t="s">
        <v>1</v>
      </c>
      <c r="N136" s="137" t="s">
        <v>32</v>
      </c>
      <c r="O136" s="138">
        <v>0</v>
      </c>
      <c r="P136" s="138">
        <f t="shared" si="1"/>
        <v>0</v>
      </c>
      <c r="Q136" s="138">
        <v>0</v>
      </c>
      <c r="R136" s="138">
        <f t="shared" si="2"/>
        <v>0</v>
      </c>
      <c r="S136" s="138">
        <v>0</v>
      </c>
      <c r="T136" s="139">
        <f t="shared" si="3"/>
        <v>0</v>
      </c>
      <c r="AR136" s="140" t="s">
        <v>132</v>
      </c>
      <c r="AT136" s="140" t="s">
        <v>128</v>
      </c>
      <c r="AU136" s="140" t="s">
        <v>77</v>
      </c>
      <c r="AY136" s="16" t="s">
        <v>125</v>
      </c>
      <c r="BE136" s="141">
        <f t="shared" si="4"/>
        <v>0</v>
      </c>
      <c r="BF136" s="141">
        <f t="shared" si="5"/>
        <v>0</v>
      </c>
      <c r="BG136" s="141">
        <f t="shared" si="6"/>
        <v>0</v>
      </c>
      <c r="BH136" s="141">
        <f t="shared" si="7"/>
        <v>0</v>
      </c>
      <c r="BI136" s="141">
        <f t="shared" si="8"/>
        <v>0</v>
      </c>
      <c r="BJ136" s="16" t="s">
        <v>75</v>
      </c>
      <c r="BK136" s="141">
        <f t="shared" si="9"/>
        <v>0</v>
      </c>
      <c r="BL136" s="16" t="s">
        <v>132</v>
      </c>
      <c r="BM136" s="140" t="s">
        <v>227</v>
      </c>
    </row>
    <row r="137" spans="2:65" s="1" customFormat="1" ht="16.5" customHeight="1" x14ac:dyDescent="0.2">
      <c r="B137" s="128"/>
      <c r="C137" s="129" t="s">
        <v>187</v>
      </c>
      <c r="D137" s="129" t="s">
        <v>128</v>
      </c>
      <c r="E137" s="130" t="s">
        <v>737</v>
      </c>
      <c r="F137" s="131" t="s">
        <v>738</v>
      </c>
      <c r="G137" s="132" t="s">
        <v>739</v>
      </c>
      <c r="H137" s="133">
        <v>1</v>
      </c>
      <c r="I137" s="202"/>
      <c r="J137" s="134">
        <f t="shared" si="0"/>
        <v>0</v>
      </c>
      <c r="K137" s="135"/>
      <c r="L137" s="28"/>
      <c r="M137" s="136" t="s">
        <v>1</v>
      </c>
      <c r="N137" s="137" t="s">
        <v>32</v>
      </c>
      <c r="O137" s="138">
        <v>0</v>
      </c>
      <c r="P137" s="138">
        <f t="shared" si="1"/>
        <v>0</v>
      </c>
      <c r="Q137" s="138">
        <v>0</v>
      </c>
      <c r="R137" s="138">
        <f t="shared" si="2"/>
        <v>0</v>
      </c>
      <c r="S137" s="138">
        <v>0</v>
      </c>
      <c r="T137" s="139">
        <f t="shared" si="3"/>
        <v>0</v>
      </c>
      <c r="AR137" s="140" t="s">
        <v>132</v>
      </c>
      <c r="AT137" s="140" t="s">
        <v>128</v>
      </c>
      <c r="AU137" s="140" t="s">
        <v>77</v>
      </c>
      <c r="AY137" s="16" t="s">
        <v>125</v>
      </c>
      <c r="BE137" s="141">
        <f t="shared" si="4"/>
        <v>0</v>
      </c>
      <c r="BF137" s="141">
        <f t="shared" si="5"/>
        <v>0</v>
      </c>
      <c r="BG137" s="141">
        <f t="shared" si="6"/>
        <v>0</v>
      </c>
      <c r="BH137" s="141">
        <f t="shared" si="7"/>
        <v>0</v>
      </c>
      <c r="BI137" s="141">
        <f t="shared" si="8"/>
        <v>0</v>
      </c>
      <c r="BJ137" s="16" t="s">
        <v>75</v>
      </c>
      <c r="BK137" s="141">
        <f t="shared" si="9"/>
        <v>0</v>
      </c>
      <c r="BL137" s="16" t="s">
        <v>132</v>
      </c>
      <c r="BM137" s="140" t="s">
        <v>233</v>
      </c>
    </row>
    <row r="138" spans="2:65" s="1" customFormat="1" ht="16.5" customHeight="1" x14ac:dyDescent="0.2">
      <c r="B138" s="128"/>
      <c r="C138" s="129" t="s">
        <v>216</v>
      </c>
      <c r="D138" s="129" t="s">
        <v>128</v>
      </c>
      <c r="E138" s="130" t="s">
        <v>740</v>
      </c>
      <c r="F138" s="131" t="s">
        <v>741</v>
      </c>
      <c r="G138" s="132" t="s">
        <v>739</v>
      </c>
      <c r="H138" s="133">
        <v>1</v>
      </c>
      <c r="I138" s="202"/>
      <c r="J138" s="134">
        <f t="shared" si="0"/>
        <v>0</v>
      </c>
      <c r="K138" s="135"/>
      <c r="L138" s="28"/>
      <c r="M138" s="136" t="s">
        <v>1</v>
      </c>
      <c r="N138" s="137" t="s">
        <v>32</v>
      </c>
      <c r="O138" s="138">
        <v>0</v>
      </c>
      <c r="P138" s="138">
        <f t="shared" si="1"/>
        <v>0</v>
      </c>
      <c r="Q138" s="138">
        <v>0</v>
      </c>
      <c r="R138" s="138">
        <f t="shared" si="2"/>
        <v>0</v>
      </c>
      <c r="S138" s="138">
        <v>0</v>
      </c>
      <c r="T138" s="139">
        <f t="shared" si="3"/>
        <v>0</v>
      </c>
      <c r="AR138" s="140" t="s">
        <v>132</v>
      </c>
      <c r="AT138" s="140" t="s">
        <v>128</v>
      </c>
      <c r="AU138" s="140" t="s">
        <v>77</v>
      </c>
      <c r="AY138" s="16" t="s">
        <v>125</v>
      </c>
      <c r="BE138" s="141">
        <f t="shared" si="4"/>
        <v>0</v>
      </c>
      <c r="BF138" s="141">
        <f t="shared" si="5"/>
        <v>0</v>
      </c>
      <c r="BG138" s="141">
        <f t="shared" si="6"/>
        <v>0</v>
      </c>
      <c r="BH138" s="141">
        <f t="shared" si="7"/>
        <v>0</v>
      </c>
      <c r="BI138" s="141">
        <f t="shared" si="8"/>
        <v>0</v>
      </c>
      <c r="BJ138" s="16" t="s">
        <v>75</v>
      </c>
      <c r="BK138" s="141">
        <f t="shared" si="9"/>
        <v>0</v>
      </c>
      <c r="BL138" s="16" t="s">
        <v>132</v>
      </c>
      <c r="BM138" s="140" t="s">
        <v>236</v>
      </c>
    </row>
    <row r="139" spans="2:65" s="1" customFormat="1" ht="21.75" customHeight="1" x14ac:dyDescent="0.2">
      <c r="B139" s="128"/>
      <c r="C139" s="129" t="s">
        <v>194</v>
      </c>
      <c r="D139" s="129" t="s">
        <v>128</v>
      </c>
      <c r="E139" s="130" t="s">
        <v>742</v>
      </c>
      <c r="F139" s="131" t="s">
        <v>743</v>
      </c>
      <c r="G139" s="132" t="s">
        <v>384</v>
      </c>
      <c r="H139" s="133">
        <v>94.12</v>
      </c>
      <c r="I139" s="202"/>
      <c r="J139" s="134">
        <f t="shared" si="0"/>
        <v>0</v>
      </c>
      <c r="K139" s="135"/>
      <c r="L139" s="28"/>
      <c r="M139" s="136" t="s">
        <v>1</v>
      </c>
      <c r="N139" s="137" t="s">
        <v>32</v>
      </c>
      <c r="O139" s="138">
        <v>0</v>
      </c>
      <c r="P139" s="138">
        <f t="shared" si="1"/>
        <v>0</v>
      </c>
      <c r="Q139" s="138">
        <v>0</v>
      </c>
      <c r="R139" s="138">
        <f t="shared" si="2"/>
        <v>0</v>
      </c>
      <c r="S139" s="138">
        <v>0</v>
      </c>
      <c r="T139" s="139">
        <f t="shared" si="3"/>
        <v>0</v>
      </c>
      <c r="AR139" s="140" t="s">
        <v>132</v>
      </c>
      <c r="AT139" s="140" t="s">
        <v>128</v>
      </c>
      <c r="AU139" s="140" t="s">
        <v>77</v>
      </c>
      <c r="AY139" s="16" t="s">
        <v>125</v>
      </c>
      <c r="BE139" s="141">
        <f t="shared" si="4"/>
        <v>0</v>
      </c>
      <c r="BF139" s="141">
        <f t="shared" si="5"/>
        <v>0</v>
      </c>
      <c r="BG139" s="141">
        <f t="shared" si="6"/>
        <v>0</v>
      </c>
      <c r="BH139" s="141">
        <f t="shared" si="7"/>
        <v>0</v>
      </c>
      <c r="BI139" s="141">
        <f t="shared" si="8"/>
        <v>0</v>
      </c>
      <c r="BJ139" s="16" t="s">
        <v>75</v>
      </c>
      <c r="BK139" s="141">
        <f t="shared" si="9"/>
        <v>0</v>
      </c>
      <c r="BL139" s="16" t="s">
        <v>132</v>
      </c>
      <c r="BM139" s="140" t="s">
        <v>243</v>
      </c>
    </row>
    <row r="140" spans="2:65" s="11" customFormat="1" ht="22.9" customHeight="1" x14ac:dyDescent="0.2">
      <c r="B140" s="117"/>
      <c r="D140" s="118" t="s">
        <v>66</v>
      </c>
      <c r="E140" s="126" t="s">
        <v>744</v>
      </c>
      <c r="F140" s="126" t="s">
        <v>745</v>
      </c>
      <c r="J140" s="127">
        <f>BK140</f>
        <v>0</v>
      </c>
      <c r="L140" s="117"/>
      <c r="M140" s="121"/>
      <c r="P140" s="122">
        <f>SUM(P141:P147)</f>
        <v>0</v>
      </c>
      <c r="R140" s="122">
        <f>SUM(R141:R147)</f>
        <v>0</v>
      </c>
      <c r="T140" s="123">
        <f>SUM(T141:T147)</f>
        <v>0</v>
      </c>
      <c r="AR140" s="118" t="s">
        <v>75</v>
      </c>
      <c r="AT140" s="124" t="s">
        <v>66</v>
      </c>
      <c r="AU140" s="124" t="s">
        <v>75</v>
      </c>
      <c r="AY140" s="118" t="s">
        <v>125</v>
      </c>
      <c r="BK140" s="125">
        <f>SUM(BK141:BK147)</f>
        <v>0</v>
      </c>
    </row>
    <row r="141" spans="2:65" s="1" customFormat="1" ht="16.5" customHeight="1" x14ac:dyDescent="0.2">
      <c r="B141" s="128"/>
      <c r="C141" s="129" t="s">
        <v>230</v>
      </c>
      <c r="D141" s="129" t="s">
        <v>128</v>
      </c>
      <c r="E141" s="130" t="s">
        <v>746</v>
      </c>
      <c r="F141" s="131" t="s">
        <v>747</v>
      </c>
      <c r="G141" s="132" t="s">
        <v>205</v>
      </c>
      <c r="H141" s="133">
        <v>3.2000000000000001E-2</v>
      </c>
      <c r="I141" s="202"/>
      <c r="J141" s="134">
        <f t="shared" ref="J141:J147" si="10">ROUND(I141*H141,2)</f>
        <v>0</v>
      </c>
      <c r="K141" s="135"/>
      <c r="L141" s="28"/>
      <c r="M141" s="136" t="s">
        <v>1</v>
      </c>
      <c r="N141" s="137" t="s">
        <v>32</v>
      </c>
      <c r="O141" s="138">
        <v>0</v>
      </c>
      <c r="P141" s="138">
        <f t="shared" ref="P141:P147" si="11">O141*H141</f>
        <v>0</v>
      </c>
      <c r="Q141" s="138">
        <v>0</v>
      </c>
      <c r="R141" s="138">
        <f t="shared" ref="R141:R147" si="12">Q141*H141</f>
        <v>0</v>
      </c>
      <c r="S141" s="138">
        <v>0</v>
      </c>
      <c r="T141" s="139">
        <f t="shared" ref="T141:T147" si="13">S141*H141</f>
        <v>0</v>
      </c>
      <c r="AR141" s="140" t="s">
        <v>132</v>
      </c>
      <c r="AT141" s="140" t="s">
        <v>128</v>
      </c>
      <c r="AU141" s="140" t="s">
        <v>77</v>
      </c>
      <c r="AY141" s="16" t="s">
        <v>125</v>
      </c>
      <c r="BE141" s="141">
        <f t="shared" ref="BE141:BE147" si="14">IF(N141="základní",J141,0)</f>
        <v>0</v>
      </c>
      <c r="BF141" s="141">
        <f t="shared" ref="BF141:BF147" si="15">IF(N141="snížená",J141,0)</f>
        <v>0</v>
      </c>
      <c r="BG141" s="141">
        <f t="shared" ref="BG141:BG147" si="16">IF(N141="zákl. přenesená",J141,0)</f>
        <v>0</v>
      </c>
      <c r="BH141" s="141">
        <f t="shared" ref="BH141:BH147" si="17">IF(N141="sníž. přenesená",J141,0)</f>
        <v>0</v>
      </c>
      <c r="BI141" s="141">
        <f t="shared" ref="BI141:BI147" si="18">IF(N141="nulová",J141,0)</f>
        <v>0</v>
      </c>
      <c r="BJ141" s="16" t="s">
        <v>75</v>
      </c>
      <c r="BK141" s="141">
        <f t="shared" ref="BK141:BK147" si="19">ROUND(I141*H141,2)</f>
        <v>0</v>
      </c>
      <c r="BL141" s="16" t="s">
        <v>132</v>
      </c>
      <c r="BM141" s="140" t="s">
        <v>246</v>
      </c>
    </row>
    <row r="142" spans="2:65" s="1" customFormat="1" ht="16.5" customHeight="1" x14ac:dyDescent="0.2">
      <c r="B142" s="128"/>
      <c r="C142" s="129" t="s">
        <v>206</v>
      </c>
      <c r="D142" s="129" t="s">
        <v>128</v>
      </c>
      <c r="E142" s="130" t="s">
        <v>748</v>
      </c>
      <c r="F142" s="131" t="s">
        <v>749</v>
      </c>
      <c r="G142" s="132" t="s">
        <v>205</v>
      </c>
      <c r="H142" s="133">
        <v>3.2000000000000001E-2</v>
      </c>
      <c r="I142" s="202"/>
      <c r="J142" s="134">
        <f t="shared" si="10"/>
        <v>0</v>
      </c>
      <c r="K142" s="135"/>
      <c r="L142" s="28"/>
      <c r="M142" s="136" t="s">
        <v>1</v>
      </c>
      <c r="N142" s="137" t="s">
        <v>32</v>
      </c>
      <c r="O142" s="138">
        <v>0</v>
      </c>
      <c r="P142" s="138">
        <f t="shared" si="11"/>
        <v>0</v>
      </c>
      <c r="Q142" s="138">
        <v>0</v>
      </c>
      <c r="R142" s="138">
        <f t="shared" si="12"/>
        <v>0</v>
      </c>
      <c r="S142" s="138">
        <v>0</v>
      </c>
      <c r="T142" s="139">
        <f t="shared" si="13"/>
        <v>0</v>
      </c>
      <c r="AR142" s="140" t="s">
        <v>132</v>
      </c>
      <c r="AT142" s="140" t="s">
        <v>128</v>
      </c>
      <c r="AU142" s="140" t="s">
        <v>77</v>
      </c>
      <c r="AY142" s="16" t="s">
        <v>125</v>
      </c>
      <c r="BE142" s="141">
        <f t="shared" si="14"/>
        <v>0</v>
      </c>
      <c r="BF142" s="141">
        <f t="shared" si="15"/>
        <v>0</v>
      </c>
      <c r="BG142" s="141">
        <f t="shared" si="16"/>
        <v>0</v>
      </c>
      <c r="BH142" s="141">
        <f t="shared" si="17"/>
        <v>0</v>
      </c>
      <c r="BI142" s="141">
        <f t="shared" si="18"/>
        <v>0</v>
      </c>
      <c r="BJ142" s="16" t="s">
        <v>75</v>
      </c>
      <c r="BK142" s="141">
        <f t="shared" si="19"/>
        <v>0</v>
      </c>
      <c r="BL142" s="16" t="s">
        <v>132</v>
      </c>
      <c r="BM142" s="140" t="s">
        <v>250</v>
      </c>
    </row>
    <row r="143" spans="2:65" s="1" customFormat="1" ht="16.5" customHeight="1" x14ac:dyDescent="0.2">
      <c r="B143" s="128"/>
      <c r="C143" s="129" t="s">
        <v>239</v>
      </c>
      <c r="D143" s="129" t="s">
        <v>128</v>
      </c>
      <c r="E143" s="130" t="s">
        <v>750</v>
      </c>
      <c r="F143" s="131" t="s">
        <v>751</v>
      </c>
      <c r="G143" s="132" t="s">
        <v>205</v>
      </c>
      <c r="H143" s="133">
        <v>3.2000000000000001E-2</v>
      </c>
      <c r="I143" s="202"/>
      <c r="J143" s="134">
        <f t="shared" si="10"/>
        <v>0</v>
      </c>
      <c r="K143" s="135"/>
      <c r="L143" s="28"/>
      <c r="M143" s="136" t="s">
        <v>1</v>
      </c>
      <c r="N143" s="137" t="s">
        <v>32</v>
      </c>
      <c r="O143" s="138">
        <v>0</v>
      </c>
      <c r="P143" s="138">
        <f t="shared" si="11"/>
        <v>0</v>
      </c>
      <c r="Q143" s="138">
        <v>0</v>
      </c>
      <c r="R143" s="138">
        <f t="shared" si="12"/>
        <v>0</v>
      </c>
      <c r="S143" s="138">
        <v>0</v>
      </c>
      <c r="T143" s="139">
        <f t="shared" si="13"/>
        <v>0</v>
      </c>
      <c r="AR143" s="140" t="s">
        <v>132</v>
      </c>
      <c r="AT143" s="140" t="s">
        <v>128</v>
      </c>
      <c r="AU143" s="140" t="s">
        <v>77</v>
      </c>
      <c r="AY143" s="16" t="s">
        <v>125</v>
      </c>
      <c r="BE143" s="141">
        <f t="shared" si="14"/>
        <v>0</v>
      </c>
      <c r="BF143" s="141">
        <f t="shared" si="15"/>
        <v>0</v>
      </c>
      <c r="BG143" s="141">
        <f t="shared" si="16"/>
        <v>0</v>
      </c>
      <c r="BH143" s="141">
        <f t="shared" si="17"/>
        <v>0</v>
      </c>
      <c r="BI143" s="141">
        <f t="shared" si="18"/>
        <v>0</v>
      </c>
      <c r="BJ143" s="16" t="s">
        <v>75</v>
      </c>
      <c r="BK143" s="141">
        <f t="shared" si="19"/>
        <v>0</v>
      </c>
      <c r="BL143" s="16" t="s">
        <v>132</v>
      </c>
      <c r="BM143" s="140" t="s">
        <v>253</v>
      </c>
    </row>
    <row r="144" spans="2:65" s="1" customFormat="1" ht="21.75" customHeight="1" x14ac:dyDescent="0.2">
      <c r="B144" s="128"/>
      <c r="C144" s="129" t="s">
        <v>210</v>
      </c>
      <c r="D144" s="129" t="s">
        <v>128</v>
      </c>
      <c r="E144" s="130" t="s">
        <v>752</v>
      </c>
      <c r="F144" s="131" t="s">
        <v>753</v>
      </c>
      <c r="G144" s="132" t="s">
        <v>205</v>
      </c>
      <c r="H144" s="133">
        <v>3.2000000000000001E-2</v>
      </c>
      <c r="I144" s="202"/>
      <c r="J144" s="134">
        <f t="shared" si="10"/>
        <v>0</v>
      </c>
      <c r="K144" s="135"/>
      <c r="L144" s="28"/>
      <c r="M144" s="136" t="s">
        <v>1</v>
      </c>
      <c r="N144" s="137" t="s">
        <v>32</v>
      </c>
      <c r="O144" s="138">
        <v>0</v>
      </c>
      <c r="P144" s="138">
        <f t="shared" si="11"/>
        <v>0</v>
      </c>
      <c r="Q144" s="138">
        <v>0</v>
      </c>
      <c r="R144" s="138">
        <f t="shared" si="12"/>
        <v>0</v>
      </c>
      <c r="S144" s="138">
        <v>0</v>
      </c>
      <c r="T144" s="139">
        <f t="shared" si="13"/>
        <v>0</v>
      </c>
      <c r="AR144" s="140" t="s">
        <v>132</v>
      </c>
      <c r="AT144" s="140" t="s">
        <v>128</v>
      </c>
      <c r="AU144" s="140" t="s">
        <v>77</v>
      </c>
      <c r="AY144" s="16" t="s">
        <v>125</v>
      </c>
      <c r="BE144" s="141">
        <f t="shared" si="14"/>
        <v>0</v>
      </c>
      <c r="BF144" s="141">
        <f t="shared" si="15"/>
        <v>0</v>
      </c>
      <c r="BG144" s="141">
        <f t="shared" si="16"/>
        <v>0</v>
      </c>
      <c r="BH144" s="141">
        <f t="shared" si="17"/>
        <v>0</v>
      </c>
      <c r="BI144" s="141">
        <f t="shared" si="18"/>
        <v>0</v>
      </c>
      <c r="BJ144" s="16" t="s">
        <v>75</v>
      </c>
      <c r="BK144" s="141">
        <f t="shared" si="19"/>
        <v>0</v>
      </c>
      <c r="BL144" s="16" t="s">
        <v>132</v>
      </c>
      <c r="BM144" s="140" t="s">
        <v>258</v>
      </c>
    </row>
    <row r="145" spans="2:65" s="1" customFormat="1" ht="16.5" customHeight="1" x14ac:dyDescent="0.2">
      <c r="B145" s="128"/>
      <c r="C145" s="129" t="s">
        <v>7</v>
      </c>
      <c r="D145" s="129" t="s">
        <v>128</v>
      </c>
      <c r="E145" s="130" t="s">
        <v>754</v>
      </c>
      <c r="F145" s="131" t="s">
        <v>755</v>
      </c>
      <c r="G145" s="132" t="s">
        <v>205</v>
      </c>
      <c r="H145" s="133">
        <v>0.16200000000000001</v>
      </c>
      <c r="I145" s="202"/>
      <c r="J145" s="134">
        <f t="shared" si="10"/>
        <v>0</v>
      </c>
      <c r="K145" s="135"/>
      <c r="L145" s="28"/>
      <c r="M145" s="136" t="s">
        <v>1</v>
      </c>
      <c r="N145" s="137" t="s">
        <v>32</v>
      </c>
      <c r="O145" s="138">
        <v>0</v>
      </c>
      <c r="P145" s="138">
        <f t="shared" si="11"/>
        <v>0</v>
      </c>
      <c r="Q145" s="138">
        <v>0</v>
      </c>
      <c r="R145" s="138">
        <f t="shared" si="12"/>
        <v>0</v>
      </c>
      <c r="S145" s="138">
        <v>0</v>
      </c>
      <c r="T145" s="139">
        <f t="shared" si="13"/>
        <v>0</v>
      </c>
      <c r="AR145" s="140" t="s">
        <v>132</v>
      </c>
      <c r="AT145" s="140" t="s">
        <v>128</v>
      </c>
      <c r="AU145" s="140" t="s">
        <v>77</v>
      </c>
      <c r="AY145" s="16" t="s">
        <v>125</v>
      </c>
      <c r="BE145" s="141">
        <f t="shared" si="14"/>
        <v>0</v>
      </c>
      <c r="BF145" s="141">
        <f t="shared" si="15"/>
        <v>0</v>
      </c>
      <c r="BG145" s="141">
        <f t="shared" si="16"/>
        <v>0</v>
      </c>
      <c r="BH145" s="141">
        <f t="shared" si="17"/>
        <v>0</v>
      </c>
      <c r="BI145" s="141">
        <f t="shared" si="18"/>
        <v>0</v>
      </c>
      <c r="BJ145" s="16" t="s">
        <v>75</v>
      </c>
      <c r="BK145" s="141">
        <f t="shared" si="19"/>
        <v>0</v>
      </c>
      <c r="BL145" s="16" t="s">
        <v>132</v>
      </c>
      <c r="BM145" s="140" t="s">
        <v>261</v>
      </c>
    </row>
    <row r="146" spans="2:65" s="1" customFormat="1" ht="16.5" customHeight="1" x14ac:dyDescent="0.2">
      <c r="B146" s="128"/>
      <c r="C146" s="129" t="s">
        <v>213</v>
      </c>
      <c r="D146" s="129" t="s">
        <v>128</v>
      </c>
      <c r="E146" s="130" t="s">
        <v>756</v>
      </c>
      <c r="F146" s="131" t="s">
        <v>757</v>
      </c>
      <c r="G146" s="132" t="s">
        <v>205</v>
      </c>
      <c r="H146" s="133">
        <v>1.4999999999999999E-2</v>
      </c>
      <c r="I146" s="202"/>
      <c r="J146" s="134">
        <f t="shared" si="10"/>
        <v>0</v>
      </c>
      <c r="K146" s="135"/>
      <c r="L146" s="28"/>
      <c r="M146" s="136" t="s">
        <v>1</v>
      </c>
      <c r="N146" s="137" t="s">
        <v>32</v>
      </c>
      <c r="O146" s="138">
        <v>0</v>
      </c>
      <c r="P146" s="138">
        <f t="shared" si="11"/>
        <v>0</v>
      </c>
      <c r="Q146" s="138">
        <v>0</v>
      </c>
      <c r="R146" s="138">
        <f t="shared" si="12"/>
        <v>0</v>
      </c>
      <c r="S146" s="138">
        <v>0</v>
      </c>
      <c r="T146" s="139">
        <f t="shared" si="13"/>
        <v>0</v>
      </c>
      <c r="AR146" s="140" t="s">
        <v>132</v>
      </c>
      <c r="AT146" s="140" t="s">
        <v>128</v>
      </c>
      <c r="AU146" s="140" t="s">
        <v>77</v>
      </c>
      <c r="AY146" s="16" t="s">
        <v>125</v>
      </c>
      <c r="BE146" s="141">
        <f t="shared" si="14"/>
        <v>0</v>
      </c>
      <c r="BF146" s="141">
        <f t="shared" si="15"/>
        <v>0</v>
      </c>
      <c r="BG146" s="141">
        <f t="shared" si="16"/>
        <v>0</v>
      </c>
      <c r="BH146" s="141">
        <f t="shared" si="17"/>
        <v>0</v>
      </c>
      <c r="BI146" s="141">
        <f t="shared" si="18"/>
        <v>0</v>
      </c>
      <c r="BJ146" s="16" t="s">
        <v>75</v>
      </c>
      <c r="BK146" s="141">
        <f t="shared" si="19"/>
        <v>0</v>
      </c>
      <c r="BL146" s="16" t="s">
        <v>132</v>
      </c>
      <c r="BM146" s="140" t="s">
        <v>266</v>
      </c>
    </row>
    <row r="147" spans="2:65" s="1" customFormat="1" ht="24.2" customHeight="1" x14ac:dyDescent="0.2">
      <c r="B147" s="128"/>
      <c r="C147" s="129" t="s">
        <v>255</v>
      </c>
      <c r="D147" s="129" t="s">
        <v>128</v>
      </c>
      <c r="E147" s="130" t="s">
        <v>758</v>
      </c>
      <c r="F147" s="131" t="s">
        <v>759</v>
      </c>
      <c r="G147" s="132" t="s">
        <v>205</v>
      </c>
      <c r="H147" s="133">
        <v>1.7999999999999999E-2</v>
      </c>
      <c r="I147" s="202"/>
      <c r="J147" s="134">
        <f t="shared" si="10"/>
        <v>0</v>
      </c>
      <c r="K147" s="135"/>
      <c r="L147" s="28"/>
      <c r="M147" s="136" t="s">
        <v>1</v>
      </c>
      <c r="N147" s="137" t="s">
        <v>32</v>
      </c>
      <c r="O147" s="138">
        <v>0</v>
      </c>
      <c r="P147" s="138">
        <f t="shared" si="11"/>
        <v>0</v>
      </c>
      <c r="Q147" s="138">
        <v>0</v>
      </c>
      <c r="R147" s="138">
        <f t="shared" si="12"/>
        <v>0</v>
      </c>
      <c r="S147" s="138">
        <v>0</v>
      </c>
      <c r="T147" s="139">
        <f t="shared" si="13"/>
        <v>0</v>
      </c>
      <c r="AR147" s="140" t="s">
        <v>132</v>
      </c>
      <c r="AT147" s="140" t="s">
        <v>128</v>
      </c>
      <c r="AU147" s="140" t="s">
        <v>77</v>
      </c>
      <c r="AY147" s="16" t="s">
        <v>125</v>
      </c>
      <c r="BE147" s="141">
        <f t="shared" si="14"/>
        <v>0</v>
      </c>
      <c r="BF147" s="141">
        <f t="shared" si="15"/>
        <v>0</v>
      </c>
      <c r="BG147" s="141">
        <f t="shared" si="16"/>
        <v>0</v>
      </c>
      <c r="BH147" s="141">
        <f t="shared" si="17"/>
        <v>0</v>
      </c>
      <c r="BI147" s="141">
        <f t="shared" si="18"/>
        <v>0</v>
      </c>
      <c r="BJ147" s="16" t="s">
        <v>75</v>
      </c>
      <c r="BK147" s="141">
        <f t="shared" si="19"/>
        <v>0</v>
      </c>
      <c r="BL147" s="16" t="s">
        <v>132</v>
      </c>
      <c r="BM147" s="140" t="s">
        <v>269</v>
      </c>
    </row>
    <row r="148" spans="2:65" s="11" customFormat="1" ht="22.9" customHeight="1" x14ac:dyDescent="0.2">
      <c r="B148" s="117"/>
      <c r="D148" s="118" t="s">
        <v>66</v>
      </c>
      <c r="E148" s="126" t="s">
        <v>760</v>
      </c>
      <c r="F148" s="126" t="s">
        <v>761</v>
      </c>
      <c r="J148" s="127">
        <f>BK148</f>
        <v>0</v>
      </c>
      <c r="L148" s="117"/>
      <c r="M148" s="121"/>
      <c r="P148" s="122">
        <f>SUM(P149:P151)</f>
        <v>0</v>
      </c>
      <c r="R148" s="122">
        <f>SUM(R149:R151)</f>
        <v>0</v>
      </c>
      <c r="T148" s="123">
        <f>SUM(T149:T151)</f>
        <v>0</v>
      </c>
      <c r="AR148" s="118" t="s">
        <v>75</v>
      </c>
      <c r="AT148" s="124" t="s">
        <v>66</v>
      </c>
      <c r="AU148" s="124" t="s">
        <v>75</v>
      </c>
      <c r="AY148" s="118" t="s">
        <v>125</v>
      </c>
      <c r="BK148" s="125">
        <f>SUM(BK149:BK151)</f>
        <v>0</v>
      </c>
    </row>
    <row r="149" spans="2:65" s="1" customFormat="1" ht="16.5" customHeight="1" x14ac:dyDescent="0.2">
      <c r="B149" s="128"/>
      <c r="C149" s="129" t="s">
        <v>219</v>
      </c>
      <c r="D149" s="129" t="s">
        <v>128</v>
      </c>
      <c r="E149" s="130" t="s">
        <v>762</v>
      </c>
      <c r="F149" s="131" t="s">
        <v>375</v>
      </c>
      <c r="G149" s="132" t="s">
        <v>763</v>
      </c>
      <c r="H149" s="133">
        <v>1</v>
      </c>
      <c r="I149" s="202"/>
      <c r="J149" s="134">
        <f>ROUND(I149*H149,2)</f>
        <v>0</v>
      </c>
      <c r="K149" s="135"/>
      <c r="L149" s="28"/>
      <c r="M149" s="136" t="s">
        <v>1</v>
      </c>
      <c r="N149" s="137" t="s">
        <v>32</v>
      </c>
      <c r="O149" s="138">
        <v>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132</v>
      </c>
      <c r="AT149" s="140" t="s">
        <v>128</v>
      </c>
      <c r="AU149" s="140" t="s">
        <v>77</v>
      </c>
      <c r="AY149" s="16" t="s">
        <v>125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75</v>
      </c>
      <c r="BK149" s="141">
        <f>ROUND(I149*H149,2)</f>
        <v>0</v>
      </c>
      <c r="BL149" s="16" t="s">
        <v>132</v>
      </c>
      <c r="BM149" s="140" t="s">
        <v>274</v>
      </c>
    </row>
    <row r="150" spans="2:65" s="1" customFormat="1" ht="16.5" customHeight="1" x14ac:dyDescent="0.2">
      <c r="B150" s="128"/>
      <c r="C150" s="129" t="s">
        <v>263</v>
      </c>
      <c r="D150" s="129" t="s">
        <v>128</v>
      </c>
      <c r="E150" s="130" t="s">
        <v>764</v>
      </c>
      <c r="F150" s="131" t="s">
        <v>765</v>
      </c>
      <c r="G150" s="132" t="s">
        <v>766</v>
      </c>
      <c r="H150" s="133">
        <v>1</v>
      </c>
      <c r="I150" s="202"/>
      <c r="J150" s="134">
        <f>ROUND(I150*H150,2)</f>
        <v>0</v>
      </c>
      <c r="K150" s="135"/>
      <c r="L150" s="28"/>
      <c r="M150" s="136" t="s">
        <v>1</v>
      </c>
      <c r="N150" s="137" t="s">
        <v>32</v>
      </c>
      <c r="O150" s="138">
        <v>0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132</v>
      </c>
      <c r="AT150" s="140" t="s">
        <v>128</v>
      </c>
      <c r="AU150" s="140" t="s">
        <v>77</v>
      </c>
      <c r="AY150" s="16" t="s">
        <v>125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6" t="s">
        <v>75</v>
      </c>
      <c r="BK150" s="141">
        <f>ROUND(I150*H150,2)</f>
        <v>0</v>
      </c>
      <c r="BL150" s="16" t="s">
        <v>132</v>
      </c>
      <c r="BM150" s="140" t="s">
        <v>277</v>
      </c>
    </row>
    <row r="151" spans="2:65" s="1" customFormat="1" ht="16.5" customHeight="1" x14ac:dyDescent="0.2">
      <c r="B151" s="128"/>
      <c r="C151" s="129" t="s">
        <v>227</v>
      </c>
      <c r="D151" s="129" t="s">
        <v>128</v>
      </c>
      <c r="E151" s="130" t="s">
        <v>767</v>
      </c>
      <c r="F151" s="131" t="s">
        <v>768</v>
      </c>
      <c r="G151" s="132" t="s">
        <v>763</v>
      </c>
      <c r="H151" s="133">
        <v>1</v>
      </c>
      <c r="I151" s="202"/>
      <c r="J151" s="134">
        <f>ROUND(I151*H151,2)</f>
        <v>0</v>
      </c>
      <c r="K151" s="135"/>
      <c r="L151" s="28"/>
      <c r="M151" s="136" t="s">
        <v>1</v>
      </c>
      <c r="N151" s="137" t="s">
        <v>32</v>
      </c>
      <c r="O151" s="138">
        <v>0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132</v>
      </c>
      <c r="AT151" s="140" t="s">
        <v>128</v>
      </c>
      <c r="AU151" s="140" t="s">
        <v>77</v>
      </c>
      <c r="AY151" s="16" t="s">
        <v>125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6" t="s">
        <v>75</v>
      </c>
      <c r="BK151" s="141">
        <f>ROUND(I151*H151,2)</f>
        <v>0</v>
      </c>
      <c r="BL151" s="16" t="s">
        <v>132</v>
      </c>
      <c r="BM151" s="140" t="s">
        <v>281</v>
      </c>
    </row>
    <row r="152" spans="2:65" s="11" customFormat="1" ht="25.9" hidden="1" customHeight="1" x14ac:dyDescent="0.2">
      <c r="B152" s="117"/>
      <c r="D152" s="118" t="s">
        <v>66</v>
      </c>
      <c r="E152" s="119" t="s">
        <v>769</v>
      </c>
      <c r="F152" s="119" t="s">
        <v>770</v>
      </c>
      <c r="J152" s="120">
        <f>BK152</f>
        <v>0</v>
      </c>
      <c r="L152" s="117"/>
      <c r="M152" s="173"/>
      <c r="N152" s="174"/>
      <c r="O152" s="174"/>
      <c r="P152" s="175">
        <v>0</v>
      </c>
      <c r="Q152" s="174"/>
      <c r="R152" s="175">
        <v>0</v>
      </c>
      <c r="S152" s="174"/>
      <c r="T152" s="176">
        <v>0</v>
      </c>
      <c r="AR152" s="118" t="s">
        <v>75</v>
      </c>
      <c r="AT152" s="124" t="s">
        <v>66</v>
      </c>
      <c r="AU152" s="124" t="s">
        <v>67</v>
      </c>
      <c r="AY152" s="118" t="s">
        <v>125</v>
      </c>
      <c r="BK152" s="125">
        <v>0</v>
      </c>
    </row>
    <row r="153" spans="2:65" s="1" customFormat="1" ht="6.95" customHeight="1" x14ac:dyDescent="0.2">
      <c r="B153" s="40"/>
      <c r="C153" s="41"/>
      <c r="D153" s="41"/>
      <c r="E153" s="41"/>
      <c r="F153" s="41"/>
      <c r="G153" s="41"/>
      <c r="H153" s="41"/>
      <c r="I153" s="41"/>
      <c r="J153" s="41"/>
      <c r="K153" s="41"/>
      <c r="L153" s="28"/>
    </row>
  </sheetData>
  <autoFilter ref="C120:K152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1"/>
  <sheetViews>
    <sheetView showGridLines="0" workbookViewId="0">
      <selection activeCell="V11" sqref="V11"/>
    </sheetView>
  </sheetViews>
  <sheetFormatPr defaultRowHeight="11.25" x14ac:dyDescent="0.2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 x14ac:dyDescent="0.2">
      <c r="L2" s="228" t="s">
        <v>5</v>
      </c>
      <c r="M2" s="209"/>
      <c r="N2" s="209"/>
      <c r="O2" s="209"/>
      <c r="P2" s="209"/>
      <c r="Q2" s="209"/>
      <c r="R2" s="209"/>
      <c r="S2" s="209"/>
      <c r="T2" s="209"/>
      <c r="U2" s="209"/>
      <c r="V2" s="209"/>
      <c r="AT2" s="16" t="s">
        <v>81</v>
      </c>
    </row>
    <row r="3" spans="2:46" ht="6.95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77</v>
      </c>
    </row>
    <row r="4" spans="2:46" ht="24.95" customHeight="1" x14ac:dyDescent="0.2">
      <c r="B4" s="19"/>
      <c r="D4" s="20" t="s">
        <v>82</v>
      </c>
      <c r="L4" s="19"/>
      <c r="M4" s="83" t="s">
        <v>10</v>
      </c>
      <c r="AT4" s="16" t="s">
        <v>3</v>
      </c>
    </row>
    <row r="5" spans="2:46" ht="6.95" customHeight="1" x14ac:dyDescent="0.2">
      <c r="B5" s="19"/>
      <c r="L5" s="19"/>
    </row>
    <row r="6" spans="2:46" ht="12" customHeight="1" x14ac:dyDescent="0.2">
      <c r="B6" s="19"/>
      <c r="D6" s="25" t="s">
        <v>13</v>
      </c>
      <c r="L6" s="19"/>
    </row>
    <row r="7" spans="2:46" ht="16.5" customHeight="1" x14ac:dyDescent="0.2">
      <c r="B7" s="19"/>
      <c r="E7" s="243" t="str">
        <f>'Rekapitulace stavby'!K6</f>
        <v>Stavební úpravy BJ 1+1, 320 ul. Česká Kopřivnice</v>
      </c>
      <c r="F7" s="244"/>
      <c r="G7" s="244"/>
      <c r="H7" s="244"/>
      <c r="L7" s="19"/>
    </row>
    <row r="8" spans="2:46" s="1" customFormat="1" ht="12" customHeight="1" x14ac:dyDescent="0.2">
      <c r="B8" s="28"/>
      <c r="D8" s="25" t="s">
        <v>83</v>
      </c>
      <c r="L8" s="28"/>
    </row>
    <row r="9" spans="2:46" s="1" customFormat="1" ht="16.5" customHeight="1" x14ac:dyDescent="0.2">
      <c r="B9" s="28"/>
      <c r="E9" s="229" t="s">
        <v>771</v>
      </c>
      <c r="F9" s="242"/>
      <c r="G9" s="242"/>
      <c r="H9" s="242"/>
      <c r="L9" s="28"/>
    </row>
    <row r="10" spans="2:46" s="1" customFormat="1" x14ac:dyDescent="0.2">
      <c r="B10" s="28"/>
      <c r="L10" s="28"/>
    </row>
    <row r="11" spans="2:46" s="1" customFormat="1" ht="12" customHeight="1" x14ac:dyDescent="0.2">
      <c r="B11" s="28"/>
      <c r="D11" s="25" t="s">
        <v>14</v>
      </c>
      <c r="F11" s="23" t="s">
        <v>1</v>
      </c>
      <c r="I11" s="25" t="s">
        <v>15</v>
      </c>
      <c r="J11" s="23" t="s">
        <v>1</v>
      </c>
      <c r="L11" s="28"/>
    </row>
    <row r="12" spans="2:46" s="1" customFormat="1" ht="12" customHeight="1" x14ac:dyDescent="0.2">
      <c r="B12" s="28"/>
      <c r="D12" s="25" t="s">
        <v>16</v>
      </c>
      <c r="F12" s="23" t="s">
        <v>17</v>
      </c>
      <c r="I12" s="25" t="s">
        <v>18</v>
      </c>
      <c r="J12" s="48">
        <v>46048</v>
      </c>
      <c r="L12" s="28"/>
    </row>
    <row r="13" spans="2:46" s="1" customFormat="1" ht="10.9" customHeight="1" x14ac:dyDescent="0.2">
      <c r="B13" s="28"/>
      <c r="L13" s="28"/>
    </row>
    <row r="14" spans="2:46" s="1" customFormat="1" ht="12" customHeight="1" x14ac:dyDescent="0.2">
      <c r="B14" s="28"/>
      <c r="D14" s="25" t="s">
        <v>19</v>
      </c>
      <c r="I14" s="25" t="s">
        <v>20</v>
      </c>
      <c r="J14" s="23" t="str">
        <f>IF('Rekapitulace stavby'!AN10="","",'Rekapitulace stavby'!AN10)</f>
        <v>00298077</v>
      </c>
      <c r="L14" s="28"/>
    </row>
    <row r="15" spans="2:46" s="1" customFormat="1" ht="18" customHeight="1" x14ac:dyDescent="0.2">
      <c r="B15" s="28"/>
      <c r="E15" s="23" t="str">
        <f>IF('Rekapitulace stavby'!E11="","",'Rekapitulace stavby'!E11)</f>
        <v>Město Kopřivnice</v>
      </c>
      <c r="I15" s="25" t="s">
        <v>21</v>
      </c>
      <c r="J15" s="23" t="str">
        <f>IF('Rekapitulace stavby'!AN11="","",'Rekapitulace stavby'!AN11)</f>
        <v>CZ00298077</v>
      </c>
      <c r="L15" s="28"/>
    </row>
    <row r="16" spans="2:46" s="1" customFormat="1" ht="6.95" customHeight="1" x14ac:dyDescent="0.2">
      <c r="B16" s="28"/>
      <c r="L16" s="28"/>
    </row>
    <row r="17" spans="2:12" s="1" customFormat="1" ht="12" customHeight="1" x14ac:dyDescent="0.2">
      <c r="B17" s="28"/>
      <c r="D17" s="25" t="s">
        <v>22</v>
      </c>
      <c r="I17" s="25" t="s">
        <v>20</v>
      </c>
      <c r="J17" s="23" t="str">
        <f>'Rekapitulace stavby'!AN13</f>
        <v>Vyplň údaj</v>
      </c>
      <c r="L17" s="28"/>
    </row>
    <row r="18" spans="2:12" s="1" customFormat="1" ht="18" customHeight="1" x14ac:dyDescent="0.2">
      <c r="B18" s="28"/>
      <c r="E18" s="208" t="str">
        <f>'Rekapitulace stavby'!E14</f>
        <v>Vyplň údaj</v>
      </c>
      <c r="F18" s="208"/>
      <c r="G18" s="208"/>
      <c r="H18" s="208"/>
      <c r="I18" s="25" t="s">
        <v>21</v>
      </c>
      <c r="J18" s="23" t="str">
        <f>'Rekapitulace stavby'!AN14</f>
        <v>Vyplň údaj</v>
      </c>
      <c r="L18" s="28"/>
    </row>
    <row r="19" spans="2:12" s="1" customFormat="1" ht="6.95" customHeight="1" x14ac:dyDescent="0.2">
      <c r="B19" s="28"/>
      <c r="L19" s="28"/>
    </row>
    <row r="20" spans="2:12" s="1" customFormat="1" ht="12" customHeight="1" x14ac:dyDescent="0.2">
      <c r="B20" s="28"/>
      <c r="D20" s="25" t="s">
        <v>23</v>
      </c>
      <c r="I20" s="25" t="s">
        <v>20</v>
      </c>
      <c r="J20" s="23" t="str">
        <f>IF('Rekapitulace stavby'!AN16="","",'Rekapitulace stavby'!AN16)</f>
        <v/>
      </c>
      <c r="L20" s="28"/>
    </row>
    <row r="21" spans="2:12" s="1" customFormat="1" ht="18" customHeight="1" x14ac:dyDescent="0.2">
      <c r="B21" s="28"/>
      <c r="E21" s="23" t="str">
        <f>IF('Rekapitulace stavby'!E17="","",'Rekapitulace stavby'!E17)</f>
        <v>Ing. Arch. Marika Hanke</v>
      </c>
      <c r="I21" s="25" t="s">
        <v>21</v>
      </c>
      <c r="J21" s="23" t="str">
        <f>IF('Rekapitulace stavby'!AN17="","",'Rekapitulace stavby'!AN17)</f>
        <v/>
      </c>
      <c r="L21" s="28"/>
    </row>
    <row r="22" spans="2:12" s="1" customFormat="1" ht="6.95" customHeight="1" x14ac:dyDescent="0.2">
      <c r="B22" s="28"/>
      <c r="L22" s="28"/>
    </row>
    <row r="23" spans="2:12" s="1" customFormat="1" ht="12" customHeight="1" x14ac:dyDescent="0.2">
      <c r="B23" s="28"/>
      <c r="D23" s="25" t="s">
        <v>25</v>
      </c>
      <c r="I23" s="25" t="s">
        <v>20</v>
      </c>
      <c r="J23" s="23" t="str">
        <f>IF('Rekapitulace stavby'!AN19="","",'Rekapitulace stavby'!AN19)</f>
        <v/>
      </c>
      <c r="L23" s="28"/>
    </row>
    <row r="24" spans="2:12" s="1" customFormat="1" ht="18" customHeight="1" x14ac:dyDescent="0.2">
      <c r="B24" s="28"/>
      <c r="E24" s="23" t="str">
        <f>IF('Rekapitulace stavby'!E20="","",'Rekapitulace stavby'!E20)</f>
        <v xml:space="preserve"> </v>
      </c>
      <c r="I24" s="25" t="s">
        <v>21</v>
      </c>
      <c r="J24" s="23" t="str">
        <f>IF('Rekapitulace stavby'!AN20="","",'Rekapitulace stavby'!AN20)</f>
        <v/>
      </c>
      <c r="L24" s="28"/>
    </row>
    <row r="25" spans="2:12" s="1" customFormat="1" ht="6.95" customHeight="1" x14ac:dyDescent="0.2">
      <c r="B25" s="28"/>
      <c r="L25" s="28"/>
    </row>
    <row r="26" spans="2:12" s="1" customFormat="1" ht="12" customHeight="1" x14ac:dyDescent="0.2">
      <c r="B26" s="28"/>
      <c r="D26" s="25" t="s">
        <v>26</v>
      </c>
      <c r="L26" s="28"/>
    </row>
    <row r="27" spans="2:12" s="7" customFormat="1" ht="16.5" customHeight="1" x14ac:dyDescent="0.2">
      <c r="B27" s="84"/>
      <c r="E27" s="211" t="s">
        <v>1</v>
      </c>
      <c r="F27" s="211"/>
      <c r="G27" s="211"/>
      <c r="H27" s="211"/>
      <c r="L27" s="84"/>
    </row>
    <row r="28" spans="2:12" s="1" customFormat="1" ht="6.95" customHeight="1" x14ac:dyDescent="0.2">
      <c r="B28" s="28"/>
      <c r="L28" s="28"/>
    </row>
    <row r="29" spans="2:12" s="1" customFormat="1" ht="6.95" customHeight="1" x14ac:dyDescent="0.2">
      <c r="B29" s="28"/>
      <c r="D29" s="49"/>
      <c r="E29" s="49"/>
      <c r="F29" s="49"/>
      <c r="G29" s="49"/>
      <c r="H29" s="49"/>
      <c r="I29" s="49"/>
      <c r="J29" s="49"/>
      <c r="K29" s="49"/>
      <c r="L29" s="28"/>
    </row>
    <row r="30" spans="2:12" s="1" customFormat="1" ht="25.35" customHeight="1" x14ac:dyDescent="0.2">
      <c r="B30" s="28"/>
      <c r="D30" s="85" t="s">
        <v>27</v>
      </c>
      <c r="J30" s="61">
        <f>ROUND(J127, 2)</f>
        <v>0</v>
      </c>
      <c r="L30" s="28"/>
    </row>
    <row r="31" spans="2:12" s="1" customFormat="1" ht="6.95" customHeight="1" x14ac:dyDescent="0.2">
      <c r="B31" s="28"/>
      <c r="D31" s="49"/>
      <c r="E31" s="49"/>
      <c r="F31" s="49"/>
      <c r="G31" s="49"/>
      <c r="H31" s="49"/>
      <c r="I31" s="49"/>
      <c r="J31" s="49"/>
      <c r="K31" s="49"/>
      <c r="L31" s="28"/>
    </row>
    <row r="32" spans="2:12" s="1" customFormat="1" ht="14.45" customHeight="1" x14ac:dyDescent="0.2">
      <c r="B32" s="28"/>
      <c r="F32" s="31" t="s">
        <v>29</v>
      </c>
      <c r="I32" s="31" t="s">
        <v>28</v>
      </c>
      <c r="J32" s="31" t="s">
        <v>30</v>
      </c>
      <c r="L32" s="28"/>
    </row>
    <row r="33" spans="2:12" s="1" customFormat="1" ht="14.45" customHeight="1" x14ac:dyDescent="0.2">
      <c r="B33" s="28"/>
      <c r="D33" s="86" t="s">
        <v>31</v>
      </c>
      <c r="E33" s="25" t="s">
        <v>32</v>
      </c>
      <c r="F33" s="87">
        <v>0</v>
      </c>
      <c r="I33" s="88">
        <v>0.21</v>
      </c>
      <c r="J33" s="87">
        <v>0</v>
      </c>
      <c r="L33" s="28"/>
    </row>
    <row r="34" spans="2:12" s="1" customFormat="1" ht="14.45" customHeight="1" x14ac:dyDescent="0.2">
      <c r="B34" s="28"/>
      <c r="E34" s="25" t="s">
        <v>33</v>
      </c>
      <c r="F34" s="87">
        <f>SUM(J30)</f>
        <v>0</v>
      </c>
      <c r="I34" s="88">
        <v>0.12</v>
      </c>
      <c r="J34" s="87">
        <f>SUM(F34*0.12)</f>
        <v>0</v>
      </c>
      <c r="L34" s="28"/>
    </row>
    <row r="35" spans="2:12" s="1" customFormat="1" ht="14.45" hidden="1" customHeight="1" x14ac:dyDescent="0.2">
      <c r="B35" s="28"/>
      <c r="E35" s="25" t="s">
        <v>34</v>
      </c>
      <c r="F35" s="87">
        <f>ROUND((SUM(BG127:BG210)),  2)</f>
        <v>0</v>
      </c>
      <c r="I35" s="88">
        <v>0.21</v>
      </c>
      <c r="J35" s="87">
        <f>0</f>
        <v>0</v>
      </c>
      <c r="L35" s="28"/>
    </row>
    <row r="36" spans="2:12" s="1" customFormat="1" ht="14.45" hidden="1" customHeight="1" x14ac:dyDescent="0.2">
      <c r="B36" s="28"/>
      <c r="E36" s="25" t="s">
        <v>35</v>
      </c>
      <c r="F36" s="87">
        <f>ROUND((SUM(BH127:BH210)),  2)</f>
        <v>0</v>
      </c>
      <c r="I36" s="88">
        <v>0.12</v>
      </c>
      <c r="J36" s="87">
        <f>0</f>
        <v>0</v>
      </c>
      <c r="L36" s="28"/>
    </row>
    <row r="37" spans="2:12" s="1" customFormat="1" ht="14.45" hidden="1" customHeight="1" x14ac:dyDescent="0.2">
      <c r="B37" s="28"/>
      <c r="E37" s="25" t="s">
        <v>36</v>
      </c>
      <c r="F37" s="87">
        <f>ROUND((SUM(BI127:BI210)),  2)</f>
        <v>0</v>
      </c>
      <c r="I37" s="88">
        <v>0</v>
      </c>
      <c r="J37" s="87">
        <f>0</f>
        <v>0</v>
      </c>
      <c r="L37" s="28"/>
    </row>
    <row r="38" spans="2:12" s="1" customFormat="1" ht="6.95" customHeight="1" x14ac:dyDescent="0.2">
      <c r="B38" s="28"/>
      <c r="L38" s="28"/>
    </row>
    <row r="39" spans="2:12" s="1" customFormat="1" ht="25.35" customHeight="1" x14ac:dyDescent="0.2">
      <c r="B39" s="28"/>
      <c r="C39" s="89"/>
      <c r="D39" s="90" t="s">
        <v>37</v>
      </c>
      <c r="E39" s="52"/>
      <c r="F39" s="52"/>
      <c r="G39" s="91" t="s">
        <v>38</v>
      </c>
      <c r="H39" s="92" t="s">
        <v>39</v>
      </c>
      <c r="I39" s="52"/>
      <c r="J39" s="93">
        <f>SUM(J30:J37)</f>
        <v>0</v>
      </c>
      <c r="K39" s="94"/>
      <c r="L39" s="28"/>
    </row>
    <row r="40" spans="2:12" s="1" customFormat="1" ht="14.45" customHeight="1" x14ac:dyDescent="0.2">
      <c r="B40" s="28"/>
      <c r="L40" s="28"/>
    </row>
    <row r="41" spans="2:12" ht="14.45" customHeight="1" x14ac:dyDescent="0.2">
      <c r="B41" s="19"/>
      <c r="L41" s="19"/>
    </row>
    <row r="42" spans="2:12" ht="14.45" customHeight="1" x14ac:dyDescent="0.2">
      <c r="B42" s="19"/>
      <c r="L42" s="19"/>
    </row>
    <row r="43" spans="2:12" ht="14.45" customHeight="1" x14ac:dyDescent="0.2">
      <c r="B43" s="19"/>
      <c r="L43" s="19"/>
    </row>
    <row r="44" spans="2:12" ht="14.45" customHeight="1" x14ac:dyDescent="0.2">
      <c r="B44" s="19"/>
      <c r="L44" s="19"/>
    </row>
    <row r="45" spans="2:12" ht="14.45" customHeight="1" x14ac:dyDescent="0.2">
      <c r="B45" s="19"/>
      <c r="L45" s="19"/>
    </row>
    <row r="46" spans="2:12" ht="14.45" customHeight="1" x14ac:dyDescent="0.2">
      <c r="B46" s="19"/>
      <c r="L46" s="19"/>
    </row>
    <row r="47" spans="2:12" ht="14.45" customHeight="1" x14ac:dyDescent="0.2">
      <c r="B47" s="19"/>
      <c r="L47" s="19"/>
    </row>
    <row r="48" spans="2:12" ht="14.45" customHeight="1" x14ac:dyDescent="0.2">
      <c r="B48" s="19"/>
      <c r="L48" s="19"/>
    </row>
    <row r="49" spans="2:12" ht="14.45" customHeight="1" x14ac:dyDescent="0.2">
      <c r="B49" s="19"/>
      <c r="L49" s="19"/>
    </row>
    <row r="50" spans="2:12" s="1" customFormat="1" ht="14.45" customHeight="1" x14ac:dyDescent="0.2">
      <c r="B50" s="28"/>
      <c r="D50" s="37" t="s">
        <v>40</v>
      </c>
      <c r="E50" s="38"/>
      <c r="F50" s="38"/>
      <c r="G50" s="37" t="s">
        <v>41</v>
      </c>
      <c r="H50" s="38"/>
      <c r="I50" s="38"/>
      <c r="J50" s="38"/>
      <c r="K50" s="38"/>
      <c r="L50" s="28"/>
    </row>
    <row r="51" spans="2:12" x14ac:dyDescent="0.2">
      <c r="B51" s="19"/>
      <c r="L51" s="19"/>
    </row>
    <row r="52" spans="2:12" x14ac:dyDescent="0.2">
      <c r="B52" s="19"/>
      <c r="L52" s="19"/>
    </row>
    <row r="53" spans="2:12" x14ac:dyDescent="0.2">
      <c r="B53" s="19"/>
      <c r="L53" s="19"/>
    </row>
    <row r="54" spans="2:12" x14ac:dyDescent="0.2">
      <c r="B54" s="19"/>
      <c r="L54" s="19"/>
    </row>
    <row r="55" spans="2:12" x14ac:dyDescent="0.2">
      <c r="B55" s="19"/>
      <c r="L55" s="19"/>
    </row>
    <row r="56" spans="2:12" x14ac:dyDescent="0.2">
      <c r="B56" s="19"/>
      <c r="L56" s="19"/>
    </row>
    <row r="57" spans="2:12" x14ac:dyDescent="0.2">
      <c r="B57" s="19"/>
      <c r="L57" s="19"/>
    </row>
    <row r="58" spans="2:12" x14ac:dyDescent="0.2">
      <c r="B58" s="19"/>
      <c r="L58" s="19"/>
    </row>
    <row r="59" spans="2:12" x14ac:dyDescent="0.2">
      <c r="B59" s="19"/>
      <c r="L59" s="19"/>
    </row>
    <row r="60" spans="2:12" x14ac:dyDescent="0.2">
      <c r="B60" s="19"/>
      <c r="L60" s="19"/>
    </row>
    <row r="61" spans="2:12" s="1" customFormat="1" ht="12.75" x14ac:dyDescent="0.2">
      <c r="B61" s="28"/>
      <c r="D61" s="39" t="s">
        <v>42</v>
      </c>
      <c r="E61" s="30"/>
      <c r="F61" s="95" t="s">
        <v>43</v>
      </c>
      <c r="G61" s="39" t="s">
        <v>42</v>
      </c>
      <c r="H61" s="30"/>
      <c r="I61" s="30"/>
      <c r="J61" s="96" t="s">
        <v>43</v>
      </c>
      <c r="K61" s="30"/>
      <c r="L61" s="28"/>
    </row>
    <row r="62" spans="2:12" x14ac:dyDescent="0.2">
      <c r="B62" s="19"/>
      <c r="L62" s="19"/>
    </row>
    <row r="63" spans="2:12" x14ac:dyDescent="0.2">
      <c r="B63" s="19"/>
      <c r="L63" s="19"/>
    </row>
    <row r="64" spans="2:12" x14ac:dyDescent="0.2">
      <c r="B64" s="19"/>
      <c r="L64" s="19"/>
    </row>
    <row r="65" spans="2:12" s="1" customFormat="1" ht="12.75" x14ac:dyDescent="0.2">
      <c r="B65" s="28"/>
      <c r="D65" s="37" t="s">
        <v>44</v>
      </c>
      <c r="E65" s="38"/>
      <c r="F65" s="38"/>
      <c r="G65" s="37" t="s">
        <v>45</v>
      </c>
      <c r="H65" s="38"/>
      <c r="I65" s="38"/>
      <c r="J65" s="38"/>
      <c r="K65" s="38"/>
      <c r="L65" s="28"/>
    </row>
    <row r="66" spans="2:12" x14ac:dyDescent="0.2">
      <c r="B66" s="19"/>
      <c r="L66" s="19"/>
    </row>
    <row r="67" spans="2:12" x14ac:dyDescent="0.2">
      <c r="B67" s="19"/>
      <c r="L67" s="19"/>
    </row>
    <row r="68" spans="2:12" x14ac:dyDescent="0.2">
      <c r="B68" s="19"/>
      <c r="L68" s="19"/>
    </row>
    <row r="69" spans="2:12" x14ac:dyDescent="0.2">
      <c r="B69" s="19"/>
      <c r="L69" s="19"/>
    </row>
    <row r="70" spans="2:12" x14ac:dyDescent="0.2">
      <c r="B70" s="19"/>
      <c r="L70" s="19"/>
    </row>
    <row r="71" spans="2:12" x14ac:dyDescent="0.2">
      <c r="B71" s="19"/>
      <c r="L71" s="19"/>
    </row>
    <row r="72" spans="2:12" x14ac:dyDescent="0.2">
      <c r="B72" s="19"/>
      <c r="L72" s="19"/>
    </row>
    <row r="73" spans="2:12" x14ac:dyDescent="0.2">
      <c r="B73" s="19"/>
      <c r="L73" s="19"/>
    </row>
    <row r="74" spans="2:12" x14ac:dyDescent="0.2">
      <c r="B74" s="19"/>
      <c r="L74" s="19"/>
    </row>
    <row r="75" spans="2:12" x14ac:dyDescent="0.2">
      <c r="B75" s="19"/>
      <c r="L75" s="19"/>
    </row>
    <row r="76" spans="2:12" s="1" customFormat="1" ht="12.75" x14ac:dyDescent="0.2">
      <c r="B76" s="28"/>
      <c r="D76" s="39" t="s">
        <v>42</v>
      </c>
      <c r="E76" s="30"/>
      <c r="F76" s="95" t="s">
        <v>43</v>
      </c>
      <c r="G76" s="39" t="s">
        <v>42</v>
      </c>
      <c r="H76" s="30"/>
      <c r="I76" s="30"/>
      <c r="J76" s="96" t="s">
        <v>43</v>
      </c>
      <c r="K76" s="30"/>
      <c r="L76" s="28"/>
    </row>
    <row r="77" spans="2:12" s="1" customFormat="1" ht="14.45" customHeight="1" x14ac:dyDescent="0.2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8"/>
    </row>
    <row r="81" spans="2:47" s="1" customFormat="1" ht="6.95" customHeight="1" x14ac:dyDescent="0.2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8"/>
    </row>
    <row r="82" spans="2:47" s="1" customFormat="1" ht="24.95" customHeight="1" x14ac:dyDescent="0.2">
      <c r="B82" s="28"/>
      <c r="C82" s="20" t="s">
        <v>84</v>
      </c>
      <c r="L82" s="28"/>
    </row>
    <row r="83" spans="2:47" s="1" customFormat="1" ht="6.95" customHeight="1" x14ac:dyDescent="0.2">
      <c r="B83" s="28"/>
      <c r="L83" s="28"/>
    </row>
    <row r="84" spans="2:47" s="1" customFormat="1" ht="12" customHeight="1" x14ac:dyDescent="0.2">
      <c r="B84" s="28"/>
      <c r="C84" s="25" t="s">
        <v>13</v>
      </c>
      <c r="L84" s="28"/>
    </row>
    <row r="85" spans="2:47" s="1" customFormat="1" ht="16.5" customHeight="1" x14ac:dyDescent="0.2">
      <c r="B85" s="28"/>
      <c r="E85" s="243" t="str">
        <f>E7</f>
        <v>Stavební úpravy BJ 1+1, 320 ul. Česká Kopřivnice</v>
      </c>
      <c r="F85" s="244"/>
      <c r="G85" s="244"/>
      <c r="H85" s="244"/>
      <c r="L85" s="28"/>
    </row>
    <row r="86" spans="2:47" s="1" customFormat="1" ht="12" customHeight="1" x14ac:dyDescent="0.2">
      <c r="B86" s="28"/>
      <c r="C86" s="25" t="s">
        <v>83</v>
      </c>
      <c r="L86" s="28"/>
    </row>
    <row r="87" spans="2:47" s="1" customFormat="1" ht="16.5" customHeight="1" x14ac:dyDescent="0.2">
      <c r="B87" s="28"/>
      <c r="E87" s="229" t="str">
        <f>E9</f>
        <v>2 - ZTI</v>
      </c>
      <c r="F87" s="242"/>
      <c r="G87" s="242"/>
      <c r="H87" s="242"/>
      <c r="L87" s="28"/>
    </row>
    <row r="88" spans="2:47" s="1" customFormat="1" ht="6.95" customHeight="1" x14ac:dyDescent="0.2">
      <c r="B88" s="28"/>
      <c r="L88" s="28"/>
    </row>
    <row r="89" spans="2:47" s="1" customFormat="1" ht="12" customHeight="1" x14ac:dyDescent="0.2">
      <c r="B89" s="28"/>
      <c r="C89" s="25" t="s">
        <v>16</v>
      </c>
      <c r="F89" s="23" t="str">
        <f>F12</f>
        <v xml:space="preserve"> </v>
      </c>
      <c r="I89" s="25" t="s">
        <v>18</v>
      </c>
      <c r="J89" s="48">
        <f>IF(J12="","",J12)</f>
        <v>46048</v>
      </c>
      <c r="L89" s="28"/>
    </row>
    <row r="90" spans="2:47" s="1" customFormat="1" ht="6.95" customHeight="1" x14ac:dyDescent="0.2">
      <c r="B90" s="28"/>
      <c r="L90" s="28"/>
    </row>
    <row r="91" spans="2:47" s="1" customFormat="1" ht="15.2" customHeight="1" x14ac:dyDescent="0.2">
      <c r="B91" s="28"/>
      <c r="C91" s="25" t="s">
        <v>19</v>
      </c>
      <c r="F91" s="23" t="str">
        <f>E15</f>
        <v>Město Kopřivnice</v>
      </c>
      <c r="I91" s="25" t="s">
        <v>23</v>
      </c>
      <c r="J91" s="26" t="str">
        <f>E21</f>
        <v>Ing. Arch. Marika Hanke</v>
      </c>
      <c r="L91" s="28"/>
    </row>
    <row r="92" spans="2:47" s="1" customFormat="1" ht="15.2" customHeight="1" x14ac:dyDescent="0.2">
      <c r="B92" s="28"/>
      <c r="C92" s="25" t="s">
        <v>22</v>
      </c>
      <c r="F92" s="23" t="str">
        <f>IF(E18="","",E18)</f>
        <v>Vyplň údaj</v>
      </c>
      <c r="I92" s="25" t="s">
        <v>25</v>
      </c>
      <c r="J92" s="26" t="str">
        <f>E24</f>
        <v xml:space="preserve"> </v>
      </c>
      <c r="L92" s="28"/>
    </row>
    <row r="93" spans="2:47" s="1" customFormat="1" ht="10.35" customHeight="1" x14ac:dyDescent="0.2">
      <c r="B93" s="28"/>
      <c r="L93" s="28"/>
    </row>
    <row r="94" spans="2:47" s="1" customFormat="1" ht="29.25" customHeight="1" x14ac:dyDescent="0.2">
      <c r="B94" s="28"/>
      <c r="C94" s="97" t="s">
        <v>85</v>
      </c>
      <c r="D94" s="89"/>
      <c r="E94" s="89"/>
      <c r="F94" s="89"/>
      <c r="G94" s="89"/>
      <c r="H94" s="89"/>
      <c r="I94" s="89"/>
      <c r="J94" s="98" t="s">
        <v>86</v>
      </c>
      <c r="K94" s="89"/>
      <c r="L94" s="28"/>
    </row>
    <row r="95" spans="2:47" s="1" customFormat="1" ht="10.35" customHeight="1" x14ac:dyDescent="0.2">
      <c r="B95" s="28"/>
      <c r="L95" s="28"/>
    </row>
    <row r="96" spans="2:47" s="1" customFormat="1" ht="22.9" customHeight="1" x14ac:dyDescent="0.2">
      <c r="B96" s="28"/>
      <c r="C96" s="99" t="s">
        <v>87</v>
      </c>
      <c r="J96" s="61">
        <f>J127</f>
        <v>0</v>
      </c>
      <c r="L96" s="28"/>
      <c r="AU96" s="16" t="s">
        <v>88</v>
      </c>
    </row>
    <row r="97" spans="2:12" s="8" customFormat="1" ht="24.95" customHeight="1" x14ac:dyDescent="0.2">
      <c r="B97" s="100"/>
      <c r="D97" s="101" t="s">
        <v>772</v>
      </c>
      <c r="E97" s="102"/>
      <c r="F97" s="102"/>
      <c r="G97" s="102"/>
      <c r="H97" s="102"/>
      <c r="I97" s="102"/>
      <c r="J97" s="103">
        <f>J128</f>
        <v>0</v>
      </c>
      <c r="L97" s="100"/>
    </row>
    <row r="98" spans="2:12" s="8" customFormat="1" ht="24.95" customHeight="1" x14ac:dyDescent="0.2">
      <c r="B98" s="100"/>
      <c r="D98" s="101" t="s">
        <v>773</v>
      </c>
      <c r="E98" s="102"/>
      <c r="F98" s="102"/>
      <c r="G98" s="102"/>
      <c r="H98" s="102"/>
      <c r="I98" s="102"/>
      <c r="J98" s="103">
        <f>J137</f>
        <v>0</v>
      </c>
      <c r="L98" s="100"/>
    </row>
    <row r="99" spans="2:12" s="8" customFormat="1" ht="24.95" customHeight="1" x14ac:dyDescent="0.2">
      <c r="B99" s="100"/>
      <c r="D99" s="101" t="s">
        <v>774</v>
      </c>
      <c r="E99" s="102"/>
      <c r="F99" s="102"/>
      <c r="G99" s="102"/>
      <c r="H99" s="102"/>
      <c r="I99" s="102"/>
      <c r="J99" s="103">
        <f>J139</f>
        <v>0</v>
      </c>
      <c r="L99" s="100"/>
    </row>
    <row r="100" spans="2:12" s="8" customFormat="1" ht="24.95" customHeight="1" x14ac:dyDescent="0.2">
      <c r="B100" s="100"/>
      <c r="D100" s="101" t="s">
        <v>775</v>
      </c>
      <c r="E100" s="102"/>
      <c r="F100" s="102"/>
      <c r="G100" s="102"/>
      <c r="H100" s="102"/>
      <c r="I100" s="102"/>
      <c r="J100" s="103">
        <f>J152</f>
        <v>0</v>
      </c>
      <c r="L100" s="100"/>
    </row>
    <row r="101" spans="2:12" s="8" customFormat="1" ht="24.95" customHeight="1" x14ac:dyDescent="0.2">
      <c r="B101" s="100"/>
      <c r="D101" s="101" t="s">
        <v>776</v>
      </c>
      <c r="E101" s="102"/>
      <c r="F101" s="102"/>
      <c r="G101" s="102"/>
      <c r="H101" s="102"/>
      <c r="I101" s="102"/>
      <c r="J101" s="103">
        <f>J164</f>
        <v>0</v>
      </c>
      <c r="L101" s="100"/>
    </row>
    <row r="102" spans="2:12" s="8" customFormat="1" ht="24.95" customHeight="1" x14ac:dyDescent="0.2">
      <c r="B102" s="100"/>
      <c r="D102" s="101" t="s">
        <v>777</v>
      </c>
      <c r="E102" s="102"/>
      <c r="F102" s="102"/>
      <c r="G102" s="102"/>
      <c r="H102" s="102"/>
      <c r="I102" s="102"/>
      <c r="J102" s="103">
        <f>J187</f>
        <v>0</v>
      </c>
      <c r="L102" s="100"/>
    </row>
    <row r="103" spans="2:12" s="8" customFormat="1" ht="24.95" customHeight="1" x14ac:dyDescent="0.2">
      <c r="B103" s="100"/>
      <c r="D103" s="101" t="s">
        <v>778</v>
      </c>
      <c r="E103" s="102"/>
      <c r="F103" s="102"/>
      <c r="G103" s="102"/>
      <c r="H103" s="102"/>
      <c r="I103" s="102"/>
      <c r="J103" s="103">
        <f>J190</f>
        <v>0</v>
      </c>
      <c r="L103" s="100"/>
    </row>
    <row r="104" spans="2:12" s="8" customFormat="1" ht="24.95" customHeight="1" x14ac:dyDescent="0.2">
      <c r="B104" s="100"/>
      <c r="D104" s="101" t="s">
        <v>779</v>
      </c>
      <c r="E104" s="102"/>
      <c r="F104" s="102"/>
      <c r="G104" s="102"/>
      <c r="H104" s="102"/>
      <c r="I104" s="102"/>
      <c r="J104" s="103">
        <f>J200</f>
        <v>0</v>
      </c>
      <c r="L104" s="100"/>
    </row>
    <row r="105" spans="2:12" s="8" customFormat="1" ht="24.95" hidden="1" customHeight="1" x14ac:dyDescent="0.2">
      <c r="B105" s="100"/>
      <c r="D105" s="101" t="s">
        <v>708</v>
      </c>
      <c r="E105" s="102"/>
      <c r="F105" s="102"/>
      <c r="G105" s="102"/>
      <c r="H105" s="102"/>
      <c r="I105" s="102"/>
      <c r="J105" s="103">
        <f>J204</f>
        <v>0</v>
      </c>
      <c r="L105" s="100"/>
    </row>
    <row r="106" spans="2:12" s="8" customFormat="1" ht="24.95" customHeight="1" x14ac:dyDescent="0.2">
      <c r="B106" s="100"/>
      <c r="D106" s="101" t="s">
        <v>95</v>
      </c>
      <c r="E106" s="102"/>
      <c r="F106" s="102"/>
      <c r="G106" s="102"/>
      <c r="H106" s="102"/>
      <c r="I106" s="102"/>
      <c r="J106" s="103">
        <f>J205</f>
        <v>0</v>
      </c>
      <c r="L106" s="100"/>
    </row>
    <row r="107" spans="2:12" s="9" customFormat="1" ht="19.899999999999999" customHeight="1" x14ac:dyDescent="0.2">
      <c r="B107" s="104"/>
      <c r="D107" s="105" t="s">
        <v>780</v>
      </c>
      <c r="E107" s="106"/>
      <c r="F107" s="106"/>
      <c r="G107" s="106"/>
      <c r="H107" s="106"/>
      <c r="I107" s="106"/>
      <c r="J107" s="107">
        <f>J206</f>
        <v>0</v>
      </c>
      <c r="L107" s="104"/>
    </row>
    <row r="108" spans="2:12" s="1" customFormat="1" ht="21.75" customHeight="1" x14ac:dyDescent="0.2">
      <c r="B108" s="28"/>
      <c r="L108" s="28"/>
    </row>
    <row r="109" spans="2:12" s="1" customFormat="1" ht="6.95" customHeight="1" x14ac:dyDescent="0.2"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28"/>
    </row>
    <row r="113" spans="2:63" s="1" customFormat="1" ht="6.95" customHeight="1" x14ac:dyDescent="0.2">
      <c r="B113" s="42"/>
      <c r="C113" s="43"/>
      <c r="D113" s="43"/>
      <c r="E113" s="43"/>
      <c r="F113" s="43"/>
      <c r="G113" s="43"/>
      <c r="H113" s="43"/>
      <c r="I113" s="43"/>
      <c r="J113" s="43"/>
      <c r="K113" s="43"/>
      <c r="L113" s="28"/>
    </row>
    <row r="114" spans="2:63" s="1" customFormat="1" ht="24.95" customHeight="1" x14ac:dyDescent="0.2">
      <c r="B114" s="28"/>
      <c r="C114" s="20" t="s">
        <v>110</v>
      </c>
      <c r="L114" s="28"/>
    </row>
    <row r="115" spans="2:63" s="1" customFormat="1" ht="6.95" customHeight="1" x14ac:dyDescent="0.2">
      <c r="B115" s="28"/>
      <c r="L115" s="28"/>
    </row>
    <row r="116" spans="2:63" s="1" customFormat="1" ht="12" customHeight="1" x14ac:dyDescent="0.2">
      <c r="B116" s="28"/>
      <c r="C116" s="25" t="s">
        <v>13</v>
      </c>
      <c r="L116" s="28"/>
    </row>
    <row r="117" spans="2:63" s="1" customFormat="1" ht="16.5" customHeight="1" x14ac:dyDescent="0.2">
      <c r="B117" s="28"/>
      <c r="E117" s="243" t="str">
        <f>E7</f>
        <v>Stavební úpravy BJ 1+1, 320 ul. Česká Kopřivnice</v>
      </c>
      <c r="F117" s="244"/>
      <c r="G117" s="244"/>
      <c r="H117" s="244"/>
      <c r="L117" s="28"/>
    </row>
    <row r="118" spans="2:63" s="1" customFormat="1" ht="12" customHeight="1" x14ac:dyDescent="0.2">
      <c r="B118" s="28"/>
      <c r="C118" s="25" t="s">
        <v>83</v>
      </c>
      <c r="L118" s="28"/>
    </row>
    <row r="119" spans="2:63" s="1" customFormat="1" ht="16.5" customHeight="1" x14ac:dyDescent="0.2">
      <c r="B119" s="28"/>
      <c r="E119" s="229" t="str">
        <f>E9</f>
        <v>2 - ZTI</v>
      </c>
      <c r="F119" s="242"/>
      <c r="G119" s="242"/>
      <c r="H119" s="242"/>
      <c r="L119" s="28"/>
    </row>
    <row r="120" spans="2:63" s="1" customFormat="1" ht="6.95" customHeight="1" x14ac:dyDescent="0.2">
      <c r="B120" s="28"/>
      <c r="L120" s="28"/>
    </row>
    <row r="121" spans="2:63" s="1" customFormat="1" ht="12" customHeight="1" x14ac:dyDescent="0.2">
      <c r="B121" s="28"/>
      <c r="C121" s="25" t="s">
        <v>16</v>
      </c>
      <c r="F121" s="23" t="str">
        <f>F12</f>
        <v xml:space="preserve"> </v>
      </c>
      <c r="I121" s="25" t="s">
        <v>18</v>
      </c>
      <c r="J121" s="48">
        <f>IF(J12="","",J12)</f>
        <v>46048</v>
      </c>
      <c r="L121" s="28"/>
    </row>
    <row r="122" spans="2:63" s="1" customFormat="1" ht="6.95" customHeight="1" x14ac:dyDescent="0.2">
      <c r="B122" s="28"/>
      <c r="L122" s="28"/>
    </row>
    <row r="123" spans="2:63" s="1" customFormat="1" ht="15.2" customHeight="1" x14ac:dyDescent="0.2">
      <c r="B123" s="28"/>
      <c r="C123" s="25" t="s">
        <v>19</v>
      </c>
      <c r="F123" s="23" t="str">
        <f>E15</f>
        <v>Město Kopřivnice</v>
      </c>
      <c r="I123" s="25" t="s">
        <v>23</v>
      </c>
      <c r="J123" s="26" t="str">
        <f>E21</f>
        <v>Ing. Arch. Marika Hanke</v>
      </c>
      <c r="L123" s="28"/>
    </row>
    <row r="124" spans="2:63" s="1" customFormat="1" ht="15.2" customHeight="1" x14ac:dyDescent="0.2">
      <c r="B124" s="28"/>
      <c r="C124" s="25" t="s">
        <v>22</v>
      </c>
      <c r="F124" s="23" t="str">
        <f>IF(E18="","",E18)</f>
        <v>Vyplň údaj</v>
      </c>
      <c r="I124" s="25" t="s">
        <v>25</v>
      </c>
      <c r="J124" s="26" t="str">
        <f>E24</f>
        <v xml:space="preserve"> </v>
      </c>
      <c r="L124" s="28"/>
    </row>
    <row r="125" spans="2:63" s="1" customFormat="1" ht="10.35" customHeight="1" x14ac:dyDescent="0.2">
      <c r="B125" s="28"/>
      <c r="L125" s="28"/>
    </row>
    <row r="126" spans="2:63" s="10" customFormat="1" ht="29.25" customHeight="1" x14ac:dyDescent="0.2">
      <c r="B126" s="108"/>
      <c r="C126" s="109" t="s">
        <v>111</v>
      </c>
      <c r="D126" s="110" t="s">
        <v>52</v>
      </c>
      <c r="E126" s="110" t="s">
        <v>48</v>
      </c>
      <c r="F126" s="110" t="s">
        <v>49</v>
      </c>
      <c r="G126" s="110" t="s">
        <v>112</v>
      </c>
      <c r="H126" s="110" t="s">
        <v>113</v>
      </c>
      <c r="I126" s="110" t="s">
        <v>114</v>
      </c>
      <c r="J126" s="111" t="s">
        <v>86</v>
      </c>
      <c r="K126" s="112" t="s">
        <v>115</v>
      </c>
      <c r="L126" s="108"/>
      <c r="M126" s="54" t="s">
        <v>1</v>
      </c>
      <c r="N126" s="55" t="s">
        <v>31</v>
      </c>
      <c r="O126" s="55" t="s">
        <v>116</v>
      </c>
      <c r="P126" s="55" t="s">
        <v>117</v>
      </c>
      <c r="Q126" s="55" t="s">
        <v>118</v>
      </c>
      <c r="R126" s="55" t="s">
        <v>119</v>
      </c>
      <c r="S126" s="55" t="s">
        <v>120</v>
      </c>
      <c r="T126" s="56" t="s">
        <v>121</v>
      </c>
    </row>
    <row r="127" spans="2:63" s="1" customFormat="1" ht="22.9" customHeight="1" x14ac:dyDescent="0.25">
      <c r="B127" s="28"/>
      <c r="C127" s="59" t="s">
        <v>122</v>
      </c>
      <c r="J127" s="113">
        <f>BK127</f>
        <v>0</v>
      </c>
      <c r="L127" s="28"/>
      <c r="M127" s="57"/>
      <c r="N127" s="49"/>
      <c r="O127" s="49"/>
      <c r="P127" s="114">
        <f>P128+P137+P139+P152+P164+P187+P190+P200+P204+P205</f>
        <v>2.8319999999999999</v>
      </c>
      <c r="Q127" s="49"/>
      <c r="R127" s="114">
        <f>R128+R137+R139+R152+R164+R187+R190+R200+R204+R205</f>
        <v>3.9839999999999997E-3</v>
      </c>
      <c r="S127" s="49"/>
      <c r="T127" s="115">
        <f>T128+T137+T139+T152+T164+T187+T190+T200+T204+T205</f>
        <v>0</v>
      </c>
      <c r="AT127" s="16" t="s">
        <v>66</v>
      </c>
      <c r="AU127" s="16" t="s">
        <v>88</v>
      </c>
      <c r="BK127" s="116">
        <f>BK128+BK137+BK139+BK152+BK164+BK187+BK190+BK200+BK204+BK205</f>
        <v>0</v>
      </c>
    </row>
    <row r="128" spans="2:63" s="11" customFormat="1" ht="25.9" customHeight="1" x14ac:dyDescent="0.2">
      <c r="B128" s="117"/>
      <c r="D128" s="118" t="s">
        <v>66</v>
      </c>
      <c r="E128" s="119" t="s">
        <v>781</v>
      </c>
      <c r="F128" s="119" t="s">
        <v>782</v>
      </c>
      <c r="J128" s="120">
        <f>BK128</f>
        <v>0</v>
      </c>
      <c r="L128" s="117"/>
      <c r="M128" s="121"/>
      <c r="P128" s="122">
        <f>SUM(P129:P136)</f>
        <v>0</v>
      </c>
      <c r="R128" s="122">
        <f>SUM(R129:R136)</f>
        <v>0</v>
      </c>
      <c r="T128" s="123">
        <f>SUM(T129:T136)</f>
        <v>0</v>
      </c>
      <c r="AR128" s="118" t="s">
        <v>77</v>
      </c>
      <c r="AT128" s="124" t="s">
        <v>66</v>
      </c>
      <c r="AU128" s="124" t="s">
        <v>67</v>
      </c>
      <c r="AY128" s="118" t="s">
        <v>125</v>
      </c>
      <c r="BK128" s="125">
        <f>SUM(BK129:BK136)</f>
        <v>0</v>
      </c>
    </row>
    <row r="129" spans="2:65" s="1" customFormat="1" ht="21.75" customHeight="1" x14ac:dyDescent="0.2">
      <c r="B129" s="128"/>
      <c r="C129" s="129" t="s">
        <v>75</v>
      </c>
      <c r="D129" s="129" t="s">
        <v>128</v>
      </c>
      <c r="E129" s="130" t="s">
        <v>783</v>
      </c>
      <c r="F129" s="131" t="s">
        <v>784</v>
      </c>
      <c r="G129" s="132" t="s">
        <v>242</v>
      </c>
      <c r="H129" s="133">
        <v>14.5</v>
      </c>
      <c r="I129" s="202"/>
      <c r="J129" s="134">
        <f>ROUND(I129*H129,2)</f>
        <v>0</v>
      </c>
      <c r="K129" s="135"/>
      <c r="L129" s="28"/>
      <c r="M129" s="136" t="s">
        <v>1</v>
      </c>
      <c r="N129" s="137" t="s">
        <v>32</v>
      </c>
      <c r="O129" s="138">
        <v>0</v>
      </c>
      <c r="P129" s="138">
        <f>O129*H129</f>
        <v>0</v>
      </c>
      <c r="Q129" s="138">
        <v>0</v>
      </c>
      <c r="R129" s="138">
        <f>Q129*H129</f>
        <v>0</v>
      </c>
      <c r="S129" s="138">
        <v>0</v>
      </c>
      <c r="T129" s="139">
        <f>S129*H129</f>
        <v>0</v>
      </c>
      <c r="AR129" s="140" t="s">
        <v>194</v>
      </c>
      <c r="AT129" s="140" t="s">
        <v>128</v>
      </c>
      <c r="AU129" s="140" t="s">
        <v>75</v>
      </c>
      <c r="AY129" s="16" t="s">
        <v>125</v>
      </c>
      <c r="BE129" s="141">
        <f>IF(N129="základní",J129,0)</f>
        <v>0</v>
      </c>
      <c r="BF129" s="141">
        <f>IF(N129="snížená",J129,0)</f>
        <v>0</v>
      </c>
      <c r="BG129" s="141">
        <f>IF(N129="zákl. přenesená",J129,0)</f>
        <v>0</v>
      </c>
      <c r="BH129" s="141">
        <f>IF(N129="sníž. přenesená",J129,0)</f>
        <v>0</v>
      </c>
      <c r="BI129" s="141">
        <f>IF(N129="nulová",J129,0)</f>
        <v>0</v>
      </c>
      <c r="BJ129" s="16" t="s">
        <v>75</v>
      </c>
      <c r="BK129" s="141">
        <f>ROUND(I129*H129,2)</f>
        <v>0</v>
      </c>
      <c r="BL129" s="16" t="s">
        <v>194</v>
      </c>
      <c r="BM129" s="140" t="s">
        <v>77</v>
      </c>
    </row>
    <row r="130" spans="2:65" s="12" customFormat="1" x14ac:dyDescent="0.2">
      <c r="B130" s="142"/>
      <c r="D130" s="143" t="s">
        <v>137</v>
      </c>
      <c r="E130" s="144" t="s">
        <v>1</v>
      </c>
      <c r="F130" s="145" t="s">
        <v>785</v>
      </c>
      <c r="H130" s="146">
        <v>14.5</v>
      </c>
      <c r="L130" s="142"/>
      <c r="M130" s="147"/>
      <c r="T130" s="148"/>
      <c r="AT130" s="144" t="s">
        <v>137</v>
      </c>
      <c r="AU130" s="144" t="s">
        <v>75</v>
      </c>
      <c r="AV130" s="12" t="s">
        <v>77</v>
      </c>
      <c r="AW130" s="12" t="s">
        <v>24</v>
      </c>
      <c r="AX130" s="12" t="s">
        <v>67</v>
      </c>
      <c r="AY130" s="144" t="s">
        <v>125</v>
      </c>
    </row>
    <row r="131" spans="2:65" s="14" customFormat="1" x14ac:dyDescent="0.2">
      <c r="B131" s="154"/>
      <c r="D131" s="143" t="s">
        <v>137</v>
      </c>
      <c r="E131" s="155" t="s">
        <v>1</v>
      </c>
      <c r="F131" s="156" t="s">
        <v>144</v>
      </c>
      <c r="H131" s="157">
        <v>14.5</v>
      </c>
      <c r="L131" s="154"/>
      <c r="M131" s="158"/>
      <c r="T131" s="159"/>
      <c r="AT131" s="155" t="s">
        <v>137</v>
      </c>
      <c r="AU131" s="155" t="s">
        <v>75</v>
      </c>
      <c r="AV131" s="14" t="s">
        <v>132</v>
      </c>
      <c r="AW131" s="14" t="s">
        <v>24</v>
      </c>
      <c r="AX131" s="14" t="s">
        <v>75</v>
      </c>
      <c r="AY131" s="155" t="s">
        <v>125</v>
      </c>
    </row>
    <row r="132" spans="2:65" s="1" customFormat="1" ht="16.5" customHeight="1" x14ac:dyDescent="0.2">
      <c r="B132" s="128"/>
      <c r="C132" s="129" t="s">
        <v>77</v>
      </c>
      <c r="D132" s="129" t="s">
        <v>128</v>
      </c>
      <c r="E132" s="130" t="s">
        <v>786</v>
      </c>
      <c r="F132" s="131" t="s">
        <v>787</v>
      </c>
      <c r="G132" s="132" t="s">
        <v>242</v>
      </c>
      <c r="H132" s="133">
        <v>7.5</v>
      </c>
      <c r="I132" s="202"/>
      <c r="J132" s="134">
        <f>ROUND(I132*H132,2)</f>
        <v>0</v>
      </c>
      <c r="K132" s="135"/>
      <c r="L132" s="28"/>
      <c r="M132" s="136" t="s">
        <v>1</v>
      </c>
      <c r="N132" s="137" t="s">
        <v>32</v>
      </c>
      <c r="O132" s="138">
        <v>0</v>
      </c>
      <c r="P132" s="138">
        <f>O132*H132</f>
        <v>0</v>
      </c>
      <c r="Q132" s="138">
        <v>0</v>
      </c>
      <c r="R132" s="138">
        <f>Q132*H132</f>
        <v>0</v>
      </c>
      <c r="S132" s="138">
        <v>0</v>
      </c>
      <c r="T132" s="139">
        <f>S132*H132</f>
        <v>0</v>
      </c>
      <c r="AR132" s="140" t="s">
        <v>194</v>
      </c>
      <c r="AT132" s="140" t="s">
        <v>128</v>
      </c>
      <c r="AU132" s="140" t="s">
        <v>75</v>
      </c>
      <c r="AY132" s="16" t="s">
        <v>125</v>
      </c>
      <c r="BE132" s="141">
        <f>IF(N132="základní",J132,0)</f>
        <v>0</v>
      </c>
      <c r="BF132" s="141">
        <f>IF(N132="snížená",J132,0)</f>
        <v>0</v>
      </c>
      <c r="BG132" s="141">
        <f>IF(N132="zákl. přenesená",J132,0)</f>
        <v>0</v>
      </c>
      <c r="BH132" s="141">
        <f>IF(N132="sníž. přenesená",J132,0)</f>
        <v>0</v>
      </c>
      <c r="BI132" s="141">
        <f>IF(N132="nulová",J132,0)</f>
        <v>0</v>
      </c>
      <c r="BJ132" s="16" t="s">
        <v>75</v>
      </c>
      <c r="BK132" s="141">
        <f>ROUND(I132*H132,2)</f>
        <v>0</v>
      </c>
      <c r="BL132" s="16" t="s">
        <v>194</v>
      </c>
      <c r="BM132" s="140" t="s">
        <v>132</v>
      </c>
    </row>
    <row r="133" spans="2:65" s="1" customFormat="1" ht="16.5" customHeight="1" x14ac:dyDescent="0.2">
      <c r="B133" s="128"/>
      <c r="C133" s="129" t="s">
        <v>126</v>
      </c>
      <c r="D133" s="129" t="s">
        <v>128</v>
      </c>
      <c r="E133" s="130" t="s">
        <v>788</v>
      </c>
      <c r="F133" s="131" t="s">
        <v>789</v>
      </c>
      <c r="G133" s="132" t="s">
        <v>242</v>
      </c>
      <c r="H133" s="133">
        <v>5</v>
      </c>
      <c r="I133" s="202"/>
      <c r="J133" s="134">
        <f>ROUND(I133*H133,2)</f>
        <v>0</v>
      </c>
      <c r="K133" s="135"/>
      <c r="L133" s="28"/>
      <c r="M133" s="136" t="s">
        <v>1</v>
      </c>
      <c r="N133" s="137" t="s">
        <v>32</v>
      </c>
      <c r="O133" s="138">
        <v>0</v>
      </c>
      <c r="P133" s="138">
        <f>O133*H133</f>
        <v>0</v>
      </c>
      <c r="Q133" s="138">
        <v>0</v>
      </c>
      <c r="R133" s="138">
        <f>Q133*H133</f>
        <v>0</v>
      </c>
      <c r="S133" s="138">
        <v>0</v>
      </c>
      <c r="T133" s="139">
        <f>S133*H133</f>
        <v>0</v>
      </c>
      <c r="AR133" s="140" t="s">
        <v>194</v>
      </c>
      <c r="AT133" s="140" t="s">
        <v>128</v>
      </c>
      <c r="AU133" s="140" t="s">
        <v>75</v>
      </c>
      <c r="AY133" s="16" t="s">
        <v>125</v>
      </c>
      <c r="BE133" s="141">
        <f>IF(N133="základní",J133,0)</f>
        <v>0</v>
      </c>
      <c r="BF133" s="141">
        <f>IF(N133="snížená",J133,0)</f>
        <v>0</v>
      </c>
      <c r="BG133" s="141">
        <f>IF(N133="zákl. přenesená",J133,0)</f>
        <v>0</v>
      </c>
      <c r="BH133" s="141">
        <f>IF(N133="sníž. přenesená",J133,0)</f>
        <v>0</v>
      </c>
      <c r="BI133" s="141">
        <f>IF(N133="nulová",J133,0)</f>
        <v>0</v>
      </c>
      <c r="BJ133" s="16" t="s">
        <v>75</v>
      </c>
      <c r="BK133" s="141">
        <f>ROUND(I133*H133,2)</f>
        <v>0</v>
      </c>
      <c r="BL133" s="16" t="s">
        <v>194</v>
      </c>
      <c r="BM133" s="140" t="s">
        <v>147</v>
      </c>
    </row>
    <row r="134" spans="2:65" s="1" customFormat="1" ht="16.5" customHeight="1" x14ac:dyDescent="0.2">
      <c r="B134" s="128"/>
      <c r="C134" s="129" t="s">
        <v>132</v>
      </c>
      <c r="D134" s="129" t="s">
        <v>128</v>
      </c>
      <c r="E134" s="130" t="s">
        <v>790</v>
      </c>
      <c r="F134" s="131" t="s">
        <v>791</v>
      </c>
      <c r="G134" s="132" t="s">
        <v>242</v>
      </c>
      <c r="H134" s="133">
        <v>1.5</v>
      </c>
      <c r="I134" s="202"/>
      <c r="J134" s="134">
        <f>ROUND(I134*H134,2)</f>
        <v>0</v>
      </c>
      <c r="K134" s="135"/>
      <c r="L134" s="28"/>
      <c r="M134" s="136" t="s">
        <v>1</v>
      </c>
      <c r="N134" s="137" t="s">
        <v>32</v>
      </c>
      <c r="O134" s="138">
        <v>0</v>
      </c>
      <c r="P134" s="138">
        <f>O134*H134</f>
        <v>0</v>
      </c>
      <c r="Q134" s="138">
        <v>0</v>
      </c>
      <c r="R134" s="138">
        <f>Q134*H134</f>
        <v>0</v>
      </c>
      <c r="S134" s="138">
        <v>0</v>
      </c>
      <c r="T134" s="139">
        <f>S134*H134</f>
        <v>0</v>
      </c>
      <c r="AR134" s="140" t="s">
        <v>194</v>
      </c>
      <c r="AT134" s="140" t="s">
        <v>128</v>
      </c>
      <c r="AU134" s="140" t="s">
        <v>75</v>
      </c>
      <c r="AY134" s="16" t="s">
        <v>125</v>
      </c>
      <c r="BE134" s="141">
        <f>IF(N134="základní",J134,0)</f>
        <v>0</v>
      </c>
      <c r="BF134" s="141">
        <f>IF(N134="snížená",J134,0)</f>
        <v>0</v>
      </c>
      <c r="BG134" s="141">
        <f>IF(N134="zákl. přenesená",J134,0)</f>
        <v>0</v>
      </c>
      <c r="BH134" s="141">
        <f>IF(N134="sníž. přenesená",J134,0)</f>
        <v>0</v>
      </c>
      <c r="BI134" s="141">
        <f>IF(N134="nulová",J134,0)</f>
        <v>0</v>
      </c>
      <c r="BJ134" s="16" t="s">
        <v>75</v>
      </c>
      <c r="BK134" s="141">
        <f>ROUND(I134*H134,2)</f>
        <v>0</v>
      </c>
      <c r="BL134" s="16" t="s">
        <v>194</v>
      </c>
      <c r="BM134" s="140" t="s">
        <v>154</v>
      </c>
    </row>
    <row r="135" spans="2:65" s="1" customFormat="1" ht="16.5" customHeight="1" x14ac:dyDescent="0.2">
      <c r="B135" s="128"/>
      <c r="C135" s="129" t="s">
        <v>151</v>
      </c>
      <c r="D135" s="129" t="s">
        <v>128</v>
      </c>
      <c r="E135" s="130" t="s">
        <v>792</v>
      </c>
      <c r="F135" s="131" t="s">
        <v>793</v>
      </c>
      <c r="G135" s="132" t="s">
        <v>242</v>
      </c>
      <c r="H135" s="133">
        <v>0.5</v>
      </c>
      <c r="I135" s="202"/>
      <c r="J135" s="134">
        <f>ROUND(I135*H135,2)</f>
        <v>0</v>
      </c>
      <c r="K135" s="135"/>
      <c r="L135" s="28"/>
      <c r="M135" s="136" t="s">
        <v>1</v>
      </c>
      <c r="N135" s="137" t="s">
        <v>32</v>
      </c>
      <c r="O135" s="138">
        <v>0</v>
      </c>
      <c r="P135" s="138">
        <f>O135*H135</f>
        <v>0</v>
      </c>
      <c r="Q135" s="138">
        <v>0</v>
      </c>
      <c r="R135" s="138">
        <f>Q135*H135</f>
        <v>0</v>
      </c>
      <c r="S135" s="138">
        <v>0</v>
      </c>
      <c r="T135" s="139">
        <f>S135*H135</f>
        <v>0</v>
      </c>
      <c r="AR135" s="140" t="s">
        <v>194</v>
      </c>
      <c r="AT135" s="140" t="s">
        <v>128</v>
      </c>
      <c r="AU135" s="140" t="s">
        <v>75</v>
      </c>
      <c r="AY135" s="16" t="s">
        <v>125</v>
      </c>
      <c r="BE135" s="141">
        <f>IF(N135="základní",J135,0)</f>
        <v>0</v>
      </c>
      <c r="BF135" s="141">
        <f>IF(N135="snížená",J135,0)</f>
        <v>0</v>
      </c>
      <c r="BG135" s="141">
        <f>IF(N135="zákl. přenesená",J135,0)</f>
        <v>0</v>
      </c>
      <c r="BH135" s="141">
        <f>IF(N135="sníž. přenesená",J135,0)</f>
        <v>0</v>
      </c>
      <c r="BI135" s="141">
        <f>IF(N135="nulová",J135,0)</f>
        <v>0</v>
      </c>
      <c r="BJ135" s="16" t="s">
        <v>75</v>
      </c>
      <c r="BK135" s="141">
        <f>ROUND(I135*H135,2)</f>
        <v>0</v>
      </c>
      <c r="BL135" s="16" t="s">
        <v>194</v>
      </c>
      <c r="BM135" s="140" t="s">
        <v>160</v>
      </c>
    </row>
    <row r="136" spans="2:65" s="1" customFormat="1" ht="21.75" customHeight="1" x14ac:dyDescent="0.2">
      <c r="B136" s="128"/>
      <c r="C136" s="129" t="s">
        <v>147</v>
      </c>
      <c r="D136" s="129" t="s">
        <v>128</v>
      </c>
      <c r="E136" s="130" t="s">
        <v>794</v>
      </c>
      <c r="F136" s="131" t="s">
        <v>795</v>
      </c>
      <c r="G136" s="132" t="s">
        <v>384</v>
      </c>
      <c r="H136" s="133">
        <v>10.345000000000001</v>
      </c>
      <c r="I136" s="202"/>
      <c r="J136" s="134">
        <f>ROUND(I136*H136,2)</f>
        <v>0</v>
      </c>
      <c r="K136" s="135"/>
      <c r="L136" s="28"/>
      <c r="M136" s="136" t="s">
        <v>1</v>
      </c>
      <c r="N136" s="137" t="s">
        <v>32</v>
      </c>
      <c r="O136" s="138">
        <v>0</v>
      </c>
      <c r="P136" s="138">
        <f>O136*H136</f>
        <v>0</v>
      </c>
      <c r="Q136" s="138">
        <v>0</v>
      </c>
      <c r="R136" s="138">
        <f>Q136*H136</f>
        <v>0</v>
      </c>
      <c r="S136" s="138">
        <v>0</v>
      </c>
      <c r="T136" s="139">
        <f>S136*H136</f>
        <v>0</v>
      </c>
      <c r="AR136" s="140" t="s">
        <v>194</v>
      </c>
      <c r="AT136" s="140" t="s">
        <v>128</v>
      </c>
      <c r="AU136" s="140" t="s">
        <v>75</v>
      </c>
      <c r="AY136" s="16" t="s">
        <v>125</v>
      </c>
      <c r="BE136" s="141">
        <f>IF(N136="základní",J136,0)</f>
        <v>0</v>
      </c>
      <c r="BF136" s="141">
        <f>IF(N136="snížená",J136,0)</f>
        <v>0</v>
      </c>
      <c r="BG136" s="141">
        <f>IF(N136="zákl. přenesená",J136,0)</f>
        <v>0</v>
      </c>
      <c r="BH136" s="141">
        <f>IF(N136="sníž. přenesená",J136,0)</f>
        <v>0</v>
      </c>
      <c r="BI136" s="141">
        <f>IF(N136="nulová",J136,0)</f>
        <v>0</v>
      </c>
      <c r="BJ136" s="16" t="s">
        <v>75</v>
      </c>
      <c r="BK136" s="141">
        <f>ROUND(I136*H136,2)</f>
        <v>0</v>
      </c>
      <c r="BL136" s="16" t="s">
        <v>194</v>
      </c>
      <c r="BM136" s="140" t="s">
        <v>8</v>
      </c>
    </row>
    <row r="137" spans="2:65" s="11" customFormat="1" ht="25.9" customHeight="1" x14ac:dyDescent="0.2">
      <c r="B137" s="117"/>
      <c r="D137" s="118" t="s">
        <v>66</v>
      </c>
      <c r="E137" s="119" t="s">
        <v>796</v>
      </c>
      <c r="F137" s="119" t="s">
        <v>797</v>
      </c>
      <c r="J137" s="120">
        <f>BK137</f>
        <v>0</v>
      </c>
      <c r="L137" s="117"/>
      <c r="M137" s="121"/>
      <c r="P137" s="122">
        <f>P138</f>
        <v>0</v>
      </c>
      <c r="R137" s="122">
        <f>R138</f>
        <v>0</v>
      </c>
      <c r="T137" s="123">
        <f>T138</f>
        <v>0</v>
      </c>
      <c r="AR137" s="118" t="s">
        <v>75</v>
      </c>
      <c r="AT137" s="124" t="s">
        <v>66</v>
      </c>
      <c r="AU137" s="124" t="s">
        <v>67</v>
      </c>
      <c r="AY137" s="118" t="s">
        <v>125</v>
      </c>
      <c r="BK137" s="125">
        <f>BK138</f>
        <v>0</v>
      </c>
    </row>
    <row r="138" spans="2:65" s="1" customFormat="1" ht="16.5" customHeight="1" x14ac:dyDescent="0.2">
      <c r="B138" s="128"/>
      <c r="C138" s="129" t="s">
        <v>163</v>
      </c>
      <c r="D138" s="129" t="s">
        <v>128</v>
      </c>
      <c r="E138" s="130" t="s">
        <v>798</v>
      </c>
      <c r="F138" s="131" t="s">
        <v>799</v>
      </c>
      <c r="G138" s="132" t="s">
        <v>384</v>
      </c>
      <c r="H138" s="133">
        <v>3000</v>
      </c>
      <c r="I138" s="202"/>
      <c r="J138" s="134">
        <f>ROUND(I138*H138,2)</f>
        <v>0</v>
      </c>
      <c r="K138" s="135"/>
      <c r="L138" s="28"/>
      <c r="M138" s="136" t="s">
        <v>1</v>
      </c>
      <c r="N138" s="137" t="s">
        <v>32</v>
      </c>
      <c r="O138" s="138">
        <v>0</v>
      </c>
      <c r="P138" s="138">
        <f>O138*H138</f>
        <v>0</v>
      </c>
      <c r="Q138" s="138">
        <v>0</v>
      </c>
      <c r="R138" s="138">
        <f>Q138*H138</f>
        <v>0</v>
      </c>
      <c r="S138" s="138">
        <v>0</v>
      </c>
      <c r="T138" s="139">
        <f>S138*H138</f>
        <v>0</v>
      </c>
      <c r="AR138" s="140" t="s">
        <v>132</v>
      </c>
      <c r="AT138" s="140" t="s">
        <v>128</v>
      </c>
      <c r="AU138" s="140" t="s">
        <v>75</v>
      </c>
      <c r="AY138" s="16" t="s">
        <v>125</v>
      </c>
      <c r="BE138" s="141">
        <f>IF(N138="základní",J138,0)</f>
        <v>0</v>
      </c>
      <c r="BF138" s="141">
        <f>IF(N138="snížená",J138,0)</f>
        <v>0</v>
      </c>
      <c r="BG138" s="141">
        <f>IF(N138="zákl. přenesená",J138,0)</f>
        <v>0</v>
      </c>
      <c r="BH138" s="141">
        <f>IF(N138="sníž. přenesená",J138,0)</f>
        <v>0</v>
      </c>
      <c r="BI138" s="141">
        <f>IF(N138="nulová",J138,0)</f>
        <v>0</v>
      </c>
      <c r="BJ138" s="16" t="s">
        <v>75</v>
      </c>
      <c r="BK138" s="141">
        <f>ROUND(I138*H138,2)</f>
        <v>0</v>
      </c>
      <c r="BL138" s="16" t="s">
        <v>132</v>
      </c>
      <c r="BM138" s="140" t="s">
        <v>187</v>
      </c>
    </row>
    <row r="139" spans="2:65" s="11" customFormat="1" ht="25.9" customHeight="1" x14ac:dyDescent="0.2">
      <c r="B139" s="117"/>
      <c r="D139" s="118" t="s">
        <v>66</v>
      </c>
      <c r="E139" s="119" t="s">
        <v>800</v>
      </c>
      <c r="F139" s="119" t="s">
        <v>801</v>
      </c>
      <c r="J139" s="120">
        <f>BK139</f>
        <v>0</v>
      </c>
      <c r="L139" s="117"/>
      <c r="M139" s="121"/>
      <c r="P139" s="122">
        <f>SUM(P140:P151)</f>
        <v>0</v>
      </c>
      <c r="R139" s="122">
        <f>SUM(R140:R151)</f>
        <v>0</v>
      </c>
      <c r="T139" s="123">
        <f>SUM(T140:T151)</f>
        <v>0</v>
      </c>
      <c r="AR139" s="118" t="s">
        <v>77</v>
      </c>
      <c r="AT139" s="124" t="s">
        <v>66</v>
      </c>
      <c r="AU139" s="124" t="s">
        <v>67</v>
      </c>
      <c r="AY139" s="118" t="s">
        <v>125</v>
      </c>
      <c r="BK139" s="125">
        <f>SUM(BK140:BK151)</f>
        <v>0</v>
      </c>
    </row>
    <row r="140" spans="2:65" s="1" customFormat="1" ht="16.5" customHeight="1" x14ac:dyDescent="0.2">
      <c r="B140" s="128"/>
      <c r="C140" s="129" t="s">
        <v>154</v>
      </c>
      <c r="D140" s="129" t="s">
        <v>128</v>
      </c>
      <c r="E140" s="130" t="s">
        <v>802</v>
      </c>
      <c r="F140" s="131" t="s">
        <v>803</v>
      </c>
      <c r="G140" s="132" t="s">
        <v>242</v>
      </c>
      <c r="H140" s="133">
        <v>4</v>
      </c>
      <c r="I140" s="202"/>
      <c r="J140" s="134">
        <f t="shared" ref="J140:J146" si="0">ROUND(I140*H140,2)</f>
        <v>0</v>
      </c>
      <c r="K140" s="135"/>
      <c r="L140" s="28"/>
      <c r="M140" s="136" t="s">
        <v>1</v>
      </c>
      <c r="N140" s="137" t="s">
        <v>32</v>
      </c>
      <c r="O140" s="138">
        <v>0</v>
      </c>
      <c r="P140" s="138">
        <f t="shared" ref="P140:P146" si="1">O140*H140</f>
        <v>0</v>
      </c>
      <c r="Q140" s="138">
        <v>0</v>
      </c>
      <c r="R140" s="138">
        <f t="shared" ref="R140:R146" si="2">Q140*H140</f>
        <v>0</v>
      </c>
      <c r="S140" s="138">
        <v>0</v>
      </c>
      <c r="T140" s="139">
        <f t="shared" ref="T140:T146" si="3">S140*H140</f>
        <v>0</v>
      </c>
      <c r="AR140" s="140" t="s">
        <v>194</v>
      </c>
      <c r="AT140" s="140" t="s">
        <v>128</v>
      </c>
      <c r="AU140" s="140" t="s">
        <v>75</v>
      </c>
      <c r="AY140" s="16" t="s">
        <v>125</v>
      </c>
      <c r="BE140" s="141">
        <f t="shared" ref="BE140:BE146" si="4">IF(N140="základní",J140,0)</f>
        <v>0</v>
      </c>
      <c r="BF140" s="141">
        <f t="shared" ref="BF140:BF146" si="5">IF(N140="snížená",J140,0)</f>
        <v>0</v>
      </c>
      <c r="BG140" s="141">
        <f t="shared" ref="BG140:BG146" si="6">IF(N140="zákl. přenesená",J140,0)</f>
        <v>0</v>
      </c>
      <c r="BH140" s="141">
        <f t="shared" ref="BH140:BH146" si="7">IF(N140="sníž. přenesená",J140,0)</f>
        <v>0</v>
      </c>
      <c r="BI140" s="141">
        <f t="shared" ref="BI140:BI146" si="8">IF(N140="nulová",J140,0)</f>
        <v>0</v>
      </c>
      <c r="BJ140" s="16" t="s">
        <v>75</v>
      </c>
      <c r="BK140" s="141">
        <f t="shared" ref="BK140:BK146" si="9">ROUND(I140*H140,2)</f>
        <v>0</v>
      </c>
      <c r="BL140" s="16" t="s">
        <v>194</v>
      </c>
      <c r="BM140" s="140" t="s">
        <v>194</v>
      </c>
    </row>
    <row r="141" spans="2:65" s="1" customFormat="1" ht="16.5" customHeight="1" x14ac:dyDescent="0.2">
      <c r="B141" s="128"/>
      <c r="C141" s="129" t="s">
        <v>179</v>
      </c>
      <c r="D141" s="129" t="s">
        <v>128</v>
      </c>
      <c r="E141" s="130" t="s">
        <v>804</v>
      </c>
      <c r="F141" s="131" t="s">
        <v>805</v>
      </c>
      <c r="G141" s="132" t="s">
        <v>242</v>
      </c>
      <c r="H141" s="133">
        <v>2.5</v>
      </c>
      <c r="I141" s="202"/>
      <c r="J141" s="134">
        <f t="shared" si="0"/>
        <v>0</v>
      </c>
      <c r="K141" s="135"/>
      <c r="L141" s="28"/>
      <c r="M141" s="136" t="s">
        <v>1</v>
      </c>
      <c r="N141" s="137" t="s">
        <v>32</v>
      </c>
      <c r="O141" s="138">
        <v>0</v>
      </c>
      <c r="P141" s="138">
        <f t="shared" si="1"/>
        <v>0</v>
      </c>
      <c r="Q141" s="138">
        <v>0</v>
      </c>
      <c r="R141" s="138">
        <f t="shared" si="2"/>
        <v>0</v>
      </c>
      <c r="S141" s="138">
        <v>0</v>
      </c>
      <c r="T141" s="139">
        <f t="shared" si="3"/>
        <v>0</v>
      </c>
      <c r="AR141" s="140" t="s">
        <v>194</v>
      </c>
      <c r="AT141" s="140" t="s">
        <v>128</v>
      </c>
      <c r="AU141" s="140" t="s">
        <v>75</v>
      </c>
      <c r="AY141" s="16" t="s">
        <v>125</v>
      </c>
      <c r="BE141" s="141">
        <f t="shared" si="4"/>
        <v>0</v>
      </c>
      <c r="BF141" s="141">
        <f t="shared" si="5"/>
        <v>0</v>
      </c>
      <c r="BG141" s="141">
        <f t="shared" si="6"/>
        <v>0</v>
      </c>
      <c r="BH141" s="141">
        <f t="shared" si="7"/>
        <v>0</v>
      </c>
      <c r="BI141" s="141">
        <f t="shared" si="8"/>
        <v>0</v>
      </c>
      <c r="BJ141" s="16" t="s">
        <v>75</v>
      </c>
      <c r="BK141" s="141">
        <f t="shared" si="9"/>
        <v>0</v>
      </c>
      <c r="BL141" s="16" t="s">
        <v>194</v>
      </c>
      <c r="BM141" s="140" t="s">
        <v>206</v>
      </c>
    </row>
    <row r="142" spans="2:65" s="1" customFormat="1" ht="16.5" customHeight="1" x14ac:dyDescent="0.2">
      <c r="B142" s="128"/>
      <c r="C142" s="129" t="s">
        <v>160</v>
      </c>
      <c r="D142" s="129" t="s">
        <v>128</v>
      </c>
      <c r="E142" s="130" t="s">
        <v>806</v>
      </c>
      <c r="F142" s="131" t="s">
        <v>807</v>
      </c>
      <c r="G142" s="132" t="s">
        <v>242</v>
      </c>
      <c r="H142" s="133">
        <v>1.5</v>
      </c>
      <c r="I142" s="202"/>
      <c r="J142" s="134">
        <f t="shared" si="0"/>
        <v>0</v>
      </c>
      <c r="K142" s="135"/>
      <c r="L142" s="28"/>
      <c r="M142" s="136" t="s">
        <v>1</v>
      </c>
      <c r="N142" s="137" t="s">
        <v>32</v>
      </c>
      <c r="O142" s="138">
        <v>0</v>
      </c>
      <c r="P142" s="138">
        <f t="shared" si="1"/>
        <v>0</v>
      </c>
      <c r="Q142" s="138">
        <v>0</v>
      </c>
      <c r="R142" s="138">
        <f t="shared" si="2"/>
        <v>0</v>
      </c>
      <c r="S142" s="138">
        <v>0</v>
      </c>
      <c r="T142" s="139">
        <f t="shared" si="3"/>
        <v>0</v>
      </c>
      <c r="AR142" s="140" t="s">
        <v>194</v>
      </c>
      <c r="AT142" s="140" t="s">
        <v>128</v>
      </c>
      <c r="AU142" s="140" t="s">
        <v>75</v>
      </c>
      <c r="AY142" s="16" t="s">
        <v>125</v>
      </c>
      <c r="BE142" s="141">
        <f t="shared" si="4"/>
        <v>0</v>
      </c>
      <c r="BF142" s="141">
        <f t="shared" si="5"/>
        <v>0</v>
      </c>
      <c r="BG142" s="141">
        <f t="shared" si="6"/>
        <v>0</v>
      </c>
      <c r="BH142" s="141">
        <f t="shared" si="7"/>
        <v>0</v>
      </c>
      <c r="BI142" s="141">
        <f t="shared" si="8"/>
        <v>0</v>
      </c>
      <c r="BJ142" s="16" t="s">
        <v>75</v>
      </c>
      <c r="BK142" s="141">
        <f t="shared" si="9"/>
        <v>0</v>
      </c>
      <c r="BL142" s="16" t="s">
        <v>194</v>
      </c>
      <c r="BM142" s="140" t="s">
        <v>210</v>
      </c>
    </row>
    <row r="143" spans="2:65" s="1" customFormat="1" ht="16.5" customHeight="1" x14ac:dyDescent="0.2">
      <c r="B143" s="128"/>
      <c r="C143" s="129" t="s">
        <v>196</v>
      </c>
      <c r="D143" s="129" t="s">
        <v>128</v>
      </c>
      <c r="E143" s="130" t="s">
        <v>808</v>
      </c>
      <c r="F143" s="131" t="s">
        <v>809</v>
      </c>
      <c r="G143" s="132" t="s">
        <v>131</v>
      </c>
      <c r="H143" s="133">
        <v>1</v>
      </c>
      <c r="I143" s="202"/>
      <c r="J143" s="134">
        <f t="shared" si="0"/>
        <v>0</v>
      </c>
      <c r="K143" s="135"/>
      <c r="L143" s="28"/>
      <c r="M143" s="136" t="s">
        <v>1</v>
      </c>
      <c r="N143" s="137" t="s">
        <v>32</v>
      </c>
      <c r="O143" s="138">
        <v>0</v>
      </c>
      <c r="P143" s="138">
        <f t="shared" si="1"/>
        <v>0</v>
      </c>
      <c r="Q143" s="138">
        <v>0</v>
      </c>
      <c r="R143" s="138">
        <f t="shared" si="2"/>
        <v>0</v>
      </c>
      <c r="S143" s="138">
        <v>0</v>
      </c>
      <c r="T143" s="139">
        <f t="shared" si="3"/>
        <v>0</v>
      </c>
      <c r="AR143" s="140" t="s">
        <v>194</v>
      </c>
      <c r="AT143" s="140" t="s">
        <v>128</v>
      </c>
      <c r="AU143" s="140" t="s">
        <v>75</v>
      </c>
      <c r="AY143" s="16" t="s">
        <v>125</v>
      </c>
      <c r="BE143" s="141">
        <f t="shared" si="4"/>
        <v>0</v>
      </c>
      <c r="BF143" s="141">
        <f t="shared" si="5"/>
        <v>0</v>
      </c>
      <c r="BG143" s="141">
        <f t="shared" si="6"/>
        <v>0</v>
      </c>
      <c r="BH143" s="141">
        <f t="shared" si="7"/>
        <v>0</v>
      </c>
      <c r="BI143" s="141">
        <f t="shared" si="8"/>
        <v>0</v>
      </c>
      <c r="BJ143" s="16" t="s">
        <v>75</v>
      </c>
      <c r="BK143" s="141">
        <f t="shared" si="9"/>
        <v>0</v>
      </c>
      <c r="BL143" s="16" t="s">
        <v>194</v>
      </c>
      <c r="BM143" s="140" t="s">
        <v>213</v>
      </c>
    </row>
    <row r="144" spans="2:65" s="1" customFormat="1" ht="16.5" customHeight="1" x14ac:dyDescent="0.2">
      <c r="B144" s="128"/>
      <c r="C144" s="129" t="s">
        <v>8</v>
      </c>
      <c r="D144" s="129" t="s">
        <v>128</v>
      </c>
      <c r="E144" s="130" t="s">
        <v>810</v>
      </c>
      <c r="F144" s="131" t="s">
        <v>811</v>
      </c>
      <c r="G144" s="132" t="s">
        <v>131</v>
      </c>
      <c r="H144" s="133">
        <v>3</v>
      </c>
      <c r="I144" s="202"/>
      <c r="J144" s="134">
        <f t="shared" si="0"/>
        <v>0</v>
      </c>
      <c r="K144" s="135"/>
      <c r="L144" s="28"/>
      <c r="M144" s="136" t="s">
        <v>1</v>
      </c>
      <c r="N144" s="137" t="s">
        <v>32</v>
      </c>
      <c r="O144" s="138">
        <v>0</v>
      </c>
      <c r="P144" s="138">
        <f t="shared" si="1"/>
        <v>0</v>
      </c>
      <c r="Q144" s="138">
        <v>0</v>
      </c>
      <c r="R144" s="138">
        <f t="shared" si="2"/>
        <v>0</v>
      </c>
      <c r="S144" s="138">
        <v>0</v>
      </c>
      <c r="T144" s="139">
        <f t="shared" si="3"/>
        <v>0</v>
      </c>
      <c r="AR144" s="140" t="s">
        <v>194</v>
      </c>
      <c r="AT144" s="140" t="s">
        <v>128</v>
      </c>
      <c r="AU144" s="140" t="s">
        <v>75</v>
      </c>
      <c r="AY144" s="16" t="s">
        <v>125</v>
      </c>
      <c r="BE144" s="141">
        <f t="shared" si="4"/>
        <v>0</v>
      </c>
      <c r="BF144" s="141">
        <f t="shared" si="5"/>
        <v>0</v>
      </c>
      <c r="BG144" s="141">
        <f t="shared" si="6"/>
        <v>0</v>
      </c>
      <c r="BH144" s="141">
        <f t="shared" si="7"/>
        <v>0</v>
      </c>
      <c r="BI144" s="141">
        <f t="shared" si="8"/>
        <v>0</v>
      </c>
      <c r="BJ144" s="16" t="s">
        <v>75</v>
      </c>
      <c r="BK144" s="141">
        <f t="shared" si="9"/>
        <v>0</v>
      </c>
      <c r="BL144" s="16" t="s">
        <v>194</v>
      </c>
      <c r="BM144" s="140" t="s">
        <v>219</v>
      </c>
    </row>
    <row r="145" spans="2:65" s="1" customFormat="1" ht="16.5" customHeight="1" x14ac:dyDescent="0.2">
      <c r="B145" s="128"/>
      <c r="C145" s="129" t="s">
        <v>207</v>
      </c>
      <c r="D145" s="129" t="s">
        <v>128</v>
      </c>
      <c r="E145" s="130" t="s">
        <v>812</v>
      </c>
      <c r="F145" s="131" t="s">
        <v>813</v>
      </c>
      <c r="G145" s="132" t="s">
        <v>131</v>
      </c>
      <c r="H145" s="133">
        <v>1</v>
      </c>
      <c r="I145" s="202"/>
      <c r="J145" s="134">
        <f t="shared" si="0"/>
        <v>0</v>
      </c>
      <c r="K145" s="135"/>
      <c r="L145" s="28"/>
      <c r="M145" s="136" t="s">
        <v>1</v>
      </c>
      <c r="N145" s="137" t="s">
        <v>32</v>
      </c>
      <c r="O145" s="138">
        <v>0</v>
      </c>
      <c r="P145" s="138">
        <f t="shared" si="1"/>
        <v>0</v>
      </c>
      <c r="Q145" s="138">
        <v>0</v>
      </c>
      <c r="R145" s="138">
        <f t="shared" si="2"/>
        <v>0</v>
      </c>
      <c r="S145" s="138">
        <v>0</v>
      </c>
      <c r="T145" s="139">
        <f t="shared" si="3"/>
        <v>0</v>
      </c>
      <c r="AR145" s="140" t="s">
        <v>194</v>
      </c>
      <c r="AT145" s="140" t="s">
        <v>128</v>
      </c>
      <c r="AU145" s="140" t="s">
        <v>75</v>
      </c>
      <c r="AY145" s="16" t="s">
        <v>125</v>
      </c>
      <c r="BE145" s="141">
        <f t="shared" si="4"/>
        <v>0</v>
      </c>
      <c r="BF145" s="141">
        <f t="shared" si="5"/>
        <v>0</v>
      </c>
      <c r="BG145" s="141">
        <f t="shared" si="6"/>
        <v>0</v>
      </c>
      <c r="BH145" s="141">
        <f t="shared" si="7"/>
        <v>0</v>
      </c>
      <c r="BI145" s="141">
        <f t="shared" si="8"/>
        <v>0</v>
      </c>
      <c r="BJ145" s="16" t="s">
        <v>75</v>
      </c>
      <c r="BK145" s="141">
        <f t="shared" si="9"/>
        <v>0</v>
      </c>
      <c r="BL145" s="16" t="s">
        <v>194</v>
      </c>
      <c r="BM145" s="140" t="s">
        <v>227</v>
      </c>
    </row>
    <row r="146" spans="2:65" s="1" customFormat="1" ht="16.5" customHeight="1" x14ac:dyDescent="0.2">
      <c r="B146" s="128"/>
      <c r="C146" s="129" t="s">
        <v>187</v>
      </c>
      <c r="D146" s="129" t="s">
        <v>128</v>
      </c>
      <c r="E146" s="130" t="s">
        <v>814</v>
      </c>
      <c r="F146" s="131" t="s">
        <v>815</v>
      </c>
      <c r="G146" s="132" t="s">
        <v>242</v>
      </c>
      <c r="H146" s="133">
        <v>8</v>
      </c>
      <c r="I146" s="202"/>
      <c r="J146" s="134">
        <f t="shared" si="0"/>
        <v>0</v>
      </c>
      <c r="K146" s="135"/>
      <c r="L146" s="28"/>
      <c r="M146" s="136" t="s">
        <v>1</v>
      </c>
      <c r="N146" s="137" t="s">
        <v>32</v>
      </c>
      <c r="O146" s="138">
        <v>0</v>
      </c>
      <c r="P146" s="138">
        <f t="shared" si="1"/>
        <v>0</v>
      </c>
      <c r="Q146" s="138">
        <v>0</v>
      </c>
      <c r="R146" s="138">
        <f t="shared" si="2"/>
        <v>0</v>
      </c>
      <c r="S146" s="138">
        <v>0</v>
      </c>
      <c r="T146" s="139">
        <f t="shared" si="3"/>
        <v>0</v>
      </c>
      <c r="AR146" s="140" t="s">
        <v>194</v>
      </c>
      <c r="AT146" s="140" t="s">
        <v>128</v>
      </c>
      <c r="AU146" s="140" t="s">
        <v>75</v>
      </c>
      <c r="AY146" s="16" t="s">
        <v>125</v>
      </c>
      <c r="BE146" s="141">
        <f t="shared" si="4"/>
        <v>0</v>
      </c>
      <c r="BF146" s="141">
        <f t="shared" si="5"/>
        <v>0</v>
      </c>
      <c r="BG146" s="141">
        <f t="shared" si="6"/>
        <v>0</v>
      </c>
      <c r="BH146" s="141">
        <f t="shared" si="7"/>
        <v>0</v>
      </c>
      <c r="BI146" s="141">
        <f t="shared" si="8"/>
        <v>0</v>
      </c>
      <c r="BJ146" s="16" t="s">
        <v>75</v>
      </c>
      <c r="BK146" s="141">
        <f t="shared" si="9"/>
        <v>0</v>
      </c>
      <c r="BL146" s="16" t="s">
        <v>194</v>
      </c>
      <c r="BM146" s="140" t="s">
        <v>233</v>
      </c>
    </row>
    <row r="147" spans="2:65" s="12" customFormat="1" x14ac:dyDescent="0.2">
      <c r="B147" s="142"/>
      <c r="D147" s="143" t="s">
        <v>137</v>
      </c>
      <c r="E147" s="144" t="s">
        <v>1</v>
      </c>
      <c r="F147" s="145" t="s">
        <v>816</v>
      </c>
      <c r="H147" s="146">
        <v>8</v>
      </c>
      <c r="L147" s="142"/>
      <c r="M147" s="147"/>
      <c r="T147" s="148"/>
      <c r="AT147" s="144" t="s">
        <v>137</v>
      </c>
      <c r="AU147" s="144" t="s">
        <v>75</v>
      </c>
      <c r="AV147" s="12" t="s">
        <v>77</v>
      </c>
      <c r="AW147" s="12" t="s">
        <v>24</v>
      </c>
      <c r="AX147" s="12" t="s">
        <v>67</v>
      </c>
      <c r="AY147" s="144" t="s">
        <v>125</v>
      </c>
    </row>
    <row r="148" spans="2:65" s="14" customFormat="1" x14ac:dyDescent="0.2">
      <c r="B148" s="154"/>
      <c r="D148" s="143" t="s">
        <v>137</v>
      </c>
      <c r="E148" s="155" t="s">
        <v>1</v>
      </c>
      <c r="F148" s="156" t="s">
        <v>144</v>
      </c>
      <c r="H148" s="157">
        <v>8</v>
      </c>
      <c r="L148" s="154"/>
      <c r="M148" s="158"/>
      <c r="T148" s="159"/>
      <c r="AT148" s="155" t="s">
        <v>137</v>
      </c>
      <c r="AU148" s="155" t="s">
        <v>75</v>
      </c>
      <c r="AV148" s="14" t="s">
        <v>132</v>
      </c>
      <c r="AW148" s="14" t="s">
        <v>24</v>
      </c>
      <c r="AX148" s="14" t="s">
        <v>75</v>
      </c>
      <c r="AY148" s="155" t="s">
        <v>125</v>
      </c>
    </row>
    <row r="149" spans="2:65" s="1" customFormat="1" ht="16.5" customHeight="1" x14ac:dyDescent="0.2">
      <c r="B149" s="128"/>
      <c r="C149" s="129" t="s">
        <v>216</v>
      </c>
      <c r="D149" s="129" t="s">
        <v>128</v>
      </c>
      <c r="E149" s="130" t="s">
        <v>817</v>
      </c>
      <c r="F149" s="131" t="s">
        <v>818</v>
      </c>
      <c r="G149" s="132" t="s">
        <v>242</v>
      </c>
      <c r="H149" s="133">
        <v>7</v>
      </c>
      <c r="I149" s="202"/>
      <c r="J149" s="134">
        <f>ROUND(I149*H149,2)</f>
        <v>0</v>
      </c>
      <c r="K149" s="135"/>
      <c r="L149" s="28"/>
      <c r="M149" s="136" t="s">
        <v>1</v>
      </c>
      <c r="N149" s="137" t="s">
        <v>32</v>
      </c>
      <c r="O149" s="138">
        <v>0</v>
      </c>
      <c r="P149" s="138">
        <f>O149*H149</f>
        <v>0</v>
      </c>
      <c r="Q149" s="138">
        <v>0</v>
      </c>
      <c r="R149" s="138">
        <f>Q149*H149</f>
        <v>0</v>
      </c>
      <c r="S149" s="138">
        <v>0</v>
      </c>
      <c r="T149" s="139">
        <f>S149*H149</f>
        <v>0</v>
      </c>
      <c r="AR149" s="140" t="s">
        <v>194</v>
      </c>
      <c r="AT149" s="140" t="s">
        <v>128</v>
      </c>
      <c r="AU149" s="140" t="s">
        <v>75</v>
      </c>
      <c r="AY149" s="16" t="s">
        <v>125</v>
      </c>
      <c r="BE149" s="141">
        <f>IF(N149="základní",J149,0)</f>
        <v>0</v>
      </c>
      <c r="BF149" s="141">
        <f>IF(N149="snížená",J149,0)</f>
        <v>0</v>
      </c>
      <c r="BG149" s="141">
        <f>IF(N149="zákl. přenesená",J149,0)</f>
        <v>0</v>
      </c>
      <c r="BH149" s="141">
        <f>IF(N149="sníž. přenesená",J149,0)</f>
        <v>0</v>
      </c>
      <c r="BI149" s="141">
        <f>IF(N149="nulová",J149,0)</f>
        <v>0</v>
      </c>
      <c r="BJ149" s="16" t="s">
        <v>75</v>
      </c>
      <c r="BK149" s="141">
        <f>ROUND(I149*H149,2)</f>
        <v>0</v>
      </c>
      <c r="BL149" s="16" t="s">
        <v>194</v>
      </c>
      <c r="BM149" s="140" t="s">
        <v>236</v>
      </c>
    </row>
    <row r="150" spans="2:65" s="1" customFormat="1" ht="16.5" customHeight="1" x14ac:dyDescent="0.2">
      <c r="B150" s="128"/>
      <c r="C150" s="129" t="s">
        <v>194</v>
      </c>
      <c r="D150" s="129" t="s">
        <v>128</v>
      </c>
      <c r="E150" s="130" t="s">
        <v>819</v>
      </c>
      <c r="F150" s="131" t="s">
        <v>820</v>
      </c>
      <c r="G150" s="132" t="s">
        <v>242</v>
      </c>
      <c r="H150" s="133">
        <v>1.5</v>
      </c>
      <c r="I150" s="202"/>
      <c r="J150" s="134">
        <f>ROUND(I150*H150,2)</f>
        <v>0</v>
      </c>
      <c r="K150" s="135"/>
      <c r="L150" s="28"/>
      <c r="M150" s="136" t="s">
        <v>1</v>
      </c>
      <c r="N150" s="137" t="s">
        <v>32</v>
      </c>
      <c r="O150" s="138">
        <v>0</v>
      </c>
      <c r="P150" s="138">
        <f>O150*H150</f>
        <v>0</v>
      </c>
      <c r="Q150" s="138">
        <v>0</v>
      </c>
      <c r="R150" s="138">
        <f>Q150*H150</f>
        <v>0</v>
      </c>
      <c r="S150" s="138">
        <v>0</v>
      </c>
      <c r="T150" s="139">
        <f>S150*H150</f>
        <v>0</v>
      </c>
      <c r="AR150" s="140" t="s">
        <v>194</v>
      </c>
      <c r="AT150" s="140" t="s">
        <v>128</v>
      </c>
      <c r="AU150" s="140" t="s">
        <v>75</v>
      </c>
      <c r="AY150" s="16" t="s">
        <v>125</v>
      </c>
      <c r="BE150" s="141">
        <f>IF(N150="základní",J150,0)</f>
        <v>0</v>
      </c>
      <c r="BF150" s="141">
        <f>IF(N150="snížená",J150,0)</f>
        <v>0</v>
      </c>
      <c r="BG150" s="141">
        <f>IF(N150="zákl. přenesená",J150,0)</f>
        <v>0</v>
      </c>
      <c r="BH150" s="141">
        <f>IF(N150="sníž. přenesená",J150,0)</f>
        <v>0</v>
      </c>
      <c r="BI150" s="141">
        <f>IF(N150="nulová",J150,0)</f>
        <v>0</v>
      </c>
      <c r="BJ150" s="16" t="s">
        <v>75</v>
      </c>
      <c r="BK150" s="141">
        <f>ROUND(I150*H150,2)</f>
        <v>0</v>
      </c>
      <c r="BL150" s="16" t="s">
        <v>194</v>
      </c>
      <c r="BM150" s="140" t="s">
        <v>243</v>
      </c>
    </row>
    <row r="151" spans="2:65" s="1" customFormat="1" ht="21.75" customHeight="1" x14ac:dyDescent="0.2">
      <c r="B151" s="128"/>
      <c r="C151" s="129" t="s">
        <v>230</v>
      </c>
      <c r="D151" s="129" t="s">
        <v>128</v>
      </c>
      <c r="E151" s="130" t="s">
        <v>821</v>
      </c>
      <c r="F151" s="131" t="s">
        <v>822</v>
      </c>
      <c r="G151" s="132" t="s">
        <v>384</v>
      </c>
      <c r="H151" s="133">
        <v>48.377000000000002</v>
      </c>
      <c r="I151" s="202"/>
      <c r="J151" s="134">
        <f>ROUND(I151*H151,2)</f>
        <v>0</v>
      </c>
      <c r="K151" s="135"/>
      <c r="L151" s="28"/>
      <c r="M151" s="136" t="s">
        <v>1</v>
      </c>
      <c r="N151" s="137" t="s">
        <v>32</v>
      </c>
      <c r="O151" s="138">
        <v>0</v>
      </c>
      <c r="P151" s="138">
        <f>O151*H151</f>
        <v>0</v>
      </c>
      <c r="Q151" s="138">
        <v>0</v>
      </c>
      <c r="R151" s="138">
        <f>Q151*H151</f>
        <v>0</v>
      </c>
      <c r="S151" s="138">
        <v>0</v>
      </c>
      <c r="T151" s="139">
        <f>S151*H151</f>
        <v>0</v>
      </c>
      <c r="AR151" s="140" t="s">
        <v>194</v>
      </c>
      <c r="AT151" s="140" t="s">
        <v>128</v>
      </c>
      <c r="AU151" s="140" t="s">
        <v>75</v>
      </c>
      <c r="AY151" s="16" t="s">
        <v>125</v>
      </c>
      <c r="BE151" s="141">
        <f>IF(N151="základní",J151,0)</f>
        <v>0</v>
      </c>
      <c r="BF151" s="141">
        <f>IF(N151="snížená",J151,0)</f>
        <v>0</v>
      </c>
      <c r="BG151" s="141">
        <f>IF(N151="zákl. přenesená",J151,0)</f>
        <v>0</v>
      </c>
      <c r="BH151" s="141">
        <f>IF(N151="sníž. přenesená",J151,0)</f>
        <v>0</v>
      </c>
      <c r="BI151" s="141">
        <f>IF(N151="nulová",J151,0)</f>
        <v>0</v>
      </c>
      <c r="BJ151" s="16" t="s">
        <v>75</v>
      </c>
      <c r="BK151" s="141">
        <f>ROUND(I151*H151,2)</f>
        <v>0</v>
      </c>
      <c r="BL151" s="16" t="s">
        <v>194</v>
      </c>
      <c r="BM151" s="140" t="s">
        <v>246</v>
      </c>
    </row>
    <row r="152" spans="2:65" s="11" customFormat="1" ht="25.9" customHeight="1" x14ac:dyDescent="0.2">
      <c r="B152" s="117"/>
      <c r="D152" s="118" t="s">
        <v>66</v>
      </c>
      <c r="E152" s="119" t="s">
        <v>823</v>
      </c>
      <c r="F152" s="119" t="s">
        <v>824</v>
      </c>
      <c r="J152" s="120">
        <f>BK152</f>
        <v>0</v>
      </c>
      <c r="L152" s="117"/>
      <c r="M152" s="121"/>
      <c r="P152" s="122">
        <f>SUM(P153:P163)</f>
        <v>0</v>
      </c>
      <c r="R152" s="122">
        <f>SUM(R153:R163)</f>
        <v>0</v>
      </c>
      <c r="T152" s="123">
        <f>SUM(T153:T163)</f>
        <v>0</v>
      </c>
      <c r="AR152" s="118" t="s">
        <v>77</v>
      </c>
      <c r="AT152" s="124" t="s">
        <v>66</v>
      </c>
      <c r="AU152" s="124" t="s">
        <v>67</v>
      </c>
      <c r="AY152" s="118" t="s">
        <v>125</v>
      </c>
      <c r="BK152" s="125">
        <f>SUM(BK153:BK163)</f>
        <v>0</v>
      </c>
    </row>
    <row r="153" spans="2:65" s="1" customFormat="1" ht="21.75" customHeight="1" x14ac:dyDescent="0.2">
      <c r="B153" s="128"/>
      <c r="C153" s="129" t="s">
        <v>206</v>
      </c>
      <c r="D153" s="129" t="s">
        <v>128</v>
      </c>
      <c r="E153" s="130" t="s">
        <v>825</v>
      </c>
      <c r="F153" s="131" t="s">
        <v>826</v>
      </c>
      <c r="G153" s="132" t="s">
        <v>242</v>
      </c>
      <c r="H153" s="133">
        <v>12.5</v>
      </c>
      <c r="I153" s="202"/>
      <c r="J153" s="134">
        <f>ROUND(I153*H153,2)</f>
        <v>0</v>
      </c>
      <c r="K153" s="135"/>
      <c r="L153" s="28"/>
      <c r="M153" s="136" t="s">
        <v>1</v>
      </c>
      <c r="N153" s="137" t="s">
        <v>32</v>
      </c>
      <c r="O153" s="138">
        <v>0</v>
      </c>
      <c r="P153" s="138">
        <f>O153*H153</f>
        <v>0</v>
      </c>
      <c r="Q153" s="138">
        <v>0</v>
      </c>
      <c r="R153" s="138">
        <f>Q153*H153</f>
        <v>0</v>
      </c>
      <c r="S153" s="138">
        <v>0</v>
      </c>
      <c r="T153" s="139">
        <f>S153*H153</f>
        <v>0</v>
      </c>
      <c r="AR153" s="140" t="s">
        <v>194</v>
      </c>
      <c r="AT153" s="140" t="s">
        <v>128</v>
      </c>
      <c r="AU153" s="140" t="s">
        <v>75</v>
      </c>
      <c r="AY153" s="16" t="s">
        <v>125</v>
      </c>
      <c r="BE153" s="141">
        <f>IF(N153="základní",J153,0)</f>
        <v>0</v>
      </c>
      <c r="BF153" s="141">
        <f>IF(N153="snížená",J153,0)</f>
        <v>0</v>
      </c>
      <c r="BG153" s="141">
        <f>IF(N153="zákl. přenesená",J153,0)</f>
        <v>0</v>
      </c>
      <c r="BH153" s="141">
        <f>IF(N153="sníž. přenesená",J153,0)</f>
        <v>0</v>
      </c>
      <c r="BI153" s="141">
        <f>IF(N153="nulová",J153,0)</f>
        <v>0</v>
      </c>
      <c r="BJ153" s="16" t="s">
        <v>75</v>
      </c>
      <c r="BK153" s="141">
        <f>ROUND(I153*H153,2)</f>
        <v>0</v>
      </c>
      <c r="BL153" s="16" t="s">
        <v>194</v>
      </c>
      <c r="BM153" s="140" t="s">
        <v>250</v>
      </c>
    </row>
    <row r="154" spans="2:65" s="1" customFormat="1" ht="21.75" customHeight="1" x14ac:dyDescent="0.2">
      <c r="B154" s="128"/>
      <c r="C154" s="129" t="s">
        <v>239</v>
      </c>
      <c r="D154" s="129" t="s">
        <v>128</v>
      </c>
      <c r="E154" s="130" t="s">
        <v>827</v>
      </c>
      <c r="F154" s="131" t="s">
        <v>828</v>
      </c>
      <c r="G154" s="132" t="s">
        <v>242</v>
      </c>
      <c r="H154" s="133">
        <v>2</v>
      </c>
      <c r="I154" s="202"/>
      <c r="J154" s="134">
        <f>ROUND(I154*H154,2)</f>
        <v>0</v>
      </c>
      <c r="K154" s="135"/>
      <c r="L154" s="28"/>
      <c r="M154" s="136" t="s">
        <v>1</v>
      </c>
      <c r="N154" s="137" t="s">
        <v>32</v>
      </c>
      <c r="O154" s="138">
        <v>0</v>
      </c>
      <c r="P154" s="138">
        <f>O154*H154</f>
        <v>0</v>
      </c>
      <c r="Q154" s="138">
        <v>0</v>
      </c>
      <c r="R154" s="138">
        <f>Q154*H154</f>
        <v>0</v>
      </c>
      <c r="S154" s="138">
        <v>0</v>
      </c>
      <c r="T154" s="139">
        <f>S154*H154</f>
        <v>0</v>
      </c>
      <c r="AR154" s="140" t="s">
        <v>194</v>
      </c>
      <c r="AT154" s="140" t="s">
        <v>128</v>
      </c>
      <c r="AU154" s="140" t="s">
        <v>75</v>
      </c>
      <c r="AY154" s="16" t="s">
        <v>125</v>
      </c>
      <c r="BE154" s="141">
        <f>IF(N154="základní",J154,0)</f>
        <v>0</v>
      </c>
      <c r="BF154" s="141">
        <f>IF(N154="snížená",J154,0)</f>
        <v>0</v>
      </c>
      <c r="BG154" s="141">
        <f>IF(N154="zákl. přenesená",J154,0)</f>
        <v>0</v>
      </c>
      <c r="BH154" s="141">
        <f>IF(N154="sníž. přenesená",J154,0)</f>
        <v>0</v>
      </c>
      <c r="BI154" s="141">
        <f>IF(N154="nulová",J154,0)</f>
        <v>0</v>
      </c>
      <c r="BJ154" s="16" t="s">
        <v>75</v>
      </c>
      <c r="BK154" s="141">
        <f>ROUND(I154*H154,2)</f>
        <v>0</v>
      </c>
      <c r="BL154" s="16" t="s">
        <v>194</v>
      </c>
      <c r="BM154" s="140" t="s">
        <v>253</v>
      </c>
    </row>
    <row r="155" spans="2:65" s="1" customFormat="1" ht="16.5" customHeight="1" x14ac:dyDescent="0.2">
      <c r="B155" s="128"/>
      <c r="C155" s="129" t="s">
        <v>210</v>
      </c>
      <c r="D155" s="129" t="s">
        <v>128</v>
      </c>
      <c r="E155" s="130" t="s">
        <v>829</v>
      </c>
      <c r="F155" s="131" t="s">
        <v>830</v>
      </c>
      <c r="G155" s="132" t="s">
        <v>131</v>
      </c>
      <c r="H155" s="133">
        <v>7</v>
      </c>
      <c r="I155" s="202"/>
      <c r="J155" s="134">
        <f>ROUND(I155*H155,2)</f>
        <v>0</v>
      </c>
      <c r="K155" s="135"/>
      <c r="L155" s="28"/>
      <c r="M155" s="136" t="s">
        <v>1</v>
      </c>
      <c r="N155" s="137" t="s">
        <v>32</v>
      </c>
      <c r="O155" s="138">
        <v>0</v>
      </c>
      <c r="P155" s="138">
        <f>O155*H155</f>
        <v>0</v>
      </c>
      <c r="Q155" s="138">
        <v>0</v>
      </c>
      <c r="R155" s="138">
        <f>Q155*H155</f>
        <v>0</v>
      </c>
      <c r="S155" s="138">
        <v>0</v>
      </c>
      <c r="T155" s="139">
        <f>S155*H155</f>
        <v>0</v>
      </c>
      <c r="AR155" s="140" t="s">
        <v>194</v>
      </c>
      <c r="AT155" s="140" t="s">
        <v>128</v>
      </c>
      <c r="AU155" s="140" t="s">
        <v>75</v>
      </c>
      <c r="AY155" s="16" t="s">
        <v>125</v>
      </c>
      <c r="BE155" s="141">
        <f>IF(N155="základní",J155,0)</f>
        <v>0</v>
      </c>
      <c r="BF155" s="141">
        <f>IF(N155="snížená",J155,0)</f>
        <v>0</v>
      </c>
      <c r="BG155" s="141">
        <f>IF(N155="zákl. přenesená",J155,0)</f>
        <v>0</v>
      </c>
      <c r="BH155" s="141">
        <f>IF(N155="sníž. přenesená",J155,0)</f>
        <v>0</v>
      </c>
      <c r="BI155" s="141">
        <f>IF(N155="nulová",J155,0)</f>
        <v>0</v>
      </c>
      <c r="BJ155" s="16" t="s">
        <v>75</v>
      </c>
      <c r="BK155" s="141">
        <f>ROUND(I155*H155,2)</f>
        <v>0</v>
      </c>
      <c r="BL155" s="16" t="s">
        <v>194</v>
      </c>
      <c r="BM155" s="140" t="s">
        <v>258</v>
      </c>
    </row>
    <row r="156" spans="2:65" s="1" customFormat="1" ht="21.75" customHeight="1" x14ac:dyDescent="0.2">
      <c r="B156" s="128"/>
      <c r="C156" s="129" t="s">
        <v>7</v>
      </c>
      <c r="D156" s="129" t="s">
        <v>128</v>
      </c>
      <c r="E156" s="130" t="s">
        <v>831</v>
      </c>
      <c r="F156" s="131" t="s">
        <v>832</v>
      </c>
      <c r="G156" s="132" t="s">
        <v>766</v>
      </c>
      <c r="H156" s="133">
        <v>4</v>
      </c>
      <c r="I156" s="202"/>
      <c r="J156" s="134">
        <f>ROUND(I156*H156,2)</f>
        <v>0</v>
      </c>
      <c r="K156" s="135"/>
      <c r="L156" s="28"/>
      <c r="M156" s="136" t="s">
        <v>1</v>
      </c>
      <c r="N156" s="137" t="s">
        <v>32</v>
      </c>
      <c r="O156" s="138">
        <v>0</v>
      </c>
      <c r="P156" s="138">
        <f>O156*H156</f>
        <v>0</v>
      </c>
      <c r="Q156" s="138">
        <v>0</v>
      </c>
      <c r="R156" s="138">
        <f>Q156*H156</f>
        <v>0</v>
      </c>
      <c r="S156" s="138">
        <v>0</v>
      </c>
      <c r="T156" s="139">
        <f>S156*H156</f>
        <v>0</v>
      </c>
      <c r="AR156" s="140" t="s">
        <v>194</v>
      </c>
      <c r="AT156" s="140" t="s">
        <v>128</v>
      </c>
      <c r="AU156" s="140" t="s">
        <v>75</v>
      </c>
      <c r="AY156" s="16" t="s">
        <v>125</v>
      </c>
      <c r="BE156" s="141">
        <f>IF(N156="základní",J156,0)</f>
        <v>0</v>
      </c>
      <c r="BF156" s="141">
        <f>IF(N156="snížená",J156,0)</f>
        <v>0</v>
      </c>
      <c r="BG156" s="141">
        <f>IF(N156="zákl. přenesená",J156,0)</f>
        <v>0</v>
      </c>
      <c r="BH156" s="141">
        <f>IF(N156="sníž. přenesená",J156,0)</f>
        <v>0</v>
      </c>
      <c r="BI156" s="141">
        <f>IF(N156="nulová",J156,0)</f>
        <v>0</v>
      </c>
      <c r="BJ156" s="16" t="s">
        <v>75</v>
      </c>
      <c r="BK156" s="141">
        <f>ROUND(I156*H156,2)</f>
        <v>0</v>
      </c>
      <c r="BL156" s="16" t="s">
        <v>194</v>
      </c>
      <c r="BM156" s="140" t="s">
        <v>261</v>
      </c>
    </row>
    <row r="157" spans="2:65" s="1" customFormat="1" ht="16.5" customHeight="1" x14ac:dyDescent="0.2">
      <c r="B157" s="128"/>
      <c r="C157" s="129" t="s">
        <v>213</v>
      </c>
      <c r="D157" s="129" t="s">
        <v>128</v>
      </c>
      <c r="E157" s="130" t="s">
        <v>833</v>
      </c>
      <c r="F157" s="131" t="s">
        <v>834</v>
      </c>
      <c r="G157" s="132" t="s">
        <v>242</v>
      </c>
      <c r="H157" s="133">
        <v>14.5</v>
      </c>
      <c r="I157" s="202"/>
      <c r="J157" s="134">
        <f>ROUND(I157*H157,2)</f>
        <v>0</v>
      </c>
      <c r="K157" s="135"/>
      <c r="L157" s="28"/>
      <c r="M157" s="136" t="s">
        <v>1</v>
      </c>
      <c r="N157" s="137" t="s">
        <v>32</v>
      </c>
      <c r="O157" s="138">
        <v>0</v>
      </c>
      <c r="P157" s="138">
        <f>O157*H157</f>
        <v>0</v>
      </c>
      <c r="Q157" s="138">
        <v>0</v>
      </c>
      <c r="R157" s="138">
        <f>Q157*H157</f>
        <v>0</v>
      </c>
      <c r="S157" s="138">
        <v>0</v>
      </c>
      <c r="T157" s="139">
        <f>S157*H157</f>
        <v>0</v>
      </c>
      <c r="AR157" s="140" t="s">
        <v>194</v>
      </c>
      <c r="AT157" s="140" t="s">
        <v>128</v>
      </c>
      <c r="AU157" s="140" t="s">
        <v>75</v>
      </c>
      <c r="AY157" s="16" t="s">
        <v>125</v>
      </c>
      <c r="BE157" s="141">
        <f>IF(N157="základní",J157,0)</f>
        <v>0</v>
      </c>
      <c r="BF157" s="141">
        <f>IF(N157="snížená",J157,0)</f>
        <v>0</v>
      </c>
      <c r="BG157" s="141">
        <f>IF(N157="zákl. přenesená",J157,0)</f>
        <v>0</v>
      </c>
      <c r="BH157" s="141">
        <f>IF(N157="sníž. přenesená",J157,0)</f>
        <v>0</v>
      </c>
      <c r="BI157" s="141">
        <f>IF(N157="nulová",J157,0)</f>
        <v>0</v>
      </c>
      <c r="BJ157" s="16" t="s">
        <v>75</v>
      </c>
      <c r="BK157" s="141">
        <f>ROUND(I157*H157,2)</f>
        <v>0</v>
      </c>
      <c r="BL157" s="16" t="s">
        <v>194</v>
      </c>
      <c r="BM157" s="140" t="s">
        <v>266</v>
      </c>
    </row>
    <row r="158" spans="2:65" s="12" customFormat="1" x14ac:dyDescent="0.2">
      <c r="B158" s="142"/>
      <c r="D158" s="143" t="s">
        <v>137</v>
      </c>
      <c r="E158" s="144" t="s">
        <v>1</v>
      </c>
      <c r="F158" s="145" t="s">
        <v>835</v>
      </c>
      <c r="H158" s="146">
        <v>14.5</v>
      </c>
      <c r="L158" s="142"/>
      <c r="M158" s="147"/>
      <c r="T158" s="148"/>
      <c r="AT158" s="144" t="s">
        <v>137</v>
      </c>
      <c r="AU158" s="144" t="s">
        <v>75</v>
      </c>
      <c r="AV158" s="12" t="s">
        <v>77</v>
      </c>
      <c r="AW158" s="12" t="s">
        <v>24</v>
      </c>
      <c r="AX158" s="12" t="s">
        <v>67</v>
      </c>
      <c r="AY158" s="144" t="s">
        <v>125</v>
      </c>
    </row>
    <row r="159" spans="2:65" s="14" customFormat="1" x14ac:dyDescent="0.2">
      <c r="B159" s="154"/>
      <c r="D159" s="143" t="s">
        <v>137</v>
      </c>
      <c r="E159" s="155" t="s">
        <v>1</v>
      </c>
      <c r="F159" s="156" t="s">
        <v>144</v>
      </c>
      <c r="H159" s="157">
        <v>14.5</v>
      </c>
      <c r="L159" s="154"/>
      <c r="M159" s="158"/>
      <c r="T159" s="159"/>
      <c r="AT159" s="155" t="s">
        <v>137</v>
      </c>
      <c r="AU159" s="155" t="s">
        <v>75</v>
      </c>
      <c r="AV159" s="14" t="s">
        <v>132</v>
      </c>
      <c r="AW159" s="14" t="s">
        <v>24</v>
      </c>
      <c r="AX159" s="14" t="s">
        <v>75</v>
      </c>
      <c r="AY159" s="155" t="s">
        <v>125</v>
      </c>
    </row>
    <row r="160" spans="2:65" s="1" customFormat="1" ht="16.5" customHeight="1" x14ac:dyDescent="0.2">
      <c r="B160" s="128"/>
      <c r="C160" s="129" t="s">
        <v>255</v>
      </c>
      <c r="D160" s="129" t="s">
        <v>128</v>
      </c>
      <c r="E160" s="130" t="s">
        <v>836</v>
      </c>
      <c r="F160" s="131" t="s">
        <v>837</v>
      </c>
      <c r="G160" s="132" t="s">
        <v>242</v>
      </c>
      <c r="H160" s="133">
        <v>15</v>
      </c>
      <c r="I160" s="202"/>
      <c r="J160" s="134">
        <f>ROUND(I160*H160,2)</f>
        <v>0</v>
      </c>
      <c r="K160" s="135"/>
      <c r="L160" s="28"/>
      <c r="M160" s="136" t="s">
        <v>1</v>
      </c>
      <c r="N160" s="137" t="s">
        <v>32</v>
      </c>
      <c r="O160" s="138">
        <v>0</v>
      </c>
      <c r="P160" s="138">
        <f>O160*H160</f>
        <v>0</v>
      </c>
      <c r="Q160" s="138">
        <v>0</v>
      </c>
      <c r="R160" s="138">
        <f>Q160*H160</f>
        <v>0</v>
      </c>
      <c r="S160" s="138">
        <v>0</v>
      </c>
      <c r="T160" s="139">
        <f>S160*H160</f>
        <v>0</v>
      </c>
      <c r="AR160" s="140" t="s">
        <v>194</v>
      </c>
      <c r="AT160" s="140" t="s">
        <v>128</v>
      </c>
      <c r="AU160" s="140" t="s">
        <v>75</v>
      </c>
      <c r="AY160" s="16" t="s">
        <v>125</v>
      </c>
      <c r="BE160" s="141">
        <f>IF(N160="základní",J160,0)</f>
        <v>0</v>
      </c>
      <c r="BF160" s="141">
        <f>IF(N160="snížená",J160,0)</f>
        <v>0</v>
      </c>
      <c r="BG160" s="141">
        <f>IF(N160="zákl. přenesená",J160,0)</f>
        <v>0</v>
      </c>
      <c r="BH160" s="141">
        <f>IF(N160="sníž. přenesená",J160,0)</f>
        <v>0</v>
      </c>
      <c r="BI160" s="141">
        <f>IF(N160="nulová",J160,0)</f>
        <v>0</v>
      </c>
      <c r="BJ160" s="16" t="s">
        <v>75</v>
      </c>
      <c r="BK160" s="141">
        <f>ROUND(I160*H160,2)</f>
        <v>0</v>
      </c>
      <c r="BL160" s="16" t="s">
        <v>194</v>
      </c>
      <c r="BM160" s="140" t="s">
        <v>269</v>
      </c>
    </row>
    <row r="161" spans="2:65" s="1" customFormat="1" ht="16.5" customHeight="1" x14ac:dyDescent="0.2">
      <c r="B161" s="128"/>
      <c r="C161" s="129" t="s">
        <v>219</v>
      </c>
      <c r="D161" s="129" t="s">
        <v>128</v>
      </c>
      <c r="E161" s="130" t="s">
        <v>838</v>
      </c>
      <c r="F161" s="131" t="s">
        <v>839</v>
      </c>
      <c r="G161" s="132" t="s">
        <v>131</v>
      </c>
      <c r="H161" s="133">
        <v>1</v>
      </c>
      <c r="I161" s="202"/>
      <c r="J161" s="134">
        <f>ROUND(I161*H161,2)</f>
        <v>0</v>
      </c>
      <c r="K161" s="135"/>
      <c r="L161" s="28"/>
      <c r="M161" s="136" t="s">
        <v>1</v>
      </c>
      <c r="N161" s="137" t="s">
        <v>32</v>
      </c>
      <c r="O161" s="138">
        <v>0</v>
      </c>
      <c r="P161" s="138">
        <f>O161*H161</f>
        <v>0</v>
      </c>
      <c r="Q161" s="138">
        <v>0</v>
      </c>
      <c r="R161" s="138">
        <f>Q161*H161</f>
        <v>0</v>
      </c>
      <c r="S161" s="138">
        <v>0</v>
      </c>
      <c r="T161" s="139">
        <f>S161*H161</f>
        <v>0</v>
      </c>
      <c r="AR161" s="140" t="s">
        <v>194</v>
      </c>
      <c r="AT161" s="140" t="s">
        <v>128</v>
      </c>
      <c r="AU161" s="140" t="s">
        <v>75</v>
      </c>
      <c r="AY161" s="16" t="s">
        <v>125</v>
      </c>
      <c r="BE161" s="141">
        <f>IF(N161="základní",J161,0)</f>
        <v>0</v>
      </c>
      <c r="BF161" s="141">
        <f>IF(N161="snížená",J161,0)</f>
        <v>0</v>
      </c>
      <c r="BG161" s="141">
        <f>IF(N161="zákl. přenesená",J161,0)</f>
        <v>0</v>
      </c>
      <c r="BH161" s="141">
        <f>IF(N161="sníž. přenesená",J161,0)</f>
        <v>0</v>
      </c>
      <c r="BI161" s="141">
        <f>IF(N161="nulová",J161,0)</f>
        <v>0</v>
      </c>
      <c r="BJ161" s="16" t="s">
        <v>75</v>
      </c>
      <c r="BK161" s="141">
        <f>ROUND(I161*H161,2)</f>
        <v>0</v>
      </c>
      <c r="BL161" s="16" t="s">
        <v>194</v>
      </c>
      <c r="BM161" s="140" t="s">
        <v>274</v>
      </c>
    </row>
    <row r="162" spans="2:65" s="1" customFormat="1" ht="24.2" customHeight="1" x14ac:dyDescent="0.2">
      <c r="B162" s="128"/>
      <c r="C162" s="129" t="s">
        <v>263</v>
      </c>
      <c r="D162" s="129" t="s">
        <v>128</v>
      </c>
      <c r="E162" s="130" t="s">
        <v>840</v>
      </c>
      <c r="F162" s="131" t="s">
        <v>841</v>
      </c>
      <c r="G162" s="132" t="s">
        <v>131</v>
      </c>
      <c r="H162" s="133">
        <v>1</v>
      </c>
      <c r="I162" s="202"/>
      <c r="J162" s="134">
        <f>ROUND(I162*H162,2)</f>
        <v>0</v>
      </c>
      <c r="K162" s="135"/>
      <c r="L162" s="28"/>
      <c r="M162" s="136" t="s">
        <v>1</v>
      </c>
      <c r="N162" s="137" t="s">
        <v>32</v>
      </c>
      <c r="O162" s="138">
        <v>0</v>
      </c>
      <c r="P162" s="138">
        <f>O162*H162</f>
        <v>0</v>
      </c>
      <c r="Q162" s="138">
        <v>0</v>
      </c>
      <c r="R162" s="138">
        <f>Q162*H162</f>
        <v>0</v>
      </c>
      <c r="S162" s="138">
        <v>0</v>
      </c>
      <c r="T162" s="139">
        <f>S162*H162</f>
        <v>0</v>
      </c>
      <c r="AR162" s="140" t="s">
        <v>194</v>
      </c>
      <c r="AT162" s="140" t="s">
        <v>128</v>
      </c>
      <c r="AU162" s="140" t="s">
        <v>75</v>
      </c>
      <c r="AY162" s="16" t="s">
        <v>125</v>
      </c>
      <c r="BE162" s="141">
        <f>IF(N162="základní",J162,0)</f>
        <v>0</v>
      </c>
      <c r="BF162" s="141">
        <f>IF(N162="snížená",J162,0)</f>
        <v>0</v>
      </c>
      <c r="BG162" s="141">
        <f>IF(N162="zákl. přenesená",J162,0)</f>
        <v>0</v>
      </c>
      <c r="BH162" s="141">
        <f>IF(N162="sníž. přenesená",J162,0)</f>
        <v>0</v>
      </c>
      <c r="BI162" s="141">
        <f>IF(N162="nulová",J162,0)</f>
        <v>0</v>
      </c>
      <c r="BJ162" s="16" t="s">
        <v>75</v>
      </c>
      <c r="BK162" s="141">
        <f>ROUND(I162*H162,2)</f>
        <v>0</v>
      </c>
      <c r="BL162" s="16" t="s">
        <v>194</v>
      </c>
      <c r="BM162" s="140" t="s">
        <v>277</v>
      </c>
    </row>
    <row r="163" spans="2:65" s="1" customFormat="1" ht="21.75" customHeight="1" x14ac:dyDescent="0.2">
      <c r="B163" s="128"/>
      <c r="C163" s="129" t="s">
        <v>227</v>
      </c>
      <c r="D163" s="129" t="s">
        <v>128</v>
      </c>
      <c r="E163" s="130" t="s">
        <v>842</v>
      </c>
      <c r="F163" s="131" t="s">
        <v>843</v>
      </c>
      <c r="G163" s="132" t="s">
        <v>384</v>
      </c>
      <c r="H163" s="133">
        <v>121.967</v>
      </c>
      <c r="I163" s="202"/>
      <c r="J163" s="134">
        <f>ROUND(I163*H163,2)</f>
        <v>0</v>
      </c>
      <c r="K163" s="135"/>
      <c r="L163" s="28"/>
      <c r="M163" s="136" t="s">
        <v>1</v>
      </c>
      <c r="N163" s="137" t="s">
        <v>32</v>
      </c>
      <c r="O163" s="138">
        <v>0</v>
      </c>
      <c r="P163" s="138">
        <f>O163*H163</f>
        <v>0</v>
      </c>
      <c r="Q163" s="138">
        <v>0</v>
      </c>
      <c r="R163" s="138">
        <f>Q163*H163</f>
        <v>0</v>
      </c>
      <c r="S163" s="138">
        <v>0</v>
      </c>
      <c r="T163" s="139">
        <f>S163*H163</f>
        <v>0</v>
      </c>
      <c r="AR163" s="140" t="s">
        <v>194</v>
      </c>
      <c r="AT163" s="140" t="s">
        <v>128</v>
      </c>
      <c r="AU163" s="140" t="s">
        <v>75</v>
      </c>
      <c r="AY163" s="16" t="s">
        <v>125</v>
      </c>
      <c r="BE163" s="141">
        <f>IF(N163="základní",J163,0)</f>
        <v>0</v>
      </c>
      <c r="BF163" s="141">
        <f>IF(N163="snížená",J163,0)</f>
        <v>0</v>
      </c>
      <c r="BG163" s="141">
        <f>IF(N163="zákl. přenesená",J163,0)</f>
        <v>0</v>
      </c>
      <c r="BH163" s="141">
        <f>IF(N163="sníž. přenesená",J163,0)</f>
        <v>0</v>
      </c>
      <c r="BI163" s="141">
        <f>IF(N163="nulová",J163,0)</f>
        <v>0</v>
      </c>
      <c r="BJ163" s="16" t="s">
        <v>75</v>
      </c>
      <c r="BK163" s="141">
        <f>ROUND(I163*H163,2)</f>
        <v>0</v>
      </c>
      <c r="BL163" s="16" t="s">
        <v>194</v>
      </c>
      <c r="BM163" s="140" t="s">
        <v>281</v>
      </c>
    </row>
    <row r="164" spans="2:65" s="11" customFormat="1" ht="25.9" customHeight="1" x14ac:dyDescent="0.2">
      <c r="B164" s="117"/>
      <c r="D164" s="118" t="s">
        <v>66</v>
      </c>
      <c r="E164" s="119" t="s">
        <v>222</v>
      </c>
      <c r="F164" s="119" t="s">
        <v>844</v>
      </c>
      <c r="J164" s="120">
        <f>BK164</f>
        <v>0</v>
      </c>
      <c r="L164" s="117"/>
      <c r="M164" s="121"/>
      <c r="P164" s="122">
        <f>SUM(P165:P186)</f>
        <v>0</v>
      </c>
      <c r="R164" s="122">
        <f>SUM(R165:R186)</f>
        <v>0</v>
      </c>
      <c r="T164" s="123">
        <f>SUM(T165:T186)</f>
        <v>0</v>
      </c>
      <c r="AR164" s="118" t="s">
        <v>77</v>
      </c>
      <c r="AT164" s="124" t="s">
        <v>66</v>
      </c>
      <c r="AU164" s="124" t="s">
        <v>67</v>
      </c>
      <c r="AY164" s="118" t="s">
        <v>125</v>
      </c>
      <c r="BK164" s="125">
        <f>SUM(BK165:BK186)</f>
        <v>0</v>
      </c>
    </row>
    <row r="165" spans="2:65" s="1" customFormat="1" ht="16.5" customHeight="1" x14ac:dyDescent="0.2">
      <c r="B165" s="128"/>
      <c r="C165" s="129" t="s">
        <v>271</v>
      </c>
      <c r="D165" s="129" t="s">
        <v>128</v>
      </c>
      <c r="E165" s="130" t="s">
        <v>845</v>
      </c>
      <c r="F165" s="131" t="s">
        <v>846</v>
      </c>
      <c r="G165" s="132" t="s">
        <v>766</v>
      </c>
      <c r="H165" s="133">
        <v>1</v>
      </c>
      <c r="I165" s="202"/>
      <c r="J165" s="134">
        <f t="shared" ref="J165:J186" si="10">ROUND(I165*H165,2)</f>
        <v>0</v>
      </c>
      <c r="K165" s="135"/>
      <c r="L165" s="28"/>
      <c r="M165" s="136" t="s">
        <v>1</v>
      </c>
      <c r="N165" s="137" t="s">
        <v>32</v>
      </c>
      <c r="O165" s="138">
        <v>0</v>
      </c>
      <c r="P165" s="138">
        <f t="shared" ref="P165:P186" si="11">O165*H165</f>
        <v>0</v>
      </c>
      <c r="Q165" s="138">
        <v>0</v>
      </c>
      <c r="R165" s="138">
        <f t="shared" ref="R165:R186" si="12">Q165*H165</f>
        <v>0</v>
      </c>
      <c r="S165" s="138">
        <v>0</v>
      </c>
      <c r="T165" s="139">
        <f t="shared" ref="T165:T186" si="13">S165*H165</f>
        <v>0</v>
      </c>
      <c r="AR165" s="140" t="s">
        <v>194</v>
      </c>
      <c r="AT165" s="140" t="s">
        <v>128</v>
      </c>
      <c r="AU165" s="140" t="s">
        <v>75</v>
      </c>
      <c r="AY165" s="16" t="s">
        <v>125</v>
      </c>
      <c r="BE165" s="141">
        <f t="shared" ref="BE165:BE186" si="14">IF(N165="základní",J165,0)</f>
        <v>0</v>
      </c>
      <c r="BF165" s="141">
        <f t="shared" ref="BF165:BF186" si="15">IF(N165="snížená",J165,0)</f>
        <v>0</v>
      </c>
      <c r="BG165" s="141">
        <f t="shared" ref="BG165:BG186" si="16">IF(N165="zákl. přenesená",J165,0)</f>
        <v>0</v>
      </c>
      <c r="BH165" s="141">
        <f t="shared" ref="BH165:BH186" si="17">IF(N165="sníž. přenesená",J165,0)</f>
        <v>0</v>
      </c>
      <c r="BI165" s="141">
        <f t="shared" ref="BI165:BI186" si="18">IF(N165="nulová",J165,0)</f>
        <v>0</v>
      </c>
      <c r="BJ165" s="16" t="s">
        <v>75</v>
      </c>
      <c r="BK165" s="141">
        <f t="shared" ref="BK165:BK186" si="19">ROUND(I165*H165,2)</f>
        <v>0</v>
      </c>
      <c r="BL165" s="16" t="s">
        <v>194</v>
      </c>
      <c r="BM165" s="140" t="s">
        <v>284</v>
      </c>
    </row>
    <row r="166" spans="2:65" s="1" customFormat="1" ht="16.5" customHeight="1" x14ac:dyDescent="0.2">
      <c r="B166" s="128"/>
      <c r="C166" s="129" t="s">
        <v>233</v>
      </c>
      <c r="D166" s="129" t="s">
        <v>128</v>
      </c>
      <c r="E166" s="130" t="s">
        <v>847</v>
      </c>
      <c r="F166" s="131" t="s">
        <v>848</v>
      </c>
      <c r="G166" s="132" t="s">
        <v>131</v>
      </c>
      <c r="H166" s="133">
        <v>1</v>
      </c>
      <c r="I166" s="202"/>
      <c r="J166" s="134">
        <f t="shared" si="10"/>
        <v>0</v>
      </c>
      <c r="K166" s="135"/>
      <c r="L166" s="28"/>
      <c r="M166" s="136" t="s">
        <v>1</v>
      </c>
      <c r="N166" s="137" t="s">
        <v>32</v>
      </c>
      <c r="O166" s="138">
        <v>0</v>
      </c>
      <c r="P166" s="138">
        <f t="shared" si="11"/>
        <v>0</v>
      </c>
      <c r="Q166" s="138">
        <v>0</v>
      </c>
      <c r="R166" s="138">
        <f t="shared" si="12"/>
        <v>0</v>
      </c>
      <c r="S166" s="138">
        <v>0</v>
      </c>
      <c r="T166" s="139">
        <f t="shared" si="13"/>
        <v>0</v>
      </c>
      <c r="AR166" s="140" t="s">
        <v>194</v>
      </c>
      <c r="AT166" s="140" t="s">
        <v>128</v>
      </c>
      <c r="AU166" s="140" t="s">
        <v>75</v>
      </c>
      <c r="AY166" s="16" t="s">
        <v>125</v>
      </c>
      <c r="BE166" s="141">
        <f t="shared" si="14"/>
        <v>0</v>
      </c>
      <c r="BF166" s="141">
        <f t="shared" si="15"/>
        <v>0</v>
      </c>
      <c r="BG166" s="141">
        <f t="shared" si="16"/>
        <v>0</v>
      </c>
      <c r="BH166" s="141">
        <f t="shared" si="17"/>
        <v>0</v>
      </c>
      <c r="BI166" s="141">
        <f t="shared" si="18"/>
        <v>0</v>
      </c>
      <c r="BJ166" s="16" t="s">
        <v>75</v>
      </c>
      <c r="BK166" s="141">
        <f t="shared" si="19"/>
        <v>0</v>
      </c>
      <c r="BL166" s="16" t="s">
        <v>194</v>
      </c>
      <c r="BM166" s="140" t="s">
        <v>288</v>
      </c>
    </row>
    <row r="167" spans="2:65" s="1" customFormat="1" ht="16.5" customHeight="1" x14ac:dyDescent="0.2">
      <c r="B167" s="128"/>
      <c r="C167" s="129" t="s">
        <v>278</v>
      </c>
      <c r="D167" s="129" t="s">
        <v>128</v>
      </c>
      <c r="E167" s="130" t="s">
        <v>849</v>
      </c>
      <c r="F167" s="131" t="s">
        <v>850</v>
      </c>
      <c r="G167" s="132" t="s">
        <v>131</v>
      </c>
      <c r="H167" s="133">
        <v>1</v>
      </c>
      <c r="I167" s="202"/>
      <c r="J167" s="134">
        <f t="shared" si="10"/>
        <v>0</v>
      </c>
      <c r="K167" s="135"/>
      <c r="L167" s="28"/>
      <c r="M167" s="136" t="s">
        <v>1</v>
      </c>
      <c r="N167" s="137" t="s">
        <v>32</v>
      </c>
      <c r="O167" s="138">
        <v>0</v>
      </c>
      <c r="P167" s="138">
        <f t="shared" si="11"/>
        <v>0</v>
      </c>
      <c r="Q167" s="138">
        <v>0</v>
      </c>
      <c r="R167" s="138">
        <f t="shared" si="12"/>
        <v>0</v>
      </c>
      <c r="S167" s="138">
        <v>0</v>
      </c>
      <c r="T167" s="139">
        <f t="shared" si="13"/>
        <v>0</v>
      </c>
      <c r="AR167" s="140" t="s">
        <v>194</v>
      </c>
      <c r="AT167" s="140" t="s">
        <v>128</v>
      </c>
      <c r="AU167" s="140" t="s">
        <v>75</v>
      </c>
      <c r="AY167" s="16" t="s">
        <v>125</v>
      </c>
      <c r="BE167" s="141">
        <f t="shared" si="14"/>
        <v>0</v>
      </c>
      <c r="BF167" s="141">
        <f t="shared" si="15"/>
        <v>0</v>
      </c>
      <c r="BG167" s="141">
        <f t="shared" si="16"/>
        <v>0</v>
      </c>
      <c r="BH167" s="141">
        <f t="shared" si="17"/>
        <v>0</v>
      </c>
      <c r="BI167" s="141">
        <f t="shared" si="18"/>
        <v>0</v>
      </c>
      <c r="BJ167" s="16" t="s">
        <v>75</v>
      </c>
      <c r="BK167" s="141">
        <f t="shared" si="19"/>
        <v>0</v>
      </c>
      <c r="BL167" s="16" t="s">
        <v>194</v>
      </c>
      <c r="BM167" s="140" t="s">
        <v>291</v>
      </c>
    </row>
    <row r="168" spans="2:65" s="1" customFormat="1" ht="16.5" customHeight="1" x14ac:dyDescent="0.2">
      <c r="B168" s="128"/>
      <c r="C168" s="129" t="s">
        <v>236</v>
      </c>
      <c r="D168" s="129" t="s">
        <v>128</v>
      </c>
      <c r="E168" s="130" t="s">
        <v>851</v>
      </c>
      <c r="F168" s="131" t="s">
        <v>852</v>
      </c>
      <c r="G168" s="132" t="s">
        <v>766</v>
      </c>
      <c r="H168" s="133">
        <v>1</v>
      </c>
      <c r="I168" s="202"/>
      <c r="J168" s="134">
        <f t="shared" si="10"/>
        <v>0</v>
      </c>
      <c r="K168" s="135"/>
      <c r="L168" s="28"/>
      <c r="M168" s="136" t="s">
        <v>1</v>
      </c>
      <c r="N168" s="137" t="s">
        <v>32</v>
      </c>
      <c r="O168" s="138">
        <v>0</v>
      </c>
      <c r="P168" s="138">
        <f t="shared" si="11"/>
        <v>0</v>
      </c>
      <c r="Q168" s="138">
        <v>0</v>
      </c>
      <c r="R168" s="138">
        <f t="shared" si="12"/>
        <v>0</v>
      </c>
      <c r="S168" s="138">
        <v>0</v>
      </c>
      <c r="T168" s="139">
        <f t="shared" si="13"/>
        <v>0</v>
      </c>
      <c r="AR168" s="140" t="s">
        <v>194</v>
      </c>
      <c r="AT168" s="140" t="s">
        <v>128</v>
      </c>
      <c r="AU168" s="140" t="s">
        <v>75</v>
      </c>
      <c r="AY168" s="16" t="s">
        <v>125</v>
      </c>
      <c r="BE168" s="141">
        <f t="shared" si="14"/>
        <v>0</v>
      </c>
      <c r="BF168" s="141">
        <f t="shared" si="15"/>
        <v>0</v>
      </c>
      <c r="BG168" s="141">
        <f t="shared" si="16"/>
        <v>0</v>
      </c>
      <c r="BH168" s="141">
        <f t="shared" si="17"/>
        <v>0</v>
      </c>
      <c r="BI168" s="141">
        <f t="shared" si="18"/>
        <v>0</v>
      </c>
      <c r="BJ168" s="16" t="s">
        <v>75</v>
      </c>
      <c r="BK168" s="141">
        <f t="shared" si="19"/>
        <v>0</v>
      </c>
      <c r="BL168" s="16" t="s">
        <v>194</v>
      </c>
      <c r="BM168" s="140" t="s">
        <v>295</v>
      </c>
    </row>
    <row r="169" spans="2:65" s="1" customFormat="1" ht="16.5" customHeight="1" x14ac:dyDescent="0.2">
      <c r="B169" s="128"/>
      <c r="C169" s="129" t="s">
        <v>285</v>
      </c>
      <c r="D169" s="129" t="s">
        <v>128</v>
      </c>
      <c r="E169" s="130" t="s">
        <v>853</v>
      </c>
      <c r="F169" s="131" t="s">
        <v>854</v>
      </c>
      <c r="G169" s="132" t="s">
        <v>766</v>
      </c>
      <c r="H169" s="133">
        <v>4</v>
      </c>
      <c r="I169" s="202"/>
      <c r="J169" s="134">
        <f t="shared" si="10"/>
        <v>0</v>
      </c>
      <c r="K169" s="135"/>
      <c r="L169" s="28"/>
      <c r="M169" s="136" t="s">
        <v>1</v>
      </c>
      <c r="N169" s="137" t="s">
        <v>32</v>
      </c>
      <c r="O169" s="138">
        <v>0</v>
      </c>
      <c r="P169" s="138">
        <f t="shared" si="11"/>
        <v>0</v>
      </c>
      <c r="Q169" s="138">
        <v>0</v>
      </c>
      <c r="R169" s="138">
        <f t="shared" si="12"/>
        <v>0</v>
      </c>
      <c r="S169" s="138">
        <v>0</v>
      </c>
      <c r="T169" s="139">
        <f t="shared" si="13"/>
        <v>0</v>
      </c>
      <c r="AR169" s="140" t="s">
        <v>194</v>
      </c>
      <c r="AT169" s="140" t="s">
        <v>128</v>
      </c>
      <c r="AU169" s="140" t="s">
        <v>75</v>
      </c>
      <c r="AY169" s="16" t="s">
        <v>125</v>
      </c>
      <c r="BE169" s="141">
        <f t="shared" si="14"/>
        <v>0</v>
      </c>
      <c r="BF169" s="141">
        <f t="shared" si="15"/>
        <v>0</v>
      </c>
      <c r="BG169" s="141">
        <f t="shared" si="16"/>
        <v>0</v>
      </c>
      <c r="BH169" s="141">
        <f t="shared" si="17"/>
        <v>0</v>
      </c>
      <c r="BI169" s="141">
        <f t="shared" si="18"/>
        <v>0</v>
      </c>
      <c r="BJ169" s="16" t="s">
        <v>75</v>
      </c>
      <c r="BK169" s="141">
        <f t="shared" si="19"/>
        <v>0</v>
      </c>
      <c r="BL169" s="16" t="s">
        <v>194</v>
      </c>
      <c r="BM169" s="140" t="s">
        <v>299</v>
      </c>
    </row>
    <row r="170" spans="2:65" s="1" customFormat="1" ht="16.5" customHeight="1" x14ac:dyDescent="0.2">
      <c r="B170" s="128"/>
      <c r="C170" s="129" t="s">
        <v>243</v>
      </c>
      <c r="D170" s="129" t="s">
        <v>128</v>
      </c>
      <c r="E170" s="130" t="s">
        <v>855</v>
      </c>
      <c r="F170" s="131" t="s">
        <v>856</v>
      </c>
      <c r="G170" s="132" t="s">
        <v>766</v>
      </c>
      <c r="H170" s="133">
        <v>1</v>
      </c>
      <c r="I170" s="202"/>
      <c r="J170" s="134">
        <f t="shared" si="10"/>
        <v>0</v>
      </c>
      <c r="K170" s="135"/>
      <c r="L170" s="28"/>
      <c r="M170" s="136" t="s">
        <v>1</v>
      </c>
      <c r="N170" s="137" t="s">
        <v>32</v>
      </c>
      <c r="O170" s="138">
        <v>0</v>
      </c>
      <c r="P170" s="138">
        <f t="shared" si="11"/>
        <v>0</v>
      </c>
      <c r="Q170" s="138">
        <v>0</v>
      </c>
      <c r="R170" s="138">
        <f t="shared" si="12"/>
        <v>0</v>
      </c>
      <c r="S170" s="138">
        <v>0</v>
      </c>
      <c r="T170" s="139">
        <f t="shared" si="13"/>
        <v>0</v>
      </c>
      <c r="AR170" s="140" t="s">
        <v>194</v>
      </c>
      <c r="AT170" s="140" t="s">
        <v>128</v>
      </c>
      <c r="AU170" s="140" t="s">
        <v>75</v>
      </c>
      <c r="AY170" s="16" t="s">
        <v>125</v>
      </c>
      <c r="BE170" s="141">
        <f t="shared" si="14"/>
        <v>0</v>
      </c>
      <c r="BF170" s="141">
        <f t="shared" si="15"/>
        <v>0</v>
      </c>
      <c r="BG170" s="141">
        <f t="shared" si="16"/>
        <v>0</v>
      </c>
      <c r="BH170" s="141">
        <f t="shared" si="17"/>
        <v>0</v>
      </c>
      <c r="BI170" s="141">
        <f t="shared" si="18"/>
        <v>0</v>
      </c>
      <c r="BJ170" s="16" t="s">
        <v>75</v>
      </c>
      <c r="BK170" s="141">
        <f t="shared" si="19"/>
        <v>0</v>
      </c>
      <c r="BL170" s="16" t="s">
        <v>194</v>
      </c>
      <c r="BM170" s="140" t="s">
        <v>303</v>
      </c>
    </row>
    <row r="171" spans="2:65" s="1" customFormat="1" ht="21.75" customHeight="1" x14ac:dyDescent="0.2">
      <c r="B171" s="128"/>
      <c r="C171" s="129" t="s">
        <v>292</v>
      </c>
      <c r="D171" s="129" t="s">
        <v>128</v>
      </c>
      <c r="E171" s="130" t="s">
        <v>857</v>
      </c>
      <c r="F171" s="131" t="s">
        <v>858</v>
      </c>
      <c r="G171" s="132" t="s">
        <v>131</v>
      </c>
      <c r="H171" s="133">
        <v>1</v>
      </c>
      <c r="I171" s="202"/>
      <c r="J171" s="134">
        <f t="shared" si="10"/>
        <v>0</v>
      </c>
      <c r="K171" s="135"/>
      <c r="L171" s="28"/>
      <c r="M171" s="136" t="s">
        <v>1</v>
      </c>
      <c r="N171" s="137" t="s">
        <v>32</v>
      </c>
      <c r="O171" s="138">
        <v>0</v>
      </c>
      <c r="P171" s="138">
        <f t="shared" si="11"/>
        <v>0</v>
      </c>
      <c r="Q171" s="138">
        <v>0</v>
      </c>
      <c r="R171" s="138">
        <f t="shared" si="12"/>
        <v>0</v>
      </c>
      <c r="S171" s="138">
        <v>0</v>
      </c>
      <c r="T171" s="139">
        <f t="shared" si="13"/>
        <v>0</v>
      </c>
      <c r="AR171" s="140" t="s">
        <v>194</v>
      </c>
      <c r="AT171" s="140" t="s">
        <v>128</v>
      </c>
      <c r="AU171" s="140" t="s">
        <v>75</v>
      </c>
      <c r="AY171" s="16" t="s">
        <v>125</v>
      </c>
      <c r="BE171" s="141">
        <f t="shared" si="14"/>
        <v>0</v>
      </c>
      <c r="BF171" s="141">
        <f t="shared" si="15"/>
        <v>0</v>
      </c>
      <c r="BG171" s="141">
        <f t="shared" si="16"/>
        <v>0</v>
      </c>
      <c r="BH171" s="141">
        <f t="shared" si="17"/>
        <v>0</v>
      </c>
      <c r="BI171" s="141">
        <f t="shared" si="18"/>
        <v>0</v>
      </c>
      <c r="BJ171" s="16" t="s">
        <v>75</v>
      </c>
      <c r="BK171" s="141">
        <f t="shared" si="19"/>
        <v>0</v>
      </c>
      <c r="BL171" s="16" t="s">
        <v>194</v>
      </c>
      <c r="BM171" s="140" t="s">
        <v>306</v>
      </c>
    </row>
    <row r="172" spans="2:65" s="1" customFormat="1" ht="21.75" customHeight="1" x14ac:dyDescent="0.2">
      <c r="B172" s="128"/>
      <c r="C172" s="129" t="s">
        <v>246</v>
      </c>
      <c r="D172" s="129" t="s">
        <v>128</v>
      </c>
      <c r="E172" s="130" t="s">
        <v>859</v>
      </c>
      <c r="F172" s="131" t="s">
        <v>860</v>
      </c>
      <c r="G172" s="132" t="s">
        <v>131</v>
      </c>
      <c r="H172" s="133">
        <v>1</v>
      </c>
      <c r="I172" s="202"/>
      <c r="J172" s="134">
        <f t="shared" si="10"/>
        <v>0</v>
      </c>
      <c r="K172" s="135"/>
      <c r="L172" s="28"/>
      <c r="M172" s="136" t="s">
        <v>1</v>
      </c>
      <c r="N172" s="137" t="s">
        <v>32</v>
      </c>
      <c r="O172" s="138">
        <v>0</v>
      </c>
      <c r="P172" s="138">
        <f t="shared" si="11"/>
        <v>0</v>
      </c>
      <c r="Q172" s="138">
        <v>0</v>
      </c>
      <c r="R172" s="138">
        <f t="shared" si="12"/>
        <v>0</v>
      </c>
      <c r="S172" s="138">
        <v>0</v>
      </c>
      <c r="T172" s="139">
        <f t="shared" si="13"/>
        <v>0</v>
      </c>
      <c r="AR172" s="140" t="s">
        <v>194</v>
      </c>
      <c r="AT172" s="140" t="s">
        <v>128</v>
      </c>
      <c r="AU172" s="140" t="s">
        <v>75</v>
      </c>
      <c r="AY172" s="16" t="s">
        <v>125</v>
      </c>
      <c r="BE172" s="141">
        <f t="shared" si="14"/>
        <v>0</v>
      </c>
      <c r="BF172" s="141">
        <f t="shared" si="15"/>
        <v>0</v>
      </c>
      <c r="BG172" s="141">
        <f t="shared" si="16"/>
        <v>0</v>
      </c>
      <c r="BH172" s="141">
        <f t="shared" si="17"/>
        <v>0</v>
      </c>
      <c r="BI172" s="141">
        <f t="shared" si="18"/>
        <v>0</v>
      </c>
      <c r="BJ172" s="16" t="s">
        <v>75</v>
      </c>
      <c r="BK172" s="141">
        <f t="shared" si="19"/>
        <v>0</v>
      </c>
      <c r="BL172" s="16" t="s">
        <v>194</v>
      </c>
      <c r="BM172" s="140" t="s">
        <v>310</v>
      </c>
    </row>
    <row r="173" spans="2:65" s="1" customFormat="1" ht="21.75" customHeight="1" x14ac:dyDescent="0.2">
      <c r="B173" s="128"/>
      <c r="C173" s="129" t="s">
        <v>300</v>
      </c>
      <c r="D173" s="129" t="s">
        <v>128</v>
      </c>
      <c r="E173" s="130" t="s">
        <v>861</v>
      </c>
      <c r="F173" s="131" t="s">
        <v>862</v>
      </c>
      <c r="G173" s="132" t="s">
        <v>131</v>
      </c>
      <c r="H173" s="133">
        <v>1</v>
      </c>
      <c r="I173" s="202"/>
      <c r="J173" s="134">
        <f t="shared" si="10"/>
        <v>0</v>
      </c>
      <c r="K173" s="135"/>
      <c r="L173" s="28"/>
      <c r="M173" s="136" t="s">
        <v>1</v>
      </c>
      <c r="N173" s="137" t="s">
        <v>32</v>
      </c>
      <c r="O173" s="138">
        <v>0</v>
      </c>
      <c r="P173" s="138">
        <f t="shared" si="11"/>
        <v>0</v>
      </c>
      <c r="Q173" s="138">
        <v>0</v>
      </c>
      <c r="R173" s="138">
        <f t="shared" si="12"/>
        <v>0</v>
      </c>
      <c r="S173" s="138">
        <v>0</v>
      </c>
      <c r="T173" s="139">
        <f t="shared" si="13"/>
        <v>0</v>
      </c>
      <c r="AR173" s="140" t="s">
        <v>194</v>
      </c>
      <c r="AT173" s="140" t="s">
        <v>128</v>
      </c>
      <c r="AU173" s="140" t="s">
        <v>75</v>
      </c>
      <c r="AY173" s="16" t="s">
        <v>125</v>
      </c>
      <c r="BE173" s="141">
        <f t="shared" si="14"/>
        <v>0</v>
      </c>
      <c r="BF173" s="141">
        <f t="shared" si="15"/>
        <v>0</v>
      </c>
      <c r="BG173" s="141">
        <f t="shared" si="16"/>
        <v>0</v>
      </c>
      <c r="BH173" s="141">
        <f t="shared" si="17"/>
        <v>0</v>
      </c>
      <c r="BI173" s="141">
        <f t="shared" si="18"/>
        <v>0</v>
      </c>
      <c r="BJ173" s="16" t="s">
        <v>75</v>
      </c>
      <c r="BK173" s="141">
        <f t="shared" si="19"/>
        <v>0</v>
      </c>
      <c r="BL173" s="16" t="s">
        <v>194</v>
      </c>
      <c r="BM173" s="140" t="s">
        <v>321</v>
      </c>
    </row>
    <row r="174" spans="2:65" s="1" customFormat="1" ht="24.2" customHeight="1" x14ac:dyDescent="0.2">
      <c r="B174" s="128"/>
      <c r="C174" s="129" t="s">
        <v>250</v>
      </c>
      <c r="D174" s="129" t="s">
        <v>128</v>
      </c>
      <c r="E174" s="130" t="s">
        <v>863</v>
      </c>
      <c r="F174" s="131" t="s">
        <v>864</v>
      </c>
      <c r="G174" s="132" t="s">
        <v>131</v>
      </c>
      <c r="H174" s="133">
        <v>1</v>
      </c>
      <c r="I174" s="202"/>
      <c r="J174" s="134">
        <f t="shared" si="10"/>
        <v>0</v>
      </c>
      <c r="K174" s="135"/>
      <c r="L174" s="28"/>
      <c r="M174" s="136" t="s">
        <v>1</v>
      </c>
      <c r="N174" s="137" t="s">
        <v>32</v>
      </c>
      <c r="O174" s="138">
        <v>0</v>
      </c>
      <c r="P174" s="138">
        <f t="shared" si="11"/>
        <v>0</v>
      </c>
      <c r="Q174" s="138">
        <v>0</v>
      </c>
      <c r="R174" s="138">
        <f t="shared" si="12"/>
        <v>0</v>
      </c>
      <c r="S174" s="138">
        <v>0</v>
      </c>
      <c r="T174" s="139">
        <f t="shared" si="13"/>
        <v>0</v>
      </c>
      <c r="AR174" s="140" t="s">
        <v>194</v>
      </c>
      <c r="AT174" s="140" t="s">
        <v>128</v>
      </c>
      <c r="AU174" s="140" t="s">
        <v>75</v>
      </c>
      <c r="AY174" s="16" t="s">
        <v>125</v>
      </c>
      <c r="BE174" s="141">
        <f t="shared" si="14"/>
        <v>0</v>
      </c>
      <c r="BF174" s="141">
        <f t="shared" si="15"/>
        <v>0</v>
      </c>
      <c r="BG174" s="141">
        <f t="shared" si="16"/>
        <v>0</v>
      </c>
      <c r="BH174" s="141">
        <f t="shared" si="17"/>
        <v>0</v>
      </c>
      <c r="BI174" s="141">
        <f t="shared" si="18"/>
        <v>0</v>
      </c>
      <c r="BJ174" s="16" t="s">
        <v>75</v>
      </c>
      <c r="BK174" s="141">
        <f t="shared" si="19"/>
        <v>0</v>
      </c>
      <c r="BL174" s="16" t="s">
        <v>194</v>
      </c>
      <c r="BM174" s="140" t="s">
        <v>327</v>
      </c>
    </row>
    <row r="175" spans="2:65" s="1" customFormat="1" ht="16.5" customHeight="1" x14ac:dyDescent="0.2">
      <c r="B175" s="128"/>
      <c r="C175" s="129" t="s">
        <v>307</v>
      </c>
      <c r="D175" s="129" t="s">
        <v>128</v>
      </c>
      <c r="E175" s="130" t="s">
        <v>865</v>
      </c>
      <c r="F175" s="131" t="s">
        <v>866</v>
      </c>
      <c r="G175" s="132" t="s">
        <v>131</v>
      </c>
      <c r="H175" s="133">
        <v>1</v>
      </c>
      <c r="I175" s="202"/>
      <c r="J175" s="134">
        <f t="shared" si="10"/>
        <v>0</v>
      </c>
      <c r="K175" s="135"/>
      <c r="L175" s="28"/>
      <c r="M175" s="136" t="s">
        <v>1</v>
      </c>
      <c r="N175" s="137" t="s">
        <v>32</v>
      </c>
      <c r="O175" s="138">
        <v>0</v>
      </c>
      <c r="P175" s="138">
        <f t="shared" si="11"/>
        <v>0</v>
      </c>
      <c r="Q175" s="138">
        <v>0</v>
      </c>
      <c r="R175" s="138">
        <f t="shared" si="12"/>
        <v>0</v>
      </c>
      <c r="S175" s="138">
        <v>0</v>
      </c>
      <c r="T175" s="139">
        <f t="shared" si="13"/>
        <v>0</v>
      </c>
      <c r="AR175" s="140" t="s">
        <v>194</v>
      </c>
      <c r="AT175" s="140" t="s">
        <v>128</v>
      </c>
      <c r="AU175" s="140" t="s">
        <v>75</v>
      </c>
      <c r="AY175" s="16" t="s">
        <v>125</v>
      </c>
      <c r="BE175" s="141">
        <f t="shared" si="14"/>
        <v>0</v>
      </c>
      <c r="BF175" s="141">
        <f t="shared" si="15"/>
        <v>0</v>
      </c>
      <c r="BG175" s="141">
        <f t="shared" si="16"/>
        <v>0</v>
      </c>
      <c r="BH175" s="141">
        <f t="shared" si="17"/>
        <v>0</v>
      </c>
      <c r="BI175" s="141">
        <f t="shared" si="18"/>
        <v>0</v>
      </c>
      <c r="BJ175" s="16" t="s">
        <v>75</v>
      </c>
      <c r="BK175" s="141">
        <f t="shared" si="19"/>
        <v>0</v>
      </c>
      <c r="BL175" s="16" t="s">
        <v>194</v>
      </c>
      <c r="BM175" s="140" t="s">
        <v>330</v>
      </c>
    </row>
    <row r="176" spans="2:65" s="1" customFormat="1" ht="33" customHeight="1" x14ac:dyDescent="0.2">
      <c r="B176" s="128"/>
      <c r="C176" s="129" t="s">
        <v>253</v>
      </c>
      <c r="D176" s="129" t="s">
        <v>128</v>
      </c>
      <c r="E176" s="130" t="s">
        <v>867</v>
      </c>
      <c r="F176" s="131" t="s">
        <v>868</v>
      </c>
      <c r="G176" s="132" t="s">
        <v>131</v>
      </c>
      <c r="H176" s="133">
        <v>1</v>
      </c>
      <c r="I176" s="202"/>
      <c r="J176" s="134">
        <f t="shared" si="10"/>
        <v>0</v>
      </c>
      <c r="K176" s="135"/>
      <c r="L176" s="28"/>
      <c r="M176" s="136" t="s">
        <v>1</v>
      </c>
      <c r="N176" s="137" t="s">
        <v>32</v>
      </c>
      <c r="O176" s="138">
        <v>0</v>
      </c>
      <c r="P176" s="138">
        <f t="shared" si="11"/>
        <v>0</v>
      </c>
      <c r="Q176" s="138">
        <v>0</v>
      </c>
      <c r="R176" s="138">
        <f t="shared" si="12"/>
        <v>0</v>
      </c>
      <c r="S176" s="138">
        <v>0</v>
      </c>
      <c r="T176" s="139">
        <f t="shared" si="13"/>
        <v>0</v>
      </c>
      <c r="AR176" s="140" t="s">
        <v>194</v>
      </c>
      <c r="AT176" s="140" t="s">
        <v>128</v>
      </c>
      <c r="AU176" s="140" t="s">
        <v>75</v>
      </c>
      <c r="AY176" s="16" t="s">
        <v>125</v>
      </c>
      <c r="BE176" s="141">
        <f t="shared" si="14"/>
        <v>0</v>
      </c>
      <c r="BF176" s="141">
        <f t="shared" si="15"/>
        <v>0</v>
      </c>
      <c r="BG176" s="141">
        <f t="shared" si="16"/>
        <v>0</v>
      </c>
      <c r="BH176" s="141">
        <f t="shared" si="17"/>
        <v>0</v>
      </c>
      <c r="BI176" s="141">
        <f t="shared" si="18"/>
        <v>0</v>
      </c>
      <c r="BJ176" s="16" t="s">
        <v>75</v>
      </c>
      <c r="BK176" s="141">
        <f t="shared" si="19"/>
        <v>0</v>
      </c>
      <c r="BL176" s="16" t="s">
        <v>194</v>
      </c>
      <c r="BM176" s="140" t="s">
        <v>335</v>
      </c>
    </row>
    <row r="177" spans="2:65" s="1" customFormat="1" ht="16.5" customHeight="1" x14ac:dyDescent="0.2">
      <c r="B177" s="128"/>
      <c r="C177" s="129" t="s">
        <v>324</v>
      </c>
      <c r="D177" s="129" t="s">
        <v>128</v>
      </c>
      <c r="E177" s="130" t="s">
        <v>869</v>
      </c>
      <c r="F177" s="131" t="s">
        <v>870</v>
      </c>
      <c r="G177" s="132" t="s">
        <v>131</v>
      </c>
      <c r="H177" s="133">
        <v>1</v>
      </c>
      <c r="I177" s="202"/>
      <c r="J177" s="134">
        <f t="shared" si="10"/>
        <v>0</v>
      </c>
      <c r="K177" s="135"/>
      <c r="L177" s="28"/>
      <c r="M177" s="136" t="s">
        <v>1</v>
      </c>
      <c r="N177" s="137" t="s">
        <v>32</v>
      </c>
      <c r="O177" s="138">
        <v>0</v>
      </c>
      <c r="P177" s="138">
        <f t="shared" si="11"/>
        <v>0</v>
      </c>
      <c r="Q177" s="138">
        <v>0</v>
      </c>
      <c r="R177" s="138">
        <f t="shared" si="12"/>
        <v>0</v>
      </c>
      <c r="S177" s="138">
        <v>0</v>
      </c>
      <c r="T177" s="139">
        <f t="shared" si="13"/>
        <v>0</v>
      </c>
      <c r="AR177" s="140" t="s">
        <v>194</v>
      </c>
      <c r="AT177" s="140" t="s">
        <v>128</v>
      </c>
      <c r="AU177" s="140" t="s">
        <v>75</v>
      </c>
      <c r="AY177" s="16" t="s">
        <v>125</v>
      </c>
      <c r="BE177" s="141">
        <f t="shared" si="14"/>
        <v>0</v>
      </c>
      <c r="BF177" s="141">
        <f t="shared" si="15"/>
        <v>0</v>
      </c>
      <c r="BG177" s="141">
        <f t="shared" si="16"/>
        <v>0</v>
      </c>
      <c r="BH177" s="141">
        <f t="shared" si="17"/>
        <v>0</v>
      </c>
      <c r="BI177" s="141">
        <f t="shared" si="18"/>
        <v>0</v>
      </c>
      <c r="BJ177" s="16" t="s">
        <v>75</v>
      </c>
      <c r="BK177" s="141">
        <f t="shared" si="19"/>
        <v>0</v>
      </c>
      <c r="BL177" s="16" t="s">
        <v>194</v>
      </c>
      <c r="BM177" s="140" t="s">
        <v>338</v>
      </c>
    </row>
    <row r="178" spans="2:65" s="1" customFormat="1" ht="16.5" customHeight="1" x14ac:dyDescent="0.2">
      <c r="B178" s="128"/>
      <c r="C178" s="129" t="s">
        <v>258</v>
      </c>
      <c r="D178" s="129" t="s">
        <v>128</v>
      </c>
      <c r="E178" s="130" t="s">
        <v>871</v>
      </c>
      <c r="F178" s="131" t="s">
        <v>872</v>
      </c>
      <c r="G178" s="132" t="s">
        <v>766</v>
      </c>
      <c r="H178" s="133">
        <v>2</v>
      </c>
      <c r="I178" s="202"/>
      <c r="J178" s="134">
        <f t="shared" si="10"/>
        <v>0</v>
      </c>
      <c r="K178" s="135"/>
      <c r="L178" s="28"/>
      <c r="M178" s="136" t="s">
        <v>1</v>
      </c>
      <c r="N178" s="137" t="s">
        <v>32</v>
      </c>
      <c r="O178" s="138">
        <v>0</v>
      </c>
      <c r="P178" s="138">
        <f t="shared" si="11"/>
        <v>0</v>
      </c>
      <c r="Q178" s="138">
        <v>0</v>
      </c>
      <c r="R178" s="138">
        <f t="shared" si="12"/>
        <v>0</v>
      </c>
      <c r="S178" s="138">
        <v>0</v>
      </c>
      <c r="T178" s="139">
        <f t="shared" si="13"/>
        <v>0</v>
      </c>
      <c r="AR178" s="140" t="s">
        <v>194</v>
      </c>
      <c r="AT178" s="140" t="s">
        <v>128</v>
      </c>
      <c r="AU178" s="140" t="s">
        <v>75</v>
      </c>
      <c r="AY178" s="16" t="s">
        <v>125</v>
      </c>
      <c r="BE178" s="141">
        <f t="shared" si="14"/>
        <v>0</v>
      </c>
      <c r="BF178" s="141">
        <f t="shared" si="15"/>
        <v>0</v>
      </c>
      <c r="BG178" s="141">
        <f t="shared" si="16"/>
        <v>0</v>
      </c>
      <c r="BH178" s="141">
        <f t="shared" si="17"/>
        <v>0</v>
      </c>
      <c r="BI178" s="141">
        <f t="shared" si="18"/>
        <v>0</v>
      </c>
      <c r="BJ178" s="16" t="s">
        <v>75</v>
      </c>
      <c r="BK178" s="141">
        <f t="shared" si="19"/>
        <v>0</v>
      </c>
      <c r="BL178" s="16" t="s">
        <v>194</v>
      </c>
      <c r="BM178" s="140" t="s">
        <v>342</v>
      </c>
    </row>
    <row r="179" spans="2:65" s="1" customFormat="1" ht="16.5" customHeight="1" x14ac:dyDescent="0.2">
      <c r="B179" s="128"/>
      <c r="C179" s="129" t="s">
        <v>332</v>
      </c>
      <c r="D179" s="129" t="s">
        <v>128</v>
      </c>
      <c r="E179" s="130" t="s">
        <v>873</v>
      </c>
      <c r="F179" s="131" t="s">
        <v>874</v>
      </c>
      <c r="G179" s="132" t="s">
        <v>131</v>
      </c>
      <c r="H179" s="133">
        <v>1</v>
      </c>
      <c r="I179" s="202"/>
      <c r="J179" s="134">
        <f t="shared" si="10"/>
        <v>0</v>
      </c>
      <c r="K179" s="135"/>
      <c r="L179" s="28"/>
      <c r="M179" s="136" t="s">
        <v>1</v>
      </c>
      <c r="N179" s="137" t="s">
        <v>32</v>
      </c>
      <c r="O179" s="138">
        <v>0</v>
      </c>
      <c r="P179" s="138">
        <f t="shared" si="11"/>
        <v>0</v>
      </c>
      <c r="Q179" s="138">
        <v>0</v>
      </c>
      <c r="R179" s="138">
        <f t="shared" si="12"/>
        <v>0</v>
      </c>
      <c r="S179" s="138">
        <v>0</v>
      </c>
      <c r="T179" s="139">
        <f t="shared" si="13"/>
        <v>0</v>
      </c>
      <c r="AR179" s="140" t="s">
        <v>194</v>
      </c>
      <c r="AT179" s="140" t="s">
        <v>128</v>
      </c>
      <c r="AU179" s="140" t="s">
        <v>75</v>
      </c>
      <c r="AY179" s="16" t="s">
        <v>125</v>
      </c>
      <c r="BE179" s="141">
        <f t="shared" si="14"/>
        <v>0</v>
      </c>
      <c r="BF179" s="141">
        <f t="shared" si="15"/>
        <v>0</v>
      </c>
      <c r="BG179" s="141">
        <f t="shared" si="16"/>
        <v>0</v>
      </c>
      <c r="BH179" s="141">
        <f t="shared" si="17"/>
        <v>0</v>
      </c>
      <c r="BI179" s="141">
        <f t="shared" si="18"/>
        <v>0</v>
      </c>
      <c r="BJ179" s="16" t="s">
        <v>75</v>
      </c>
      <c r="BK179" s="141">
        <f t="shared" si="19"/>
        <v>0</v>
      </c>
      <c r="BL179" s="16" t="s">
        <v>194</v>
      </c>
      <c r="BM179" s="140" t="s">
        <v>345</v>
      </c>
    </row>
    <row r="180" spans="2:65" s="1" customFormat="1" ht="16.5" customHeight="1" x14ac:dyDescent="0.2">
      <c r="B180" s="128"/>
      <c r="C180" s="129" t="s">
        <v>261</v>
      </c>
      <c r="D180" s="129" t="s">
        <v>128</v>
      </c>
      <c r="E180" s="130" t="s">
        <v>875</v>
      </c>
      <c r="F180" s="131" t="s">
        <v>876</v>
      </c>
      <c r="G180" s="132" t="s">
        <v>766</v>
      </c>
      <c r="H180" s="133">
        <v>1</v>
      </c>
      <c r="I180" s="202"/>
      <c r="J180" s="134">
        <f t="shared" si="10"/>
        <v>0</v>
      </c>
      <c r="K180" s="135"/>
      <c r="L180" s="28"/>
      <c r="M180" s="136" t="s">
        <v>1</v>
      </c>
      <c r="N180" s="137" t="s">
        <v>32</v>
      </c>
      <c r="O180" s="138">
        <v>0</v>
      </c>
      <c r="P180" s="138">
        <f t="shared" si="11"/>
        <v>0</v>
      </c>
      <c r="Q180" s="138">
        <v>0</v>
      </c>
      <c r="R180" s="138">
        <f t="shared" si="12"/>
        <v>0</v>
      </c>
      <c r="S180" s="138">
        <v>0</v>
      </c>
      <c r="T180" s="139">
        <f t="shared" si="13"/>
        <v>0</v>
      </c>
      <c r="AR180" s="140" t="s">
        <v>194</v>
      </c>
      <c r="AT180" s="140" t="s">
        <v>128</v>
      </c>
      <c r="AU180" s="140" t="s">
        <v>75</v>
      </c>
      <c r="AY180" s="16" t="s">
        <v>125</v>
      </c>
      <c r="BE180" s="141">
        <f t="shared" si="14"/>
        <v>0</v>
      </c>
      <c r="BF180" s="141">
        <f t="shared" si="15"/>
        <v>0</v>
      </c>
      <c r="BG180" s="141">
        <f t="shared" si="16"/>
        <v>0</v>
      </c>
      <c r="BH180" s="141">
        <f t="shared" si="17"/>
        <v>0</v>
      </c>
      <c r="BI180" s="141">
        <f t="shared" si="18"/>
        <v>0</v>
      </c>
      <c r="BJ180" s="16" t="s">
        <v>75</v>
      </c>
      <c r="BK180" s="141">
        <f t="shared" si="19"/>
        <v>0</v>
      </c>
      <c r="BL180" s="16" t="s">
        <v>194</v>
      </c>
      <c r="BM180" s="140" t="s">
        <v>350</v>
      </c>
    </row>
    <row r="181" spans="2:65" s="1" customFormat="1" ht="16.5" customHeight="1" x14ac:dyDescent="0.2">
      <c r="B181" s="128"/>
      <c r="C181" s="129" t="s">
        <v>339</v>
      </c>
      <c r="D181" s="129" t="s">
        <v>128</v>
      </c>
      <c r="E181" s="130" t="s">
        <v>877</v>
      </c>
      <c r="F181" s="131" t="s">
        <v>878</v>
      </c>
      <c r="G181" s="132" t="s">
        <v>131</v>
      </c>
      <c r="H181" s="133">
        <v>1</v>
      </c>
      <c r="I181" s="202"/>
      <c r="J181" s="134">
        <f t="shared" si="10"/>
        <v>0</v>
      </c>
      <c r="K181" s="135"/>
      <c r="L181" s="28"/>
      <c r="M181" s="136" t="s">
        <v>1</v>
      </c>
      <c r="N181" s="137" t="s">
        <v>32</v>
      </c>
      <c r="O181" s="138">
        <v>0</v>
      </c>
      <c r="P181" s="138">
        <f t="shared" si="11"/>
        <v>0</v>
      </c>
      <c r="Q181" s="138">
        <v>0</v>
      </c>
      <c r="R181" s="138">
        <f t="shared" si="12"/>
        <v>0</v>
      </c>
      <c r="S181" s="138">
        <v>0</v>
      </c>
      <c r="T181" s="139">
        <f t="shared" si="13"/>
        <v>0</v>
      </c>
      <c r="AR181" s="140" t="s">
        <v>194</v>
      </c>
      <c r="AT181" s="140" t="s">
        <v>128</v>
      </c>
      <c r="AU181" s="140" t="s">
        <v>75</v>
      </c>
      <c r="AY181" s="16" t="s">
        <v>125</v>
      </c>
      <c r="BE181" s="141">
        <f t="shared" si="14"/>
        <v>0</v>
      </c>
      <c r="BF181" s="141">
        <f t="shared" si="15"/>
        <v>0</v>
      </c>
      <c r="BG181" s="141">
        <f t="shared" si="16"/>
        <v>0</v>
      </c>
      <c r="BH181" s="141">
        <f t="shared" si="17"/>
        <v>0</v>
      </c>
      <c r="BI181" s="141">
        <f t="shared" si="18"/>
        <v>0</v>
      </c>
      <c r="BJ181" s="16" t="s">
        <v>75</v>
      </c>
      <c r="BK181" s="141">
        <f t="shared" si="19"/>
        <v>0</v>
      </c>
      <c r="BL181" s="16" t="s">
        <v>194</v>
      </c>
      <c r="BM181" s="140" t="s">
        <v>353</v>
      </c>
    </row>
    <row r="182" spans="2:65" s="1" customFormat="1" ht="16.5" customHeight="1" x14ac:dyDescent="0.2">
      <c r="B182" s="128"/>
      <c r="C182" s="129" t="s">
        <v>266</v>
      </c>
      <c r="D182" s="129" t="s">
        <v>128</v>
      </c>
      <c r="E182" s="130" t="s">
        <v>879</v>
      </c>
      <c r="F182" s="131" t="s">
        <v>880</v>
      </c>
      <c r="G182" s="132" t="s">
        <v>131</v>
      </c>
      <c r="H182" s="133">
        <v>3</v>
      </c>
      <c r="I182" s="202"/>
      <c r="J182" s="134">
        <f t="shared" si="10"/>
        <v>0</v>
      </c>
      <c r="K182" s="135"/>
      <c r="L182" s="28"/>
      <c r="M182" s="136" t="s">
        <v>1</v>
      </c>
      <c r="N182" s="137" t="s">
        <v>32</v>
      </c>
      <c r="O182" s="138">
        <v>0</v>
      </c>
      <c r="P182" s="138">
        <f t="shared" si="11"/>
        <v>0</v>
      </c>
      <c r="Q182" s="138">
        <v>0</v>
      </c>
      <c r="R182" s="138">
        <f t="shared" si="12"/>
        <v>0</v>
      </c>
      <c r="S182" s="138">
        <v>0</v>
      </c>
      <c r="T182" s="139">
        <f t="shared" si="13"/>
        <v>0</v>
      </c>
      <c r="AR182" s="140" t="s">
        <v>194</v>
      </c>
      <c r="AT182" s="140" t="s">
        <v>128</v>
      </c>
      <c r="AU182" s="140" t="s">
        <v>75</v>
      </c>
      <c r="AY182" s="16" t="s">
        <v>125</v>
      </c>
      <c r="BE182" s="141">
        <f t="shared" si="14"/>
        <v>0</v>
      </c>
      <c r="BF182" s="141">
        <f t="shared" si="15"/>
        <v>0</v>
      </c>
      <c r="BG182" s="141">
        <f t="shared" si="16"/>
        <v>0</v>
      </c>
      <c r="BH182" s="141">
        <f t="shared" si="17"/>
        <v>0</v>
      </c>
      <c r="BI182" s="141">
        <f t="shared" si="18"/>
        <v>0</v>
      </c>
      <c r="BJ182" s="16" t="s">
        <v>75</v>
      </c>
      <c r="BK182" s="141">
        <f t="shared" si="19"/>
        <v>0</v>
      </c>
      <c r="BL182" s="16" t="s">
        <v>194</v>
      </c>
      <c r="BM182" s="140" t="s">
        <v>357</v>
      </c>
    </row>
    <row r="183" spans="2:65" s="1" customFormat="1" ht="21.75" customHeight="1" x14ac:dyDescent="0.2">
      <c r="B183" s="128"/>
      <c r="C183" s="129" t="s">
        <v>347</v>
      </c>
      <c r="D183" s="129" t="s">
        <v>128</v>
      </c>
      <c r="E183" s="130" t="s">
        <v>881</v>
      </c>
      <c r="F183" s="131" t="s">
        <v>882</v>
      </c>
      <c r="G183" s="132" t="s">
        <v>131</v>
      </c>
      <c r="H183" s="133">
        <v>1</v>
      </c>
      <c r="I183" s="202"/>
      <c r="J183" s="134">
        <f t="shared" si="10"/>
        <v>0</v>
      </c>
      <c r="K183" s="135"/>
      <c r="L183" s="28"/>
      <c r="M183" s="136" t="s">
        <v>1</v>
      </c>
      <c r="N183" s="137" t="s">
        <v>32</v>
      </c>
      <c r="O183" s="138">
        <v>0</v>
      </c>
      <c r="P183" s="138">
        <f t="shared" si="11"/>
        <v>0</v>
      </c>
      <c r="Q183" s="138">
        <v>0</v>
      </c>
      <c r="R183" s="138">
        <f t="shared" si="12"/>
        <v>0</v>
      </c>
      <c r="S183" s="138">
        <v>0</v>
      </c>
      <c r="T183" s="139">
        <f t="shared" si="13"/>
        <v>0</v>
      </c>
      <c r="AR183" s="140" t="s">
        <v>194</v>
      </c>
      <c r="AT183" s="140" t="s">
        <v>128</v>
      </c>
      <c r="AU183" s="140" t="s">
        <v>75</v>
      </c>
      <c r="AY183" s="16" t="s">
        <v>125</v>
      </c>
      <c r="BE183" s="141">
        <f t="shared" si="14"/>
        <v>0</v>
      </c>
      <c r="BF183" s="141">
        <f t="shared" si="15"/>
        <v>0</v>
      </c>
      <c r="BG183" s="141">
        <f t="shared" si="16"/>
        <v>0</v>
      </c>
      <c r="BH183" s="141">
        <f t="shared" si="17"/>
        <v>0</v>
      </c>
      <c r="BI183" s="141">
        <f t="shared" si="18"/>
        <v>0</v>
      </c>
      <c r="BJ183" s="16" t="s">
        <v>75</v>
      </c>
      <c r="BK183" s="141">
        <f t="shared" si="19"/>
        <v>0</v>
      </c>
      <c r="BL183" s="16" t="s">
        <v>194</v>
      </c>
      <c r="BM183" s="140" t="s">
        <v>360</v>
      </c>
    </row>
    <row r="184" spans="2:65" s="1" customFormat="1" ht="21.75" customHeight="1" x14ac:dyDescent="0.2">
      <c r="B184" s="128"/>
      <c r="C184" s="129" t="s">
        <v>269</v>
      </c>
      <c r="D184" s="129" t="s">
        <v>128</v>
      </c>
      <c r="E184" s="130" t="s">
        <v>883</v>
      </c>
      <c r="F184" s="131" t="s">
        <v>884</v>
      </c>
      <c r="G184" s="132" t="s">
        <v>131</v>
      </c>
      <c r="H184" s="133">
        <v>1</v>
      </c>
      <c r="I184" s="202"/>
      <c r="J184" s="134">
        <f t="shared" si="10"/>
        <v>0</v>
      </c>
      <c r="K184" s="135"/>
      <c r="L184" s="28"/>
      <c r="M184" s="136" t="s">
        <v>1</v>
      </c>
      <c r="N184" s="137" t="s">
        <v>32</v>
      </c>
      <c r="O184" s="138">
        <v>0</v>
      </c>
      <c r="P184" s="138">
        <f t="shared" si="11"/>
        <v>0</v>
      </c>
      <c r="Q184" s="138">
        <v>0</v>
      </c>
      <c r="R184" s="138">
        <f t="shared" si="12"/>
        <v>0</v>
      </c>
      <c r="S184" s="138">
        <v>0</v>
      </c>
      <c r="T184" s="139">
        <f t="shared" si="13"/>
        <v>0</v>
      </c>
      <c r="AR184" s="140" t="s">
        <v>194</v>
      </c>
      <c r="AT184" s="140" t="s">
        <v>128</v>
      </c>
      <c r="AU184" s="140" t="s">
        <v>75</v>
      </c>
      <c r="AY184" s="16" t="s">
        <v>125</v>
      </c>
      <c r="BE184" s="141">
        <f t="shared" si="14"/>
        <v>0</v>
      </c>
      <c r="BF184" s="141">
        <f t="shared" si="15"/>
        <v>0</v>
      </c>
      <c r="BG184" s="141">
        <f t="shared" si="16"/>
        <v>0</v>
      </c>
      <c r="BH184" s="141">
        <f t="shared" si="17"/>
        <v>0</v>
      </c>
      <c r="BI184" s="141">
        <f t="shared" si="18"/>
        <v>0</v>
      </c>
      <c r="BJ184" s="16" t="s">
        <v>75</v>
      </c>
      <c r="BK184" s="141">
        <f t="shared" si="19"/>
        <v>0</v>
      </c>
      <c r="BL184" s="16" t="s">
        <v>194</v>
      </c>
      <c r="BM184" s="140" t="s">
        <v>364</v>
      </c>
    </row>
    <row r="185" spans="2:65" s="1" customFormat="1" ht="16.5" customHeight="1" x14ac:dyDescent="0.2">
      <c r="B185" s="128"/>
      <c r="C185" s="129" t="s">
        <v>354</v>
      </c>
      <c r="D185" s="129" t="s">
        <v>128</v>
      </c>
      <c r="E185" s="130" t="s">
        <v>885</v>
      </c>
      <c r="F185" s="131" t="s">
        <v>886</v>
      </c>
      <c r="G185" s="132" t="s">
        <v>766</v>
      </c>
      <c r="H185" s="133">
        <v>1</v>
      </c>
      <c r="I185" s="202"/>
      <c r="J185" s="134">
        <f t="shared" si="10"/>
        <v>0</v>
      </c>
      <c r="K185" s="135"/>
      <c r="L185" s="28"/>
      <c r="M185" s="136" t="s">
        <v>1</v>
      </c>
      <c r="N185" s="137" t="s">
        <v>32</v>
      </c>
      <c r="O185" s="138">
        <v>0</v>
      </c>
      <c r="P185" s="138">
        <f t="shared" si="11"/>
        <v>0</v>
      </c>
      <c r="Q185" s="138">
        <v>0</v>
      </c>
      <c r="R185" s="138">
        <f t="shared" si="12"/>
        <v>0</v>
      </c>
      <c r="S185" s="138">
        <v>0</v>
      </c>
      <c r="T185" s="139">
        <f t="shared" si="13"/>
        <v>0</v>
      </c>
      <c r="AR185" s="140" t="s">
        <v>194</v>
      </c>
      <c r="AT185" s="140" t="s">
        <v>128</v>
      </c>
      <c r="AU185" s="140" t="s">
        <v>75</v>
      </c>
      <c r="AY185" s="16" t="s">
        <v>125</v>
      </c>
      <c r="BE185" s="141">
        <f t="shared" si="14"/>
        <v>0</v>
      </c>
      <c r="BF185" s="141">
        <f t="shared" si="15"/>
        <v>0</v>
      </c>
      <c r="BG185" s="141">
        <f t="shared" si="16"/>
        <v>0</v>
      </c>
      <c r="BH185" s="141">
        <f t="shared" si="17"/>
        <v>0</v>
      </c>
      <c r="BI185" s="141">
        <f t="shared" si="18"/>
        <v>0</v>
      </c>
      <c r="BJ185" s="16" t="s">
        <v>75</v>
      </c>
      <c r="BK185" s="141">
        <f t="shared" si="19"/>
        <v>0</v>
      </c>
      <c r="BL185" s="16" t="s">
        <v>194</v>
      </c>
      <c r="BM185" s="140" t="s">
        <v>368</v>
      </c>
    </row>
    <row r="186" spans="2:65" s="1" customFormat="1" ht="21.75" customHeight="1" x14ac:dyDescent="0.2">
      <c r="B186" s="128"/>
      <c r="C186" s="129" t="s">
        <v>274</v>
      </c>
      <c r="D186" s="129" t="s">
        <v>128</v>
      </c>
      <c r="E186" s="130" t="s">
        <v>887</v>
      </c>
      <c r="F186" s="131" t="s">
        <v>888</v>
      </c>
      <c r="G186" s="132" t="s">
        <v>384</v>
      </c>
      <c r="H186" s="133">
        <v>256.39999999999998</v>
      </c>
      <c r="I186" s="202"/>
      <c r="J186" s="134">
        <f t="shared" si="10"/>
        <v>0</v>
      </c>
      <c r="K186" s="135"/>
      <c r="L186" s="28"/>
      <c r="M186" s="136" t="s">
        <v>1</v>
      </c>
      <c r="N186" s="137" t="s">
        <v>32</v>
      </c>
      <c r="O186" s="138">
        <v>0</v>
      </c>
      <c r="P186" s="138">
        <f t="shared" si="11"/>
        <v>0</v>
      </c>
      <c r="Q186" s="138">
        <v>0</v>
      </c>
      <c r="R186" s="138">
        <f t="shared" si="12"/>
        <v>0</v>
      </c>
      <c r="S186" s="138">
        <v>0</v>
      </c>
      <c r="T186" s="139">
        <f t="shared" si="13"/>
        <v>0</v>
      </c>
      <c r="AR186" s="140" t="s">
        <v>194</v>
      </c>
      <c r="AT186" s="140" t="s">
        <v>128</v>
      </c>
      <c r="AU186" s="140" t="s">
        <v>75</v>
      </c>
      <c r="AY186" s="16" t="s">
        <v>125</v>
      </c>
      <c r="BE186" s="141">
        <f t="shared" si="14"/>
        <v>0</v>
      </c>
      <c r="BF186" s="141">
        <f t="shared" si="15"/>
        <v>0</v>
      </c>
      <c r="BG186" s="141">
        <f t="shared" si="16"/>
        <v>0</v>
      </c>
      <c r="BH186" s="141">
        <f t="shared" si="17"/>
        <v>0</v>
      </c>
      <c r="BI186" s="141">
        <f t="shared" si="18"/>
        <v>0</v>
      </c>
      <c r="BJ186" s="16" t="s">
        <v>75</v>
      </c>
      <c r="BK186" s="141">
        <f t="shared" si="19"/>
        <v>0</v>
      </c>
      <c r="BL186" s="16" t="s">
        <v>194</v>
      </c>
      <c r="BM186" s="140" t="s">
        <v>373</v>
      </c>
    </row>
    <row r="187" spans="2:65" s="11" customFormat="1" ht="25.9" customHeight="1" x14ac:dyDescent="0.2">
      <c r="B187" s="117"/>
      <c r="D187" s="118" t="s">
        <v>66</v>
      </c>
      <c r="E187" s="119" t="s">
        <v>889</v>
      </c>
      <c r="F187" s="119" t="s">
        <v>890</v>
      </c>
      <c r="J187" s="120">
        <f>BK187</f>
        <v>0</v>
      </c>
      <c r="L187" s="117"/>
      <c r="M187" s="121"/>
      <c r="P187" s="122">
        <f>SUM(P188:P189)</f>
        <v>0</v>
      </c>
      <c r="R187" s="122">
        <f>SUM(R188:R189)</f>
        <v>0</v>
      </c>
      <c r="T187" s="123">
        <f>SUM(T188:T189)</f>
        <v>0</v>
      </c>
      <c r="AR187" s="118" t="s">
        <v>77</v>
      </c>
      <c r="AT187" s="124" t="s">
        <v>66</v>
      </c>
      <c r="AU187" s="124" t="s">
        <v>67</v>
      </c>
      <c r="AY187" s="118" t="s">
        <v>125</v>
      </c>
      <c r="BK187" s="125">
        <f>SUM(BK188:BK189)</f>
        <v>0</v>
      </c>
    </row>
    <row r="188" spans="2:65" s="1" customFormat="1" ht="24.2" customHeight="1" x14ac:dyDescent="0.2">
      <c r="B188" s="128"/>
      <c r="C188" s="129" t="s">
        <v>361</v>
      </c>
      <c r="D188" s="129" t="s">
        <v>128</v>
      </c>
      <c r="E188" s="130" t="s">
        <v>891</v>
      </c>
      <c r="F188" s="131" t="s">
        <v>892</v>
      </c>
      <c r="G188" s="132" t="s">
        <v>766</v>
      </c>
      <c r="H188" s="133">
        <v>1</v>
      </c>
      <c r="I188" s="202"/>
      <c r="J188" s="134">
        <f>ROUND(I188*H188,2)</f>
        <v>0</v>
      </c>
      <c r="K188" s="135"/>
      <c r="L188" s="28"/>
      <c r="M188" s="136" t="s">
        <v>1</v>
      </c>
      <c r="N188" s="137" t="s">
        <v>32</v>
      </c>
      <c r="O188" s="138">
        <v>0</v>
      </c>
      <c r="P188" s="138">
        <f>O188*H188</f>
        <v>0</v>
      </c>
      <c r="Q188" s="138">
        <v>0</v>
      </c>
      <c r="R188" s="138">
        <f>Q188*H188</f>
        <v>0</v>
      </c>
      <c r="S188" s="138">
        <v>0</v>
      </c>
      <c r="T188" s="139">
        <f>S188*H188</f>
        <v>0</v>
      </c>
      <c r="AR188" s="140" t="s">
        <v>194</v>
      </c>
      <c r="AT188" s="140" t="s">
        <v>128</v>
      </c>
      <c r="AU188" s="140" t="s">
        <v>75</v>
      </c>
      <c r="AY188" s="16" t="s">
        <v>125</v>
      </c>
      <c r="BE188" s="141">
        <f>IF(N188="základní",J188,0)</f>
        <v>0</v>
      </c>
      <c r="BF188" s="141">
        <f>IF(N188="snížená",J188,0)</f>
        <v>0</v>
      </c>
      <c r="BG188" s="141">
        <f>IF(N188="zákl. přenesená",J188,0)</f>
        <v>0</v>
      </c>
      <c r="BH188" s="141">
        <f>IF(N188="sníž. přenesená",J188,0)</f>
        <v>0</v>
      </c>
      <c r="BI188" s="141">
        <f>IF(N188="nulová",J188,0)</f>
        <v>0</v>
      </c>
      <c r="BJ188" s="16" t="s">
        <v>75</v>
      </c>
      <c r="BK188" s="141">
        <f>ROUND(I188*H188,2)</f>
        <v>0</v>
      </c>
      <c r="BL188" s="16" t="s">
        <v>194</v>
      </c>
      <c r="BM188" s="140" t="s">
        <v>377</v>
      </c>
    </row>
    <row r="189" spans="2:65" s="1" customFormat="1" ht="21.75" customHeight="1" x14ac:dyDescent="0.2">
      <c r="B189" s="128"/>
      <c r="C189" s="129" t="s">
        <v>277</v>
      </c>
      <c r="D189" s="129" t="s">
        <v>128</v>
      </c>
      <c r="E189" s="130" t="s">
        <v>893</v>
      </c>
      <c r="F189" s="131" t="s">
        <v>894</v>
      </c>
      <c r="G189" s="132" t="s">
        <v>384</v>
      </c>
      <c r="H189" s="133">
        <v>115</v>
      </c>
      <c r="I189" s="202"/>
      <c r="J189" s="134">
        <f>ROUND(I189*H189,2)</f>
        <v>0</v>
      </c>
      <c r="K189" s="135"/>
      <c r="L189" s="28"/>
      <c r="M189" s="136" t="s">
        <v>1</v>
      </c>
      <c r="N189" s="137" t="s">
        <v>32</v>
      </c>
      <c r="O189" s="138">
        <v>0</v>
      </c>
      <c r="P189" s="138">
        <f>O189*H189</f>
        <v>0</v>
      </c>
      <c r="Q189" s="138">
        <v>0</v>
      </c>
      <c r="R189" s="138">
        <f>Q189*H189</f>
        <v>0</v>
      </c>
      <c r="S189" s="138">
        <v>0</v>
      </c>
      <c r="T189" s="139">
        <f>S189*H189</f>
        <v>0</v>
      </c>
      <c r="AR189" s="140" t="s">
        <v>194</v>
      </c>
      <c r="AT189" s="140" t="s">
        <v>128</v>
      </c>
      <c r="AU189" s="140" t="s">
        <v>75</v>
      </c>
      <c r="AY189" s="16" t="s">
        <v>125</v>
      </c>
      <c r="BE189" s="141">
        <f>IF(N189="základní",J189,0)</f>
        <v>0</v>
      </c>
      <c r="BF189" s="141">
        <f>IF(N189="snížená",J189,0)</f>
        <v>0</v>
      </c>
      <c r="BG189" s="141">
        <f>IF(N189="zákl. přenesená",J189,0)</f>
        <v>0</v>
      </c>
      <c r="BH189" s="141">
        <f>IF(N189="sníž. přenesená",J189,0)</f>
        <v>0</v>
      </c>
      <c r="BI189" s="141">
        <f>IF(N189="nulová",J189,0)</f>
        <v>0</v>
      </c>
      <c r="BJ189" s="16" t="s">
        <v>75</v>
      </c>
      <c r="BK189" s="141">
        <f>ROUND(I189*H189,2)</f>
        <v>0</v>
      </c>
      <c r="BL189" s="16" t="s">
        <v>194</v>
      </c>
      <c r="BM189" s="140" t="s">
        <v>381</v>
      </c>
    </row>
    <row r="190" spans="2:65" s="11" customFormat="1" ht="25.9" customHeight="1" x14ac:dyDescent="0.2">
      <c r="B190" s="117"/>
      <c r="D190" s="118" t="s">
        <v>66</v>
      </c>
      <c r="E190" s="119" t="s">
        <v>744</v>
      </c>
      <c r="F190" s="119" t="s">
        <v>745</v>
      </c>
      <c r="J190" s="120">
        <f>BK190</f>
        <v>0</v>
      </c>
      <c r="L190" s="117"/>
      <c r="M190" s="121"/>
      <c r="P190" s="122">
        <f>SUM(P191:P199)</f>
        <v>0</v>
      </c>
      <c r="R190" s="122">
        <f>SUM(R191:R199)</f>
        <v>0</v>
      </c>
      <c r="T190" s="123">
        <f>SUM(T191:T199)</f>
        <v>0</v>
      </c>
      <c r="AR190" s="118" t="s">
        <v>75</v>
      </c>
      <c r="AT190" s="124" t="s">
        <v>66</v>
      </c>
      <c r="AU190" s="124" t="s">
        <v>67</v>
      </c>
      <c r="AY190" s="118" t="s">
        <v>125</v>
      </c>
      <c r="BK190" s="125">
        <f>SUM(BK191:BK199)</f>
        <v>0</v>
      </c>
    </row>
    <row r="191" spans="2:65" s="1" customFormat="1" ht="16.5" customHeight="1" x14ac:dyDescent="0.2">
      <c r="B191" s="128"/>
      <c r="C191" s="129" t="s">
        <v>371</v>
      </c>
      <c r="D191" s="129" t="s">
        <v>128</v>
      </c>
      <c r="E191" s="130" t="s">
        <v>746</v>
      </c>
      <c r="F191" s="131" t="s">
        <v>747</v>
      </c>
      <c r="G191" s="132" t="s">
        <v>205</v>
      </c>
      <c r="H191" s="133">
        <v>0.17</v>
      </c>
      <c r="I191" s="202"/>
      <c r="J191" s="134">
        <f t="shared" ref="J191:J199" si="20">ROUND(I191*H191,2)</f>
        <v>0</v>
      </c>
      <c r="K191" s="135"/>
      <c r="L191" s="28"/>
      <c r="M191" s="136" t="s">
        <v>1</v>
      </c>
      <c r="N191" s="137" t="s">
        <v>32</v>
      </c>
      <c r="O191" s="138">
        <v>0</v>
      </c>
      <c r="P191" s="138">
        <f t="shared" ref="P191:P199" si="21">O191*H191</f>
        <v>0</v>
      </c>
      <c r="Q191" s="138">
        <v>0</v>
      </c>
      <c r="R191" s="138">
        <f t="shared" ref="R191:R199" si="22">Q191*H191</f>
        <v>0</v>
      </c>
      <c r="S191" s="138">
        <v>0</v>
      </c>
      <c r="T191" s="139">
        <f t="shared" ref="T191:T199" si="23">S191*H191</f>
        <v>0</v>
      </c>
      <c r="AR191" s="140" t="s">
        <v>132</v>
      </c>
      <c r="AT191" s="140" t="s">
        <v>128</v>
      </c>
      <c r="AU191" s="140" t="s">
        <v>75</v>
      </c>
      <c r="AY191" s="16" t="s">
        <v>125</v>
      </c>
      <c r="BE191" s="141">
        <f t="shared" ref="BE191:BE199" si="24">IF(N191="základní",J191,0)</f>
        <v>0</v>
      </c>
      <c r="BF191" s="141">
        <f t="shared" ref="BF191:BF199" si="25">IF(N191="snížená",J191,0)</f>
        <v>0</v>
      </c>
      <c r="BG191" s="141">
        <f t="shared" ref="BG191:BG199" si="26">IF(N191="zákl. přenesená",J191,0)</f>
        <v>0</v>
      </c>
      <c r="BH191" s="141">
        <f t="shared" ref="BH191:BH199" si="27">IF(N191="sníž. přenesená",J191,0)</f>
        <v>0</v>
      </c>
      <c r="BI191" s="141">
        <f t="shared" ref="BI191:BI199" si="28">IF(N191="nulová",J191,0)</f>
        <v>0</v>
      </c>
      <c r="BJ191" s="16" t="s">
        <v>75</v>
      </c>
      <c r="BK191" s="141">
        <f t="shared" ref="BK191:BK199" si="29">ROUND(I191*H191,2)</f>
        <v>0</v>
      </c>
      <c r="BL191" s="16" t="s">
        <v>132</v>
      </c>
      <c r="BM191" s="140" t="s">
        <v>385</v>
      </c>
    </row>
    <row r="192" spans="2:65" s="1" customFormat="1" ht="16.5" customHeight="1" x14ac:dyDescent="0.2">
      <c r="B192" s="128"/>
      <c r="C192" s="129" t="s">
        <v>281</v>
      </c>
      <c r="D192" s="129" t="s">
        <v>128</v>
      </c>
      <c r="E192" s="130" t="s">
        <v>748</v>
      </c>
      <c r="F192" s="131" t="s">
        <v>749</v>
      </c>
      <c r="G192" s="132" t="s">
        <v>205</v>
      </c>
      <c r="H192" s="133">
        <v>0.17</v>
      </c>
      <c r="I192" s="202"/>
      <c r="J192" s="134">
        <f t="shared" si="20"/>
        <v>0</v>
      </c>
      <c r="K192" s="135"/>
      <c r="L192" s="28"/>
      <c r="M192" s="136" t="s">
        <v>1</v>
      </c>
      <c r="N192" s="137" t="s">
        <v>32</v>
      </c>
      <c r="O192" s="138">
        <v>0</v>
      </c>
      <c r="P192" s="138">
        <f t="shared" si="21"/>
        <v>0</v>
      </c>
      <c r="Q192" s="138">
        <v>0</v>
      </c>
      <c r="R192" s="138">
        <f t="shared" si="22"/>
        <v>0</v>
      </c>
      <c r="S192" s="138">
        <v>0</v>
      </c>
      <c r="T192" s="139">
        <f t="shared" si="23"/>
        <v>0</v>
      </c>
      <c r="AR192" s="140" t="s">
        <v>132</v>
      </c>
      <c r="AT192" s="140" t="s">
        <v>128</v>
      </c>
      <c r="AU192" s="140" t="s">
        <v>75</v>
      </c>
      <c r="AY192" s="16" t="s">
        <v>125</v>
      </c>
      <c r="BE192" s="141">
        <f t="shared" si="24"/>
        <v>0</v>
      </c>
      <c r="BF192" s="141">
        <f t="shared" si="25"/>
        <v>0</v>
      </c>
      <c r="BG192" s="141">
        <f t="shared" si="26"/>
        <v>0</v>
      </c>
      <c r="BH192" s="141">
        <f t="shared" si="27"/>
        <v>0</v>
      </c>
      <c r="BI192" s="141">
        <f t="shared" si="28"/>
        <v>0</v>
      </c>
      <c r="BJ192" s="16" t="s">
        <v>75</v>
      </c>
      <c r="BK192" s="141">
        <f t="shared" si="29"/>
        <v>0</v>
      </c>
      <c r="BL192" s="16" t="s">
        <v>132</v>
      </c>
      <c r="BM192" s="140" t="s">
        <v>391</v>
      </c>
    </row>
    <row r="193" spans="2:65" s="1" customFormat="1" ht="16.5" customHeight="1" x14ac:dyDescent="0.2">
      <c r="B193" s="128"/>
      <c r="C193" s="129" t="s">
        <v>378</v>
      </c>
      <c r="D193" s="129" t="s">
        <v>128</v>
      </c>
      <c r="E193" s="130" t="s">
        <v>750</v>
      </c>
      <c r="F193" s="131" t="s">
        <v>751</v>
      </c>
      <c r="G193" s="132" t="s">
        <v>205</v>
      </c>
      <c r="H193" s="133">
        <v>0.17</v>
      </c>
      <c r="I193" s="202"/>
      <c r="J193" s="134">
        <f t="shared" si="20"/>
        <v>0</v>
      </c>
      <c r="K193" s="135"/>
      <c r="L193" s="28"/>
      <c r="M193" s="136" t="s">
        <v>1</v>
      </c>
      <c r="N193" s="137" t="s">
        <v>32</v>
      </c>
      <c r="O193" s="138">
        <v>0</v>
      </c>
      <c r="P193" s="138">
        <f t="shared" si="21"/>
        <v>0</v>
      </c>
      <c r="Q193" s="138">
        <v>0</v>
      </c>
      <c r="R193" s="138">
        <f t="shared" si="22"/>
        <v>0</v>
      </c>
      <c r="S193" s="138">
        <v>0</v>
      </c>
      <c r="T193" s="139">
        <f t="shared" si="23"/>
        <v>0</v>
      </c>
      <c r="AR193" s="140" t="s">
        <v>132</v>
      </c>
      <c r="AT193" s="140" t="s">
        <v>128</v>
      </c>
      <c r="AU193" s="140" t="s">
        <v>75</v>
      </c>
      <c r="AY193" s="16" t="s">
        <v>125</v>
      </c>
      <c r="BE193" s="141">
        <f t="shared" si="24"/>
        <v>0</v>
      </c>
      <c r="BF193" s="141">
        <f t="shared" si="25"/>
        <v>0</v>
      </c>
      <c r="BG193" s="141">
        <f t="shared" si="26"/>
        <v>0</v>
      </c>
      <c r="BH193" s="141">
        <f t="shared" si="27"/>
        <v>0</v>
      </c>
      <c r="BI193" s="141">
        <f t="shared" si="28"/>
        <v>0</v>
      </c>
      <c r="BJ193" s="16" t="s">
        <v>75</v>
      </c>
      <c r="BK193" s="141">
        <f t="shared" si="29"/>
        <v>0</v>
      </c>
      <c r="BL193" s="16" t="s">
        <v>132</v>
      </c>
      <c r="BM193" s="140" t="s">
        <v>396</v>
      </c>
    </row>
    <row r="194" spans="2:65" s="1" customFormat="1" ht="21.75" customHeight="1" x14ac:dyDescent="0.2">
      <c r="B194" s="128"/>
      <c r="C194" s="129" t="s">
        <v>284</v>
      </c>
      <c r="D194" s="129" t="s">
        <v>128</v>
      </c>
      <c r="E194" s="130" t="s">
        <v>752</v>
      </c>
      <c r="F194" s="131" t="s">
        <v>753</v>
      </c>
      <c r="G194" s="132" t="s">
        <v>205</v>
      </c>
      <c r="H194" s="133">
        <v>0.17</v>
      </c>
      <c r="I194" s="202"/>
      <c r="J194" s="134">
        <f t="shared" si="20"/>
        <v>0</v>
      </c>
      <c r="K194" s="135"/>
      <c r="L194" s="28"/>
      <c r="M194" s="136" t="s">
        <v>1</v>
      </c>
      <c r="N194" s="137" t="s">
        <v>32</v>
      </c>
      <c r="O194" s="138">
        <v>0</v>
      </c>
      <c r="P194" s="138">
        <f t="shared" si="21"/>
        <v>0</v>
      </c>
      <c r="Q194" s="138">
        <v>0</v>
      </c>
      <c r="R194" s="138">
        <f t="shared" si="22"/>
        <v>0</v>
      </c>
      <c r="S194" s="138">
        <v>0</v>
      </c>
      <c r="T194" s="139">
        <f t="shared" si="23"/>
        <v>0</v>
      </c>
      <c r="AR194" s="140" t="s">
        <v>132</v>
      </c>
      <c r="AT194" s="140" t="s">
        <v>128</v>
      </c>
      <c r="AU194" s="140" t="s">
        <v>75</v>
      </c>
      <c r="AY194" s="16" t="s">
        <v>125</v>
      </c>
      <c r="BE194" s="141">
        <f t="shared" si="24"/>
        <v>0</v>
      </c>
      <c r="BF194" s="141">
        <f t="shared" si="25"/>
        <v>0</v>
      </c>
      <c r="BG194" s="141">
        <f t="shared" si="26"/>
        <v>0</v>
      </c>
      <c r="BH194" s="141">
        <f t="shared" si="27"/>
        <v>0</v>
      </c>
      <c r="BI194" s="141">
        <f t="shared" si="28"/>
        <v>0</v>
      </c>
      <c r="BJ194" s="16" t="s">
        <v>75</v>
      </c>
      <c r="BK194" s="141">
        <f t="shared" si="29"/>
        <v>0</v>
      </c>
      <c r="BL194" s="16" t="s">
        <v>132</v>
      </c>
      <c r="BM194" s="140" t="s">
        <v>402</v>
      </c>
    </row>
    <row r="195" spans="2:65" s="1" customFormat="1" ht="16.5" customHeight="1" x14ac:dyDescent="0.2">
      <c r="B195" s="128"/>
      <c r="C195" s="129" t="s">
        <v>388</v>
      </c>
      <c r="D195" s="129" t="s">
        <v>128</v>
      </c>
      <c r="E195" s="130" t="s">
        <v>754</v>
      </c>
      <c r="F195" s="131" t="s">
        <v>755</v>
      </c>
      <c r="G195" s="132" t="s">
        <v>205</v>
      </c>
      <c r="H195" s="133">
        <v>0.85199999999999998</v>
      </c>
      <c r="I195" s="202"/>
      <c r="J195" s="134">
        <f t="shared" si="20"/>
        <v>0</v>
      </c>
      <c r="K195" s="135"/>
      <c r="L195" s="28"/>
      <c r="M195" s="136" t="s">
        <v>1</v>
      </c>
      <c r="N195" s="137" t="s">
        <v>32</v>
      </c>
      <c r="O195" s="138">
        <v>0</v>
      </c>
      <c r="P195" s="138">
        <f t="shared" si="21"/>
        <v>0</v>
      </c>
      <c r="Q195" s="138">
        <v>0</v>
      </c>
      <c r="R195" s="138">
        <f t="shared" si="22"/>
        <v>0</v>
      </c>
      <c r="S195" s="138">
        <v>0</v>
      </c>
      <c r="T195" s="139">
        <f t="shared" si="23"/>
        <v>0</v>
      </c>
      <c r="AR195" s="140" t="s">
        <v>132</v>
      </c>
      <c r="AT195" s="140" t="s">
        <v>128</v>
      </c>
      <c r="AU195" s="140" t="s">
        <v>75</v>
      </c>
      <c r="AY195" s="16" t="s">
        <v>125</v>
      </c>
      <c r="BE195" s="141">
        <f t="shared" si="24"/>
        <v>0</v>
      </c>
      <c r="BF195" s="141">
        <f t="shared" si="25"/>
        <v>0</v>
      </c>
      <c r="BG195" s="141">
        <f t="shared" si="26"/>
        <v>0</v>
      </c>
      <c r="BH195" s="141">
        <f t="shared" si="27"/>
        <v>0</v>
      </c>
      <c r="BI195" s="141">
        <f t="shared" si="28"/>
        <v>0</v>
      </c>
      <c r="BJ195" s="16" t="s">
        <v>75</v>
      </c>
      <c r="BK195" s="141">
        <f t="shared" si="29"/>
        <v>0</v>
      </c>
      <c r="BL195" s="16" t="s">
        <v>132</v>
      </c>
      <c r="BM195" s="140" t="s">
        <v>408</v>
      </c>
    </row>
    <row r="196" spans="2:65" s="1" customFormat="1" ht="16.5" customHeight="1" x14ac:dyDescent="0.2">
      <c r="B196" s="128"/>
      <c r="C196" s="129" t="s">
        <v>288</v>
      </c>
      <c r="D196" s="129" t="s">
        <v>128</v>
      </c>
      <c r="E196" s="130" t="s">
        <v>756</v>
      </c>
      <c r="F196" s="131" t="s">
        <v>757</v>
      </c>
      <c r="G196" s="132" t="s">
        <v>205</v>
      </c>
      <c r="H196" s="133">
        <v>0.107</v>
      </c>
      <c r="I196" s="202"/>
      <c r="J196" s="134">
        <f t="shared" si="20"/>
        <v>0</v>
      </c>
      <c r="K196" s="135"/>
      <c r="L196" s="28"/>
      <c r="M196" s="136" t="s">
        <v>1</v>
      </c>
      <c r="N196" s="137" t="s">
        <v>32</v>
      </c>
      <c r="O196" s="138">
        <v>0</v>
      </c>
      <c r="P196" s="138">
        <f t="shared" si="21"/>
        <v>0</v>
      </c>
      <c r="Q196" s="138">
        <v>0</v>
      </c>
      <c r="R196" s="138">
        <f t="shared" si="22"/>
        <v>0</v>
      </c>
      <c r="S196" s="138">
        <v>0</v>
      </c>
      <c r="T196" s="139">
        <f t="shared" si="23"/>
        <v>0</v>
      </c>
      <c r="AR196" s="140" t="s">
        <v>132</v>
      </c>
      <c r="AT196" s="140" t="s">
        <v>128</v>
      </c>
      <c r="AU196" s="140" t="s">
        <v>75</v>
      </c>
      <c r="AY196" s="16" t="s">
        <v>125</v>
      </c>
      <c r="BE196" s="141">
        <f t="shared" si="24"/>
        <v>0</v>
      </c>
      <c r="BF196" s="141">
        <f t="shared" si="25"/>
        <v>0</v>
      </c>
      <c r="BG196" s="141">
        <f t="shared" si="26"/>
        <v>0</v>
      </c>
      <c r="BH196" s="141">
        <f t="shared" si="27"/>
        <v>0</v>
      </c>
      <c r="BI196" s="141">
        <f t="shared" si="28"/>
        <v>0</v>
      </c>
      <c r="BJ196" s="16" t="s">
        <v>75</v>
      </c>
      <c r="BK196" s="141">
        <f t="shared" si="29"/>
        <v>0</v>
      </c>
      <c r="BL196" s="16" t="s">
        <v>132</v>
      </c>
      <c r="BM196" s="140" t="s">
        <v>413</v>
      </c>
    </row>
    <row r="197" spans="2:65" s="1" customFormat="1" ht="24.2" customHeight="1" x14ac:dyDescent="0.2">
      <c r="B197" s="128"/>
      <c r="C197" s="129" t="s">
        <v>399</v>
      </c>
      <c r="D197" s="129" t="s">
        <v>128</v>
      </c>
      <c r="E197" s="130" t="s">
        <v>895</v>
      </c>
      <c r="F197" s="131" t="s">
        <v>896</v>
      </c>
      <c r="G197" s="132" t="s">
        <v>205</v>
      </c>
      <c r="H197" s="133">
        <v>3.9E-2</v>
      </c>
      <c r="I197" s="202"/>
      <c r="J197" s="134">
        <f t="shared" si="20"/>
        <v>0</v>
      </c>
      <c r="K197" s="135"/>
      <c r="L197" s="28"/>
      <c r="M197" s="136" t="s">
        <v>1</v>
      </c>
      <c r="N197" s="137" t="s">
        <v>32</v>
      </c>
      <c r="O197" s="138">
        <v>0</v>
      </c>
      <c r="P197" s="138">
        <f t="shared" si="21"/>
        <v>0</v>
      </c>
      <c r="Q197" s="138">
        <v>0</v>
      </c>
      <c r="R197" s="138">
        <f t="shared" si="22"/>
        <v>0</v>
      </c>
      <c r="S197" s="138">
        <v>0</v>
      </c>
      <c r="T197" s="139">
        <f t="shared" si="23"/>
        <v>0</v>
      </c>
      <c r="AR197" s="140" t="s">
        <v>132</v>
      </c>
      <c r="AT197" s="140" t="s">
        <v>128</v>
      </c>
      <c r="AU197" s="140" t="s">
        <v>75</v>
      </c>
      <c r="AY197" s="16" t="s">
        <v>125</v>
      </c>
      <c r="BE197" s="141">
        <f t="shared" si="24"/>
        <v>0</v>
      </c>
      <c r="BF197" s="141">
        <f t="shared" si="25"/>
        <v>0</v>
      </c>
      <c r="BG197" s="141">
        <f t="shared" si="26"/>
        <v>0</v>
      </c>
      <c r="BH197" s="141">
        <f t="shared" si="27"/>
        <v>0</v>
      </c>
      <c r="BI197" s="141">
        <f t="shared" si="28"/>
        <v>0</v>
      </c>
      <c r="BJ197" s="16" t="s">
        <v>75</v>
      </c>
      <c r="BK197" s="141">
        <f t="shared" si="29"/>
        <v>0</v>
      </c>
      <c r="BL197" s="16" t="s">
        <v>132</v>
      </c>
      <c r="BM197" s="140" t="s">
        <v>417</v>
      </c>
    </row>
    <row r="198" spans="2:65" s="1" customFormat="1" ht="24.2" customHeight="1" x14ac:dyDescent="0.2">
      <c r="B198" s="128"/>
      <c r="C198" s="129" t="s">
        <v>291</v>
      </c>
      <c r="D198" s="129" t="s">
        <v>128</v>
      </c>
      <c r="E198" s="130" t="s">
        <v>897</v>
      </c>
      <c r="F198" s="131" t="s">
        <v>898</v>
      </c>
      <c r="G198" s="132" t="s">
        <v>205</v>
      </c>
      <c r="H198" s="133">
        <v>1.7999999999999999E-2</v>
      </c>
      <c r="I198" s="202"/>
      <c r="J198" s="134">
        <f t="shared" si="20"/>
        <v>0</v>
      </c>
      <c r="K198" s="135"/>
      <c r="L198" s="28"/>
      <c r="M198" s="136" t="s">
        <v>1</v>
      </c>
      <c r="N198" s="137" t="s">
        <v>32</v>
      </c>
      <c r="O198" s="138">
        <v>0</v>
      </c>
      <c r="P198" s="138">
        <f t="shared" si="21"/>
        <v>0</v>
      </c>
      <c r="Q198" s="138">
        <v>0</v>
      </c>
      <c r="R198" s="138">
        <f t="shared" si="22"/>
        <v>0</v>
      </c>
      <c r="S198" s="138">
        <v>0</v>
      </c>
      <c r="T198" s="139">
        <f t="shared" si="23"/>
        <v>0</v>
      </c>
      <c r="AR198" s="140" t="s">
        <v>132</v>
      </c>
      <c r="AT198" s="140" t="s">
        <v>128</v>
      </c>
      <c r="AU198" s="140" t="s">
        <v>75</v>
      </c>
      <c r="AY198" s="16" t="s">
        <v>125</v>
      </c>
      <c r="BE198" s="141">
        <f t="shared" si="24"/>
        <v>0</v>
      </c>
      <c r="BF198" s="141">
        <f t="shared" si="25"/>
        <v>0</v>
      </c>
      <c r="BG198" s="141">
        <f t="shared" si="26"/>
        <v>0</v>
      </c>
      <c r="BH198" s="141">
        <f t="shared" si="27"/>
        <v>0</v>
      </c>
      <c r="BI198" s="141">
        <f t="shared" si="28"/>
        <v>0</v>
      </c>
      <c r="BJ198" s="16" t="s">
        <v>75</v>
      </c>
      <c r="BK198" s="141">
        <f t="shared" si="29"/>
        <v>0</v>
      </c>
      <c r="BL198" s="16" t="s">
        <v>132</v>
      </c>
      <c r="BM198" s="140" t="s">
        <v>421</v>
      </c>
    </row>
    <row r="199" spans="2:65" s="1" customFormat="1" ht="24.2" customHeight="1" x14ac:dyDescent="0.2">
      <c r="B199" s="128"/>
      <c r="C199" s="129" t="s">
        <v>410</v>
      </c>
      <c r="D199" s="129" t="s">
        <v>128</v>
      </c>
      <c r="E199" s="130" t="s">
        <v>758</v>
      </c>
      <c r="F199" s="131" t="s">
        <v>759</v>
      </c>
      <c r="G199" s="132" t="s">
        <v>205</v>
      </c>
      <c r="H199" s="133">
        <v>7.0000000000000001E-3</v>
      </c>
      <c r="I199" s="202"/>
      <c r="J199" s="134">
        <f t="shared" si="20"/>
        <v>0</v>
      </c>
      <c r="K199" s="135"/>
      <c r="L199" s="28"/>
      <c r="M199" s="136" t="s">
        <v>1</v>
      </c>
      <c r="N199" s="137" t="s">
        <v>32</v>
      </c>
      <c r="O199" s="138">
        <v>0</v>
      </c>
      <c r="P199" s="138">
        <f t="shared" si="21"/>
        <v>0</v>
      </c>
      <c r="Q199" s="138">
        <v>0</v>
      </c>
      <c r="R199" s="138">
        <f t="shared" si="22"/>
        <v>0</v>
      </c>
      <c r="S199" s="138">
        <v>0</v>
      </c>
      <c r="T199" s="139">
        <f t="shared" si="23"/>
        <v>0</v>
      </c>
      <c r="AR199" s="140" t="s">
        <v>132</v>
      </c>
      <c r="AT199" s="140" t="s">
        <v>128</v>
      </c>
      <c r="AU199" s="140" t="s">
        <v>75</v>
      </c>
      <c r="AY199" s="16" t="s">
        <v>125</v>
      </c>
      <c r="BE199" s="141">
        <f t="shared" si="24"/>
        <v>0</v>
      </c>
      <c r="BF199" s="141">
        <f t="shared" si="25"/>
        <v>0</v>
      </c>
      <c r="BG199" s="141">
        <f t="shared" si="26"/>
        <v>0</v>
      </c>
      <c r="BH199" s="141">
        <f t="shared" si="27"/>
        <v>0</v>
      </c>
      <c r="BI199" s="141">
        <f t="shared" si="28"/>
        <v>0</v>
      </c>
      <c r="BJ199" s="16" t="s">
        <v>75</v>
      </c>
      <c r="BK199" s="141">
        <f t="shared" si="29"/>
        <v>0</v>
      </c>
      <c r="BL199" s="16" t="s">
        <v>132</v>
      </c>
      <c r="BM199" s="140" t="s">
        <v>426</v>
      </c>
    </row>
    <row r="200" spans="2:65" s="11" customFormat="1" ht="25.9" customHeight="1" x14ac:dyDescent="0.2">
      <c r="B200" s="117"/>
      <c r="D200" s="118" t="s">
        <v>66</v>
      </c>
      <c r="E200" s="119" t="s">
        <v>760</v>
      </c>
      <c r="F200" s="119" t="s">
        <v>761</v>
      </c>
      <c r="J200" s="120">
        <f>BK200</f>
        <v>0</v>
      </c>
      <c r="L200" s="117"/>
      <c r="M200" s="121"/>
      <c r="P200" s="122">
        <f>SUM(P201:P203)</f>
        <v>0</v>
      </c>
      <c r="R200" s="122">
        <f>SUM(R201:R203)</f>
        <v>0</v>
      </c>
      <c r="T200" s="123">
        <f>SUM(T201:T203)</f>
        <v>0</v>
      </c>
      <c r="AR200" s="118" t="s">
        <v>75</v>
      </c>
      <c r="AT200" s="124" t="s">
        <v>66</v>
      </c>
      <c r="AU200" s="124" t="s">
        <v>67</v>
      </c>
      <c r="AY200" s="118" t="s">
        <v>125</v>
      </c>
      <c r="BK200" s="125">
        <f>SUM(BK201:BK203)</f>
        <v>0</v>
      </c>
    </row>
    <row r="201" spans="2:65" s="1" customFormat="1" ht="16.5" customHeight="1" x14ac:dyDescent="0.2">
      <c r="B201" s="128"/>
      <c r="C201" s="129" t="s">
        <v>295</v>
      </c>
      <c r="D201" s="129" t="s">
        <v>128</v>
      </c>
      <c r="E201" s="130" t="s">
        <v>762</v>
      </c>
      <c r="F201" s="131" t="s">
        <v>375</v>
      </c>
      <c r="G201" s="132" t="s">
        <v>763</v>
      </c>
      <c r="H201" s="133">
        <v>1</v>
      </c>
      <c r="I201" s="202"/>
      <c r="J201" s="134">
        <f>ROUND(I201*H201,2)</f>
        <v>0</v>
      </c>
      <c r="K201" s="135"/>
      <c r="L201" s="28"/>
      <c r="M201" s="136" t="s">
        <v>1</v>
      </c>
      <c r="N201" s="137" t="s">
        <v>32</v>
      </c>
      <c r="O201" s="138">
        <v>0</v>
      </c>
      <c r="P201" s="138">
        <f>O201*H201</f>
        <v>0</v>
      </c>
      <c r="Q201" s="138">
        <v>0</v>
      </c>
      <c r="R201" s="138">
        <f>Q201*H201</f>
        <v>0</v>
      </c>
      <c r="S201" s="138">
        <v>0</v>
      </c>
      <c r="T201" s="139">
        <f>S201*H201</f>
        <v>0</v>
      </c>
      <c r="AR201" s="140" t="s">
        <v>132</v>
      </c>
      <c r="AT201" s="140" t="s">
        <v>128</v>
      </c>
      <c r="AU201" s="140" t="s">
        <v>75</v>
      </c>
      <c r="AY201" s="16" t="s">
        <v>125</v>
      </c>
      <c r="BE201" s="141">
        <f>IF(N201="základní",J201,0)</f>
        <v>0</v>
      </c>
      <c r="BF201" s="141">
        <f>IF(N201="snížená",J201,0)</f>
        <v>0</v>
      </c>
      <c r="BG201" s="141">
        <f>IF(N201="zákl. přenesená",J201,0)</f>
        <v>0</v>
      </c>
      <c r="BH201" s="141">
        <f>IF(N201="sníž. přenesená",J201,0)</f>
        <v>0</v>
      </c>
      <c r="BI201" s="141">
        <f>IF(N201="nulová",J201,0)</f>
        <v>0</v>
      </c>
      <c r="BJ201" s="16" t="s">
        <v>75</v>
      </c>
      <c r="BK201" s="141">
        <f>ROUND(I201*H201,2)</f>
        <v>0</v>
      </c>
      <c r="BL201" s="16" t="s">
        <v>132</v>
      </c>
      <c r="BM201" s="140" t="s">
        <v>430</v>
      </c>
    </row>
    <row r="202" spans="2:65" s="1" customFormat="1" ht="16.5" customHeight="1" x14ac:dyDescent="0.2">
      <c r="B202" s="128"/>
      <c r="C202" s="129" t="s">
        <v>418</v>
      </c>
      <c r="D202" s="129" t="s">
        <v>128</v>
      </c>
      <c r="E202" s="130" t="s">
        <v>764</v>
      </c>
      <c r="F202" s="131" t="s">
        <v>765</v>
      </c>
      <c r="G202" s="132" t="s">
        <v>766</v>
      </c>
      <c r="H202" s="133">
        <v>1</v>
      </c>
      <c r="I202" s="202"/>
      <c r="J202" s="134">
        <f>ROUND(I202*H202,2)</f>
        <v>0</v>
      </c>
      <c r="K202" s="135"/>
      <c r="L202" s="28"/>
      <c r="M202" s="136" t="s">
        <v>1</v>
      </c>
      <c r="N202" s="137" t="s">
        <v>32</v>
      </c>
      <c r="O202" s="138">
        <v>0</v>
      </c>
      <c r="P202" s="138">
        <f>O202*H202</f>
        <v>0</v>
      </c>
      <c r="Q202" s="138">
        <v>0</v>
      </c>
      <c r="R202" s="138">
        <f>Q202*H202</f>
        <v>0</v>
      </c>
      <c r="S202" s="138">
        <v>0</v>
      </c>
      <c r="T202" s="139">
        <f>S202*H202</f>
        <v>0</v>
      </c>
      <c r="AR202" s="140" t="s">
        <v>132</v>
      </c>
      <c r="AT202" s="140" t="s">
        <v>128</v>
      </c>
      <c r="AU202" s="140" t="s">
        <v>75</v>
      </c>
      <c r="AY202" s="16" t="s">
        <v>125</v>
      </c>
      <c r="BE202" s="141">
        <f>IF(N202="základní",J202,0)</f>
        <v>0</v>
      </c>
      <c r="BF202" s="141">
        <f>IF(N202="snížená",J202,0)</f>
        <v>0</v>
      </c>
      <c r="BG202" s="141">
        <f>IF(N202="zákl. přenesená",J202,0)</f>
        <v>0</v>
      </c>
      <c r="BH202" s="141">
        <f>IF(N202="sníž. přenesená",J202,0)</f>
        <v>0</v>
      </c>
      <c r="BI202" s="141">
        <f>IF(N202="nulová",J202,0)</f>
        <v>0</v>
      </c>
      <c r="BJ202" s="16" t="s">
        <v>75</v>
      </c>
      <c r="BK202" s="141">
        <f>ROUND(I202*H202,2)</f>
        <v>0</v>
      </c>
      <c r="BL202" s="16" t="s">
        <v>132</v>
      </c>
      <c r="BM202" s="140" t="s">
        <v>433</v>
      </c>
    </row>
    <row r="203" spans="2:65" s="1" customFormat="1" ht="16.5" customHeight="1" x14ac:dyDescent="0.2">
      <c r="B203" s="128"/>
      <c r="C203" s="129" t="s">
        <v>299</v>
      </c>
      <c r="D203" s="129" t="s">
        <v>128</v>
      </c>
      <c r="E203" s="130" t="s">
        <v>767</v>
      </c>
      <c r="F203" s="131" t="s">
        <v>768</v>
      </c>
      <c r="G203" s="132" t="s">
        <v>763</v>
      </c>
      <c r="H203" s="133">
        <v>1</v>
      </c>
      <c r="I203" s="202"/>
      <c r="J203" s="134">
        <f>ROUND(I203*H203,2)</f>
        <v>0</v>
      </c>
      <c r="K203" s="135"/>
      <c r="L203" s="28"/>
      <c r="M203" s="136" t="s">
        <v>1</v>
      </c>
      <c r="N203" s="137" t="s">
        <v>32</v>
      </c>
      <c r="O203" s="138">
        <v>0</v>
      </c>
      <c r="P203" s="138">
        <f>O203*H203</f>
        <v>0</v>
      </c>
      <c r="Q203" s="138">
        <v>0</v>
      </c>
      <c r="R203" s="138">
        <f>Q203*H203</f>
        <v>0</v>
      </c>
      <c r="S203" s="138">
        <v>0</v>
      </c>
      <c r="T203" s="139">
        <f>S203*H203</f>
        <v>0</v>
      </c>
      <c r="AR203" s="140" t="s">
        <v>132</v>
      </c>
      <c r="AT203" s="140" t="s">
        <v>128</v>
      </c>
      <c r="AU203" s="140" t="s">
        <v>75</v>
      </c>
      <c r="AY203" s="16" t="s">
        <v>125</v>
      </c>
      <c r="BE203" s="141">
        <f>IF(N203="základní",J203,0)</f>
        <v>0</v>
      </c>
      <c r="BF203" s="141">
        <f>IF(N203="snížená",J203,0)</f>
        <v>0</v>
      </c>
      <c r="BG203" s="141">
        <f>IF(N203="zákl. přenesená",J203,0)</f>
        <v>0</v>
      </c>
      <c r="BH203" s="141">
        <f>IF(N203="sníž. přenesená",J203,0)</f>
        <v>0</v>
      </c>
      <c r="BI203" s="141">
        <f>IF(N203="nulová",J203,0)</f>
        <v>0</v>
      </c>
      <c r="BJ203" s="16" t="s">
        <v>75</v>
      </c>
      <c r="BK203" s="141">
        <f>ROUND(I203*H203,2)</f>
        <v>0</v>
      </c>
      <c r="BL203" s="16" t="s">
        <v>132</v>
      </c>
      <c r="BM203" s="140" t="s">
        <v>437</v>
      </c>
    </row>
    <row r="204" spans="2:65" s="11" customFormat="1" ht="25.9" hidden="1" customHeight="1" x14ac:dyDescent="0.2">
      <c r="B204" s="117"/>
      <c r="D204" s="118" t="s">
        <v>66</v>
      </c>
      <c r="E204" s="119" t="s">
        <v>769</v>
      </c>
      <c r="F204" s="119" t="s">
        <v>770</v>
      </c>
      <c r="J204" s="120">
        <f>BK204</f>
        <v>0</v>
      </c>
      <c r="L204" s="117"/>
      <c r="M204" s="121"/>
      <c r="P204" s="122">
        <v>0</v>
      </c>
      <c r="R204" s="122">
        <v>0</v>
      </c>
      <c r="T204" s="123">
        <v>0</v>
      </c>
      <c r="AR204" s="118" t="s">
        <v>75</v>
      </c>
      <c r="AT204" s="124" t="s">
        <v>66</v>
      </c>
      <c r="AU204" s="124" t="s">
        <v>67</v>
      </c>
      <c r="AY204" s="118" t="s">
        <v>125</v>
      </c>
      <c r="BK204" s="125">
        <v>0</v>
      </c>
    </row>
    <row r="205" spans="2:65" s="11" customFormat="1" ht="25.9" customHeight="1" x14ac:dyDescent="0.2">
      <c r="B205" s="117"/>
      <c r="D205" s="118" t="s">
        <v>66</v>
      </c>
      <c r="E205" s="119" t="s">
        <v>220</v>
      </c>
      <c r="F205" s="119" t="s">
        <v>221</v>
      </c>
      <c r="J205" s="120">
        <f>BK205</f>
        <v>0</v>
      </c>
      <c r="L205" s="117"/>
      <c r="M205" s="121"/>
      <c r="P205" s="122">
        <f>P206</f>
        <v>2.8319999999999999</v>
      </c>
      <c r="R205" s="122">
        <f>R206</f>
        <v>3.9839999999999997E-3</v>
      </c>
      <c r="T205" s="123">
        <f>T206</f>
        <v>0</v>
      </c>
      <c r="AR205" s="118" t="s">
        <v>77</v>
      </c>
      <c r="AT205" s="124" t="s">
        <v>66</v>
      </c>
      <c r="AU205" s="124" t="s">
        <v>67</v>
      </c>
      <c r="AY205" s="118" t="s">
        <v>125</v>
      </c>
      <c r="BK205" s="125">
        <f>BK206</f>
        <v>0</v>
      </c>
    </row>
    <row r="206" spans="2:65" s="11" customFormat="1" ht="22.9" customHeight="1" x14ac:dyDescent="0.2">
      <c r="B206" s="117"/>
      <c r="D206" s="118" t="s">
        <v>66</v>
      </c>
      <c r="E206" s="126" t="s">
        <v>899</v>
      </c>
      <c r="F206" s="126" t="s">
        <v>900</v>
      </c>
      <c r="J206" s="127">
        <f>BK206</f>
        <v>0</v>
      </c>
      <c r="L206" s="117"/>
      <c r="M206" s="121"/>
      <c r="P206" s="122">
        <f>SUM(P207:P210)</f>
        <v>2.8319999999999999</v>
      </c>
      <c r="R206" s="122">
        <f>SUM(R207:R210)</f>
        <v>3.9839999999999997E-3</v>
      </c>
      <c r="T206" s="123">
        <f>SUM(T207:T210)</f>
        <v>0</v>
      </c>
      <c r="AR206" s="118" t="s">
        <v>77</v>
      </c>
      <c r="AT206" s="124" t="s">
        <v>66</v>
      </c>
      <c r="AU206" s="124" t="s">
        <v>75</v>
      </c>
      <c r="AY206" s="118" t="s">
        <v>125</v>
      </c>
      <c r="BK206" s="125">
        <f>SUM(BK207:BK210)</f>
        <v>0</v>
      </c>
    </row>
    <row r="207" spans="2:65" s="1" customFormat="1" ht="33" customHeight="1" x14ac:dyDescent="0.2">
      <c r="B207" s="128"/>
      <c r="C207" s="129" t="s">
        <v>427</v>
      </c>
      <c r="D207" s="129" t="s">
        <v>128</v>
      </c>
      <c r="E207" s="130" t="s">
        <v>901</v>
      </c>
      <c r="F207" s="131" t="s">
        <v>902</v>
      </c>
      <c r="G207" s="132" t="s">
        <v>135</v>
      </c>
      <c r="H207" s="133">
        <v>4.8</v>
      </c>
      <c r="I207" s="202"/>
      <c r="J207" s="134">
        <f>ROUND(I207*H207,2)</f>
        <v>0</v>
      </c>
      <c r="K207" s="135"/>
      <c r="L207" s="28"/>
      <c r="M207" s="136" t="s">
        <v>1</v>
      </c>
      <c r="N207" s="137" t="s">
        <v>32</v>
      </c>
      <c r="O207" s="138">
        <v>0.189</v>
      </c>
      <c r="P207" s="138">
        <f>O207*H207</f>
        <v>0.90720000000000001</v>
      </c>
      <c r="Q207" s="138">
        <v>2.3000000000000001E-4</v>
      </c>
      <c r="R207" s="138">
        <f>Q207*H207</f>
        <v>1.1039999999999999E-3</v>
      </c>
      <c r="S207" s="138">
        <v>0</v>
      </c>
      <c r="T207" s="139">
        <f>S207*H207</f>
        <v>0</v>
      </c>
      <c r="AR207" s="140" t="s">
        <v>194</v>
      </c>
      <c r="AT207" s="140" t="s">
        <v>128</v>
      </c>
      <c r="AU207" s="140" t="s">
        <v>77</v>
      </c>
      <c r="AY207" s="16" t="s">
        <v>125</v>
      </c>
      <c r="BE207" s="141">
        <f>IF(N207="základní",J207,0)</f>
        <v>0</v>
      </c>
      <c r="BF207" s="141">
        <f>IF(N207="snížená",J207,0)</f>
        <v>0</v>
      </c>
      <c r="BG207" s="141">
        <f>IF(N207="zákl. přenesená",J207,0)</f>
        <v>0</v>
      </c>
      <c r="BH207" s="141">
        <f>IF(N207="sníž. přenesená",J207,0)</f>
        <v>0</v>
      </c>
      <c r="BI207" s="141">
        <f>IF(N207="nulová",J207,0)</f>
        <v>0</v>
      </c>
      <c r="BJ207" s="16" t="s">
        <v>75</v>
      </c>
      <c r="BK207" s="141">
        <f>ROUND(I207*H207,2)</f>
        <v>0</v>
      </c>
      <c r="BL207" s="16" t="s">
        <v>194</v>
      </c>
      <c r="BM207" s="140" t="s">
        <v>903</v>
      </c>
    </row>
    <row r="208" spans="2:65" s="12" customFormat="1" x14ac:dyDescent="0.2">
      <c r="B208" s="142"/>
      <c r="D208" s="143" t="s">
        <v>137</v>
      </c>
      <c r="E208" s="144" t="s">
        <v>1</v>
      </c>
      <c r="F208" s="145" t="s">
        <v>904</v>
      </c>
      <c r="H208" s="146">
        <v>4.8</v>
      </c>
      <c r="L208" s="142"/>
      <c r="M208" s="147"/>
      <c r="T208" s="148"/>
      <c r="AT208" s="144" t="s">
        <v>137</v>
      </c>
      <c r="AU208" s="144" t="s">
        <v>77</v>
      </c>
      <c r="AV208" s="12" t="s">
        <v>77</v>
      </c>
      <c r="AW208" s="12" t="s">
        <v>24</v>
      </c>
      <c r="AX208" s="12" t="s">
        <v>75</v>
      </c>
      <c r="AY208" s="144" t="s">
        <v>125</v>
      </c>
    </row>
    <row r="209" spans="2:65" s="1" customFormat="1" ht="24.2" customHeight="1" x14ac:dyDescent="0.2">
      <c r="B209" s="128"/>
      <c r="C209" s="129" t="s">
        <v>303</v>
      </c>
      <c r="D209" s="129" t="s">
        <v>128</v>
      </c>
      <c r="E209" s="130" t="s">
        <v>905</v>
      </c>
      <c r="F209" s="131" t="s">
        <v>906</v>
      </c>
      <c r="G209" s="132" t="s">
        <v>135</v>
      </c>
      <c r="H209" s="133">
        <v>4.8</v>
      </c>
      <c r="I209" s="202"/>
      <c r="J209" s="134">
        <f>ROUND(I209*H209,2)</f>
        <v>0</v>
      </c>
      <c r="K209" s="135"/>
      <c r="L209" s="28"/>
      <c r="M209" s="136" t="s">
        <v>1</v>
      </c>
      <c r="N209" s="137" t="s">
        <v>32</v>
      </c>
      <c r="O209" s="138">
        <v>0.13600000000000001</v>
      </c>
      <c r="P209" s="138">
        <f>O209*H209</f>
        <v>0.65280000000000005</v>
      </c>
      <c r="Q209" s="138">
        <v>1.7000000000000001E-4</v>
      </c>
      <c r="R209" s="138">
        <f>Q209*H209</f>
        <v>8.1599999999999999E-4</v>
      </c>
      <c r="S209" s="138">
        <v>0</v>
      </c>
      <c r="T209" s="139">
        <f>S209*H209</f>
        <v>0</v>
      </c>
      <c r="AR209" s="140" t="s">
        <v>194</v>
      </c>
      <c r="AT209" s="140" t="s">
        <v>128</v>
      </c>
      <c r="AU209" s="140" t="s">
        <v>77</v>
      </c>
      <c r="AY209" s="16" t="s">
        <v>125</v>
      </c>
      <c r="BE209" s="141">
        <f>IF(N209="základní",J209,0)</f>
        <v>0</v>
      </c>
      <c r="BF209" s="141">
        <f>IF(N209="snížená",J209,0)</f>
        <v>0</v>
      </c>
      <c r="BG209" s="141">
        <f>IF(N209="zákl. přenesená",J209,0)</f>
        <v>0</v>
      </c>
      <c r="BH209" s="141">
        <f>IF(N209="sníž. přenesená",J209,0)</f>
        <v>0</v>
      </c>
      <c r="BI209" s="141">
        <f>IF(N209="nulová",J209,0)</f>
        <v>0</v>
      </c>
      <c r="BJ209" s="16" t="s">
        <v>75</v>
      </c>
      <c r="BK209" s="141">
        <f>ROUND(I209*H209,2)</f>
        <v>0</v>
      </c>
      <c r="BL209" s="16" t="s">
        <v>194</v>
      </c>
      <c r="BM209" s="140" t="s">
        <v>907</v>
      </c>
    </row>
    <row r="210" spans="2:65" s="1" customFormat="1" ht="24.2" customHeight="1" x14ac:dyDescent="0.2">
      <c r="B210" s="128"/>
      <c r="C210" s="129" t="s">
        <v>434</v>
      </c>
      <c r="D210" s="129" t="s">
        <v>128</v>
      </c>
      <c r="E210" s="130" t="s">
        <v>908</v>
      </c>
      <c r="F210" s="131" t="s">
        <v>909</v>
      </c>
      <c r="G210" s="132" t="s">
        <v>135</v>
      </c>
      <c r="H210" s="133">
        <v>4.8</v>
      </c>
      <c r="I210" s="202"/>
      <c r="J210" s="134">
        <f>ROUND(I210*H210,2)</f>
        <v>0</v>
      </c>
      <c r="K210" s="135"/>
      <c r="L210" s="28"/>
      <c r="M210" s="177" t="s">
        <v>1</v>
      </c>
      <c r="N210" s="178" t="s">
        <v>32</v>
      </c>
      <c r="O210" s="179">
        <v>0.26500000000000001</v>
      </c>
      <c r="P210" s="179">
        <f>O210*H210</f>
        <v>1.272</v>
      </c>
      <c r="Q210" s="179">
        <v>4.2999999999999999E-4</v>
      </c>
      <c r="R210" s="179">
        <f>Q210*H210</f>
        <v>2.0639999999999999E-3</v>
      </c>
      <c r="S210" s="179">
        <v>0</v>
      </c>
      <c r="T210" s="180">
        <f>S210*H210</f>
        <v>0</v>
      </c>
      <c r="AR210" s="140" t="s">
        <v>194</v>
      </c>
      <c r="AT210" s="140" t="s">
        <v>128</v>
      </c>
      <c r="AU210" s="140" t="s">
        <v>77</v>
      </c>
      <c r="AY210" s="16" t="s">
        <v>125</v>
      </c>
      <c r="BE210" s="141">
        <f>IF(N210="základní",J210,0)</f>
        <v>0</v>
      </c>
      <c r="BF210" s="141">
        <f>IF(N210="snížená",J210,0)</f>
        <v>0</v>
      </c>
      <c r="BG210" s="141">
        <f>IF(N210="zákl. přenesená",J210,0)</f>
        <v>0</v>
      </c>
      <c r="BH210" s="141">
        <f>IF(N210="sníž. přenesená",J210,0)</f>
        <v>0</v>
      </c>
      <c r="BI210" s="141">
        <f>IF(N210="nulová",J210,0)</f>
        <v>0</v>
      </c>
      <c r="BJ210" s="16" t="s">
        <v>75</v>
      </c>
      <c r="BK210" s="141">
        <f>ROUND(I210*H210,2)</f>
        <v>0</v>
      </c>
      <c r="BL210" s="16" t="s">
        <v>194</v>
      </c>
      <c r="BM210" s="140" t="s">
        <v>910</v>
      </c>
    </row>
    <row r="211" spans="2:65" s="1" customFormat="1" ht="6.95" customHeight="1" x14ac:dyDescent="0.2">
      <c r="B211" s="40"/>
      <c r="C211" s="41"/>
      <c r="D211" s="41"/>
      <c r="E211" s="41"/>
      <c r="F211" s="41"/>
      <c r="G211" s="41"/>
      <c r="H211" s="41"/>
      <c r="I211" s="41"/>
      <c r="J211" s="41"/>
      <c r="K211" s="41"/>
      <c r="L211" s="28"/>
    </row>
  </sheetData>
  <autoFilter ref="C126:K210" xr:uid="{00000000-0009-0000-0000-000003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Stavební část</vt:lpstr>
      <vt:lpstr>1 - VZT</vt:lpstr>
      <vt:lpstr>2 - ZTI</vt:lpstr>
      <vt:lpstr>'1 - VZT'!Názvy_tisku</vt:lpstr>
      <vt:lpstr>'2 - ZTI'!Názvy_tisku</vt:lpstr>
      <vt:lpstr>'Rekapitulace stavby'!Názvy_tisku</vt:lpstr>
      <vt:lpstr>'Stavební část'!Názvy_tisku</vt:lpstr>
      <vt:lpstr>'1 - VZT'!Oblast_tisku</vt:lpstr>
      <vt:lpstr>'2 - ZTI'!Oblast_tisku</vt:lpstr>
      <vt:lpstr>'Rekapitulace stavby'!Oblast_tisku</vt:lpstr>
      <vt:lpstr>'Stavební část'!Oblast_tisku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opelka</dc:creator>
  <cp:lastModifiedBy>Lenka Szabó</cp:lastModifiedBy>
  <cp:lastPrinted>2025-04-15T11:12:00Z</cp:lastPrinted>
  <dcterms:created xsi:type="dcterms:W3CDTF">2025-04-15T10:53:19Z</dcterms:created>
  <dcterms:modified xsi:type="dcterms:W3CDTF">2026-01-28T09:58:11Z</dcterms:modified>
</cp:coreProperties>
</file>