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H:\PROFILE\VZ 2026\Oprava lávky Dolní-Francouzská\"/>
    </mc:Choice>
  </mc:AlternateContent>
  <xr:revisionPtr revIDLastSave="0" documentId="13_ncr:1_{78F917FD-ACB4-4934-BE6A-C22680623CE9}" xr6:coauthVersionLast="47" xr6:coauthVersionMax="47" xr10:uidLastSave="{00000000-0000-0000-0000-000000000000}"/>
  <bookViews>
    <workbookView xWindow="-120" yWindow="-120" windowWidth="38640" windowHeight="21240" activeTab="4" xr2:uid="{00000000-000D-0000-FFFF-FFFF00000000}"/>
  </bookViews>
  <sheets>
    <sheet name="Rekapitulace stavby" sheetId="1" r:id="rId1"/>
    <sheet name="A - Všeobecné  položky" sheetId="2" r:id="rId2"/>
    <sheet name="B - Bourací práce" sheetId="3" r:id="rId3"/>
    <sheet name="C - Lávka" sheetId="4" r:id="rId4"/>
    <sheet name="D - Chodník" sheetId="5" r:id="rId5"/>
  </sheets>
  <definedNames>
    <definedName name="_xlnm._FilterDatabase" localSheetId="1" hidden="1">'A - Všeobecné  položky'!$C$116:$K$124</definedName>
    <definedName name="_xlnm._FilterDatabase" localSheetId="2" hidden="1">'B - Bourací práce'!$C$119:$K$160</definedName>
    <definedName name="_xlnm._FilterDatabase" localSheetId="3" hidden="1">'C - Lávka'!$C$122:$K$185</definedName>
    <definedName name="_xlnm._FilterDatabase" localSheetId="4" hidden="1">'D - Chodník'!$C$119:$K$136</definedName>
    <definedName name="_xlnm.Print_Titles" localSheetId="1">'A - Všeobecné  položky'!$116:$116</definedName>
    <definedName name="_xlnm.Print_Titles" localSheetId="2">'B - Bourací práce'!$119:$119</definedName>
    <definedName name="_xlnm.Print_Titles" localSheetId="3">'C - Lávka'!$122:$122</definedName>
    <definedName name="_xlnm.Print_Titles" localSheetId="4">'D - Chodník'!$119:$119</definedName>
    <definedName name="_xlnm.Print_Titles" localSheetId="0">'Rekapitulace stavby'!$92:$92</definedName>
    <definedName name="_xlnm.Print_Area" localSheetId="1">'A - Všeobecné  položky'!$C$4:$J$76,'A - Všeobecné  položky'!$C$104:$K$124</definedName>
    <definedName name="_xlnm.Print_Area" localSheetId="2">'B - Bourací práce'!$C$4:$J$76,'B - Bourací práce'!$C$107:$K$160</definedName>
    <definedName name="_xlnm.Print_Area" localSheetId="3">'C - Lávka'!$C$4:$J$76,'C - Lávka'!$C$110:$K$185</definedName>
    <definedName name="_xlnm.Print_Area" localSheetId="4">'D - Chodník'!$C$4:$J$76,'D - Chodník'!$C$107:$K$136</definedName>
    <definedName name="_xlnm.Print_Area" localSheetId="0">'Rekapitulace stavby'!$D$4:$AO$76,'Rekapitulace stavby'!$C$82:$AQ$99</definedName>
  </definedNames>
  <calcPr calcId="181029"/>
</workbook>
</file>

<file path=xl/calcChain.xml><?xml version="1.0" encoding="utf-8"?>
<calcChain xmlns="http://schemas.openxmlformats.org/spreadsheetml/2006/main">
  <c r="J37" i="5" l="1"/>
  <c r="J36" i="5"/>
  <c r="AY98" i="1"/>
  <c r="J35" i="5"/>
  <c r="AX98" i="1"/>
  <c r="BI136" i="5"/>
  <c r="BH136" i="5"/>
  <c r="BG136" i="5"/>
  <c r="BF136" i="5"/>
  <c r="T136" i="5"/>
  <c r="R136" i="5"/>
  <c r="P136" i="5"/>
  <c r="BI134" i="5"/>
  <c r="BH134" i="5"/>
  <c r="BG134" i="5"/>
  <c r="BF134" i="5"/>
  <c r="T134" i="5"/>
  <c r="R134" i="5"/>
  <c r="P134" i="5"/>
  <c r="BI133" i="5"/>
  <c r="BH133" i="5"/>
  <c r="BG133" i="5"/>
  <c r="BF133" i="5"/>
  <c r="T133" i="5"/>
  <c r="R133" i="5"/>
  <c r="P133" i="5"/>
  <c r="BI130" i="5"/>
  <c r="BH130" i="5"/>
  <c r="BG130" i="5"/>
  <c r="BF130" i="5"/>
  <c r="T130" i="5"/>
  <c r="R130" i="5"/>
  <c r="P130" i="5"/>
  <c r="BI129" i="5"/>
  <c r="BH129" i="5"/>
  <c r="BG129" i="5"/>
  <c r="BF129" i="5"/>
  <c r="T129" i="5"/>
  <c r="R129" i="5"/>
  <c r="P129" i="5"/>
  <c r="BI128" i="5"/>
  <c r="BH128" i="5"/>
  <c r="BG128" i="5"/>
  <c r="BF128" i="5"/>
  <c r="T128" i="5"/>
  <c r="R128" i="5"/>
  <c r="P128" i="5"/>
  <c r="BI126" i="5"/>
  <c r="BH126" i="5"/>
  <c r="BG126" i="5"/>
  <c r="BF126" i="5"/>
  <c r="T126" i="5"/>
  <c r="R126" i="5"/>
  <c r="P126" i="5"/>
  <c r="BI124" i="5"/>
  <c r="BH124" i="5"/>
  <c r="BG124" i="5"/>
  <c r="BF124" i="5"/>
  <c r="T124" i="5"/>
  <c r="R124" i="5"/>
  <c r="P124" i="5"/>
  <c r="BI123" i="5"/>
  <c r="BH123" i="5"/>
  <c r="BG123" i="5"/>
  <c r="BF123" i="5"/>
  <c r="T123" i="5"/>
  <c r="R123" i="5"/>
  <c r="P123" i="5"/>
  <c r="F114" i="5"/>
  <c r="E112" i="5"/>
  <c r="F89" i="5"/>
  <c r="E87" i="5"/>
  <c r="J24" i="5"/>
  <c r="E24" i="5"/>
  <c r="J117" i="5" s="1"/>
  <c r="J23" i="5"/>
  <c r="J21" i="5"/>
  <c r="E21" i="5"/>
  <c r="J116" i="5" s="1"/>
  <c r="J20" i="5"/>
  <c r="J18" i="5"/>
  <c r="E18" i="5"/>
  <c r="F92" i="5" s="1"/>
  <c r="J17" i="5"/>
  <c r="J15" i="5"/>
  <c r="E15" i="5"/>
  <c r="F91" i="5" s="1"/>
  <c r="J14" i="5"/>
  <c r="J12" i="5"/>
  <c r="J114" i="5" s="1"/>
  <c r="E7" i="5"/>
  <c r="E85" i="5" s="1"/>
  <c r="J37" i="4"/>
  <c r="J36" i="4"/>
  <c r="AY97" i="1" s="1"/>
  <c r="J35" i="4"/>
  <c r="AX97" i="1"/>
  <c r="BI184" i="4"/>
  <c r="BH184" i="4"/>
  <c r="BG184" i="4"/>
  <c r="BF184" i="4"/>
  <c r="T184" i="4"/>
  <c r="R184" i="4"/>
  <c r="P184" i="4"/>
  <c r="BI182" i="4"/>
  <c r="BH182" i="4"/>
  <c r="BG182" i="4"/>
  <c r="BF182" i="4"/>
  <c r="T182" i="4"/>
  <c r="R182" i="4"/>
  <c r="P182" i="4"/>
  <c r="BI180" i="4"/>
  <c r="BH180" i="4"/>
  <c r="BG180" i="4"/>
  <c r="BF180" i="4"/>
  <c r="T180" i="4"/>
  <c r="R180" i="4"/>
  <c r="P180" i="4"/>
  <c r="BI179" i="4"/>
  <c r="BH179" i="4"/>
  <c r="BG179" i="4"/>
  <c r="BF179" i="4"/>
  <c r="T179" i="4"/>
  <c r="R179" i="4"/>
  <c r="P179" i="4"/>
  <c r="BI177" i="4"/>
  <c r="BH177" i="4"/>
  <c r="BG177" i="4"/>
  <c r="BF177" i="4"/>
  <c r="T177" i="4"/>
  <c r="R177" i="4"/>
  <c r="P177" i="4"/>
  <c r="BI174" i="4"/>
  <c r="BH174" i="4"/>
  <c r="BG174" i="4"/>
  <c r="BF174" i="4"/>
  <c r="T174" i="4"/>
  <c r="R174" i="4"/>
  <c r="P174" i="4"/>
  <c r="BI172" i="4"/>
  <c r="BH172" i="4"/>
  <c r="BG172" i="4"/>
  <c r="BF172" i="4"/>
  <c r="T172" i="4"/>
  <c r="R172" i="4"/>
  <c r="P172" i="4"/>
  <c r="BI170" i="4"/>
  <c r="BH170" i="4"/>
  <c r="BG170" i="4"/>
  <c r="BF170" i="4"/>
  <c r="T170" i="4"/>
  <c r="R170" i="4"/>
  <c r="P170" i="4"/>
  <c r="BI169" i="4"/>
  <c r="BH169" i="4"/>
  <c r="BG169" i="4"/>
  <c r="BF169" i="4"/>
  <c r="T169" i="4"/>
  <c r="R169" i="4"/>
  <c r="P169" i="4"/>
  <c r="BI167" i="4"/>
  <c r="BH167" i="4"/>
  <c r="BG167" i="4"/>
  <c r="BF167" i="4"/>
  <c r="T167" i="4"/>
  <c r="R167" i="4"/>
  <c r="P167" i="4"/>
  <c r="BI165" i="4"/>
  <c r="BH165" i="4"/>
  <c r="BG165" i="4"/>
  <c r="BF165" i="4"/>
  <c r="T165" i="4"/>
  <c r="R165" i="4"/>
  <c r="P165" i="4"/>
  <c r="BI164" i="4"/>
  <c r="BH164" i="4"/>
  <c r="BG164" i="4"/>
  <c r="BF164" i="4"/>
  <c r="T164" i="4"/>
  <c r="R164" i="4"/>
  <c r="P164" i="4"/>
  <c r="BI162" i="4"/>
  <c r="BH162" i="4"/>
  <c r="BG162" i="4"/>
  <c r="BF162" i="4"/>
  <c r="T162" i="4"/>
  <c r="R162" i="4"/>
  <c r="P162" i="4"/>
  <c r="BI161" i="4"/>
  <c r="BH161" i="4"/>
  <c r="BG161" i="4"/>
  <c r="BF161" i="4"/>
  <c r="T161" i="4"/>
  <c r="R161" i="4"/>
  <c r="P161" i="4"/>
  <c r="BI160" i="4"/>
  <c r="BH160" i="4"/>
  <c r="BG160" i="4"/>
  <c r="BF160" i="4"/>
  <c r="T160" i="4"/>
  <c r="R160" i="4"/>
  <c r="P160" i="4"/>
  <c r="BI158" i="4"/>
  <c r="BH158" i="4"/>
  <c r="BG158" i="4"/>
  <c r="BF158" i="4"/>
  <c r="T158" i="4"/>
  <c r="R158" i="4"/>
  <c r="P158" i="4"/>
  <c r="BI156" i="4"/>
  <c r="BH156" i="4"/>
  <c r="BG156" i="4"/>
  <c r="BF156" i="4"/>
  <c r="T156" i="4"/>
  <c r="R156" i="4"/>
  <c r="P156" i="4"/>
  <c r="BI155" i="4"/>
  <c r="BH155" i="4"/>
  <c r="BG155" i="4"/>
  <c r="BF155" i="4"/>
  <c r="T155" i="4"/>
  <c r="R155" i="4"/>
  <c r="P155" i="4"/>
  <c r="BI154" i="4"/>
  <c r="BH154" i="4"/>
  <c r="BG154" i="4"/>
  <c r="BF154" i="4"/>
  <c r="T154" i="4"/>
  <c r="R154" i="4"/>
  <c r="P154" i="4"/>
  <c r="BI151" i="4"/>
  <c r="BH151" i="4"/>
  <c r="BG151" i="4"/>
  <c r="BF151" i="4"/>
  <c r="T151" i="4"/>
  <c r="R151" i="4"/>
  <c r="P151" i="4"/>
  <c r="BI150" i="4"/>
  <c r="BH150" i="4"/>
  <c r="BG150" i="4"/>
  <c r="BF150" i="4"/>
  <c r="T150" i="4"/>
  <c r="R150" i="4"/>
  <c r="P150" i="4"/>
  <c r="BI149" i="4"/>
  <c r="BH149" i="4"/>
  <c r="BG149" i="4"/>
  <c r="BF149" i="4"/>
  <c r="T149" i="4"/>
  <c r="R149" i="4"/>
  <c r="P149" i="4"/>
  <c r="BI148" i="4"/>
  <c r="BH148" i="4"/>
  <c r="BG148" i="4"/>
  <c r="BF148" i="4"/>
  <c r="T148" i="4"/>
  <c r="R148" i="4"/>
  <c r="P148" i="4"/>
  <c r="BI146" i="4"/>
  <c r="BH146" i="4"/>
  <c r="BG146" i="4"/>
  <c r="BF146" i="4"/>
  <c r="T146" i="4"/>
  <c r="R146" i="4"/>
  <c r="P146" i="4"/>
  <c r="BI144" i="4"/>
  <c r="BH144" i="4"/>
  <c r="BG144" i="4"/>
  <c r="BF144" i="4"/>
  <c r="T144" i="4"/>
  <c r="R144" i="4"/>
  <c r="P144" i="4"/>
  <c r="BI143" i="4"/>
  <c r="BH143" i="4"/>
  <c r="BG143" i="4"/>
  <c r="BF143" i="4"/>
  <c r="T143" i="4"/>
  <c r="R143" i="4"/>
  <c r="P143" i="4"/>
  <c r="BI142" i="4"/>
  <c r="BH142" i="4"/>
  <c r="BG142" i="4"/>
  <c r="BF142" i="4"/>
  <c r="T142" i="4"/>
  <c r="R142" i="4"/>
  <c r="P142" i="4"/>
  <c r="BI140" i="4"/>
  <c r="BH140" i="4"/>
  <c r="BG140" i="4"/>
  <c r="BF140" i="4"/>
  <c r="T140" i="4"/>
  <c r="R140" i="4"/>
  <c r="P140" i="4"/>
  <c r="BI138" i="4"/>
  <c r="BH138" i="4"/>
  <c r="BG138" i="4"/>
  <c r="BF138" i="4"/>
  <c r="T138" i="4"/>
  <c r="R138" i="4"/>
  <c r="P138" i="4"/>
  <c r="BI137" i="4"/>
  <c r="BH137" i="4"/>
  <c r="BG137" i="4"/>
  <c r="BF137" i="4"/>
  <c r="T137" i="4"/>
  <c r="R137" i="4"/>
  <c r="P137" i="4"/>
  <c r="BI135" i="4"/>
  <c r="BH135" i="4"/>
  <c r="BG135" i="4"/>
  <c r="BF135" i="4"/>
  <c r="T135" i="4"/>
  <c r="R135" i="4"/>
  <c r="P135" i="4"/>
  <c r="BI134" i="4"/>
  <c r="BH134" i="4"/>
  <c r="BG134" i="4"/>
  <c r="BF134" i="4"/>
  <c r="T134" i="4"/>
  <c r="R134" i="4"/>
  <c r="P134" i="4"/>
  <c r="BI132" i="4"/>
  <c r="BH132" i="4"/>
  <c r="BG132" i="4"/>
  <c r="BF132" i="4"/>
  <c r="T132" i="4"/>
  <c r="R132" i="4"/>
  <c r="P132" i="4"/>
  <c r="BI128" i="4"/>
  <c r="BH128" i="4"/>
  <c r="BG128" i="4"/>
  <c r="BF128" i="4"/>
  <c r="T128" i="4"/>
  <c r="R128" i="4"/>
  <c r="P128" i="4"/>
  <c r="BI126" i="4"/>
  <c r="BH126" i="4"/>
  <c r="BG126" i="4"/>
  <c r="BF126" i="4"/>
  <c r="T126" i="4"/>
  <c r="R126" i="4"/>
  <c r="P126" i="4"/>
  <c r="F117" i="4"/>
  <c r="E115" i="4"/>
  <c r="F89" i="4"/>
  <c r="E87" i="4"/>
  <c r="J24" i="4"/>
  <c r="E24" i="4"/>
  <c r="J120" i="4" s="1"/>
  <c r="J23" i="4"/>
  <c r="J21" i="4"/>
  <c r="E21" i="4"/>
  <c r="J119" i="4"/>
  <c r="J20" i="4"/>
  <c r="J18" i="4"/>
  <c r="E18" i="4"/>
  <c r="F120" i="4" s="1"/>
  <c r="J17" i="4"/>
  <c r="J15" i="4"/>
  <c r="E15" i="4"/>
  <c r="F91" i="4"/>
  <c r="J14" i="4"/>
  <c r="J12" i="4"/>
  <c r="J89" i="4"/>
  <c r="E7" i="4"/>
  <c r="E85" i="4" s="1"/>
  <c r="J37" i="3"/>
  <c r="J36" i="3"/>
  <c r="AY96" i="1"/>
  <c r="J35" i="3"/>
  <c r="AX96" i="1" s="1"/>
  <c r="BI160" i="3"/>
  <c r="BH160" i="3"/>
  <c r="BG160" i="3"/>
  <c r="BF160" i="3"/>
  <c r="T160" i="3"/>
  <c r="R160" i="3"/>
  <c r="P160" i="3"/>
  <c r="BI159" i="3"/>
  <c r="BH159" i="3"/>
  <c r="BG159" i="3"/>
  <c r="BF159" i="3"/>
  <c r="T159" i="3"/>
  <c r="R159" i="3"/>
  <c r="P159" i="3"/>
  <c r="BI157" i="3"/>
  <c r="BH157" i="3"/>
  <c r="BG157" i="3"/>
  <c r="BF157" i="3"/>
  <c r="T157" i="3"/>
  <c r="R157" i="3"/>
  <c r="P157" i="3"/>
  <c r="BI156" i="3"/>
  <c r="BH156" i="3"/>
  <c r="BG156" i="3"/>
  <c r="BF156" i="3"/>
  <c r="T156" i="3"/>
  <c r="R156" i="3"/>
  <c r="P156" i="3"/>
  <c r="BI154" i="3"/>
  <c r="BH154" i="3"/>
  <c r="BG154" i="3"/>
  <c r="BF154" i="3"/>
  <c r="T154" i="3"/>
  <c r="R154" i="3"/>
  <c r="P154" i="3"/>
  <c r="BI153" i="3"/>
  <c r="BH153" i="3"/>
  <c r="BG153" i="3"/>
  <c r="BF153" i="3"/>
  <c r="T153" i="3"/>
  <c r="R153" i="3"/>
  <c r="P153" i="3"/>
  <c r="BI151" i="3"/>
  <c r="BH151" i="3"/>
  <c r="BG151" i="3"/>
  <c r="BF151" i="3"/>
  <c r="T151" i="3"/>
  <c r="R151" i="3"/>
  <c r="P151" i="3"/>
  <c r="BI149" i="3"/>
  <c r="BH149" i="3"/>
  <c r="BG149" i="3"/>
  <c r="BF149" i="3"/>
  <c r="T149" i="3"/>
  <c r="R149" i="3"/>
  <c r="P149" i="3"/>
  <c r="BI145" i="3"/>
  <c r="BH145" i="3"/>
  <c r="BG145" i="3"/>
  <c r="BF145" i="3"/>
  <c r="T145" i="3"/>
  <c r="R145" i="3"/>
  <c r="P145" i="3"/>
  <c r="BI143" i="3"/>
  <c r="BH143" i="3"/>
  <c r="BG143" i="3"/>
  <c r="BF143" i="3"/>
  <c r="T143" i="3"/>
  <c r="R143" i="3"/>
  <c r="P143" i="3"/>
  <c r="BI142" i="3"/>
  <c r="BH142" i="3"/>
  <c r="BG142" i="3"/>
  <c r="BF142" i="3"/>
  <c r="T142" i="3"/>
  <c r="R142" i="3"/>
  <c r="P142" i="3"/>
  <c r="BI139" i="3"/>
  <c r="BH139" i="3"/>
  <c r="BG139" i="3"/>
  <c r="BF139" i="3"/>
  <c r="T139" i="3"/>
  <c r="R139" i="3"/>
  <c r="P139" i="3"/>
  <c r="BI137" i="3"/>
  <c r="BH137" i="3"/>
  <c r="BG137" i="3"/>
  <c r="BF137" i="3"/>
  <c r="T137" i="3"/>
  <c r="R137" i="3"/>
  <c r="P137" i="3"/>
  <c r="BI135" i="3"/>
  <c r="BH135" i="3"/>
  <c r="BG135" i="3"/>
  <c r="BF135" i="3"/>
  <c r="T135" i="3"/>
  <c r="R135" i="3"/>
  <c r="P135" i="3"/>
  <c r="BI134" i="3"/>
  <c r="BH134" i="3"/>
  <c r="BG134" i="3"/>
  <c r="BF134" i="3"/>
  <c r="T134" i="3"/>
  <c r="R134" i="3"/>
  <c r="P134" i="3"/>
  <c r="BI132" i="3"/>
  <c r="BH132" i="3"/>
  <c r="BG132" i="3"/>
  <c r="BF132" i="3"/>
  <c r="T132" i="3"/>
  <c r="R132" i="3"/>
  <c r="P132" i="3"/>
  <c r="BI130" i="3"/>
  <c r="BH130" i="3"/>
  <c r="BG130" i="3"/>
  <c r="BF130" i="3"/>
  <c r="T130" i="3"/>
  <c r="R130" i="3"/>
  <c r="P130" i="3"/>
  <c r="BI128" i="3"/>
  <c r="BH128" i="3"/>
  <c r="BG128" i="3"/>
  <c r="BF128" i="3"/>
  <c r="T128" i="3"/>
  <c r="R128" i="3"/>
  <c r="P128" i="3"/>
  <c r="BI126" i="3"/>
  <c r="BH126" i="3"/>
  <c r="BG126" i="3"/>
  <c r="BF126" i="3"/>
  <c r="T126" i="3"/>
  <c r="R126" i="3"/>
  <c r="P126" i="3"/>
  <c r="BI124" i="3"/>
  <c r="BH124" i="3"/>
  <c r="BG124" i="3"/>
  <c r="BF124" i="3"/>
  <c r="T124" i="3"/>
  <c r="R124" i="3"/>
  <c r="P124" i="3"/>
  <c r="BI123" i="3"/>
  <c r="BH123" i="3"/>
  <c r="BG123" i="3"/>
  <c r="BF123" i="3"/>
  <c r="T123" i="3"/>
  <c r="R123" i="3"/>
  <c r="P123" i="3"/>
  <c r="F114" i="3"/>
  <c r="E112" i="3"/>
  <c r="F89" i="3"/>
  <c r="E87" i="3"/>
  <c r="J24" i="3"/>
  <c r="E24" i="3"/>
  <c r="J117" i="3" s="1"/>
  <c r="J23" i="3"/>
  <c r="J21" i="3"/>
  <c r="E21" i="3"/>
  <c r="J91" i="3"/>
  <c r="J20" i="3"/>
  <c r="J18" i="3"/>
  <c r="E18" i="3"/>
  <c r="F92" i="3"/>
  <c r="J17" i="3"/>
  <c r="J15" i="3"/>
  <c r="E15" i="3"/>
  <c r="F116" i="3"/>
  <c r="J14" i="3"/>
  <c r="J12" i="3"/>
  <c r="J89" i="3"/>
  <c r="E7" i="3"/>
  <c r="E110" i="3"/>
  <c r="J37" i="2"/>
  <c r="J36" i="2"/>
  <c r="AY95" i="1"/>
  <c r="J35" i="2"/>
  <c r="AX95" i="1" s="1"/>
  <c r="BI124" i="2"/>
  <c r="BH124" i="2"/>
  <c r="BG124" i="2"/>
  <c r="BF124" i="2"/>
  <c r="T124" i="2"/>
  <c r="R124" i="2"/>
  <c r="P124" i="2"/>
  <c r="BI123" i="2"/>
  <c r="BH123" i="2"/>
  <c r="BG123" i="2"/>
  <c r="BF123" i="2"/>
  <c r="T123" i="2"/>
  <c r="R123" i="2"/>
  <c r="P123" i="2"/>
  <c r="BI122" i="2"/>
  <c r="BH122" i="2"/>
  <c r="BG122" i="2"/>
  <c r="BF122" i="2"/>
  <c r="T122" i="2"/>
  <c r="R122" i="2"/>
  <c r="P122" i="2"/>
  <c r="BI121" i="2"/>
  <c r="BH121" i="2"/>
  <c r="BG121" i="2"/>
  <c r="BF121" i="2"/>
  <c r="T121" i="2"/>
  <c r="R121" i="2"/>
  <c r="P121" i="2"/>
  <c r="BI120" i="2"/>
  <c r="BH120" i="2"/>
  <c r="BG120" i="2"/>
  <c r="BF120" i="2"/>
  <c r="T120" i="2"/>
  <c r="R120" i="2"/>
  <c r="P120" i="2"/>
  <c r="BI119" i="2"/>
  <c r="BH119" i="2"/>
  <c r="BG119" i="2"/>
  <c r="BF119" i="2"/>
  <c r="T119" i="2"/>
  <c r="R119" i="2"/>
  <c r="P119" i="2"/>
  <c r="F111" i="2"/>
  <c r="E109" i="2"/>
  <c r="F89" i="2"/>
  <c r="E87" i="2"/>
  <c r="J24" i="2"/>
  <c r="E24" i="2"/>
  <c r="J114" i="2"/>
  <c r="J23" i="2"/>
  <c r="J21" i="2"/>
  <c r="E21" i="2"/>
  <c r="J113" i="2" s="1"/>
  <c r="J20" i="2"/>
  <c r="J18" i="2"/>
  <c r="E18" i="2"/>
  <c r="F114" i="2"/>
  <c r="J17" i="2"/>
  <c r="J15" i="2"/>
  <c r="E15" i="2"/>
  <c r="F113" i="2" s="1"/>
  <c r="J14" i="2"/>
  <c r="J12" i="2"/>
  <c r="J111" i="2" s="1"/>
  <c r="E7" i="2"/>
  <c r="E107" i="2"/>
  <c r="L90" i="1"/>
  <c r="AM90" i="1"/>
  <c r="AM89" i="1"/>
  <c r="L89" i="1"/>
  <c r="AM87" i="1"/>
  <c r="L87" i="1"/>
  <c r="L85" i="1"/>
  <c r="L84" i="1"/>
  <c r="BK123" i="2"/>
  <c r="J120" i="2"/>
  <c r="J160" i="3"/>
  <c r="J151" i="3"/>
  <c r="BK135" i="3"/>
  <c r="BK126" i="3"/>
  <c r="J143" i="3"/>
  <c r="BK123" i="3"/>
  <c r="BK167" i="4"/>
  <c r="J158" i="4"/>
  <c r="BK138" i="4"/>
  <c r="BK132" i="4"/>
  <c r="J126" i="4"/>
  <c r="BK158" i="4"/>
  <c r="J172" i="4"/>
  <c r="J154" i="4"/>
  <c r="J137" i="4"/>
  <c r="BK129" i="5"/>
  <c r="J124" i="2"/>
  <c r="J123" i="2"/>
  <c r="BK121" i="2"/>
  <c r="BK120" i="2"/>
  <c r="J119" i="2"/>
  <c r="BK124" i="2"/>
  <c r="J126" i="3"/>
  <c r="BK160" i="3"/>
  <c r="BK157" i="3"/>
  <c r="BK156" i="3"/>
  <c r="BK153" i="3"/>
  <c r="BK142" i="3"/>
  <c r="BK137" i="3"/>
  <c r="BK134" i="3"/>
  <c r="J132" i="3"/>
  <c r="BK128" i="3"/>
  <c r="J149" i="3"/>
  <c r="J145" i="3"/>
  <c r="J139" i="3"/>
  <c r="J130" i="3"/>
  <c r="J182" i="4"/>
  <c r="BK177" i="4"/>
  <c r="BK172" i="4"/>
  <c r="J165" i="4"/>
  <c r="J161" i="4"/>
  <c r="J156" i="4"/>
  <c r="BK151" i="4"/>
  <c r="BK148" i="4"/>
  <c r="J142" i="4"/>
  <c r="J135" i="4"/>
  <c r="J134" i="4"/>
  <c r="J160" i="4"/>
  <c r="J146" i="4"/>
  <c r="BK184" i="4"/>
  <c r="J177" i="4"/>
  <c r="BK165" i="4"/>
  <c r="BK162" i="4"/>
  <c r="BK155" i="4"/>
  <c r="J151" i="4"/>
  <c r="BK149" i="4"/>
  <c r="BK144" i="4"/>
  <c r="BK142" i="4"/>
  <c r="BK134" i="4"/>
  <c r="J132" i="4"/>
  <c r="BK169" i="4"/>
  <c r="BK146" i="4"/>
  <c r="J136" i="5"/>
  <c r="J134" i="5"/>
  <c r="BK126" i="5"/>
  <c r="BK130" i="5"/>
  <c r="BK124" i="5"/>
  <c r="AS94" i="1"/>
  <c r="BK122" i="2"/>
  <c r="J121" i="2"/>
  <c r="BK119" i="2"/>
  <c r="J156" i="3"/>
  <c r="BK151" i="3"/>
  <c r="J124" i="3"/>
  <c r="BK159" i="3"/>
  <c r="J157" i="3"/>
  <c r="BK154" i="3"/>
  <c r="BK149" i="3"/>
  <c r="BK139" i="3"/>
  <c r="J135" i="3"/>
  <c r="J134" i="3"/>
  <c r="BK130" i="3"/>
  <c r="BK124" i="3"/>
  <c r="BK145" i="3"/>
  <c r="J142" i="3"/>
  <c r="J137" i="3"/>
  <c r="J154" i="3"/>
  <c r="J184" i="4"/>
  <c r="BK180" i="4"/>
  <c r="BK174" i="4"/>
  <c r="BK170" i="4"/>
  <c r="BK164" i="4"/>
  <c r="BK160" i="4"/>
  <c r="BK154" i="4"/>
  <c r="BK150" i="4"/>
  <c r="J144" i="4"/>
  <c r="BK137" i="4"/>
  <c r="J179" i="4"/>
  <c r="J169" i="4"/>
  <c r="J149" i="4"/>
  <c r="BK182" i="4"/>
  <c r="J174" i="4"/>
  <c r="J167" i="4"/>
  <c r="J164" i="4"/>
  <c r="BK161" i="4"/>
  <c r="J150" i="4"/>
  <c r="J148" i="4"/>
  <c r="BK143" i="4"/>
  <c r="J138" i="4"/>
  <c r="BK135" i="4"/>
  <c r="BK128" i="4"/>
  <c r="BK126" i="4"/>
  <c r="BK136" i="5"/>
  <c r="J128" i="5"/>
  <c r="J124" i="5"/>
  <c r="BK123" i="5"/>
  <c r="J129" i="5"/>
  <c r="BK134" i="5"/>
  <c r="BK133" i="5"/>
  <c r="J126" i="5"/>
  <c r="J123" i="5"/>
  <c r="J122" i="2"/>
  <c r="J153" i="3"/>
  <c r="J159" i="3"/>
  <c r="BK143" i="3"/>
  <c r="BK132" i="3"/>
  <c r="J123" i="3"/>
  <c r="J128" i="3"/>
  <c r="BK179" i="4"/>
  <c r="J155" i="4"/>
  <c r="BK140" i="4"/>
  <c r="J128" i="4"/>
  <c r="J180" i="4"/>
  <c r="J143" i="4"/>
  <c r="J170" i="4"/>
  <c r="BK156" i="4"/>
  <c r="J140" i="4"/>
  <c r="J162" i="4"/>
  <c r="J130" i="5"/>
  <c r="J133" i="5"/>
  <c r="BK128" i="5"/>
  <c r="BK118" i="2" l="1"/>
  <c r="J118" i="2" s="1"/>
  <c r="J97" i="2" s="1"/>
  <c r="BK122" i="3"/>
  <c r="J122" i="3" s="1"/>
  <c r="J98" i="3" s="1"/>
  <c r="BK152" i="3"/>
  <c r="J152" i="3"/>
  <c r="J100" i="3" s="1"/>
  <c r="P118" i="2"/>
  <c r="P117" i="2"/>
  <c r="AU95" i="1"/>
  <c r="R122" i="3"/>
  <c r="R121" i="3"/>
  <c r="R120" i="3" s="1"/>
  <c r="P141" i="3"/>
  <c r="R141" i="3"/>
  <c r="R152" i="3"/>
  <c r="P125" i="4"/>
  <c r="BK139" i="4"/>
  <c r="J139" i="4" s="1"/>
  <c r="J99" i="4" s="1"/>
  <c r="T139" i="4"/>
  <c r="P153" i="4"/>
  <c r="BK166" i="4"/>
  <c r="J166" i="4" s="1"/>
  <c r="J101" i="4" s="1"/>
  <c r="R166" i="4"/>
  <c r="BK176" i="4"/>
  <c r="J176" i="4" s="1"/>
  <c r="J103" i="4" s="1"/>
  <c r="T176" i="4"/>
  <c r="T175" i="4" s="1"/>
  <c r="BK122" i="5"/>
  <c r="BK127" i="5"/>
  <c r="J127" i="5" s="1"/>
  <c r="J99" i="5" s="1"/>
  <c r="R118" i="2"/>
  <c r="R117" i="2"/>
  <c r="P122" i="3"/>
  <c r="BK141" i="3"/>
  <c r="J141" i="3" s="1"/>
  <c r="J99" i="3" s="1"/>
  <c r="T141" i="3"/>
  <c r="T152" i="3"/>
  <c r="BK125" i="4"/>
  <c r="J125" i="4" s="1"/>
  <c r="J98" i="4" s="1"/>
  <c r="R125" i="4"/>
  <c r="P139" i="4"/>
  <c r="R139" i="4"/>
  <c r="BK153" i="4"/>
  <c r="J153" i="4" s="1"/>
  <c r="J100" i="4" s="1"/>
  <c r="T153" i="4"/>
  <c r="P166" i="4"/>
  <c r="T166" i="4"/>
  <c r="R176" i="4"/>
  <c r="R175" i="4" s="1"/>
  <c r="P122" i="5"/>
  <c r="R122" i="5"/>
  <c r="P127" i="5"/>
  <c r="R127" i="5"/>
  <c r="BK132" i="5"/>
  <c r="J132" i="5" s="1"/>
  <c r="J100" i="5" s="1"/>
  <c r="R132" i="5"/>
  <c r="T118" i="2"/>
  <c r="T117" i="2" s="1"/>
  <c r="T122" i="3"/>
  <c r="T121" i="3"/>
  <c r="T120" i="3"/>
  <c r="P152" i="3"/>
  <c r="T125" i="4"/>
  <c r="T124" i="4" s="1"/>
  <c r="R153" i="4"/>
  <c r="P176" i="4"/>
  <c r="P175" i="4" s="1"/>
  <c r="T122" i="5"/>
  <c r="T121" i="5" s="1"/>
  <c r="T120" i="5" s="1"/>
  <c r="T127" i="5"/>
  <c r="P132" i="5"/>
  <c r="T132" i="5"/>
  <c r="J91" i="5"/>
  <c r="E110" i="5"/>
  <c r="F116" i="5"/>
  <c r="F117" i="5"/>
  <c r="BE123" i="5"/>
  <c r="BE124" i="5"/>
  <c r="BE128" i="5"/>
  <c r="J92" i="5"/>
  <c r="BE126" i="5"/>
  <c r="BE130" i="5"/>
  <c r="BE136" i="5"/>
  <c r="J89" i="5"/>
  <c r="BE133" i="5"/>
  <c r="BE134" i="5"/>
  <c r="BE129" i="5"/>
  <c r="J117" i="4"/>
  <c r="BE142" i="4"/>
  <c r="BE143" i="4"/>
  <c r="BE144" i="4"/>
  <c r="BE154" i="4"/>
  <c r="BE155" i="4"/>
  <c r="BE170" i="4"/>
  <c r="J91" i="4"/>
  <c r="F92" i="4"/>
  <c r="F119" i="4"/>
  <c r="BE126" i="4"/>
  <c r="BE132" i="4"/>
  <c r="BE134" i="4"/>
  <c r="BE135" i="4"/>
  <c r="BE137" i="4"/>
  <c r="BE138" i="4"/>
  <c r="BE148" i="4"/>
  <c r="BE156" i="4"/>
  <c r="BE158" i="4"/>
  <c r="BE160" i="4"/>
  <c r="BE161" i="4"/>
  <c r="BE162" i="4"/>
  <c r="BE167" i="4"/>
  <c r="BE169" i="4"/>
  <c r="BE172" i="4"/>
  <c r="BE179" i="4"/>
  <c r="BE180" i="4"/>
  <c r="BE184" i="4"/>
  <c r="E113" i="4"/>
  <c r="BE165" i="4"/>
  <c r="BE174" i="4"/>
  <c r="J92" i="4"/>
  <c r="BE128" i="4"/>
  <c r="BE140" i="4"/>
  <c r="BE146" i="4"/>
  <c r="BE149" i="4"/>
  <c r="BE150" i="4"/>
  <c r="BE151" i="4"/>
  <c r="BE164" i="4"/>
  <c r="BE177" i="4"/>
  <c r="BE182" i="4"/>
  <c r="E85" i="3"/>
  <c r="F91" i="3"/>
  <c r="F117" i="3"/>
  <c r="BE123" i="3"/>
  <c r="BE126" i="3"/>
  <c r="J92" i="3"/>
  <c r="J116" i="3"/>
  <c r="BE128" i="3"/>
  <c r="BE142" i="3"/>
  <c r="BE143" i="3"/>
  <c r="J114" i="3"/>
  <c r="BE124" i="3"/>
  <c r="BE130" i="3"/>
  <c r="BE132" i="3"/>
  <c r="BE134" i="3"/>
  <c r="BE135" i="3"/>
  <c r="BE137" i="3"/>
  <c r="BE139" i="3"/>
  <c r="BE149" i="3"/>
  <c r="BE154" i="3"/>
  <c r="BE156" i="3"/>
  <c r="BE157" i="3"/>
  <c r="BE159" i="3"/>
  <c r="BE160" i="3"/>
  <c r="BE145" i="3"/>
  <c r="BE151" i="3"/>
  <c r="BE153" i="3"/>
  <c r="BE124" i="2"/>
  <c r="E85" i="2"/>
  <c r="J89" i="2"/>
  <c r="F91" i="2"/>
  <c r="J91" i="2"/>
  <c r="F92" i="2"/>
  <c r="J92" i="2"/>
  <c r="BE119" i="2"/>
  <c r="BE120" i="2"/>
  <c r="BE121" i="2"/>
  <c r="BE122" i="2"/>
  <c r="BE123" i="2"/>
  <c r="F36" i="2"/>
  <c r="BC95" i="1" s="1"/>
  <c r="F37" i="2"/>
  <c r="BD95" i="1" s="1"/>
  <c r="F35" i="3"/>
  <c r="BB96" i="1"/>
  <c r="F36" i="3"/>
  <c r="BC96" i="1" s="1"/>
  <c r="F36" i="4"/>
  <c r="BC97" i="1"/>
  <c r="F34" i="4"/>
  <c r="BA97" i="1" s="1"/>
  <c r="F34" i="5"/>
  <c r="BA98" i="1" s="1"/>
  <c r="J34" i="5"/>
  <c r="AW98" i="1"/>
  <c r="J34" i="2"/>
  <c r="AW95" i="1"/>
  <c r="J34" i="3"/>
  <c r="AW96" i="1"/>
  <c r="F34" i="3"/>
  <c r="BA96" i="1"/>
  <c r="F35" i="4"/>
  <c r="BB97" i="1" s="1"/>
  <c r="F37" i="4"/>
  <c r="BD97" i="1"/>
  <c r="F36" i="5"/>
  <c r="BC98" i="1"/>
  <c r="F37" i="5"/>
  <c r="BD98" i="1"/>
  <c r="F35" i="2"/>
  <c r="BB95" i="1"/>
  <c r="F37" i="3"/>
  <c r="BD96" i="1" s="1"/>
  <c r="F35" i="5"/>
  <c r="BB98" i="1"/>
  <c r="F34" i="2"/>
  <c r="BA95" i="1"/>
  <c r="J34" i="4"/>
  <c r="AW97" i="1" s="1"/>
  <c r="BK175" i="4" l="1"/>
  <c r="J175" i="4" s="1"/>
  <c r="J102" i="4" s="1"/>
  <c r="BK121" i="3"/>
  <c r="J121" i="3" s="1"/>
  <c r="J97" i="3" s="1"/>
  <c r="T123" i="4"/>
  <c r="P121" i="5"/>
  <c r="P120" i="5"/>
  <c r="AU98" i="1"/>
  <c r="R124" i="4"/>
  <c r="R123" i="4"/>
  <c r="P124" i="4"/>
  <c r="P123" i="4"/>
  <c r="AU97" i="1" s="1"/>
  <c r="R121" i="5"/>
  <c r="R120" i="5"/>
  <c r="P121" i="3"/>
  <c r="P120" i="3" s="1"/>
  <c r="AU96" i="1" s="1"/>
  <c r="BK121" i="5"/>
  <c r="J121" i="5" s="1"/>
  <c r="J97" i="5" s="1"/>
  <c r="BK117" i="2"/>
  <c r="J117" i="2"/>
  <c r="J30" i="2" s="1"/>
  <c r="AG95" i="1" s="1"/>
  <c r="AN95" i="1" s="1"/>
  <c r="BK124" i="4"/>
  <c r="J124" i="4" s="1"/>
  <c r="J97" i="4" s="1"/>
  <c r="J122" i="5"/>
  <c r="J98" i="5"/>
  <c r="BK120" i="3"/>
  <c r="J120" i="3" s="1"/>
  <c r="J30" i="3" s="1"/>
  <c r="AG96" i="1" s="1"/>
  <c r="J33" i="3"/>
  <c r="AV96" i="1" s="1"/>
  <c r="AT96" i="1" s="1"/>
  <c r="F33" i="3"/>
  <c r="AZ96" i="1" s="1"/>
  <c r="J33" i="2"/>
  <c r="AV95" i="1" s="1"/>
  <c r="AT95" i="1" s="1"/>
  <c r="F33" i="4"/>
  <c r="AZ97" i="1" s="1"/>
  <c r="BD94" i="1"/>
  <c r="W33" i="1" s="1"/>
  <c r="BC94" i="1"/>
  <c r="W32" i="1" s="1"/>
  <c r="BB94" i="1"/>
  <c r="W31" i="1" s="1"/>
  <c r="BA94" i="1"/>
  <c r="W30" i="1" s="1"/>
  <c r="F33" i="2"/>
  <c r="AZ95" i="1" s="1"/>
  <c r="J33" i="4"/>
  <c r="AV97" i="1" s="1"/>
  <c r="AT97" i="1" s="1"/>
  <c r="J33" i="5"/>
  <c r="AV98" i="1" s="1"/>
  <c r="AT98" i="1" s="1"/>
  <c r="F33" i="5"/>
  <c r="AZ98" i="1"/>
  <c r="BK123" i="4" l="1"/>
  <c r="J123" i="4"/>
  <c r="J30" i="4" s="1"/>
  <c r="AG97" i="1" s="1"/>
  <c r="J96" i="4"/>
  <c r="J96" i="2"/>
  <c r="BK120" i="5"/>
  <c r="J120" i="5"/>
  <c r="AN96" i="1"/>
  <c r="J96" i="3"/>
  <c r="J39" i="3"/>
  <c r="J39" i="2"/>
  <c r="AU94" i="1"/>
  <c r="J30" i="5"/>
  <c r="AG98" i="1" s="1"/>
  <c r="AX94" i="1"/>
  <c r="AW94" i="1"/>
  <c r="AK30" i="1" s="1"/>
  <c r="AZ94" i="1"/>
  <c r="W29" i="1" s="1"/>
  <c r="AY94" i="1"/>
  <c r="AG94" i="1" l="1"/>
  <c r="AK26" i="1" s="1"/>
  <c r="J39" i="5"/>
  <c r="J96" i="5"/>
  <c r="J39" i="4"/>
  <c r="AN97" i="1"/>
  <c r="AN98" i="1"/>
  <c r="AV94" i="1"/>
  <c r="AK29" i="1" s="1"/>
  <c r="AK35" i="1" s="1"/>
  <c r="AT94" i="1" l="1"/>
  <c r="AN94" i="1"/>
</calcChain>
</file>

<file path=xl/sharedStrings.xml><?xml version="1.0" encoding="utf-8"?>
<sst xmlns="http://schemas.openxmlformats.org/spreadsheetml/2006/main" count="2093" uniqueCount="422">
  <si>
    <t>Export Komplet</t>
  </si>
  <si>
    <t/>
  </si>
  <si>
    <t>2.0</t>
  </si>
  <si>
    <t>False</t>
  </si>
  <si>
    <t>{63263f98-eea8-46f7-8612-594e5179f43b}</t>
  </si>
  <si>
    <t>&gt;&gt;  skryté sloupce  &lt;&lt;</t>
  </si>
  <si>
    <t>0,01</t>
  </si>
  <si>
    <t>21</t>
  </si>
  <si>
    <t>12</t>
  </si>
  <si>
    <t>REKAPITULACE STAVBY</t>
  </si>
  <si>
    <t>v ---  níže se nacházejí doplnkové a pomocné údaje k sestavám  --- v</t>
  </si>
  <si>
    <t>0,001</t>
  </si>
  <si>
    <t>Kód:</t>
  </si>
  <si>
    <t>250801</t>
  </si>
  <si>
    <t>Stavba:</t>
  </si>
  <si>
    <t>KSO:</t>
  </si>
  <si>
    <t>CC-CZ:</t>
  </si>
  <si>
    <t>Místo:</t>
  </si>
  <si>
    <t xml:space="preserve"> </t>
  </si>
  <si>
    <t>Datum:</t>
  </si>
  <si>
    <t>18. 3. 2025</t>
  </si>
  <si>
    <t>Zadavatel:</t>
  </si>
  <si>
    <t>IČ:</t>
  </si>
  <si>
    <t>DIČ:</t>
  </si>
  <si>
    <t>Zhotovitel:</t>
  </si>
  <si>
    <t>Projektant:</t>
  </si>
  <si>
    <t>Zpracovatel:</t>
  </si>
  <si>
    <t>True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</si>
  <si>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</si>
  <si>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</si>
  <si>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</si>
  <si>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</si>
  <si>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</si>
  <si>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</si>
  <si>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</si>
  <si>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</si>
  <si>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</si>
  <si>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</si>
  <si>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</si>
  <si>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</si>
  <si>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</si>
  <si>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</si>
  <si>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</si>
  <si>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</si>
  <si>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</si>
  <si>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</si>
  <si>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</si>
  <si>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Zhotovitel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</si>
  <si>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</si>
  <si>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</si>
  <si>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</si>
  <si>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</si>
  <si>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</si>
  <si>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</si>
  <si>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</si>
  <si>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</si>
  <si>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</si>
  <si>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</si>
  <si>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</si>
  <si>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</si>
  <si>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</si>
  <si>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</si>
  <si>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</si>
  <si>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</si>
  <si>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</si>
  <si>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</si>
  <si>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</si>
  <si>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</si>
  <si>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</si>
  <si>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</si>
  <si>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</si>
  <si>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</si>
  <si>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</si>
  <si>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</si>
  <si>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A</t>
  </si>
  <si>
    <t>Všeobecné  položky</t>
  </si>
  <si>
    <t>STA</t>
  </si>
  <si>
    <t>1</t>
  </si>
  <si>
    <t>{ded04b69-1c52-4d5e-a2ad-2bbd1f5d821a}</t>
  </si>
  <si>
    <t>2</t>
  </si>
  <si>
    <t>B</t>
  </si>
  <si>
    <t>Bourací práce</t>
  </si>
  <si>
    <t>{584744fe-c0d4-489e-89a1-03f3caa21707}</t>
  </si>
  <si>
    <t>C</t>
  </si>
  <si>
    <t>Lávka</t>
  </si>
  <si>
    <t>{3cf5f779-e468-4b96-8fc9-90083957a4b0}</t>
  </si>
  <si>
    <t>Chodník</t>
  </si>
  <si>
    <t>{0fd99873-c649-4099-b3aa-f06899543e71}</t>
  </si>
  <si>
    <t>KRYCÍ LIST SOUPISU PRACÍ</t>
  </si>
  <si>
    <t>Objekt:</t>
  </si>
  <si>
    <t>A - Všeobecné  položky</t>
  </si>
  <si>
    <t>REKAPITULACE ČLENĚNÍ SOUPISU PRACÍ</t>
  </si>
  <si>
    <t>Kód dílu - Popis</t>
  </si>
  <si>
    <t>Cena celkem [CZK]</t>
  </si>
  <si>
    <t>Náklady ze soupisu prací</t>
  </si>
  <si>
    <t>-1</t>
  </si>
  <si>
    <t>VRN - Vedlejší rozpočtové náklady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</si>
  <si>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</si>
  <si>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</si>
  <si>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</si>
  <si>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</si>
  <si>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</si>
  <si>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</si>
  <si>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</si>
  <si>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</si>
  <si>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</si>
  <si>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</si>
  <si>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</si>
  <si>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</si>
  <si>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</si>
  <si>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VRN</t>
  </si>
  <si>
    <t>Vedlejší rozpočtové náklady</t>
  </si>
  <si>
    <t>5</t>
  </si>
  <si>
    <t>ROZPOCET</t>
  </si>
  <si>
    <t>K</t>
  </si>
  <si>
    <t>012164000</t>
  </si>
  <si>
    <t>Vytyčení a zaměření inženýrských sítí</t>
  </si>
  <si>
    <t>kpl</t>
  </si>
  <si>
    <t>CS ÚRS 2025 01</t>
  </si>
  <si>
    <t>1024</t>
  </si>
  <si>
    <t>1078647515</t>
  </si>
  <si>
    <t>4</t>
  </si>
  <si>
    <t>012424500</t>
  </si>
  <si>
    <t>Zápis zaměření do digitální mapy ČR</t>
  </si>
  <si>
    <t>848712691</t>
  </si>
  <si>
    <t>3</t>
  </si>
  <si>
    <t>012444000</t>
  </si>
  <si>
    <t>Geodetické měření skutečného provedení stavby</t>
  </si>
  <si>
    <t>-1777938443</t>
  </si>
  <si>
    <t>6</t>
  </si>
  <si>
    <t>013244000</t>
  </si>
  <si>
    <t>Dokumentace pro provádění stavby</t>
  </si>
  <si>
    <t>-843706272</t>
  </si>
  <si>
    <t>030001000</t>
  </si>
  <si>
    <t>Zařízení staveniště</t>
  </si>
  <si>
    <t>-2095719193</t>
  </si>
  <si>
    <t>072203000</t>
  </si>
  <si>
    <t>Silniční provoz - zajištění DIO (dopravní značení)</t>
  </si>
  <si>
    <t>-2090483001</t>
  </si>
  <si>
    <t>B - Bourací práce</t>
  </si>
  <si>
    <t>HSV - Práce a dodávky HSV</t>
  </si>
  <si>
    <t xml:space="preserve">    1 - Zemní práce</t>
  </si>
  <si>
    <t xml:space="preserve">    9 - Ostatní konstrukce a práce, bourání</t>
  </si>
  <si>
    <t xml:space="preserve">    997 - Doprava suti a vybouraných hmot</t>
  </si>
  <si>
    <t>HSV</t>
  </si>
  <si>
    <t>Práce a dodávky HSV</t>
  </si>
  <si>
    <t>Zemní práce</t>
  </si>
  <si>
    <t>15</t>
  </si>
  <si>
    <t>113107522</t>
  </si>
  <si>
    <t>Odstranění podkladu z kameniva drceného tl přes 100 do 200 mm při překopech strojně pl přes 15 m2</t>
  </si>
  <si>
    <t>m2</t>
  </si>
  <si>
    <t>-195054871</t>
  </si>
  <si>
    <t>113154513</t>
  </si>
  <si>
    <t>Frézování živičného krytu tl 50 mm pruh š do 0,5 m pl do 500 m2</t>
  </si>
  <si>
    <t>-26013088</t>
  </si>
  <si>
    <t>VV</t>
  </si>
  <si>
    <t>23,0*3,0</t>
  </si>
  <si>
    <t>121151103</t>
  </si>
  <si>
    <t>Sejmutí ornice plochy do 100 m2 tl vrstvy do 200 mm strojně</t>
  </si>
  <si>
    <t>864679364</t>
  </si>
  <si>
    <t>36</t>
  </si>
  <si>
    <t>14</t>
  </si>
  <si>
    <t>113106371</t>
  </si>
  <si>
    <t>Rozebrání dlažeb při překopech vozovek ze zámkové dlažby strojně pl do 15 m2</t>
  </si>
  <si>
    <t>1986322338</t>
  </si>
  <si>
    <t>12,000*3,0</t>
  </si>
  <si>
    <t>122251101</t>
  </si>
  <si>
    <t>Odkopávky a prokopávky nezapažené v hornině třídy těžitelnosti I skupiny 3 objem do 20 m3 strojně</t>
  </si>
  <si>
    <t>m3</t>
  </si>
  <si>
    <t>-2091586189</t>
  </si>
  <si>
    <t>5,50*8,0*0,20</t>
  </si>
  <si>
    <t>132254201</t>
  </si>
  <si>
    <t>Hloubení zapažených rýh š do 2000 mm v hornině třídy těžitelnosti I skupiny 3 objem do 20 m3</t>
  </si>
  <si>
    <t>-43817887</t>
  </si>
  <si>
    <t>5,0*1,20*1,0*2</t>
  </si>
  <si>
    <t>162351103</t>
  </si>
  <si>
    <t>Vodorovné přemístění přes 50 do 500 m výkopku/sypaniny z horniny třídy těžitelnosti I skupiny 1 až 3</t>
  </si>
  <si>
    <t>-527627938</t>
  </si>
  <si>
    <t>162751117</t>
  </si>
  <si>
    <t>Vodorovné přemístění přes 9 000 do 10000 m výkopku/sypaniny z horniny třídy těžitelnosti I skupiny 1 až 3</t>
  </si>
  <si>
    <t>959998785</t>
  </si>
  <si>
    <t>8,80+12,00</t>
  </si>
  <si>
    <t>8</t>
  </si>
  <si>
    <t>171201231</t>
  </si>
  <si>
    <t>Poplatek za uložení zeminy a kamení na recyklační skládce (skládkovné) kód odpadu 17 05 04</t>
  </si>
  <si>
    <t>t</t>
  </si>
  <si>
    <t>1636259430</t>
  </si>
  <si>
    <t>20,80*1,80</t>
  </si>
  <si>
    <t>7</t>
  </si>
  <si>
    <t>171251201</t>
  </si>
  <si>
    <t>Uložení sypaniny na skládky nebo meziskládky</t>
  </si>
  <si>
    <t>1862631962</t>
  </si>
  <si>
    <t>20,800+3,60</t>
  </si>
  <si>
    <t>9</t>
  </si>
  <si>
    <t>Ostatní konstrukce a práce, bourání</t>
  </si>
  <si>
    <t>13</t>
  </si>
  <si>
    <t>919735111</t>
  </si>
  <si>
    <t>Řezání stávajícího živičného krytu hl do 50 mm</t>
  </si>
  <si>
    <t>m</t>
  </si>
  <si>
    <t>-821900198</t>
  </si>
  <si>
    <t>11</t>
  </si>
  <si>
    <t>961041211</t>
  </si>
  <si>
    <t>Bourání mostních základů z betonu prostého</t>
  </si>
  <si>
    <t>-1475057468</t>
  </si>
  <si>
    <t>8,0*4,0*0,2</t>
  </si>
  <si>
    <t>10</t>
  </si>
  <si>
    <t>962051111</t>
  </si>
  <si>
    <t>Bourání mostních zdí a pilířů z ŽB</t>
  </si>
  <si>
    <t>-1386441575</t>
  </si>
  <si>
    <t>0,90*0,60*3,0*2</t>
  </si>
  <si>
    <t>0,40*1,0*0,90*4</t>
  </si>
  <si>
    <t>Součet</t>
  </si>
  <si>
    <t>963051111</t>
  </si>
  <si>
    <t>Bourání mostní nosné konstrukce z ŽB</t>
  </si>
  <si>
    <t>202868368</t>
  </si>
  <si>
    <t>12,0*0,20*2,0</t>
  </si>
  <si>
    <t>963071112</t>
  </si>
  <si>
    <t>Demontáž ocelových prvků mostů šroubovaných nebo svařovaných přes 100 kg</t>
  </si>
  <si>
    <t>kg</t>
  </si>
  <si>
    <t>-592928383</t>
  </si>
  <si>
    <t>997</t>
  </si>
  <si>
    <t>Doprava suti a vybouraných hmot</t>
  </si>
  <si>
    <t>18</t>
  </si>
  <si>
    <t>997211521</t>
  </si>
  <si>
    <t>Vodorovná doprava vybouraných hmot po suchu na vzdálenost do 1 km</t>
  </si>
  <si>
    <t>1393343468</t>
  </si>
  <si>
    <t>19</t>
  </si>
  <si>
    <t>997211529</t>
  </si>
  <si>
    <t>Příplatek ZKD 1 km u vodorovné dopravy vybouraných hmot</t>
  </si>
  <si>
    <t>-925161214</t>
  </si>
  <si>
    <t>39,632*9</t>
  </si>
  <si>
    <t>16</t>
  </si>
  <si>
    <t>997221551</t>
  </si>
  <si>
    <t>Vodorovná doprava suti ze sypkých materiálů do 1 km</t>
  </si>
  <si>
    <t>-731462954</t>
  </si>
  <si>
    <t>17</t>
  </si>
  <si>
    <t>997221559</t>
  </si>
  <si>
    <t>Příplatek ZKD 1 km u vodorovné dopravy suti ze sypkých materiálů</t>
  </si>
  <si>
    <t>-1165570025</t>
  </si>
  <si>
    <t>18,555*9</t>
  </si>
  <si>
    <t>20</t>
  </si>
  <si>
    <t>997221862</t>
  </si>
  <si>
    <t>Poplatek za uložení na recyklační skládce (skládkovné) stavebního odpadu z armovaného betonu pod kódem 17 01 01</t>
  </si>
  <si>
    <t>-535788338</t>
  </si>
  <si>
    <t>997221873</t>
  </si>
  <si>
    <t>Poplatek za uložení na recyklační skládce (skládkovné) stavebního odpadu zeminy a kamení zatříděného do Katalogu odpadů pod kódem 17 05 04</t>
  </si>
  <si>
    <t>2051412807</t>
  </si>
  <si>
    <t>C - Lávka</t>
  </si>
  <si>
    <t xml:space="preserve">    3 - Svislé a kompletní konstrukce</t>
  </si>
  <si>
    <t xml:space="preserve">    4 - Vodorovné konstrukce</t>
  </si>
  <si>
    <t xml:space="preserve">    5 - Komunikace pozemní</t>
  </si>
  <si>
    <t>PSV - Práce a dodávky PSV</t>
  </si>
  <si>
    <t xml:space="preserve">    711 - Izolace proti vodě, vlhkosti a plynům</t>
  </si>
  <si>
    <t>Svislé a kompletní konstrukce</t>
  </si>
  <si>
    <t>334323118</t>
  </si>
  <si>
    <t>Mostní opěry a úložné prahy ze ŽB C 30/37</t>
  </si>
  <si>
    <t>2140143310</t>
  </si>
  <si>
    <t>0,60*0,70*2,75*2</t>
  </si>
  <si>
    <t>334323218</t>
  </si>
  <si>
    <t>Mostní křídla a závěrné zídky ze ŽB C 30/37</t>
  </si>
  <si>
    <t>-1833623595</t>
  </si>
  <si>
    <t>3,0*0,30*0,30*2</t>
  </si>
  <si>
    <t>0,75*0,75*0,30*4</t>
  </si>
  <si>
    <t>334351112</t>
  </si>
  <si>
    <t>Bednění systémové mostních opěr a úložných prahů z překližek pro ŽB - zřízení</t>
  </si>
  <si>
    <t>-1462919636</t>
  </si>
  <si>
    <t>7,0*0,90*2</t>
  </si>
  <si>
    <t>334351211</t>
  </si>
  <si>
    <t>Bednění systémové mostních opěr a úložných prahů z překližek - odstranění</t>
  </si>
  <si>
    <t>914086784</t>
  </si>
  <si>
    <t>334352111</t>
  </si>
  <si>
    <t>Bednění mostních křídel a závěrných zídek ze systémového bednění s výplní z překližek - zřízení</t>
  </si>
  <si>
    <t>-501456615</t>
  </si>
  <si>
    <t>15,0*0,50+4*2,50</t>
  </si>
  <si>
    <t>334352211</t>
  </si>
  <si>
    <t>Bednění mostních křídel a závěrných zídek ze systémového bednění s výplní z překližek - odstranění</t>
  </si>
  <si>
    <t>1471004589</t>
  </si>
  <si>
    <t>334361226</t>
  </si>
  <si>
    <t>Výztuž křídel, závěrných zdí z betonářské oceli 10 505</t>
  </si>
  <si>
    <t>663002889</t>
  </si>
  <si>
    <t>Vodorovné konstrukce</t>
  </si>
  <si>
    <t>212792311</t>
  </si>
  <si>
    <t>Odvodnění mostní opěry - drenážní plastové potrubí HDPE DN 100</t>
  </si>
  <si>
    <t>901960193</t>
  </si>
  <si>
    <t>2*6,00</t>
  </si>
  <si>
    <t>kus</t>
  </si>
  <si>
    <t>2067958614</t>
  </si>
  <si>
    <t>M</t>
  </si>
  <si>
    <t>-454214254</t>
  </si>
  <si>
    <t>23</t>
  </si>
  <si>
    <t>423321128</t>
  </si>
  <si>
    <t>Mostní nosné konstrukce trámové ze ŽB C 30/37</t>
  </si>
  <si>
    <t>427464212</t>
  </si>
  <si>
    <t>0,150*0,30*2,50*2</t>
  </si>
  <si>
    <t>24</t>
  </si>
  <si>
    <t>423354101</t>
  </si>
  <si>
    <t>Bednění stěny příčníku trámu - zřízení</t>
  </si>
  <si>
    <t>-375044684</t>
  </si>
  <si>
    <t>2,80*0,30*2*2</t>
  </si>
  <si>
    <t>25</t>
  </si>
  <si>
    <t>423354201</t>
  </si>
  <si>
    <t>Bednění stěny příčníku trámu - odstranění</t>
  </si>
  <si>
    <t>-2127581488</t>
  </si>
  <si>
    <t>22</t>
  </si>
  <si>
    <t>428992111R</t>
  </si>
  <si>
    <t>Osazení mostního ložiska z asfaltové lepenky</t>
  </si>
  <si>
    <t>-1237833139</t>
  </si>
  <si>
    <t>458501112</t>
  </si>
  <si>
    <t>Výplňové klíny za opěrou z kameniva drceného hutněného po vrstvách</t>
  </si>
  <si>
    <t>1927913571</t>
  </si>
  <si>
    <t>465513257</t>
  </si>
  <si>
    <t>Dlažba svahu u opěr z upraveného lomového žulového kamene tl 250 mm do lože C 25/30 pl přes 10 m2</t>
  </si>
  <si>
    <t>1069447081</t>
  </si>
  <si>
    <t>5,50*4,0*2</t>
  </si>
  <si>
    <t>Komunikace pozemní</t>
  </si>
  <si>
    <t>1207099331</t>
  </si>
  <si>
    <t>113311131</t>
  </si>
  <si>
    <t>Odstranění drenážních geosyntetik v komunikacích</t>
  </si>
  <si>
    <t>-239220850</t>
  </si>
  <si>
    <t>181951112</t>
  </si>
  <si>
    <t>Úprava pláně v hornině třídy těžitelnosti I skupiny 1 až 3 se zhutněním strojně</t>
  </si>
  <si>
    <t>-930921089</t>
  </si>
  <si>
    <t>55,0*4,0</t>
  </si>
  <si>
    <t>564950413</t>
  </si>
  <si>
    <t>Podklad z asfaltového recyklátu plochy do 100 m2 tl 150 mm</t>
  </si>
  <si>
    <t>1572116769</t>
  </si>
  <si>
    <t>55,0*3,00</t>
  </si>
  <si>
    <t>919726122</t>
  </si>
  <si>
    <t>Geotextilie pro ochranu, separaci a filtraci netkaná měrná hm přes 200 do 300 g/m2</t>
  </si>
  <si>
    <t>682434133</t>
  </si>
  <si>
    <t>-270352697</t>
  </si>
  <si>
    <t>997221579</t>
  </si>
  <si>
    <t>-1254493533</t>
  </si>
  <si>
    <t>48,048*9</t>
  </si>
  <si>
    <t>354143776</t>
  </si>
  <si>
    <t>998225111</t>
  </si>
  <si>
    <t>Přesun hmot pro pozemní komunikace s krytem z kamene, monolitickým betonovým nebo živičným</t>
  </si>
  <si>
    <t>338846936</t>
  </si>
  <si>
    <t>33</t>
  </si>
  <si>
    <t>Osazení mostního ocelového zábradlí nesnímatelného do betonu říms přímo</t>
  </si>
  <si>
    <t>1678120895</t>
  </si>
  <si>
    <t>22,80</t>
  </si>
  <si>
    <t>34</t>
  </si>
  <si>
    <t>55342850R</t>
  </si>
  <si>
    <t>Mostní zábradlí Pz, se svislou výplní</t>
  </si>
  <si>
    <t>2032891653</t>
  </si>
  <si>
    <t>35</t>
  </si>
  <si>
    <t>Těsnění dilatační spáry betonové konstrukce povrchovým těsnicím pásem</t>
  </si>
  <si>
    <t>1482636158</t>
  </si>
  <si>
    <t>2,0*3,0</t>
  </si>
  <si>
    <t>32</t>
  </si>
  <si>
    <t>Dodatečné vlepování betonářské výztuže D 18 mm do chemické malty včetně vyvrtání otvoru</t>
  </si>
  <si>
    <t>-496732459</t>
  </si>
  <si>
    <t>74,0*0,45</t>
  </si>
  <si>
    <t>998214111</t>
  </si>
  <si>
    <t>Přesun hmot pro mosty montované z dílců ŽB nebo předpjatých v do 20 m</t>
  </si>
  <si>
    <t>-1272621282</t>
  </si>
  <si>
    <t>PSV</t>
  </si>
  <si>
    <t>Práce a dodávky PSV</t>
  </si>
  <si>
    <t>711</t>
  </si>
  <si>
    <t>Izolace proti vodě, vlhkosti a plynům</t>
  </si>
  <si>
    <t>26</t>
  </si>
  <si>
    <t>711112002</t>
  </si>
  <si>
    <t>Provedení izolace proti zemní vlhkosti svislé za studena lakem asfaltovým</t>
  </si>
  <si>
    <t>8900541</t>
  </si>
  <si>
    <t>2,0*4,50*1,1</t>
  </si>
  <si>
    <t>27</t>
  </si>
  <si>
    <t>711142559</t>
  </si>
  <si>
    <t>Provedení izolace proti zemní vlhkosti pásy přitavením svislé NAIP</t>
  </si>
  <si>
    <t>-1916699603</t>
  </si>
  <si>
    <t>28</t>
  </si>
  <si>
    <t>11163152</t>
  </si>
  <si>
    <t>lak hydroizolační asfaltový</t>
  </si>
  <si>
    <t>1380979954</t>
  </si>
  <si>
    <t>9,90*0,00040</t>
  </si>
  <si>
    <t>29</t>
  </si>
  <si>
    <t>62833158</t>
  </si>
  <si>
    <t>pás asfaltový natavitelný oxidovaný s vložkou ze skleněné tkaniny typu G200, s jemnozrnným minerálním posypem tl 4,0mm</t>
  </si>
  <si>
    <t>129139938</t>
  </si>
  <si>
    <t>9,90*1,2</t>
  </si>
  <si>
    <t>30</t>
  </si>
  <si>
    <t>1354340560</t>
  </si>
  <si>
    <t>10,9*3,20</t>
  </si>
  <si>
    <t>D - Chodník</t>
  </si>
  <si>
    <t>181351003</t>
  </si>
  <si>
    <t>Rozprostření ornice tl vrstvy do 200 mm pl do 100 m2 v rovině nebo ve svahu do 1:5 strojně</t>
  </si>
  <si>
    <t>901792178</t>
  </si>
  <si>
    <t>-1801716597</t>
  </si>
  <si>
    <t>10,0*3,50</t>
  </si>
  <si>
    <t>182151111</t>
  </si>
  <si>
    <t>Svahování v zářezech v hornině třídy těžitelnosti I skupiny 1 až 3 strojně</t>
  </si>
  <si>
    <t>-1118735010</t>
  </si>
  <si>
    <t>564861011</t>
  </si>
  <si>
    <t>Podklad ze štěrkodrtě ŠD plochy do 100 m2 tl 200 mm</t>
  </si>
  <si>
    <t>2007110339</t>
  </si>
  <si>
    <t>596211110</t>
  </si>
  <si>
    <t>Kladení zámkové dlažby komunikací pro pěší ručně tl 60 mm skupiny A pl do 50 m2</t>
  </si>
  <si>
    <t>-1750785867</t>
  </si>
  <si>
    <t>59245015</t>
  </si>
  <si>
    <t>dlažba zámková betonová tvaru I 200x165mm tl 60mm přírodní</t>
  </si>
  <si>
    <t>1136787504</t>
  </si>
  <si>
    <t>30,000*1,02</t>
  </si>
  <si>
    <t>916231213</t>
  </si>
  <si>
    <t>Osazení chodníkového obrubníku betonového stojatého s boční opěrou do lože z betonu prostého</t>
  </si>
  <si>
    <t>9992593</t>
  </si>
  <si>
    <t>59217073</t>
  </si>
  <si>
    <t>obrubník silniční betonový 1000x100x200mm</t>
  </si>
  <si>
    <t>-1723504466</t>
  </si>
  <si>
    <t>36,000*1,02</t>
  </si>
  <si>
    <t>998223011</t>
  </si>
  <si>
    <t>Přesun hmot pro pozemní komunikace s krytem dlážděným</t>
  </si>
  <si>
    <t>273487749</t>
  </si>
  <si>
    <t>931994102R</t>
  </si>
  <si>
    <t>59383594R</t>
  </si>
  <si>
    <t>423131143R</t>
  </si>
  <si>
    <t>711381521R</t>
  </si>
  <si>
    <t>Provedení pochůzné hydroizolace mostovek pryskyřicemi, barevné provedení - šedá</t>
  </si>
  <si>
    <t>nosník mostní UHPC 2525/300, včetně kotvení dle výrobce</t>
  </si>
  <si>
    <t>Osazení betonových tyčových nosníků na ložiska shora hmotnosti přes 10 do 25 t, včetně dopravy a kotvení</t>
  </si>
  <si>
    <t>985331216R</t>
  </si>
  <si>
    <t>348171111R</t>
  </si>
  <si>
    <t>Rekonstrukce lávky Dolní - Kopřivnice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</si>
</sst>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5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8"/>
      <color rgb="FF003366"/>
      <name val="Arial CE"/>
    </font>
    <font>
      <sz val="10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4" fillId="0" borderId="0" applyNumberFormat="0" applyFill="0" applyBorder="0" applyAlignment="0" applyProtection="0"/>
  </cellStyleXfs>
  <cellXfs count="205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7" fillId="0" borderId="0" xfId="0" applyFont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3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4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16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18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19" fillId="4" borderId="0" xfId="0" applyFont="1" applyFill="1" applyAlignment="1">
      <alignment horizontal="center" vertical="center"/>
    </xf>
    <xf numFmtId="0" fontId="20" fillId="0" borderId="16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4" fontId="21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7" fillId="0" borderId="14" xfId="0" applyNumberFormat="1" applyFont="1" applyBorder="1" applyAlignment="1">
      <alignment vertical="center"/>
    </xf>
    <xf numFmtId="4" fontId="17" fillId="0" borderId="0" xfId="0" applyNumberFormat="1" applyFont="1" applyAlignment="1">
      <alignment vertical="center"/>
    </xf>
    <xf numFmtId="166" fontId="17" fillId="0" borderId="0" xfId="0" applyNumberFormat="1" applyFont="1" applyAlignment="1">
      <alignment vertical="center"/>
    </xf>
    <xf numFmtId="4" fontId="17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3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6" fillId="0" borderId="14" xfId="0" applyNumberFormat="1" applyFont="1" applyBorder="1" applyAlignment="1">
      <alignment vertical="center"/>
    </xf>
    <xf numFmtId="4" fontId="26" fillId="0" borderId="0" xfId="0" applyNumberFormat="1" applyFont="1" applyAlignment="1">
      <alignment vertical="center"/>
    </xf>
    <xf numFmtId="166" fontId="26" fillId="0" borderId="0" xfId="0" applyNumberFormat="1" applyFont="1" applyAlignment="1">
      <alignment vertical="center"/>
    </xf>
    <xf numFmtId="4" fontId="26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6" fillId="0" borderId="19" xfId="0" applyNumberFormat="1" applyFont="1" applyBorder="1" applyAlignment="1">
      <alignment vertical="center"/>
    </xf>
    <xf numFmtId="4" fontId="26" fillId="0" borderId="20" xfId="0" applyNumberFormat="1" applyFont="1" applyBorder="1" applyAlignment="1">
      <alignment vertical="center"/>
    </xf>
    <xf numFmtId="166" fontId="26" fillId="0" borderId="20" xfId="0" applyNumberFormat="1" applyFont="1" applyBorder="1" applyAlignment="1">
      <alignment vertical="center"/>
    </xf>
    <xf numFmtId="4" fontId="26" fillId="0" borderId="21" xfId="0" applyNumberFormat="1" applyFont="1" applyBorder="1" applyAlignment="1">
      <alignment vertical="center"/>
    </xf>
    <xf numFmtId="0" fontId="27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4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19" fillId="4" borderId="0" xfId="0" applyFont="1" applyFill="1" applyAlignment="1">
      <alignment horizontal="left" vertical="center"/>
    </xf>
    <xf numFmtId="0" fontId="19" fillId="4" borderId="0" xfId="0" applyFont="1" applyFill="1" applyAlignment="1">
      <alignment horizontal="right" vertical="center"/>
    </xf>
    <xf numFmtId="0" fontId="28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19" fillId="4" borderId="16" xfId="0" applyFont="1" applyFill="1" applyBorder="1" applyAlignment="1">
      <alignment horizontal="center" vertical="center" wrapText="1"/>
    </xf>
    <xf numFmtId="0" fontId="19" fillId="4" borderId="17" xfId="0" applyFont="1" applyFill="1" applyBorder="1" applyAlignment="1">
      <alignment horizontal="center" vertical="center" wrapText="1"/>
    </xf>
    <xf numFmtId="0" fontId="19" fillId="4" borderId="18" xfId="0" applyFont="1" applyFill="1" applyBorder="1" applyAlignment="1">
      <alignment horizontal="center" vertical="center" wrapText="1"/>
    </xf>
    <xf numFmtId="4" fontId="21" fillId="0" borderId="0" xfId="0" applyNumberFormat="1" applyFont="1"/>
    <xf numFmtId="166" fontId="29" fillId="0" borderId="12" xfId="0" applyNumberFormat="1" applyFont="1" applyBorder="1"/>
    <xf numFmtId="166" fontId="29" fillId="0" borderId="13" xfId="0" applyNumberFormat="1" applyFont="1" applyBorder="1"/>
    <xf numFmtId="4" fontId="30" fillId="0" borderId="0" xfId="0" applyNumberFormat="1" applyFont="1" applyAlignment="1">
      <alignment vertical="center"/>
    </xf>
    <xf numFmtId="0" fontId="7" fillId="0" borderId="3" xfId="0" applyFont="1" applyBorder="1"/>
    <xf numFmtId="0" fontId="7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4" fontId="6" fillId="0" borderId="0" xfId="0" applyNumberFormat="1" applyFont="1"/>
    <xf numFmtId="0" fontId="7" fillId="0" borderId="14" xfId="0" applyFont="1" applyBorder="1"/>
    <xf numFmtId="166" fontId="7" fillId="0" borderId="0" xfId="0" applyNumberFormat="1" applyFont="1"/>
    <xf numFmtId="166" fontId="7" fillId="0" borderId="15" xfId="0" applyNumberFormat="1" applyFont="1" applyBorder="1"/>
    <xf numFmtId="0" fontId="7" fillId="0" borderId="0" xfId="0" applyFont="1" applyAlignment="1">
      <alignment horizontal="center"/>
    </xf>
    <xf numFmtId="4" fontId="7" fillId="0" borderId="0" xfId="0" applyNumberFormat="1" applyFont="1" applyAlignment="1">
      <alignment vertical="center"/>
    </xf>
    <xf numFmtId="0" fontId="0" fillId="0" borderId="3" xfId="0" applyBorder="1" applyAlignment="1" applyProtection="1">
      <alignment vertical="center"/>
      <protection locked="0"/>
    </xf>
    <xf numFmtId="0" fontId="19" fillId="0" borderId="22" xfId="0" applyFont="1" applyBorder="1" applyAlignment="1" applyProtection="1">
      <alignment horizontal="center" vertical="center"/>
      <protection locked="0"/>
    </xf>
    <xf numFmtId="49" fontId="19" fillId="0" borderId="22" xfId="0" applyNumberFormat="1" applyFont="1" applyBorder="1" applyAlignment="1" applyProtection="1">
      <alignment horizontal="left" vertical="center" wrapText="1"/>
      <protection locked="0"/>
    </xf>
    <xf numFmtId="0" fontId="19" fillId="0" borderId="22" xfId="0" applyFont="1" applyBorder="1" applyAlignment="1" applyProtection="1">
      <alignment horizontal="left" vertical="center" wrapText="1"/>
      <protection locked="0"/>
    </xf>
    <xf numFmtId="0" fontId="19" fillId="0" borderId="22" xfId="0" applyFont="1" applyBorder="1" applyAlignment="1" applyProtection="1">
      <alignment horizontal="center" vertical="center" wrapText="1"/>
      <protection locked="0"/>
    </xf>
    <xf numFmtId="167" fontId="19" fillId="0" borderId="22" xfId="0" applyNumberFormat="1" applyFont="1" applyBorder="1" applyAlignment="1" applyProtection="1">
      <alignment vertical="center"/>
      <protection locked="0"/>
    </xf>
    <xf numFmtId="4" fontId="19" fillId="0" borderId="22" xfId="0" applyNumberFormat="1" applyFont="1" applyBorder="1" applyAlignment="1" applyProtection="1">
      <alignment vertical="center"/>
      <protection locked="0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Alignment="1">
      <alignment horizontal="center" vertical="center"/>
    </xf>
    <xf numFmtId="166" fontId="20" fillId="0" borderId="0" xfId="0" applyNumberFormat="1" applyFont="1" applyAlignment="1">
      <alignment vertical="center"/>
    </xf>
    <xf numFmtId="166" fontId="20" fillId="0" borderId="15" xfId="0" applyNumberFormat="1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20" fillId="0" borderId="19" xfId="0" applyFont="1" applyBorder="1" applyAlignment="1">
      <alignment horizontal="left" vertical="center"/>
    </xf>
    <xf numFmtId="0" fontId="20" fillId="0" borderId="20" xfId="0" applyFont="1" applyBorder="1" applyAlignment="1">
      <alignment horizontal="center" vertical="center"/>
    </xf>
    <xf numFmtId="166" fontId="20" fillId="0" borderId="20" xfId="0" applyNumberFormat="1" applyFont="1" applyBorder="1" applyAlignment="1">
      <alignment vertical="center"/>
    </xf>
    <xf numFmtId="166" fontId="20" fillId="0" borderId="21" xfId="0" applyNumberFormat="1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8" fillId="0" borderId="20" xfId="0" applyFont="1" applyBorder="1" applyAlignment="1">
      <alignment horizontal="left" vertical="center"/>
    </xf>
    <xf numFmtId="0" fontId="8" fillId="0" borderId="20" xfId="0" applyFont="1" applyBorder="1" applyAlignment="1">
      <alignment vertical="center"/>
    </xf>
    <xf numFmtId="4" fontId="8" fillId="0" borderId="20" xfId="0" applyNumberFormat="1" applyFont="1" applyBorder="1" applyAlignment="1">
      <alignment vertical="center"/>
    </xf>
    <xf numFmtId="0" fontId="8" fillId="0" borderId="0" xfId="0" applyFont="1" applyAlignment="1">
      <alignment horizontal="left"/>
    </xf>
    <xf numFmtId="4" fontId="8" fillId="0" borderId="0" xfId="0" applyNumberFormat="1" applyFont="1"/>
    <xf numFmtId="0" fontId="9" fillId="0" borderId="3" xfId="0" applyFont="1" applyBorder="1" applyAlignment="1">
      <alignment vertical="center"/>
    </xf>
    <xf numFmtId="0" fontId="31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32" fillId="0" borderId="22" xfId="0" applyFont="1" applyBorder="1" applyAlignment="1" applyProtection="1">
      <alignment horizontal="center" vertical="center"/>
      <protection locked="0"/>
    </xf>
    <xf numFmtId="49" fontId="32" fillId="0" borderId="22" xfId="0" applyNumberFormat="1" applyFont="1" applyBorder="1" applyAlignment="1" applyProtection="1">
      <alignment horizontal="left" vertical="center" wrapText="1"/>
      <protection locked="0"/>
    </xf>
    <xf numFmtId="0" fontId="32" fillId="0" borderId="22" xfId="0" applyFont="1" applyBorder="1" applyAlignment="1" applyProtection="1">
      <alignment horizontal="left" vertical="center" wrapText="1"/>
      <protection locked="0"/>
    </xf>
    <xf numFmtId="0" fontId="32" fillId="0" borderId="22" xfId="0" applyFont="1" applyBorder="1" applyAlignment="1" applyProtection="1">
      <alignment horizontal="center" vertical="center" wrapText="1"/>
      <protection locked="0"/>
    </xf>
    <xf numFmtId="167" fontId="32" fillId="0" borderId="22" xfId="0" applyNumberFormat="1" applyFont="1" applyBorder="1" applyAlignment="1" applyProtection="1">
      <alignment vertical="center"/>
      <protection locked="0"/>
    </xf>
    <xf numFmtId="4" fontId="32" fillId="0" borderId="22" xfId="0" applyNumberFormat="1" applyFont="1" applyBorder="1" applyAlignment="1" applyProtection="1">
      <alignment vertical="center"/>
      <protection locked="0"/>
    </xf>
    <xf numFmtId="0" fontId="33" fillId="0" borderId="3" xfId="0" applyFont="1" applyBorder="1" applyAlignment="1">
      <alignment vertical="center"/>
    </xf>
    <xf numFmtId="0" fontId="32" fillId="0" borderId="14" xfId="0" applyFont="1" applyBorder="1" applyAlignment="1">
      <alignment horizontal="left" vertical="center"/>
    </xf>
    <xf numFmtId="0" fontId="32" fillId="0" borderId="0" xfId="0" applyFont="1" applyAlignment="1">
      <alignment horizontal="center" vertical="center"/>
    </xf>
    <xf numFmtId="0" fontId="9" fillId="0" borderId="19" xfId="0" applyFont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9" fillId="0" borderId="21" xfId="0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left" vertical="center"/>
    </xf>
    <xf numFmtId="0" fontId="18" fillId="0" borderId="14" xfId="0" applyFont="1" applyBorder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9" fillId="4" borderId="6" xfId="0" applyFont="1" applyFill="1" applyBorder="1" applyAlignment="1">
      <alignment horizontal="center" vertical="center"/>
    </xf>
    <xf numFmtId="0" fontId="19" fillId="4" borderId="7" xfId="0" applyFont="1" applyFill="1" applyBorder="1" applyAlignment="1">
      <alignment horizontal="left" vertical="center"/>
    </xf>
    <xf numFmtId="0" fontId="19" fillId="4" borderId="7" xfId="0" applyFont="1" applyFill="1" applyBorder="1" applyAlignment="1">
      <alignment horizontal="center" vertical="center"/>
    </xf>
    <xf numFmtId="0" fontId="19" fillId="4" borderId="8" xfId="0" applyFont="1" applyFill="1" applyBorder="1" applyAlignment="1">
      <alignment horizontal="left" vertical="center"/>
    </xf>
    <xf numFmtId="0" fontId="19" fillId="4" borderId="7" xfId="0" applyFont="1" applyFill="1" applyBorder="1" applyAlignment="1">
      <alignment horizontal="right" vertical="center"/>
    </xf>
    <xf numFmtId="4" fontId="25" fillId="0" borderId="0" xfId="0" applyNumberFormat="1" applyFont="1" applyAlignment="1">
      <alignment vertical="center"/>
    </xf>
    <xf numFmtId="0" fontId="25" fillId="0" borderId="0" xfId="0" applyFont="1" applyAlignment="1">
      <alignment vertical="center"/>
    </xf>
    <xf numFmtId="0" fontId="24" fillId="0" borderId="0" xfId="0" applyFont="1" applyAlignment="1">
      <alignment horizontal="left" vertical="center" wrapText="1"/>
    </xf>
    <xf numFmtId="4" fontId="21" fillId="0" borderId="0" xfId="0" applyNumberFormat="1" applyFont="1" applyAlignment="1">
      <alignment horizontal="right" vertical="center"/>
    </xf>
    <xf numFmtId="4" fontId="2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vertical="center"/>
    </xf>
    <xf numFmtId="4" fontId="15" fillId="0" borderId="0" xfId="0" applyNumberFormat="1" applyFont="1" applyAlignment="1">
      <alignment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4" fontId="14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2" fillId="2" borderId="0" xfId="0" applyFont="1" applyFill="1" applyAlignment="1">
      <alignment horizontal="center"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7" xfId="0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4" fillId="3" borderId="7" xfId="0" applyFont="1" applyFill="1" applyBorder="1" applyAlignment="1">
      <alignment horizontal="left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100"/>
  <sheetViews>
    <sheetView showGridLines="0" topLeftCell="A46" workbookViewId="0">
      <selection activeCell="BE17" sqref="BE17"/>
    </sheetView>
  </sheetViews>
  <sheetFormatPr defaultRowHeight="11.2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>
      <c r="A1" s="14" t="s">
        <v>0</v>
      </c>
      <c r="AZ1" s="14" t="s">
        <v>1</v>
      </c>
      <c r="BA1" s="14" t="s">
        <v>2</v>
      </c>
      <c r="BB1" s="14" t="s">
        <v>1</v>
      </c>
      <c r="BT1" s="14" t="s">
        <v>3</v>
      </c>
      <c r="BU1" s="14" t="s">
        <v>3</v>
      </c>
      <c r="BV1" s="14" t="s">
        <v>4</v>
      </c>
    </row>
    <row r="2" spans="1:74" ht="36.950000000000003" customHeight="1">
      <c r="AR2" s="197" t="s">
        <v>5</v>
      </c>
      <c r="AS2" s="191"/>
      <c r="AT2" s="191"/>
      <c r="AU2" s="191"/>
      <c r="AV2" s="191"/>
      <c r="AW2" s="191"/>
      <c r="AX2" s="191"/>
      <c r="AY2" s="191"/>
      <c r="AZ2" s="191"/>
      <c r="BA2" s="191"/>
      <c r="BB2" s="191"/>
      <c r="BC2" s="191"/>
      <c r="BD2" s="191"/>
      <c r="BE2" s="191"/>
      <c r="BS2" s="15" t="s">
        <v>6</v>
      </c>
      <c r="BT2" s="15" t="s">
        <v>7</v>
      </c>
    </row>
    <row r="3" spans="1:74" ht="6.95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8"/>
      <c r="BS3" s="15" t="s">
        <v>6</v>
      </c>
      <c r="BT3" s="15" t="s">
        <v>8</v>
      </c>
    </row>
    <row r="4" spans="1:74" ht="24.95" customHeight="1">
      <c r="B4" s="18"/>
      <c r="D4" s="19" t="s">
        <v>9</v>
      </c>
      <c r="AR4" s="18"/>
      <c r="AS4" s="20" t="s">
        <v>10</v>
      </c>
      <c r="BS4" s="15" t="s">
        <v>11</v>
      </c>
    </row>
    <row r="5" spans="1:74" ht="12" customHeight="1">
      <c r="B5" s="18"/>
      <c r="D5" s="21" t="s">
        <v>12</v>
      </c>
      <c r="K5" s="190" t="s">
        <v>13</v>
      </c>
      <c r="L5" s="191"/>
      <c r="M5" s="191"/>
      <c r="N5" s="191"/>
      <c r="O5" s="191"/>
      <c r="P5" s="191"/>
      <c r="Q5" s="191"/>
      <c r="R5" s="191"/>
      <c r="S5" s="191"/>
      <c r="T5" s="191"/>
      <c r="U5" s="191"/>
      <c r="V5" s="191"/>
      <c r="W5" s="191"/>
      <c r="X5" s="191"/>
      <c r="Y5" s="191"/>
      <c r="Z5" s="191"/>
      <c r="AA5" s="191"/>
      <c r="AB5" s="191"/>
      <c r="AC5" s="191"/>
      <c r="AD5" s="191"/>
      <c r="AE5" s="191"/>
      <c r="AF5" s="191"/>
      <c r="AG5" s="191"/>
      <c r="AH5" s="191"/>
      <c r="AI5" s="191"/>
      <c r="AJ5" s="191"/>
      <c r="AK5" s="191"/>
      <c r="AL5" s="191"/>
      <c r="AM5" s="191"/>
      <c r="AN5" s="191"/>
      <c r="AO5" s="191"/>
      <c r="AR5" s="18"/>
      <c r="BS5" s="15" t="s">
        <v>6</v>
      </c>
    </row>
    <row r="6" spans="1:74" ht="36.950000000000003" customHeight="1">
      <c r="B6" s="18"/>
      <c r="D6" s="23" t="s">
        <v>14</v>
      </c>
      <c r="K6" s="192" t="s">
        <v>421</v>
      </c>
      <c r="L6" s="191"/>
      <c r="M6" s="191"/>
      <c r="N6" s="191"/>
      <c r="O6" s="191"/>
      <c r="P6" s="191"/>
      <c r="Q6" s="191"/>
      <c r="R6" s="191"/>
      <c r="S6" s="191"/>
      <c r="T6" s="191"/>
      <c r="U6" s="191"/>
      <c r="V6" s="191"/>
      <c r="W6" s="191"/>
      <c r="X6" s="191"/>
      <c r="Y6" s="191"/>
      <c r="Z6" s="191"/>
      <c r="AA6" s="191"/>
      <c r="AB6" s="191"/>
      <c r="AC6" s="191"/>
      <c r="AD6" s="191"/>
      <c r="AE6" s="191"/>
      <c r="AF6" s="191"/>
      <c r="AG6" s="191"/>
      <c r="AH6" s="191"/>
      <c r="AI6" s="191"/>
      <c r="AJ6" s="191"/>
      <c r="AK6" s="191"/>
      <c r="AL6" s="191"/>
      <c r="AM6" s="191"/>
      <c r="AN6" s="191"/>
      <c r="AO6" s="191"/>
      <c r="AR6" s="18"/>
      <c r="BS6" s="15" t="s">
        <v>6</v>
      </c>
    </row>
    <row r="7" spans="1:74" ht="12" customHeight="1">
      <c r="B7" s="18"/>
      <c r="D7" s="24" t="s">
        <v>15</v>
      </c>
      <c r="K7" s="22" t="s">
        <v>1</v>
      </c>
      <c r="AK7" s="24" t="s">
        <v>16</v>
      </c>
      <c r="AN7" s="22" t="s">
        <v>1</v>
      </c>
      <c r="AR7" s="18"/>
      <c r="BS7" s="15" t="s">
        <v>6</v>
      </c>
    </row>
    <row r="8" spans="1:74" ht="12" customHeight="1">
      <c r="B8" s="18"/>
      <c r="D8" s="24" t="s">
        <v>17</v>
      </c>
      <c r="K8" s="22" t="s">
        <v>18</v>
      </c>
      <c r="AK8" s="24" t="s">
        <v>19</v>
      </c>
      <c r="AN8" s="22" t="s">
        <v>20</v>
      </c>
      <c r="AR8" s="18"/>
      <c r="BS8" s="15" t="s">
        <v>6</v>
      </c>
    </row>
    <row r="9" spans="1:74" ht="14.45" customHeight="1">
      <c r="B9" s="18"/>
      <c r="AR9" s="18"/>
      <c r="BS9" s="15" t="s">
        <v>6</v>
      </c>
    </row>
    <row r="10" spans="1:74" ht="12" customHeight="1">
      <c r="B10" s="18"/>
      <c r="D10" s="24" t="s">
        <v>21</v>
      </c>
      <c r="AK10" s="24" t="s">
        <v>22</v>
      </c>
      <c r="AN10" s="22" t="s">
        <v>1</v>
      </c>
      <c r="AR10" s="18"/>
      <c r="BS10" s="15" t="s">
        <v>6</v>
      </c>
    </row>
    <row r="11" spans="1:74" ht="18.399999999999999" customHeight="1">
      <c r="B11" s="18"/>
      <c r="E11" s="22" t="s">
        <v>18</v>
      </c>
      <c r="AK11" s="24" t="s">
        <v>23</v>
      </c>
      <c r="AN11" s="22" t="s">
        <v>1</v>
      </c>
      <c r="AR11" s="18"/>
      <c r="BS11" s="15" t="s">
        <v>6</v>
      </c>
    </row>
    <row r="12" spans="1:74" ht="6.95" customHeight="1">
      <c r="B12" s="18"/>
      <c r="AR12" s="18"/>
      <c r="BS12" s="15" t="s">
        <v>6</v>
      </c>
    </row>
    <row r="13" spans="1:74" ht="12" customHeight="1">
      <c r="B13" s="18"/>
      <c r="D13" s="24" t="s">
        <v>24</v>
      </c>
      <c r="AK13" s="24" t="s">
        <v>22</v>
      </c>
      <c r="AN13" s="22" t="s">
        <v>1</v>
      </c>
      <c r="AR13" s="18"/>
      <c r="BS13" s="15" t="s">
        <v>6</v>
      </c>
    </row>
    <row r="14" spans="1:74" ht="12.75">
      <c r="B14" s="18"/>
      <c r="E14" s="22" t="s">
        <v>18</v>
      </c>
      <c r="AK14" s="24" t="s">
        <v>23</v>
      </c>
      <c r="AN14" s="22" t="s">
        <v>1</v>
      </c>
      <c r="AR14" s="18"/>
      <c r="BS14" s="15" t="s">
        <v>6</v>
      </c>
    </row>
    <row r="15" spans="1:74" ht="6.95" customHeight="1">
      <c r="B15" s="18"/>
      <c r="AR15" s="18"/>
      <c r="BS15" s="15" t="s">
        <v>3</v>
      </c>
    </row>
    <row r="16" spans="1:74" ht="12" customHeight="1">
      <c r="B16" s="18"/>
      <c r="D16" s="24" t="s">
        <v>25</v>
      </c>
      <c r="AK16" s="24" t="s">
        <v>22</v>
      </c>
      <c r="AN16" s="22" t="s">
        <v>1</v>
      </c>
      <c r="AR16" s="18"/>
      <c r="BS16" s="15" t="s">
        <v>3</v>
      </c>
    </row>
    <row r="17" spans="2:71" ht="18.399999999999999" customHeight="1">
      <c r="B17" s="18"/>
      <c r="E17" s="22" t="s">
        <v>18</v>
      </c>
      <c r="AK17" s="24" t="s">
        <v>23</v>
      </c>
      <c r="AN17" s="22" t="s">
        <v>1</v>
      </c>
      <c r="AR17" s="18"/>
      <c r="BS17" s="15" t="s">
        <v>3</v>
      </c>
    </row>
    <row r="18" spans="2:71" ht="6.95" customHeight="1">
      <c r="B18" s="18"/>
      <c r="AR18" s="18"/>
      <c r="BS18" s="15" t="s">
        <v>6</v>
      </c>
    </row>
    <row r="19" spans="2:71" ht="12" customHeight="1">
      <c r="B19" s="18"/>
      <c r="D19" s="24" t="s">
        <v>26</v>
      </c>
      <c r="AK19" s="24" t="s">
        <v>22</v>
      </c>
      <c r="AN19" s="22" t="s">
        <v>1</v>
      </c>
      <c r="AR19" s="18"/>
      <c r="BS19" s="15" t="s">
        <v>6</v>
      </c>
    </row>
    <row r="20" spans="2:71" ht="18.399999999999999" customHeight="1">
      <c r="B20" s="18"/>
      <c r="E20" s="22" t="s">
        <v>18</v>
      </c>
      <c r="AK20" s="24" t="s">
        <v>23</v>
      </c>
      <c r="AN20" s="22" t="s">
        <v>1</v>
      </c>
      <c r="AR20" s="18"/>
      <c r="BS20" s="15" t="s">
        <v>27</v>
      </c>
    </row>
    <row r="21" spans="2:71" ht="6.95" customHeight="1">
      <c r="B21" s="18"/>
      <c r="AR21" s="18"/>
    </row>
    <row r="22" spans="2:71" ht="12" customHeight="1">
      <c r="B22" s="18"/>
      <c r="D22" s="24" t="s">
        <v>28</v>
      </c>
      <c r="AR22" s="18"/>
    </row>
    <row r="23" spans="2:71" ht="16.5" customHeight="1">
      <c r="B23" s="18"/>
      <c r="E23" s="193" t="s">
        <v>1</v>
      </c>
      <c r="F23" s="193"/>
      <c r="G23" s="193"/>
      <c r="H23" s="193"/>
      <c r="I23" s="193"/>
      <c r="J23" s="193"/>
      <c r="K23" s="193"/>
      <c r="L23" s="193"/>
      <c r="M23" s="193"/>
      <c r="N23" s="193"/>
      <c r="O23" s="193"/>
      <c r="P23" s="193"/>
      <c r="Q23" s="193"/>
      <c r="R23" s="193"/>
      <c r="S23" s="193"/>
      <c r="T23" s="193"/>
      <c r="U23" s="193"/>
      <c r="V23" s="193"/>
      <c r="W23" s="193"/>
      <c r="X23" s="193"/>
      <c r="Y23" s="193"/>
      <c r="Z23" s="193"/>
      <c r="AA23" s="193"/>
      <c r="AB23" s="193"/>
      <c r="AC23" s="193"/>
      <c r="AD23" s="193"/>
      <c r="AE23" s="193"/>
      <c r="AF23" s="193"/>
      <c r="AG23" s="193"/>
      <c r="AH23" s="193"/>
      <c r="AI23" s="193"/>
      <c r="AJ23" s="193"/>
      <c r="AK23" s="193"/>
      <c r="AL23" s="193"/>
      <c r="AM23" s="193"/>
      <c r="AN23" s="193"/>
      <c r="AR23" s="18"/>
    </row>
    <row r="24" spans="2:71" ht="6.95" customHeight="1">
      <c r="B24" s="18"/>
      <c r="AR24" s="18"/>
    </row>
    <row r="25" spans="2:71" ht="6.95" customHeight="1">
      <c r="B25" s="18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6"/>
      <c r="AL25" s="26"/>
      <c r="AM25" s="26"/>
      <c r="AN25" s="26"/>
      <c r="AO25" s="26"/>
      <c r="AR25" s="18"/>
    </row>
    <row r="26" spans="2:71" s="1" customFormat="1" ht="25.9" customHeight="1">
      <c r="B26" s="27"/>
      <c r="D26" s="28" t="s">
        <v>29</v>
      </c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194">
        <f>ROUND(AG94,2)</f>
        <v>0</v>
      </c>
      <c r="AL26" s="195"/>
      <c r="AM26" s="195"/>
      <c r="AN26" s="195"/>
      <c r="AO26" s="195"/>
      <c r="AR26" s="27"/>
    </row>
    <row r="27" spans="2:71" s="1" customFormat="1" ht="6.95" customHeight="1">
      <c r="B27" s="27"/>
      <c r="AR27" s="27"/>
    </row>
    <row r="28" spans="2:71" s="1" customFormat="1" ht="12.75">
      <c r="B28" s="27"/>
      <c r="L28" s="196" t="s">
        <v>30</v>
      </c>
      <c r="M28" s="196"/>
      <c r="N28" s="196"/>
      <c r="O28" s="196"/>
      <c r="P28" s="196"/>
      <c r="W28" s="196" t="s">
        <v>31</v>
      </c>
      <c r="X28" s="196"/>
      <c r="Y28" s="196"/>
      <c r="Z28" s="196"/>
      <c r="AA28" s="196"/>
      <c r="AB28" s="196"/>
      <c r="AC28" s="196"/>
      <c r="AD28" s="196"/>
      <c r="AE28" s="196"/>
      <c r="AK28" s="196" t="s">
        <v>32</v>
      </c>
      <c r="AL28" s="196"/>
      <c r="AM28" s="196"/>
      <c r="AN28" s="196"/>
      <c r="AO28" s="196"/>
      <c r="AR28" s="27"/>
    </row>
    <row r="29" spans="2:71" s="2" customFormat="1" ht="14.45" customHeight="1">
      <c r="B29" s="31"/>
      <c r="D29" s="24" t="s">
        <v>33</v>
      </c>
      <c r="F29" s="24" t="s">
        <v>34</v>
      </c>
      <c r="L29" s="187">
        <v>0.21</v>
      </c>
      <c r="M29" s="188"/>
      <c r="N29" s="188"/>
      <c r="O29" s="188"/>
      <c r="P29" s="188"/>
      <c r="W29" s="189">
        <f>ROUND(AZ94, 2)</f>
        <v>0</v>
      </c>
      <c r="X29" s="188"/>
      <c r="Y29" s="188"/>
      <c r="Z29" s="188"/>
      <c r="AA29" s="188"/>
      <c r="AB29" s="188"/>
      <c r="AC29" s="188"/>
      <c r="AD29" s="188"/>
      <c r="AE29" s="188"/>
      <c r="AK29" s="189">
        <f>ROUND(AV94, 2)</f>
        <v>0</v>
      </c>
      <c r="AL29" s="188"/>
      <c r="AM29" s="188"/>
      <c r="AN29" s="188"/>
      <c r="AO29" s="188"/>
      <c r="AR29" s="31"/>
    </row>
    <row r="30" spans="2:71" s="2" customFormat="1" ht="14.45" customHeight="1">
      <c r="B30" s="31"/>
      <c r="F30" s="24" t="s">
        <v>35</v>
      </c>
      <c r="L30" s="187">
        <v>0.12</v>
      </c>
      <c r="M30" s="188"/>
      <c r="N30" s="188"/>
      <c r="O30" s="188"/>
      <c r="P30" s="188"/>
      <c r="W30" s="189">
        <f>ROUND(BA94, 2)</f>
        <v>0</v>
      </c>
      <c r="X30" s="188"/>
      <c r="Y30" s="188"/>
      <c r="Z30" s="188"/>
      <c r="AA30" s="188"/>
      <c r="AB30" s="188"/>
      <c r="AC30" s="188"/>
      <c r="AD30" s="188"/>
      <c r="AE30" s="188"/>
      <c r="AK30" s="189">
        <f>ROUND(AW94, 2)</f>
        <v>0</v>
      </c>
      <c r="AL30" s="188"/>
      <c r="AM30" s="188"/>
      <c r="AN30" s="188"/>
      <c r="AO30" s="188"/>
      <c r="AR30" s="31"/>
    </row>
    <row r="31" spans="2:71" s="2" customFormat="1" ht="14.45" hidden="1" customHeight="1">
      <c r="B31" s="31"/>
      <c r="F31" s="24" t="s">
        <v>36</v>
      </c>
      <c r="L31" s="187">
        <v>0.21</v>
      </c>
      <c r="M31" s="188"/>
      <c r="N31" s="188"/>
      <c r="O31" s="188"/>
      <c r="P31" s="188"/>
      <c r="W31" s="189">
        <f>ROUND(BB94, 2)</f>
        <v>0</v>
      </c>
      <c r="X31" s="188"/>
      <c r="Y31" s="188"/>
      <c r="Z31" s="188"/>
      <c r="AA31" s="188"/>
      <c r="AB31" s="188"/>
      <c r="AC31" s="188"/>
      <c r="AD31" s="188"/>
      <c r="AE31" s="188"/>
      <c r="AK31" s="189">
        <v>0</v>
      </c>
      <c r="AL31" s="188"/>
      <c r="AM31" s="188"/>
      <c r="AN31" s="188"/>
      <c r="AO31" s="188"/>
      <c r="AR31" s="31"/>
    </row>
    <row r="32" spans="2:71" s="2" customFormat="1" ht="14.45" hidden="1" customHeight="1">
      <c r="B32" s="31"/>
      <c r="F32" s="24" t="s">
        <v>37</v>
      </c>
      <c r="L32" s="187">
        <v>0.12</v>
      </c>
      <c r="M32" s="188"/>
      <c r="N32" s="188"/>
      <c r="O32" s="188"/>
      <c r="P32" s="188"/>
      <c r="W32" s="189">
        <f>ROUND(BC94, 2)</f>
        <v>0</v>
      </c>
      <c r="X32" s="188"/>
      <c r="Y32" s="188"/>
      <c r="Z32" s="188"/>
      <c r="AA32" s="188"/>
      <c r="AB32" s="188"/>
      <c r="AC32" s="188"/>
      <c r="AD32" s="188"/>
      <c r="AE32" s="188"/>
      <c r="AK32" s="189">
        <v>0</v>
      </c>
      <c r="AL32" s="188"/>
      <c r="AM32" s="188"/>
      <c r="AN32" s="188"/>
      <c r="AO32" s="188"/>
      <c r="AR32" s="31"/>
    </row>
    <row r="33" spans="2:44" s="2" customFormat="1" ht="14.45" hidden="1" customHeight="1">
      <c r="B33" s="31"/>
      <c r="F33" s="24" t="s">
        <v>38</v>
      </c>
      <c r="L33" s="187">
        <v>0</v>
      </c>
      <c r="M33" s="188"/>
      <c r="N33" s="188"/>
      <c r="O33" s="188"/>
      <c r="P33" s="188"/>
      <c r="W33" s="189">
        <f>ROUND(BD94, 2)</f>
        <v>0</v>
      </c>
      <c r="X33" s="188"/>
      <c r="Y33" s="188"/>
      <c r="Z33" s="188"/>
      <c r="AA33" s="188"/>
      <c r="AB33" s="188"/>
      <c r="AC33" s="188"/>
      <c r="AD33" s="188"/>
      <c r="AE33" s="188"/>
      <c r="AK33" s="189">
        <v>0</v>
      </c>
      <c r="AL33" s="188"/>
      <c r="AM33" s="188"/>
      <c r="AN33" s="188"/>
      <c r="AO33" s="188"/>
      <c r="AR33" s="31"/>
    </row>
    <row r="34" spans="2:44" s="1" customFormat="1" ht="6.95" customHeight="1">
      <c r="B34" s="27"/>
      <c r="AR34" s="27"/>
    </row>
    <row r="35" spans="2:44" s="1" customFormat="1" ht="25.9" customHeight="1">
      <c r="B35" s="27"/>
      <c r="C35" s="32"/>
      <c r="D35" s="33" t="s">
        <v>39</v>
      </c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5" t="s">
        <v>40</v>
      </c>
      <c r="U35" s="34"/>
      <c r="V35" s="34"/>
      <c r="W35" s="34"/>
      <c r="X35" s="201" t="s">
        <v>41</v>
      </c>
      <c r="Y35" s="199"/>
      <c r="Z35" s="199"/>
      <c r="AA35" s="199"/>
      <c r="AB35" s="199"/>
      <c r="AC35" s="34"/>
      <c r="AD35" s="34"/>
      <c r="AE35" s="34"/>
      <c r="AF35" s="34"/>
      <c r="AG35" s="34"/>
      <c r="AH35" s="34"/>
      <c r="AI35" s="34"/>
      <c r="AJ35" s="34"/>
      <c r="AK35" s="198">
        <f>SUM(AK26:AK33)</f>
        <v>0</v>
      </c>
      <c r="AL35" s="199"/>
      <c r="AM35" s="199"/>
      <c r="AN35" s="199"/>
      <c r="AO35" s="200"/>
      <c r="AP35" s="32"/>
      <c r="AQ35" s="32"/>
      <c r="AR35" s="27"/>
    </row>
    <row r="36" spans="2:44" s="1" customFormat="1" ht="6.95" customHeight="1">
      <c r="B36" s="27"/>
      <c r="AR36" s="27"/>
    </row>
    <row r="37" spans="2:44" s="1" customFormat="1" ht="14.45" customHeight="1">
      <c r="B37" s="27"/>
      <c r="AR37" s="27"/>
    </row>
    <row r="38" spans="2:44" ht="14.45" customHeight="1">
      <c r="B38" s="18"/>
      <c r="AR38" s="18"/>
    </row>
    <row r="39" spans="2:44" ht="14.45" customHeight="1">
      <c r="B39" s="18"/>
      <c r="AR39" s="18"/>
    </row>
    <row r="40" spans="2:44" ht="14.45" customHeight="1">
      <c r="B40" s="18"/>
      <c r="AR40" s="18"/>
    </row>
    <row r="41" spans="2:44" ht="14.45" customHeight="1">
      <c r="B41" s="18"/>
      <c r="AR41" s="18"/>
    </row>
    <row r="42" spans="2:44" ht="14.45" customHeight="1">
      <c r="B42" s="18"/>
      <c r="AR42" s="18"/>
    </row>
    <row r="43" spans="2:44" ht="14.45" customHeight="1">
      <c r="B43" s="18"/>
      <c r="AR43" s="18"/>
    </row>
    <row r="44" spans="2:44" ht="14.45" customHeight="1">
      <c r="B44" s="18"/>
      <c r="AR44" s="18"/>
    </row>
    <row r="45" spans="2:44" ht="14.45" customHeight="1">
      <c r="B45" s="18"/>
      <c r="AR45" s="18"/>
    </row>
    <row r="46" spans="2:44" ht="14.45" customHeight="1">
      <c r="B46" s="18"/>
      <c r="AR46" s="18"/>
    </row>
    <row r="47" spans="2:44" ht="14.45" customHeight="1">
      <c r="B47" s="18"/>
      <c r="AR47" s="18"/>
    </row>
    <row r="48" spans="2:44" ht="14.45" customHeight="1">
      <c r="B48" s="18"/>
      <c r="AR48" s="18"/>
    </row>
    <row r="49" spans="2:44" s="1" customFormat="1" ht="14.45" customHeight="1">
      <c r="B49" s="27"/>
      <c r="D49" s="36" t="s">
        <v>42</v>
      </c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6" t="s">
        <v>43</v>
      </c>
      <c r="AI49" s="37"/>
      <c r="AJ49" s="37"/>
      <c r="AK49" s="37"/>
      <c r="AL49" s="37"/>
      <c r="AM49" s="37"/>
      <c r="AN49" s="37"/>
      <c r="AO49" s="37"/>
      <c r="AR49" s="27"/>
    </row>
    <row r="50" spans="2:44">
      <c r="B50" s="18"/>
      <c r="AR50" s="18"/>
    </row>
    <row r="51" spans="2:44">
      <c r="B51" s="18"/>
      <c r="AR51" s="18"/>
    </row>
    <row r="52" spans="2:44">
      <c r="B52" s="18"/>
      <c r="AR52" s="18"/>
    </row>
    <row r="53" spans="2:44">
      <c r="B53" s="18"/>
      <c r="AR53" s="18"/>
    </row>
    <row r="54" spans="2:44">
      <c r="B54" s="18"/>
      <c r="AR54" s="18"/>
    </row>
    <row r="55" spans="2:44">
      <c r="B55" s="18"/>
      <c r="AR55" s="18"/>
    </row>
    <row r="56" spans="2:44">
      <c r="B56" s="18"/>
      <c r="AR56" s="18"/>
    </row>
    <row r="57" spans="2:44">
      <c r="B57" s="18"/>
      <c r="AR57" s="18"/>
    </row>
    <row r="58" spans="2:44">
      <c r="B58" s="18"/>
      <c r="AR58" s="18"/>
    </row>
    <row r="59" spans="2:44">
      <c r="B59" s="18"/>
      <c r="AR59" s="18"/>
    </row>
    <row r="60" spans="2:44" s="1" customFormat="1" ht="12.75">
      <c r="B60" s="27"/>
      <c r="D60" s="38" t="s">
        <v>44</v>
      </c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38" t="s">
        <v>45</v>
      </c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38" t="s">
        <v>44</v>
      </c>
      <c r="AI60" s="29"/>
      <c r="AJ60" s="29"/>
      <c r="AK60" s="29"/>
      <c r="AL60" s="29"/>
      <c r="AM60" s="38" t="s">
        <v>45</v>
      </c>
      <c r="AN60" s="29"/>
      <c r="AO60" s="29"/>
      <c r="AR60" s="27"/>
    </row>
    <row r="61" spans="2:44">
      <c r="B61" s="18"/>
      <c r="AR61" s="18"/>
    </row>
    <row r="62" spans="2:44">
      <c r="B62" s="18"/>
      <c r="AR62" s="18"/>
    </row>
    <row r="63" spans="2:44">
      <c r="B63" s="18"/>
      <c r="AR63" s="18"/>
    </row>
    <row r="64" spans="2:44" s="1" customFormat="1" ht="12.75">
      <c r="B64" s="27"/>
      <c r="D64" s="36" t="s">
        <v>46</v>
      </c>
      <c r="E64" s="37"/>
      <c r="F64" s="37"/>
      <c r="G64" s="37"/>
      <c r="H64" s="37"/>
      <c r="I64" s="37"/>
      <c r="J64" s="37"/>
      <c r="K64" s="37"/>
      <c r="L64" s="37"/>
      <c r="M64" s="37"/>
      <c r="N64" s="37"/>
      <c r="O64" s="37"/>
      <c r="P64" s="37"/>
      <c r="Q64" s="37"/>
      <c r="R64" s="37"/>
      <c r="S64" s="37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6" t="s">
        <v>47</v>
      </c>
      <c r="AI64" s="37"/>
      <c r="AJ64" s="37"/>
      <c r="AK64" s="37"/>
      <c r="AL64" s="37"/>
      <c r="AM64" s="37"/>
      <c r="AN64" s="37"/>
      <c r="AO64" s="37"/>
      <c r="AR64" s="27"/>
    </row>
    <row r="65" spans="2:44">
      <c r="B65" s="18"/>
      <c r="AR65" s="18"/>
    </row>
    <row r="66" spans="2:44">
      <c r="B66" s="18"/>
      <c r="AR66" s="18"/>
    </row>
    <row r="67" spans="2:44">
      <c r="B67" s="18"/>
      <c r="AR67" s="18"/>
    </row>
    <row r="68" spans="2:44">
      <c r="B68" s="18"/>
      <c r="AR68" s="18"/>
    </row>
    <row r="69" spans="2:44">
      <c r="B69" s="18"/>
      <c r="AR69" s="18"/>
    </row>
    <row r="70" spans="2:44">
      <c r="B70" s="18"/>
      <c r="AR70" s="18"/>
    </row>
    <row r="71" spans="2:44">
      <c r="B71" s="18"/>
      <c r="AR71" s="18"/>
    </row>
    <row r="72" spans="2:44">
      <c r="B72" s="18"/>
      <c r="AR72" s="18"/>
    </row>
    <row r="73" spans="2:44">
      <c r="B73" s="18"/>
      <c r="AR73" s="18"/>
    </row>
    <row r="74" spans="2:44">
      <c r="B74" s="18"/>
      <c r="AR74" s="18"/>
    </row>
    <row r="75" spans="2:44" s="1" customFormat="1" ht="12.75">
      <c r="B75" s="27"/>
      <c r="D75" s="38" t="s">
        <v>44</v>
      </c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38" t="s">
        <v>45</v>
      </c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29"/>
      <c r="AH75" s="38" t="s">
        <v>44</v>
      </c>
      <c r="AI75" s="29"/>
      <c r="AJ75" s="29"/>
      <c r="AK75" s="29"/>
      <c r="AL75" s="29"/>
      <c r="AM75" s="38" t="s">
        <v>45</v>
      </c>
      <c r="AN75" s="29"/>
      <c r="AO75" s="29"/>
      <c r="AR75" s="27"/>
    </row>
    <row r="76" spans="2:44" s="1" customFormat="1">
      <c r="B76" s="27"/>
      <c r="AR76" s="27"/>
    </row>
    <row r="77" spans="2:44" s="1" customFormat="1" ht="6.95" customHeight="1">
      <c r="B77" s="39"/>
      <c r="C77" s="40"/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  <c r="AF77" s="40"/>
      <c r="AG77" s="40"/>
      <c r="AH77" s="40"/>
      <c r="AI77" s="40"/>
      <c r="AJ77" s="40"/>
      <c r="AK77" s="40"/>
      <c r="AL77" s="40"/>
      <c r="AM77" s="40"/>
      <c r="AN77" s="40"/>
      <c r="AO77" s="40"/>
      <c r="AP77" s="40"/>
      <c r="AQ77" s="40"/>
      <c r="AR77" s="27"/>
    </row>
    <row r="81" spans="1:91" s="1" customFormat="1" ht="6.95" customHeight="1">
      <c r="B81" s="41"/>
      <c r="C81" s="42"/>
      <c r="D81" s="42"/>
      <c r="E81" s="42"/>
      <c r="F81" s="42"/>
      <c r="G81" s="42"/>
      <c r="H81" s="42"/>
      <c r="I81" s="42"/>
      <c r="J81" s="42"/>
      <c r="K81" s="42"/>
      <c r="L81" s="42"/>
      <c r="M81" s="42"/>
      <c r="N81" s="42"/>
      <c r="O81" s="42"/>
      <c r="P81" s="42"/>
      <c r="Q81" s="42"/>
      <c r="R81" s="42"/>
      <c r="S81" s="42"/>
      <c r="T81" s="42"/>
      <c r="U81" s="42"/>
      <c r="V81" s="42"/>
      <c r="W81" s="42"/>
      <c r="X81" s="42"/>
      <c r="Y81" s="42"/>
      <c r="Z81" s="42"/>
      <c r="AA81" s="42"/>
      <c r="AB81" s="42"/>
      <c r="AC81" s="42"/>
      <c r="AD81" s="42"/>
      <c r="AE81" s="42"/>
      <c r="AF81" s="42"/>
      <c r="AG81" s="42"/>
      <c r="AH81" s="42"/>
      <c r="AI81" s="42"/>
      <c r="AJ81" s="42"/>
      <c r="AK81" s="42"/>
      <c r="AL81" s="42"/>
      <c r="AM81" s="42"/>
      <c r="AN81" s="42"/>
      <c r="AO81" s="42"/>
      <c r="AP81" s="42"/>
      <c r="AQ81" s="42"/>
      <c r="AR81" s="27"/>
    </row>
    <row r="82" spans="1:91" s="1" customFormat="1" ht="24.95" customHeight="1">
      <c r="B82" s="27"/>
      <c r="C82" s="19" t="s">
        <v>48</v>
      </c>
      <c r="AR82" s="27"/>
    </row>
    <row r="83" spans="1:91" s="1" customFormat="1" ht="6.95" customHeight="1">
      <c r="B83" s="27"/>
      <c r="AR83" s="27"/>
    </row>
    <row r="84" spans="1:91" s="3" customFormat="1" ht="12" customHeight="1">
      <c r="B84" s="43"/>
      <c r="C84" s="24" t="s">
        <v>12</v>
      </c>
      <c r="L84" s="3" t="str">
        <f>K5</f>
        <v>250801</v>
      </c>
      <c r="AR84" s="43"/>
    </row>
    <row r="85" spans="1:91" s="4" customFormat="1" ht="36.950000000000003" customHeight="1">
      <c r="B85" s="44"/>
      <c r="C85" s="45" t="s">
        <v>14</v>
      </c>
      <c r="L85" s="168" t="str">
        <f>K6</f>
        <v>Rekonstrukce lávky Dolní - Kopřivnice</v>
      </c>
      <c r="M85" s="169"/>
      <c r="N85" s="169"/>
      <c r="O85" s="169"/>
      <c r="P85" s="169"/>
      <c r="Q85" s="169"/>
      <c r="R85" s="169"/>
      <c r="S85" s="169"/>
      <c r="T85" s="169"/>
      <c r="U85" s="169"/>
      <c r="V85" s="169"/>
      <c r="W85" s="169"/>
      <c r="X85" s="169"/>
      <c r="Y85" s="169"/>
      <c r="Z85" s="169"/>
      <c r="AA85" s="169"/>
      <c r="AB85" s="169"/>
      <c r="AC85" s="169"/>
      <c r="AD85" s="169"/>
      <c r="AE85" s="169"/>
      <c r="AF85" s="169"/>
      <c r="AG85" s="169"/>
      <c r="AH85" s="169"/>
      <c r="AI85" s="169"/>
      <c r="AJ85" s="169"/>
      <c r="AK85" s="169"/>
      <c r="AL85" s="169"/>
      <c r="AM85" s="169"/>
      <c r="AN85" s="169"/>
      <c r="AO85" s="169"/>
      <c r="AR85" s="44"/>
    </row>
    <row r="86" spans="1:91" s="1" customFormat="1" ht="6.95" customHeight="1">
      <c r="B86" s="27"/>
      <c r="AR86" s="27"/>
    </row>
    <row r="87" spans="1:91" s="1" customFormat="1" ht="12" customHeight="1">
      <c r="B87" s="27"/>
      <c r="C87" s="24" t="s">
        <v>17</v>
      </c>
      <c r="L87" s="46" t="str">
        <f>IF(K8="","",K8)</f>
        <v xml:space="preserve"> </v>
      </c>
      <c r="AI87" s="24" t="s">
        <v>19</v>
      </c>
      <c r="AM87" s="170" t="str">
        <f>IF(AN8= "","",AN8)</f>
        <v>18. 3. 2025</v>
      </c>
      <c r="AN87" s="170"/>
      <c r="AR87" s="27"/>
    </row>
    <row r="88" spans="1:91" s="1" customFormat="1" ht="6.95" customHeight="1">
      <c r="B88" s="27"/>
      <c r="AR88" s="27"/>
    </row>
    <row r="89" spans="1:91" s="1" customFormat="1" ht="15.2" customHeight="1">
      <c r="B89" s="27"/>
      <c r="C89" s="24" t="s">
        <v>21</v>
      </c>
      <c r="L89" s="3" t="str">
        <f>IF(E11= "","",E11)</f>
        <v xml:space="preserve"> </v>
      </c>
      <c r="AI89" s="24" t="s">
        <v>25</v>
      </c>
      <c r="AM89" s="171" t="str">
        <f>IF(E17="","",E17)</f>
        <v xml:space="preserve"> </v>
      </c>
      <c r="AN89" s="172"/>
      <c r="AO89" s="172"/>
      <c r="AP89" s="172"/>
      <c r="AR89" s="27"/>
      <c r="AS89" s="173" t="s">
        <v>49</v>
      </c>
      <c r="AT89" s="174"/>
      <c r="AU89" s="48"/>
      <c r="AV89" s="48"/>
      <c r="AW89" s="48"/>
      <c r="AX89" s="48"/>
      <c r="AY89" s="48"/>
      <c r="AZ89" s="48"/>
      <c r="BA89" s="48"/>
      <c r="BB89" s="48"/>
      <c r="BC89" s="48"/>
      <c r="BD89" s="49"/>
    </row>
    <row r="90" spans="1:91" s="1" customFormat="1" ht="15.2" customHeight="1">
      <c r="B90" s="27"/>
      <c r="C90" s="24" t="s">
        <v>24</v>
      </c>
      <c r="L90" s="3" t="str">
        <f>IF(E14="","",E14)</f>
        <v xml:space="preserve"> </v>
      </c>
      <c r="AI90" s="24" t="s">
        <v>26</v>
      </c>
      <c r="AM90" s="171" t="str">
        <f>IF(E20="","",E20)</f>
        <v xml:space="preserve"> </v>
      </c>
      <c r="AN90" s="172"/>
      <c r="AO90" s="172"/>
      <c r="AP90" s="172"/>
      <c r="AR90" s="27"/>
      <c r="AS90" s="175"/>
      <c r="AT90" s="176"/>
      <c r="BD90" s="51"/>
    </row>
    <row r="91" spans="1:91" s="1" customFormat="1" ht="10.9" customHeight="1">
      <c r="B91" s="27"/>
      <c r="AR91" s="27"/>
      <c r="AS91" s="175"/>
      <c r="AT91" s="176"/>
      <c r="BD91" s="51"/>
    </row>
    <row r="92" spans="1:91" s="1" customFormat="1" ht="29.25" customHeight="1">
      <c r="B92" s="27"/>
      <c r="C92" s="177" t="s">
        <v>50</v>
      </c>
      <c r="D92" s="178"/>
      <c r="E92" s="178"/>
      <c r="F92" s="178"/>
      <c r="G92" s="178"/>
      <c r="H92" s="52"/>
      <c r="I92" s="179" t="s">
        <v>51</v>
      </c>
      <c r="J92" s="178"/>
      <c r="K92" s="178"/>
      <c r="L92" s="178"/>
      <c r="M92" s="178"/>
      <c r="N92" s="178"/>
      <c r="O92" s="178"/>
      <c r="P92" s="178"/>
      <c r="Q92" s="178"/>
      <c r="R92" s="178"/>
      <c r="S92" s="178"/>
      <c r="T92" s="178"/>
      <c r="U92" s="178"/>
      <c r="V92" s="178"/>
      <c r="W92" s="178"/>
      <c r="X92" s="178"/>
      <c r="Y92" s="178"/>
      <c r="Z92" s="178"/>
      <c r="AA92" s="178"/>
      <c r="AB92" s="178"/>
      <c r="AC92" s="178"/>
      <c r="AD92" s="178"/>
      <c r="AE92" s="178"/>
      <c r="AF92" s="178"/>
      <c r="AG92" s="181" t="s">
        <v>52</v>
      </c>
      <c r="AH92" s="178"/>
      <c r="AI92" s="178"/>
      <c r="AJ92" s="178"/>
      <c r="AK92" s="178"/>
      <c r="AL92" s="178"/>
      <c r="AM92" s="178"/>
      <c r="AN92" s="179" t="s">
        <v>53</v>
      </c>
      <c r="AO92" s="178"/>
      <c r="AP92" s="180"/>
      <c r="AQ92" s="53" t="s">
        <v>54</v>
      </c>
      <c r="AR92" s="27"/>
      <c r="AS92" s="54" t="s">
        <v>55</v>
      </c>
      <c r="AT92" s="55" t="s">
        <v>56</v>
      </c>
      <c r="AU92" s="55" t="s">
        <v>57</v>
      </c>
      <c r="AV92" s="55" t="s">
        <v>58</v>
      </c>
      <c r="AW92" s="55" t="s">
        <v>59</v>
      </c>
      <c r="AX92" s="55" t="s">
        <v>60</v>
      </c>
      <c r="AY92" s="55" t="s">
        <v>61</v>
      </c>
      <c r="AZ92" s="55" t="s">
        <v>62</v>
      </c>
      <c r="BA92" s="55" t="s">
        <v>63</v>
      </c>
      <c r="BB92" s="55" t="s">
        <v>64</v>
      </c>
      <c r="BC92" s="55" t="s">
        <v>65</v>
      </c>
      <c r="BD92" s="56" t="s">
        <v>66</v>
      </c>
    </row>
    <row r="93" spans="1:91" s="1" customFormat="1" ht="10.9" customHeight="1">
      <c r="B93" s="27"/>
      <c r="AR93" s="27"/>
      <c r="AS93" s="57"/>
      <c r="AT93" s="48"/>
      <c r="AU93" s="48"/>
      <c r="AV93" s="48"/>
      <c r="AW93" s="48"/>
      <c r="AX93" s="48"/>
      <c r="AY93" s="48"/>
      <c r="AZ93" s="48"/>
      <c r="BA93" s="48"/>
      <c r="BB93" s="48"/>
      <c r="BC93" s="48"/>
      <c r="BD93" s="49"/>
    </row>
    <row r="94" spans="1:91" s="5" customFormat="1" ht="32.450000000000003" customHeight="1">
      <c r="B94" s="58"/>
      <c r="C94" s="59" t="s">
        <v>67</v>
      </c>
      <c r="D94" s="60"/>
      <c r="E94" s="60"/>
      <c r="F94" s="60"/>
      <c r="G94" s="60"/>
      <c r="H94" s="60"/>
      <c r="I94" s="60"/>
      <c r="J94" s="60"/>
      <c r="K94" s="60"/>
      <c r="L94" s="60"/>
      <c r="M94" s="60"/>
      <c r="N94" s="60"/>
      <c r="O94" s="60"/>
      <c r="P94" s="60"/>
      <c r="Q94" s="60"/>
      <c r="R94" s="60"/>
      <c r="S94" s="60"/>
      <c r="T94" s="60"/>
      <c r="U94" s="60"/>
      <c r="V94" s="60"/>
      <c r="W94" s="60"/>
      <c r="X94" s="60"/>
      <c r="Y94" s="60"/>
      <c r="Z94" s="60"/>
      <c r="AA94" s="60"/>
      <c r="AB94" s="60"/>
      <c r="AC94" s="60"/>
      <c r="AD94" s="60"/>
      <c r="AE94" s="60"/>
      <c r="AF94" s="60"/>
      <c r="AG94" s="185">
        <f>ROUND(SUM(AG95:AG98),2)</f>
        <v>0</v>
      </c>
      <c r="AH94" s="185"/>
      <c r="AI94" s="185"/>
      <c r="AJ94" s="185"/>
      <c r="AK94" s="185"/>
      <c r="AL94" s="185"/>
      <c r="AM94" s="185"/>
      <c r="AN94" s="186">
        <f>SUM(AG94,AT94)</f>
        <v>0</v>
      </c>
      <c r="AO94" s="186"/>
      <c r="AP94" s="186"/>
      <c r="AQ94" s="62" t="s">
        <v>1</v>
      </c>
      <c r="AR94" s="58"/>
      <c r="AS94" s="63">
        <f>ROUND(SUM(AS95:AS98),2)</f>
        <v>0</v>
      </c>
      <c r="AT94" s="64">
        <f>ROUND(SUM(AV94:AW94),2)</f>
        <v>0</v>
      </c>
      <c r="AU94" s="65">
        <f>ROUND(SUM(AU95:AU98),5)</f>
        <v>897.77193</v>
      </c>
      <c r="AV94" s="64">
        <f>ROUND(AZ94*L29,2)</f>
        <v>0</v>
      </c>
      <c r="AW94" s="64">
        <f>ROUND(BA94*L30,2)</f>
        <v>0</v>
      </c>
      <c r="AX94" s="64">
        <f>ROUND(BB94*L29,2)</f>
        <v>0</v>
      </c>
      <c r="AY94" s="64">
        <f>ROUND(BC94*L30,2)</f>
        <v>0</v>
      </c>
      <c r="AZ94" s="64">
        <f>ROUND(SUM(AZ95:AZ98),2)</f>
        <v>0</v>
      </c>
      <c r="BA94" s="64">
        <f>ROUND(SUM(BA95:BA98),2)</f>
        <v>0</v>
      </c>
      <c r="BB94" s="64">
        <f>ROUND(SUM(BB95:BB98),2)</f>
        <v>0</v>
      </c>
      <c r="BC94" s="64">
        <f>ROUND(SUM(BC95:BC98),2)</f>
        <v>0</v>
      </c>
      <c r="BD94" s="66">
        <f>ROUND(SUM(BD95:BD98),2)</f>
        <v>0</v>
      </c>
      <c r="BS94" s="67" t="s">
        <v>68</v>
      </c>
      <c r="BT94" s="67" t="s">
        <v>69</v>
      </c>
      <c r="BU94" s="68" t="s">
        <v>70</v>
      </c>
      <c r="BV94" s="67" t="s">
        <v>71</v>
      </c>
      <c r="BW94" s="67" t="s">
        <v>4</v>
      </c>
      <c r="BX94" s="67" t="s">
        <v>72</v>
      </c>
      <c r="CL94" s="67" t="s">
        <v>1</v>
      </c>
    </row>
    <row r="95" spans="1:91" s="6" customFormat="1" ht="16.5" customHeight="1">
      <c r="A95" s="69" t="s">
        <v>73</v>
      </c>
      <c r="B95" s="70"/>
      <c r="C95" s="71"/>
      <c r="D95" s="184" t="s">
        <v>74</v>
      </c>
      <c r="E95" s="184"/>
      <c r="F95" s="184"/>
      <c r="G95" s="184"/>
      <c r="H95" s="184"/>
      <c r="I95" s="72"/>
      <c r="J95" s="184" t="s">
        <v>75</v>
      </c>
      <c r="K95" s="184"/>
      <c r="L95" s="184"/>
      <c r="M95" s="184"/>
      <c r="N95" s="184"/>
      <c r="O95" s="184"/>
      <c r="P95" s="184"/>
      <c r="Q95" s="184"/>
      <c r="R95" s="184"/>
      <c r="S95" s="184"/>
      <c r="T95" s="184"/>
      <c r="U95" s="184"/>
      <c r="V95" s="184"/>
      <c r="W95" s="184"/>
      <c r="X95" s="184"/>
      <c r="Y95" s="184"/>
      <c r="Z95" s="184"/>
      <c r="AA95" s="184"/>
      <c r="AB95" s="184"/>
      <c r="AC95" s="184"/>
      <c r="AD95" s="184"/>
      <c r="AE95" s="184"/>
      <c r="AF95" s="184"/>
      <c r="AG95" s="182">
        <f>'A - Všeobecné  položky'!J30</f>
        <v>0</v>
      </c>
      <c r="AH95" s="183"/>
      <c r="AI95" s="183"/>
      <c r="AJ95" s="183"/>
      <c r="AK95" s="183"/>
      <c r="AL95" s="183"/>
      <c r="AM95" s="183"/>
      <c r="AN95" s="182">
        <f>SUM(AG95,AT95)</f>
        <v>0</v>
      </c>
      <c r="AO95" s="183"/>
      <c r="AP95" s="183"/>
      <c r="AQ95" s="73" t="s">
        <v>76</v>
      </c>
      <c r="AR95" s="70"/>
      <c r="AS95" s="74">
        <v>0</v>
      </c>
      <c r="AT95" s="75">
        <f>ROUND(SUM(AV95:AW95),2)</f>
        <v>0</v>
      </c>
      <c r="AU95" s="76">
        <f>'A - Všeobecné  položky'!P117</f>
        <v>0</v>
      </c>
      <c r="AV95" s="75">
        <f>'A - Všeobecné  položky'!J33</f>
        <v>0</v>
      </c>
      <c r="AW95" s="75">
        <f>'A - Všeobecné  položky'!J34</f>
        <v>0</v>
      </c>
      <c r="AX95" s="75">
        <f>'A - Všeobecné  položky'!J35</f>
        <v>0</v>
      </c>
      <c r="AY95" s="75">
        <f>'A - Všeobecné  položky'!J36</f>
        <v>0</v>
      </c>
      <c r="AZ95" s="75">
        <f>'A - Všeobecné  položky'!F33</f>
        <v>0</v>
      </c>
      <c r="BA95" s="75">
        <f>'A - Všeobecné  položky'!F34</f>
        <v>0</v>
      </c>
      <c r="BB95" s="75">
        <f>'A - Všeobecné  položky'!F35</f>
        <v>0</v>
      </c>
      <c r="BC95" s="75">
        <f>'A - Všeobecné  položky'!F36</f>
        <v>0</v>
      </c>
      <c r="BD95" s="77">
        <f>'A - Všeobecné  položky'!F37</f>
        <v>0</v>
      </c>
      <c r="BT95" s="78" t="s">
        <v>77</v>
      </c>
      <c r="BV95" s="78" t="s">
        <v>71</v>
      </c>
      <c r="BW95" s="78" t="s">
        <v>78</v>
      </c>
      <c r="BX95" s="78" t="s">
        <v>4</v>
      </c>
      <c r="CL95" s="78" t="s">
        <v>1</v>
      </c>
      <c r="CM95" s="78" t="s">
        <v>79</v>
      </c>
    </row>
    <row r="96" spans="1:91" s="6" customFormat="1" ht="16.5" customHeight="1">
      <c r="A96" s="69" t="s">
        <v>73</v>
      </c>
      <c r="B96" s="70"/>
      <c r="C96" s="71"/>
      <c r="D96" s="184" t="s">
        <v>80</v>
      </c>
      <c r="E96" s="184"/>
      <c r="F96" s="184"/>
      <c r="G96" s="184"/>
      <c r="H96" s="184"/>
      <c r="I96" s="72"/>
      <c r="J96" s="184" t="s">
        <v>81</v>
      </c>
      <c r="K96" s="184"/>
      <c r="L96" s="184"/>
      <c r="M96" s="184"/>
      <c r="N96" s="184"/>
      <c r="O96" s="184"/>
      <c r="P96" s="184"/>
      <c r="Q96" s="184"/>
      <c r="R96" s="184"/>
      <c r="S96" s="184"/>
      <c r="T96" s="184"/>
      <c r="U96" s="184"/>
      <c r="V96" s="184"/>
      <c r="W96" s="184"/>
      <c r="X96" s="184"/>
      <c r="Y96" s="184"/>
      <c r="Z96" s="184"/>
      <c r="AA96" s="184"/>
      <c r="AB96" s="184"/>
      <c r="AC96" s="184"/>
      <c r="AD96" s="184"/>
      <c r="AE96" s="184"/>
      <c r="AF96" s="184"/>
      <c r="AG96" s="182">
        <f>'B - Bourací práce'!J30</f>
        <v>0</v>
      </c>
      <c r="AH96" s="183"/>
      <c r="AI96" s="183"/>
      <c r="AJ96" s="183"/>
      <c r="AK96" s="183"/>
      <c r="AL96" s="183"/>
      <c r="AM96" s="183"/>
      <c r="AN96" s="182">
        <f>SUM(AG96,AT96)</f>
        <v>0</v>
      </c>
      <c r="AO96" s="183"/>
      <c r="AP96" s="183"/>
      <c r="AQ96" s="73" t="s">
        <v>76</v>
      </c>
      <c r="AR96" s="70"/>
      <c r="AS96" s="74">
        <v>0</v>
      </c>
      <c r="AT96" s="75">
        <f>ROUND(SUM(AV96:AW96),2)</f>
        <v>0</v>
      </c>
      <c r="AU96" s="76">
        <f>'B - Bourací práce'!P120</f>
        <v>385.62146399999995</v>
      </c>
      <c r="AV96" s="75">
        <f>'B - Bourací práce'!J33</f>
        <v>0</v>
      </c>
      <c r="AW96" s="75">
        <f>'B - Bourací práce'!J34</f>
        <v>0</v>
      </c>
      <c r="AX96" s="75">
        <f>'B - Bourací práce'!J35</f>
        <v>0</v>
      </c>
      <c r="AY96" s="75">
        <f>'B - Bourací práce'!J36</f>
        <v>0</v>
      </c>
      <c r="AZ96" s="75">
        <f>'B - Bourací práce'!F33</f>
        <v>0</v>
      </c>
      <c r="BA96" s="75">
        <f>'B - Bourací práce'!F34</f>
        <v>0</v>
      </c>
      <c r="BB96" s="75">
        <f>'B - Bourací práce'!F35</f>
        <v>0</v>
      </c>
      <c r="BC96" s="75">
        <f>'B - Bourací práce'!F36</f>
        <v>0</v>
      </c>
      <c r="BD96" s="77">
        <f>'B - Bourací práce'!F37</f>
        <v>0</v>
      </c>
      <c r="BT96" s="78" t="s">
        <v>77</v>
      </c>
      <c r="BV96" s="78" t="s">
        <v>71</v>
      </c>
      <c r="BW96" s="78" t="s">
        <v>82</v>
      </c>
      <c r="BX96" s="78" t="s">
        <v>4</v>
      </c>
      <c r="CL96" s="78" t="s">
        <v>1</v>
      </c>
      <c r="CM96" s="78" t="s">
        <v>79</v>
      </c>
    </row>
    <row r="97" spans="1:91" s="6" customFormat="1" ht="16.5" customHeight="1">
      <c r="A97" s="69" t="s">
        <v>73</v>
      </c>
      <c r="B97" s="70"/>
      <c r="C97" s="71"/>
      <c r="D97" s="184" t="s">
        <v>83</v>
      </c>
      <c r="E97" s="184"/>
      <c r="F97" s="184"/>
      <c r="G97" s="184"/>
      <c r="H97" s="184"/>
      <c r="I97" s="72"/>
      <c r="J97" s="184" t="s">
        <v>84</v>
      </c>
      <c r="K97" s="184"/>
      <c r="L97" s="184"/>
      <c r="M97" s="184"/>
      <c r="N97" s="184"/>
      <c r="O97" s="184"/>
      <c r="P97" s="184"/>
      <c r="Q97" s="184"/>
      <c r="R97" s="184"/>
      <c r="S97" s="184"/>
      <c r="T97" s="184"/>
      <c r="U97" s="184"/>
      <c r="V97" s="184"/>
      <c r="W97" s="184"/>
      <c r="X97" s="184"/>
      <c r="Y97" s="184"/>
      <c r="Z97" s="184"/>
      <c r="AA97" s="184"/>
      <c r="AB97" s="184"/>
      <c r="AC97" s="184"/>
      <c r="AD97" s="184"/>
      <c r="AE97" s="184"/>
      <c r="AF97" s="184"/>
      <c r="AG97" s="182">
        <f>'C - Lávka'!J30</f>
        <v>0</v>
      </c>
      <c r="AH97" s="183"/>
      <c r="AI97" s="183"/>
      <c r="AJ97" s="183"/>
      <c r="AK97" s="183"/>
      <c r="AL97" s="183"/>
      <c r="AM97" s="183"/>
      <c r="AN97" s="182">
        <f>SUM(AG97,AT97)</f>
        <v>0</v>
      </c>
      <c r="AO97" s="183"/>
      <c r="AP97" s="183"/>
      <c r="AQ97" s="73" t="s">
        <v>76</v>
      </c>
      <c r="AR97" s="70"/>
      <c r="AS97" s="74">
        <v>0</v>
      </c>
      <c r="AT97" s="75">
        <f>ROUND(SUM(AV97:AW97),2)</f>
        <v>0</v>
      </c>
      <c r="AU97" s="76">
        <f>'C - Lávka'!P123</f>
        <v>456.99406599999998</v>
      </c>
      <c r="AV97" s="75">
        <f>'C - Lávka'!J33</f>
        <v>0</v>
      </c>
      <c r="AW97" s="75">
        <f>'C - Lávka'!J34</f>
        <v>0</v>
      </c>
      <c r="AX97" s="75">
        <f>'C - Lávka'!J35</f>
        <v>0</v>
      </c>
      <c r="AY97" s="75">
        <f>'C - Lávka'!J36</f>
        <v>0</v>
      </c>
      <c r="AZ97" s="75">
        <f>'C - Lávka'!F33</f>
        <v>0</v>
      </c>
      <c r="BA97" s="75">
        <f>'C - Lávka'!F34</f>
        <v>0</v>
      </c>
      <c r="BB97" s="75">
        <f>'C - Lávka'!F35</f>
        <v>0</v>
      </c>
      <c r="BC97" s="75">
        <f>'C - Lávka'!F36</f>
        <v>0</v>
      </c>
      <c r="BD97" s="77">
        <f>'C - Lávka'!F37</f>
        <v>0</v>
      </c>
      <c r="BT97" s="78" t="s">
        <v>77</v>
      </c>
      <c r="BV97" s="78" t="s">
        <v>71</v>
      </c>
      <c r="BW97" s="78" t="s">
        <v>85</v>
      </c>
      <c r="BX97" s="78" t="s">
        <v>4</v>
      </c>
      <c r="CL97" s="78" t="s">
        <v>1</v>
      </c>
      <c r="CM97" s="78" t="s">
        <v>79</v>
      </c>
    </row>
    <row r="98" spans="1:91" s="6" customFormat="1" ht="16.5" customHeight="1">
      <c r="A98" s="69" t="s">
        <v>73</v>
      </c>
      <c r="B98" s="70"/>
      <c r="C98" s="71"/>
      <c r="D98" s="184" t="s">
        <v>68</v>
      </c>
      <c r="E98" s="184"/>
      <c r="F98" s="184"/>
      <c r="G98" s="184"/>
      <c r="H98" s="184"/>
      <c r="I98" s="72"/>
      <c r="J98" s="184" t="s">
        <v>86</v>
      </c>
      <c r="K98" s="184"/>
      <c r="L98" s="184"/>
      <c r="M98" s="184"/>
      <c r="N98" s="184"/>
      <c r="O98" s="184"/>
      <c r="P98" s="184"/>
      <c r="Q98" s="184"/>
      <c r="R98" s="184"/>
      <c r="S98" s="184"/>
      <c r="T98" s="184"/>
      <c r="U98" s="184"/>
      <c r="V98" s="184"/>
      <c r="W98" s="184"/>
      <c r="X98" s="184"/>
      <c r="Y98" s="184"/>
      <c r="Z98" s="184"/>
      <c r="AA98" s="184"/>
      <c r="AB98" s="184"/>
      <c r="AC98" s="184"/>
      <c r="AD98" s="184"/>
      <c r="AE98" s="184"/>
      <c r="AF98" s="184"/>
      <c r="AG98" s="182">
        <f>'D - Chodník'!J30</f>
        <v>0</v>
      </c>
      <c r="AH98" s="183"/>
      <c r="AI98" s="183"/>
      <c r="AJ98" s="183"/>
      <c r="AK98" s="183"/>
      <c r="AL98" s="183"/>
      <c r="AM98" s="183"/>
      <c r="AN98" s="182">
        <f>SUM(AG98,AT98)</f>
        <v>0</v>
      </c>
      <c r="AO98" s="183"/>
      <c r="AP98" s="183"/>
      <c r="AQ98" s="73" t="s">
        <v>76</v>
      </c>
      <c r="AR98" s="70"/>
      <c r="AS98" s="79">
        <v>0</v>
      </c>
      <c r="AT98" s="80">
        <f>ROUND(SUM(AV98:AW98),2)</f>
        <v>0</v>
      </c>
      <c r="AU98" s="81">
        <f>'D - Chodník'!P120</f>
        <v>55.156404000000002</v>
      </c>
      <c r="AV98" s="80">
        <f>'D - Chodník'!J33</f>
        <v>0</v>
      </c>
      <c r="AW98" s="80">
        <f>'D - Chodník'!J34</f>
        <v>0</v>
      </c>
      <c r="AX98" s="80">
        <f>'D - Chodník'!J35</f>
        <v>0</v>
      </c>
      <c r="AY98" s="80">
        <f>'D - Chodník'!J36</f>
        <v>0</v>
      </c>
      <c r="AZ98" s="80">
        <f>'D - Chodník'!F33</f>
        <v>0</v>
      </c>
      <c r="BA98" s="80">
        <f>'D - Chodník'!F34</f>
        <v>0</v>
      </c>
      <c r="BB98" s="80">
        <f>'D - Chodník'!F35</f>
        <v>0</v>
      </c>
      <c r="BC98" s="80">
        <f>'D - Chodník'!F36</f>
        <v>0</v>
      </c>
      <c r="BD98" s="82">
        <f>'D - Chodník'!F37</f>
        <v>0</v>
      </c>
      <c r="BT98" s="78" t="s">
        <v>77</v>
      </c>
      <c r="BV98" s="78" t="s">
        <v>71</v>
      </c>
      <c r="BW98" s="78" t="s">
        <v>87</v>
      </c>
      <c r="BX98" s="78" t="s">
        <v>4</v>
      </c>
      <c r="CL98" s="78" t="s">
        <v>1</v>
      </c>
      <c r="CM98" s="78" t="s">
        <v>79</v>
      </c>
    </row>
    <row r="99" spans="1:91" s="1" customFormat="1" ht="30" customHeight="1">
      <c r="B99" s="27"/>
      <c r="AR99" s="27"/>
    </row>
    <row r="100" spans="1:91" s="1" customFormat="1" ht="6.95" customHeight="1">
      <c r="B100" s="39"/>
      <c r="C100" s="40"/>
      <c r="D100" s="40"/>
      <c r="E100" s="40"/>
      <c r="F100" s="40"/>
      <c r="G100" s="40"/>
      <c r="H100" s="40"/>
      <c r="I100" s="40"/>
      <c r="J100" s="40"/>
      <c r="K100" s="40"/>
      <c r="L100" s="40"/>
      <c r="M100" s="40"/>
      <c r="N100" s="40"/>
      <c r="O100" s="40"/>
      <c r="P100" s="40"/>
      <c r="Q100" s="40"/>
      <c r="R100" s="40"/>
      <c r="S100" s="40"/>
      <c r="T100" s="40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F100" s="40"/>
      <c r="AG100" s="40"/>
      <c r="AH100" s="40"/>
      <c r="AI100" s="40"/>
      <c r="AJ100" s="40"/>
      <c r="AK100" s="40"/>
      <c r="AL100" s="40"/>
      <c r="AM100" s="40"/>
      <c r="AN100" s="40"/>
      <c r="AO100" s="40"/>
      <c r="AP100" s="40"/>
      <c r="AQ100" s="40"/>
      <c r="AR100" s="27"/>
    </row>
  </sheetData>
  <mergeCells count="52">
    <mergeCell ref="AR2:BE2"/>
    <mergeCell ref="L33:P33"/>
    <mergeCell ref="W33:AE33"/>
    <mergeCell ref="AK33:AO33"/>
    <mergeCell ref="AK35:AO35"/>
    <mergeCell ref="X35:AB35"/>
    <mergeCell ref="W31:AE31"/>
    <mergeCell ref="AK31:AO31"/>
    <mergeCell ref="L31:P31"/>
    <mergeCell ref="L32:P32"/>
    <mergeCell ref="W32:AE32"/>
    <mergeCell ref="AK32:AO32"/>
    <mergeCell ref="L29:P29"/>
    <mergeCell ref="W29:AE29"/>
    <mergeCell ref="AK29:AO29"/>
    <mergeCell ref="AK30:AO30"/>
    <mergeCell ref="L30:P30"/>
    <mergeCell ref="W30:AE30"/>
    <mergeCell ref="K5:AO5"/>
    <mergeCell ref="K6:AO6"/>
    <mergeCell ref="E23:AN23"/>
    <mergeCell ref="AK26:AO26"/>
    <mergeCell ref="L28:P28"/>
    <mergeCell ref="W28:AE28"/>
    <mergeCell ref="AK28:AO28"/>
    <mergeCell ref="AN98:AP98"/>
    <mergeCell ref="AG98:AM98"/>
    <mergeCell ref="J98:AF98"/>
    <mergeCell ref="D98:H98"/>
    <mergeCell ref="AG94:AM94"/>
    <mergeCell ref="AN94:AP94"/>
    <mergeCell ref="J96:AF96"/>
    <mergeCell ref="D96:H96"/>
    <mergeCell ref="AN96:AP96"/>
    <mergeCell ref="AG96:AM96"/>
    <mergeCell ref="J97:AF97"/>
    <mergeCell ref="AG97:AM97"/>
    <mergeCell ref="D97:H97"/>
    <mergeCell ref="AN97:AP97"/>
    <mergeCell ref="C92:G92"/>
    <mergeCell ref="AN92:AP92"/>
    <mergeCell ref="AG92:AM92"/>
    <mergeCell ref="I92:AF92"/>
    <mergeCell ref="AN95:AP95"/>
    <mergeCell ref="D95:H95"/>
    <mergeCell ref="AG95:AM95"/>
    <mergeCell ref="J95:AF95"/>
    <mergeCell ref="L85:AO85"/>
    <mergeCell ref="AM87:AN87"/>
    <mergeCell ref="AM89:AP89"/>
    <mergeCell ref="AS89:AT91"/>
    <mergeCell ref="AM90:AP90"/>
  </mergeCells>
  <hyperlinks>
    <hyperlink ref="A95" location="'A - Všeobecné  položky'!C2" display="/" xr:uid="{00000000-0004-0000-0000-000000000000}"/>
    <hyperlink ref="A96" location="'B - Bourací práce'!C2" display="/" xr:uid="{00000000-0004-0000-0000-000001000000}"/>
    <hyperlink ref="A97" location="'C - Lávka'!C2" display="/" xr:uid="{00000000-0004-0000-0000-000002000000}"/>
    <hyperlink ref="A98" location="'D - Chodník'!C2" display="/" xr:uid="{00000000-0004-0000-0000-000003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125"/>
  <sheetViews>
    <sheetView showGridLines="0" topLeftCell="A13" workbookViewId="0">
      <selection activeCell="I119" sqref="I119:I124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97" t="s">
        <v>5</v>
      </c>
      <c r="M2" s="191"/>
      <c r="N2" s="191"/>
      <c r="O2" s="191"/>
      <c r="P2" s="191"/>
      <c r="Q2" s="191"/>
      <c r="R2" s="191"/>
      <c r="S2" s="191"/>
      <c r="T2" s="191"/>
      <c r="U2" s="191"/>
      <c r="V2" s="191"/>
      <c r="AT2" s="15" t="s">
        <v>78</v>
      </c>
    </row>
    <row r="3" spans="2:46" ht="6.95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79</v>
      </c>
    </row>
    <row r="4" spans="2:46" ht="24.95" customHeight="1">
      <c r="B4" s="18"/>
      <c r="D4" s="19" t="s">
        <v>88</v>
      </c>
      <c r="L4" s="18"/>
      <c r="M4" s="83" t="s">
        <v>10</v>
      </c>
      <c r="AT4" s="15" t="s">
        <v>3</v>
      </c>
    </row>
    <row r="5" spans="2:46" ht="6.95" customHeight="1">
      <c r="B5" s="18"/>
      <c r="L5" s="18"/>
    </row>
    <row r="6" spans="2:46" ht="12" customHeight="1">
      <c r="B6" s="18"/>
      <c r="D6" s="24" t="s">
        <v>14</v>
      </c>
      <c r="L6" s="18"/>
    </row>
    <row r="7" spans="2:46" ht="16.5" customHeight="1">
      <c r="B7" s="18"/>
      <c r="E7" s="203" t="str">
        <f>'Rekapitulace stavby'!K6</f>
        <v>Rekonstrukce lávky Dolní - Kopřivnice</v>
      </c>
      <c r="F7" s="204"/>
      <c r="G7" s="204"/>
      <c r="H7" s="204"/>
      <c r="L7" s="18"/>
    </row>
    <row r="8" spans="2:46" s="1" customFormat="1" ht="12" customHeight="1">
      <c r="B8" s="27"/>
      <c r="D8" s="24" t="s">
        <v>89</v>
      </c>
      <c r="L8" s="27"/>
    </row>
    <row r="9" spans="2:46" s="1" customFormat="1" ht="16.5" customHeight="1">
      <c r="B9" s="27"/>
      <c r="E9" s="168" t="s">
        <v>90</v>
      </c>
      <c r="F9" s="202"/>
      <c r="G9" s="202"/>
      <c r="H9" s="202"/>
      <c r="L9" s="27"/>
    </row>
    <row r="10" spans="2:46" s="1" customFormat="1">
      <c r="B10" s="27"/>
      <c r="L10" s="27"/>
    </row>
    <row r="11" spans="2:46" s="1" customFormat="1" ht="12" customHeight="1">
      <c r="B11" s="27"/>
      <c r="D11" s="24" t="s">
        <v>15</v>
      </c>
      <c r="F11" s="22" t="s">
        <v>1</v>
      </c>
      <c r="I11" s="24" t="s">
        <v>16</v>
      </c>
      <c r="J11" s="22" t="s">
        <v>1</v>
      </c>
      <c r="L11" s="27"/>
    </row>
    <row r="12" spans="2:46" s="1" customFormat="1" ht="12" customHeight="1">
      <c r="B12" s="27"/>
      <c r="D12" s="24" t="s">
        <v>17</v>
      </c>
      <c r="F12" s="22" t="s">
        <v>18</v>
      </c>
      <c r="I12" s="24" t="s">
        <v>19</v>
      </c>
      <c r="J12" s="47" t="str">
        <f>'Rekapitulace stavby'!AN8</f>
        <v>18. 3. 2025</v>
      </c>
      <c r="L12" s="27"/>
    </row>
    <row r="13" spans="2:46" s="1" customFormat="1" ht="10.9" customHeight="1">
      <c r="B13" s="27"/>
      <c r="L13" s="27"/>
    </row>
    <row r="14" spans="2:46" s="1" customFormat="1" ht="12" customHeight="1">
      <c r="B14" s="27"/>
      <c r="D14" s="24" t="s">
        <v>21</v>
      </c>
      <c r="I14" s="24" t="s">
        <v>22</v>
      </c>
      <c r="J14" s="22" t="str">
        <f>IF('Rekapitulace stavby'!AN10="","",'Rekapitulace stavby'!AN10)</f>
        <v/>
      </c>
      <c r="L14" s="27"/>
    </row>
    <row r="15" spans="2:46" s="1" customFormat="1" ht="18" customHeight="1">
      <c r="B15" s="27"/>
      <c r="E15" s="22" t="str">
        <f>IF('Rekapitulace stavby'!E11="","",'Rekapitulace stavby'!E11)</f>
        <v xml:space="preserve"> </v>
      </c>
      <c r="I15" s="24" t="s">
        <v>23</v>
      </c>
      <c r="J15" s="22" t="str">
        <f>IF('Rekapitulace stavby'!AN11="","",'Rekapitulace stavby'!AN11)</f>
        <v/>
      </c>
      <c r="L15" s="27"/>
    </row>
    <row r="16" spans="2:46" s="1" customFormat="1" ht="6.95" customHeight="1">
      <c r="B16" s="27"/>
      <c r="L16" s="27"/>
    </row>
    <row r="17" spans="2:12" s="1" customFormat="1" ht="12" customHeight="1">
      <c r="B17" s="27"/>
      <c r="D17" s="24" t="s">
        <v>24</v>
      </c>
      <c r="I17" s="24" t="s">
        <v>22</v>
      </c>
      <c r="J17" s="22" t="str">
        <f>'Rekapitulace stavby'!AN13</f>
        <v/>
      </c>
      <c r="L17" s="27"/>
    </row>
    <row r="18" spans="2:12" s="1" customFormat="1" ht="18" customHeight="1">
      <c r="B18" s="27"/>
      <c r="E18" s="190" t="str">
        <f>'Rekapitulace stavby'!E14</f>
        <v xml:space="preserve"> </v>
      </c>
      <c r="F18" s="190"/>
      <c r="G18" s="190"/>
      <c r="H18" s="190"/>
      <c r="I18" s="24" t="s">
        <v>23</v>
      </c>
      <c r="J18" s="22" t="str">
        <f>'Rekapitulace stavby'!AN14</f>
        <v/>
      </c>
      <c r="L18" s="27"/>
    </row>
    <row r="19" spans="2:12" s="1" customFormat="1" ht="6.95" customHeight="1">
      <c r="B19" s="27"/>
      <c r="L19" s="27"/>
    </row>
    <row r="20" spans="2:12" s="1" customFormat="1" ht="12" customHeight="1">
      <c r="B20" s="27"/>
      <c r="D20" s="24" t="s">
        <v>25</v>
      </c>
      <c r="I20" s="24" t="s">
        <v>22</v>
      </c>
      <c r="J20" s="22" t="str">
        <f>IF('Rekapitulace stavby'!AN16="","",'Rekapitulace stavby'!AN16)</f>
        <v/>
      </c>
      <c r="L20" s="27"/>
    </row>
    <row r="21" spans="2:12" s="1" customFormat="1" ht="18" customHeight="1">
      <c r="B21" s="27"/>
      <c r="E21" s="22" t="str">
        <f>IF('Rekapitulace stavby'!E17="","",'Rekapitulace stavby'!E17)</f>
        <v xml:space="preserve"> </v>
      </c>
      <c r="I21" s="24" t="s">
        <v>23</v>
      </c>
      <c r="J21" s="22" t="str">
        <f>IF('Rekapitulace stavby'!AN17="","",'Rekapitulace stavby'!AN17)</f>
        <v/>
      </c>
      <c r="L21" s="27"/>
    </row>
    <row r="22" spans="2:12" s="1" customFormat="1" ht="6.95" customHeight="1">
      <c r="B22" s="27"/>
      <c r="L22" s="27"/>
    </row>
    <row r="23" spans="2:12" s="1" customFormat="1" ht="12" customHeight="1">
      <c r="B23" s="27"/>
      <c r="D23" s="24" t="s">
        <v>26</v>
      </c>
      <c r="I23" s="24" t="s">
        <v>22</v>
      </c>
      <c r="J23" s="22" t="str">
        <f>IF('Rekapitulace stavby'!AN19="","",'Rekapitulace stavby'!AN19)</f>
        <v/>
      </c>
      <c r="L23" s="27"/>
    </row>
    <row r="24" spans="2:12" s="1" customFormat="1" ht="18" customHeight="1">
      <c r="B24" s="27"/>
      <c r="E24" s="22" t="str">
        <f>IF('Rekapitulace stavby'!E20="","",'Rekapitulace stavby'!E20)</f>
        <v xml:space="preserve"> </v>
      </c>
      <c r="I24" s="24" t="s">
        <v>23</v>
      </c>
      <c r="J24" s="22" t="str">
        <f>IF('Rekapitulace stavby'!AN20="","",'Rekapitulace stavby'!AN20)</f>
        <v/>
      </c>
      <c r="L24" s="27"/>
    </row>
    <row r="25" spans="2:12" s="1" customFormat="1" ht="6.95" customHeight="1">
      <c r="B25" s="27"/>
      <c r="L25" s="27"/>
    </row>
    <row r="26" spans="2:12" s="1" customFormat="1" ht="12" customHeight="1">
      <c r="B26" s="27"/>
      <c r="D26" s="24" t="s">
        <v>28</v>
      </c>
      <c r="L26" s="27"/>
    </row>
    <row r="27" spans="2:12" s="7" customFormat="1" ht="16.5" customHeight="1">
      <c r="B27" s="84"/>
      <c r="E27" s="193" t="s">
        <v>1</v>
      </c>
      <c r="F27" s="193"/>
      <c r="G27" s="193"/>
      <c r="H27" s="193"/>
      <c r="L27" s="84"/>
    </row>
    <row r="28" spans="2:12" s="1" customFormat="1" ht="6.95" customHeight="1">
      <c r="B28" s="27"/>
      <c r="L28" s="27"/>
    </row>
    <row r="29" spans="2:12" s="1" customFormat="1" ht="6.95" customHeight="1">
      <c r="B29" s="27"/>
      <c r="D29" s="48"/>
      <c r="E29" s="48"/>
      <c r="F29" s="48"/>
      <c r="G29" s="48"/>
      <c r="H29" s="48"/>
      <c r="I29" s="48"/>
      <c r="J29" s="48"/>
      <c r="K29" s="48"/>
      <c r="L29" s="27"/>
    </row>
    <row r="30" spans="2:12" s="1" customFormat="1" ht="25.35" customHeight="1">
      <c r="B30" s="27"/>
      <c r="D30" s="85" t="s">
        <v>29</v>
      </c>
      <c r="J30" s="61">
        <f>ROUND(J117, 2)</f>
        <v>0</v>
      </c>
      <c r="L30" s="27"/>
    </row>
    <row r="31" spans="2:12" s="1" customFormat="1" ht="6.95" customHeight="1">
      <c r="B31" s="27"/>
      <c r="D31" s="48"/>
      <c r="E31" s="48"/>
      <c r="F31" s="48"/>
      <c r="G31" s="48"/>
      <c r="H31" s="48"/>
      <c r="I31" s="48"/>
      <c r="J31" s="48"/>
      <c r="K31" s="48"/>
      <c r="L31" s="27"/>
    </row>
    <row r="32" spans="2:12" s="1" customFormat="1" ht="14.45" customHeight="1">
      <c r="B32" s="27"/>
      <c r="F32" s="30" t="s">
        <v>31</v>
      </c>
      <c r="I32" s="30" t="s">
        <v>30</v>
      </c>
      <c r="J32" s="30" t="s">
        <v>32</v>
      </c>
      <c r="L32" s="27"/>
    </row>
    <row r="33" spans="2:12" s="1" customFormat="1" ht="14.45" customHeight="1">
      <c r="B33" s="27"/>
      <c r="D33" s="50" t="s">
        <v>33</v>
      </c>
      <c r="E33" s="24" t="s">
        <v>34</v>
      </c>
      <c r="F33" s="86">
        <f>ROUND((SUM(BE117:BE124)),  2)</f>
        <v>0</v>
      </c>
      <c r="I33" s="87">
        <v>0.21</v>
      </c>
      <c r="J33" s="86">
        <f>ROUND(((SUM(BE117:BE124))*I33),  2)</f>
        <v>0</v>
      </c>
      <c r="L33" s="27"/>
    </row>
    <row r="34" spans="2:12" s="1" customFormat="1" ht="14.45" customHeight="1">
      <c r="B34" s="27"/>
      <c r="E34" s="24" t="s">
        <v>35</v>
      </c>
      <c r="F34" s="86">
        <f>ROUND((SUM(BF117:BF124)),  2)</f>
        <v>0</v>
      </c>
      <c r="I34" s="87">
        <v>0.12</v>
      </c>
      <c r="J34" s="86">
        <f>ROUND(((SUM(BF117:BF124))*I34),  2)</f>
        <v>0</v>
      </c>
      <c r="L34" s="27"/>
    </row>
    <row r="35" spans="2:12" s="1" customFormat="1" ht="14.45" hidden="1" customHeight="1">
      <c r="B35" s="27"/>
      <c r="E35" s="24" t="s">
        <v>36</v>
      </c>
      <c r="F35" s="86">
        <f>ROUND((SUM(BG117:BG124)),  2)</f>
        <v>0</v>
      </c>
      <c r="I35" s="87">
        <v>0.21</v>
      </c>
      <c r="J35" s="86">
        <f>0</f>
        <v>0</v>
      </c>
      <c r="L35" s="27"/>
    </row>
    <row r="36" spans="2:12" s="1" customFormat="1" ht="14.45" hidden="1" customHeight="1">
      <c r="B36" s="27"/>
      <c r="E36" s="24" t="s">
        <v>37</v>
      </c>
      <c r="F36" s="86">
        <f>ROUND((SUM(BH117:BH124)),  2)</f>
        <v>0</v>
      </c>
      <c r="I36" s="87">
        <v>0.12</v>
      </c>
      <c r="J36" s="86">
        <f>0</f>
        <v>0</v>
      </c>
      <c r="L36" s="27"/>
    </row>
    <row r="37" spans="2:12" s="1" customFormat="1" ht="14.45" hidden="1" customHeight="1">
      <c r="B37" s="27"/>
      <c r="E37" s="24" t="s">
        <v>38</v>
      </c>
      <c r="F37" s="86">
        <f>ROUND((SUM(BI117:BI124)),  2)</f>
        <v>0</v>
      </c>
      <c r="I37" s="87">
        <v>0</v>
      </c>
      <c r="J37" s="86">
        <f>0</f>
        <v>0</v>
      </c>
      <c r="L37" s="27"/>
    </row>
    <row r="38" spans="2:12" s="1" customFormat="1" ht="6.95" customHeight="1">
      <c r="B38" s="27"/>
      <c r="L38" s="27"/>
    </row>
    <row r="39" spans="2:12" s="1" customFormat="1" ht="25.35" customHeight="1">
      <c r="B39" s="27"/>
      <c r="C39" s="88"/>
      <c r="D39" s="89" t="s">
        <v>39</v>
      </c>
      <c r="E39" s="52"/>
      <c r="F39" s="52"/>
      <c r="G39" s="90" t="s">
        <v>40</v>
      </c>
      <c r="H39" s="91" t="s">
        <v>41</v>
      </c>
      <c r="I39" s="52"/>
      <c r="J39" s="92">
        <f>SUM(J30:J37)</f>
        <v>0</v>
      </c>
      <c r="K39" s="93"/>
      <c r="L39" s="27"/>
    </row>
    <row r="40" spans="2:12" s="1" customFormat="1" ht="14.45" customHeight="1">
      <c r="B40" s="27"/>
      <c r="L40" s="27"/>
    </row>
    <row r="41" spans="2:12" ht="14.45" customHeight="1">
      <c r="B41" s="18"/>
      <c r="L41" s="18"/>
    </row>
    <row r="42" spans="2:12" ht="14.45" customHeight="1">
      <c r="B42" s="18"/>
      <c r="L42" s="18"/>
    </row>
    <row r="43" spans="2:12" ht="14.45" customHeight="1">
      <c r="B43" s="18"/>
      <c r="L43" s="18"/>
    </row>
    <row r="44" spans="2:12" ht="14.45" customHeight="1">
      <c r="B44" s="18"/>
      <c r="L44" s="18"/>
    </row>
    <row r="45" spans="2:12" ht="14.45" customHeight="1">
      <c r="B45" s="18"/>
      <c r="L45" s="18"/>
    </row>
    <row r="46" spans="2:12" ht="14.45" customHeight="1">
      <c r="B46" s="18"/>
      <c r="L46" s="18"/>
    </row>
    <row r="47" spans="2:12" ht="14.45" customHeight="1">
      <c r="B47" s="18"/>
      <c r="L47" s="18"/>
    </row>
    <row r="48" spans="2:12" ht="14.45" customHeight="1">
      <c r="B48" s="18"/>
      <c r="L48" s="18"/>
    </row>
    <row r="49" spans="2:12" ht="14.45" customHeight="1">
      <c r="B49" s="18"/>
      <c r="L49" s="18"/>
    </row>
    <row r="50" spans="2:12" s="1" customFormat="1" ht="14.45" customHeight="1">
      <c r="B50" s="27"/>
      <c r="D50" s="36" t="s">
        <v>42</v>
      </c>
      <c r="E50" s="37"/>
      <c r="F50" s="37"/>
      <c r="G50" s="36" t="s">
        <v>43</v>
      </c>
      <c r="H50" s="37"/>
      <c r="I50" s="37"/>
      <c r="J50" s="37"/>
      <c r="K50" s="37"/>
      <c r="L50" s="27"/>
    </row>
    <row r="51" spans="2:12">
      <c r="B51" s="18"/>
      <c r="L51" s="18"/>
    </row>
    <row r="52" spans="2:12">
      <c r="B52" s="18"/>
      <c r="L52" s="18"/>
    </row>
    <row r="53" spans="2:12">
      <c r="B53" s="18"/>
      <c r="L53" s="18"/>
    </row>
    <row r="54" spans="2:12">
      <c r="B54" s="18"/>
      <c r="L54" s="18"/>
    </row>
    <row r="55" spans="2:12">
      <c r="B55" s="18"/>
      <c r="L55" s="18"/>
    </row>
    <row r="56" spans="2:12">
      <c r="B56" s="18"/>
      <c r="L56" s="18"/>
    </row>
    <row r="57" spans="2:12">
      <c r="B57" s="18"/>
      <c r="L57" s="18"/>
    </row>
    <row r="58" spans="2:12">
      <c r="B58" s="18"/>
      <c r="L58" s="18"/>
    </row>
    <row r="59" spans="2:12">
      <c r="B59" s="18"/>
      <c r="L59" s="18"/>
    </row>
    <row r="60" spans="2:12">
      <c r="B60" s="18"/>
      <c r="L60" s="18"/>
    </row>
    <row r="61" spans="2:12" s="1" customFormat="1" ht="12.75">
      <c r="B61" s="27"/>
      <c r="D61" s="38" t="s">
        <v>44</v>
      </c>
      <c r="E61" s="29"/>
      <c r="F61" s="94" t="s">
        <v>45</v>
      </c>
      <c r="G61" s="38" t="s">
        <v>44</v>
      </c>
      <c r="H61" s="29"/>
      <c r="I61" s="29"/>
      <c r="J61" s="95" t="s">
        <v>45</v>
      </c>
      <c r="K61" s="29"/>
      <c r="L61" s="27"/>
    </row>
    <row r="62" spans="2:12">
      <c r="B62" s="18"/>
      <c r="L62" s="18"/>
    </row>
    <row r="63" spans="2:12">
      <c r="B63" s="18"/>
      <c r="L63" s="18"/>
    </row>
    <row r="64" spans="2:12">
      <c r="B64" s="18"/>
      <c r="L64" s="18"/>
    </row>
    <row r="65" spans="2:12" s="1" customFormat="1" ht="12.75">
      <c r="B65" s="27"/>
      <c r="D65" s="36" t="s">
        <v>46</v>
      </c>
      <c r="E65" s="37"/>
      <c r="F65" s="37"/>
      <c r="G65" s="36" t="s">
        <v>47</v>
      </c>
      <c r="H65" s="37"/>
      <c r="I65" s="37"/>
      <c r="J65" s="37"/>
      <c r="K65" s="37"/>
      <c r="L65" s="27"/>
    </row>
    <row r="66" spans="2:12">
      <c r="B66" s="18"/>
      <c r="L66" s="18"/>
    </row>
    <row r="67" spans="2:12">
      <c r="B67" s="18"/>
      <c r="L67" s="18"/>
    </row>
    <row r="68" spans="2:12">
      <c r="B68" s="18"/>
      <c r="L68" s="18"/>
    </row>
    <row r="69" spans="2:12">
      <c r="B69" s="18"/>
      <c r="L69" s="18"/>
    </row>
    <row r="70" spans="2:12">
      <c r="B70" s="18"/>
      <c r="L70" s="18"/>
    </row>
    <row r="71" spans="2:12">
      <c r="B71" s="18"/>
      <c r="L71" s="18"/>
    </row>
    <row r="72" spans="2:12">
      <c r="B72" s="18"/>
      <c r="L72" s="18"/>
    </row>
    <row r="73" spans="2:12">
      <c r="B73" s="18"/>
      <c r="L73" s="18"/>
    </row>
    <row r="74" spans="2:12">
      <c r="B74" s="18"/>
      <c r="L74" s="18"/>
    </row>
    <row r="75" spans="2:12">
      <c r="B75" s="18"/>
      <c r="L75" s="18"/>
    </row>
    <row r="76" spans="2:12" s="1" customFormat="1" ht="12.75">
      <c r="B76" s="27"/>
      <c r="D76" s="38" t="s">
        <v>44</v>
      </c>
      <c r="E76" s="29"/>
      <c r="F76" s="94" t="s">
        <v>45</v>
      </c>
      <c r="G76" s="38" t="s">
        <v>44</v>
      </c>
      <c r="H76" s="29"/>
      <c r="I76" s="29"/>
      <c r="J76" s="95" t="s">
        <v>45</v>
      </c>
      <c r="K76" s="29"/>
      <c r="L76" s="27"/>
    </row>
    <row r="77" spans="2:12" s="1" customFormat="1" ht="14.45" customHeight="1">
      <c r="B77" s="39"/>
      <c r="C77" s="40"/>
      <c r="D77" s="40"/>
      <c r="E77" s="40"/>
      <c r="F77" s="40"/>
      <c r="G77" s="40"/>
      <c r="H77" s="40"/>
      <c r="I77" s="40"/>
      <c r="J77" s="40"/>
      <c r="K77" s="40"/>
      <c r="L77" s="27"/>
    </row>
    <row r="81" spans="2:47" s="1" customFormat="1" ht="6.95" hidden="1" customHeight="1">
      <c r="B81" s="41"/>
      <c r="C81" s="42"/>
      <c r="D81" s="42"/>
      <c r="E81" s="42"/>
      <c r="F81" s="42"/>
      <c r="G81" s="42"/>
      <c r="H81" s="42"/>
      <c r="I81" s="42"/>
      <c r="J81" s="42"/>
      <c r="K81" s="42"/>
      <c r="L81" s="27"/>
    </row>
    <row r="82" spans="2:47" s="1" customFormat="1" ht="24.95" hidden="1" customHeight="1">
      <c r="B82" s="27"/>
      <c r="C82" s="19" t="s">
        <v>91</v>
      </c>
      <c r="L82" s="27"/>
    </row>
    <row r="83" spans="2:47" s="1" customFormat="1" ht="6.95" hidden="1" customHeight="1">
      <c r="B83" s="27"/>
      <c r="L83" s="27"/>
    </row>
    <row r="84" spans="2:47" s="1" customFormat="1" ht="12" hidden="1" customHeight="1">
      <c r="B84" s="27"/>
      <c r="C84" s="24" t="s">
        <v>14</v>
      </c>
      <c r="L84" s="27"/>
    </row>
    <row r="85" spans="2:47" s="1" customFormat="1" ht="16.5" hidden="1" customHeight="1">
      <c r="B85" s="27"/>
      <c r="E85" s="203" t="str">
        <f>E7</f>
        <v>Rekonstrukce lávky Dolní - Kopřivnice</v>
      </c>
      <c r="F85" s="204"/>
      <c r="G85" s="204"/>
      <c r="H85" s="204"/>
      <c r="L85" s="27"/>
    </row>
    <row r="86" spans="2:47" s="1" customFormat="1" ht="12" hidden="1" customHeight="1">
      <c r="B86" s="27"/>
      <c r="C86" s="24" t="s">
        <v>89</v>
      </c>
      <c r="L86" s="27"/>
    </row>
    <row r="87" spans="2:47" s="1" customFormat="1" ht="16.5" hidden="1" customHeight="1">
      <c r="B87" s="27"/>
      <c r="E87" s="168" t="str">
        <f>E9</f>
        <v>A - Všeobecné  položky</v>
      </c>
      <c r="F87" s="202"/>
      <c r="G87" s="202"/>
      <c r="H87" s="202"/>
      <c r="L87" s="27"/>
    </row>
    <row r="88" spans="2:47" s="1" customFormat="1" ht="6.95" hidden="1" customHeight="1">
      <c r="B88" s="27"/>
      <c r="L88" s="27"/>
    </row>
    <row r="89" spans="2:47" s="1" customFormat="1" ht="12" hidden="1" customHeight="1">
      <c r="B89" s="27"/>
      <c r="C89" s="24" t="s">
        <v>17</v>
      </c>
      <c r="F89" s="22" t="str">
        <f>F12</f>
        <v xml:space="preserve"> </v>
      </c>
      <c r="I89" s="24" t="s">
        <v>19</v>
      </c>
      <c r="J89" s="47" t="str">
        <f>IF(J12="","",J12)</f>
        <v>18. 3. 2025</v>
      </c>
      <c r="L89" s="27"/>
    </row>
    <row r="90" spans="2:47" s="1" customFormat="1" ht="6.95" hidden="1" customHeight="1">
      <c r="B90" s="27"/>
      <c r="L90" s="27"/>
    </row>
    <row r="91" spans="2:47" s="1" customFormat="1" ht="15.2" hidden="1" customHeight="1">
      <c r="B91" s="27"/>
      <c r="C91" s="24" t="s">
        <v>21</v>
      </c>
      <c r="F91" s="22" t="str">
        <f>E15</f>
        <v xml:space="preserve"> </v>
      </c>
      <c r="I91" s="24" t="s">
        <v>25</v>
      </c>
      <c r="J91" s="25" t="str">
        <f>E21</f>
        <v xml:space="preserve"> </v>
      </c>
      <c r="L91" s="27"/>
    </row>
    <row r="92" spans="2:47" s="1" customFormat="1" ht="15.2" hidden="1" customHeight="1">
      <c r="B92" s="27"/>
      <c r="C92" s="24" t="s">
        <v>24</v>
      </c>
      <c r="F92" s="22" t="str">
        <f>IF(E18="","",E18)</f>
        <v xml:space="preserve"> </v>
      </c>
      <c r="I92" s="24" t="s">
        <v>26</v>
      </c>
      <c r="J92" s="25" t="str">
        <f>E24</f>
        <v xml:space="preserve"> </v>
      </c>
      <c r="L92" s="27"/>
    </row>
    <row r="93" spans="2:47" s="1" customFormat="1" ht="10.35" hidden="1" customHeight="1">
      <c r="B93" s="27"/>
      <c r="L93" s="27"/>
    </row>
    <row r="94" spans="2:47" s="1" customFormat="1" ht="29.25" hidden="1" customHeight="1">
      <c r="B94" s="27"/>
      <c r="C94" s="96" t="s">
        <v>92</v>
      </c>
      <c r="D94" s="88"/>
      <c r="E94" s="88"/>
      <c r="F94" s="88"/>
      <c r="G94" s="88"/>
      <c r="H94" s="88"/>
      <c r="I94" s="88"/>
      <c r="J94" s="97" t="s">
        <v>93</v>
      </c>
      <c r="K94" s="88"/>
      <c r="L94" s="27"/>
    </row>
    <row r="95" spans="2:47" s="1" customFormat="1" ht="10.35" hidden="1" customHeight="1">
      <c r="B95" s="27"/>
      <c r="L95" s="27"/>
    </row>
    <row r="96" spans="2:47" s="1" customFormat="1" ht="22.9" hidden="1" customHeight="1">
      <c r="B96" s="27"/>
      <c r="C96" s="98" t="s">
        <v>94</v>
      </c>
      <c r="J96" s="61">
        <f>J117</f>
        <v>0</v>
      </c>
      <c r="L96" s="27"/>
      <c r="AU96" s="15" t="s">
        <v>95</v>
      </c>
    </row>
    <row r="97" spans="2:12" s="8" customFormat="1" ht="24.95" hidden="1" customHeight="1">
      <c r="B97" s="99"/>
      <c r="D97" s="100" t="s">
        <v>96</v>
      </c>
      <c r="E97" s="101"/>
      <c r="F97" s="101"/>
      <c r="G97" s="101"/>
      <c r="H97" s="101"/>
      <c r="I97" s="101"/>
      <c r="J97" s="102">
        <f>J118</f>
        <v>0</v>
      </c>
      <c r="L97" s="99"/>
    </row>
    <row r="98" spans="2:12" s="1" customFormat="1" ht="21.75" hidden="1" customHeight="1">
      <c r="B98" s="27"/>
      <c r="L98" s="27"/>
    </row>
    <row r="99" spans="2:12" s="1" customFormat="1" ht="6.95" hidden="1" customHeight="1">
      <c r="B99" s="39"/>
      <c r="C99" s="40"/>
      <c r="D99" s="40"/>
      <c r="E99" s="40"/>
      <c r="F99" s="40"/>
      <c r="G99" s="40"/>
      <c r="H99" s="40"/>
      <c r="I99" s="40"/>
      <c r="J99" s="40"/>
      <c r="K99" s="40"/>
      <c r="L99" s="27"/>
    </row>
    <row r="100" spans="2:12" hidden="1"/>
    <row r="101" spans="2:12" hidden="1"/>
    <row r="102" spans="2:12" hidden="1"/>
    <row r="103" spans="2:12" s="1" customFormat="1" ht="6.95" customHeight="1">
      <c r="B103" s="41"/>
      <c r="C103" s="42"/>
      <c r="D103" s="42"/>
      <c r="E103" s="42"/>
      <c r="F103" s="42"/>
      <c r="G103" s="42"/>
      <c r="H103" s="42"/>
      <c r="I103" s="42"/>
      <c r="J103" s="42"/>
      <c r="K103" s="42"/>
      <c r="L103" s="27"/>
    </row>
    <row r="104" spans="2:12" s="1" customFormat="1" ht="24.95" customHeight="1">
      <c r="B104" s="27"/>
      <c r="C104" s="19" t="s">
        <v>97</v>
      </c>
      <c r="L104" s="27"/>
    </row>
    <row r="105" spans="2:12" s="1" customFormat="1" ht="6.95" customHeight="1">
      <c r="B105" s="27"/>
      <c r="L105" s="27"/>
    </row>
    <row r="106" spans="2:12" s="1" customFormat="1" ht="12" customHeight="1">
      <c r="B106" s="27"/>
      <c r="C106" s="24" t="s">
        <v>14</v>
      </c>
      <c r="L106" s="27"/>
    </row>
    <row r="107" spans="2:12" s="1" customFormat="1" ht="16.5" customHeight="1">
      <c r="B107" s="27"/>
      <c r="E107" s="203" t="str">
        <f>E7</f>
        <v>Rekonstrukce lávky Dolní - Kopřivnice</v>
      </c>
      <c r="F107" s="204"/>
      <c r="G107" s="204"/>
      <c r="H107" s="204"/>
      <c r="L107" s="27"/>
    </row>
    <row r="108" spans="2:12" s="1" customFormat="1" ht="12" customHeight="1">
      <c r="B108" s="27"/>
      <c r="C108" s="24" t="s">
        <v>89</v>
      </c>
      <c r="L108" s="27"/>
    </row>
    <row r="109" spans="2:12" s="1" customFormat="1" ht="16.5" customHeight="1">
      <c r="B109" s="27"/>
      <c r="E109" s="168" t="str">
        <f>E9</f>
        <v>A - Všeobecné  položky</v>
      </c>
      <c r="F109" s="202"/>
      <c r="G109" s="202"/>
      <c r="H109" s="202"/>
      <c r="L109" s="27"/>
    </row>
    <row r="110" spans="2:12" s="1" customFormat="1" ht="6.95" customHeight="1">
      <c r="B110" s="27"/>
      <c r="L110" s="27"/>
    </row>
    <row r="111" spans="2:12" s="1" customFormat="1" ht="12" customHeight="1">
      <c r="B111" s="27"/>
      <c r="C111" s="24" t="s">
        <v>17</v>
      </c>
      <c r="F111" s="22" t="str">
        <f>F12</f>
        <v xml:space="preserve"> </v>
      </c>
      <c r="I111" s="24" t="s">
        <v>19</v>
      </c>
      <c r="J111" s="47" t="str">
        <f>IF(J12="","",J12)</f>
        <v>18. 3. 2025</v>
      </c>
      <c r="L111" s="27"/>
    </row>
    <row r="112" spans="2:12" s="1" customFormat="1" ht="6.95" customHeight="1">
      <c r="B112" s="27"/>
      <c r="L112" s="27"/>
    </row>
    <row r="113" spans="2:65" s="1" customFormat="1" ht="15.2" customHeight="1">
      <c r="B113" s="27"/>
      <c r="C113" s="24" t="s">
        <v>21</v>
      </c>
      <c r="F113" s="22" t="str">
        <f>E15</f>
        <v xml:space="preserve"> </v>
      </c>
      <c r="I113" s="24" t="s">
        <v>25</v>
      </c>
      <c r="J113" s="25" t="str">
        <f>E21</f>
        <v xml:space="preserve"> </v>
      </c>
      <c r="L113" s="27"/>
    </row>
    <row r="114" spans="2:65" s="1" customFormat="1" ht="15.2" customHeight="1">
      <c r="B114" s="27"/>
      <c r="C114" s="24" t="s">
        <v>24</v>
      </c>
      <c r="F114" s="22" t="str">
        <f>IF(E18="","",E18)</f>
        <v xml:space="preserve"> </v>
      </c>
      <c r="I114" s="24" t="s">
        <v>26</v>
      </c>
      <c r="J114" s="25" t="str">
        <f>E24</f>
        <v xml:space="preserve"> </v>
      </c>
      <c r="L114" s="27"/>
    </row>
    <row r="115" spans="2:65" s="1" customFormat="1" ht="10.35" customHeight="1">
      <c r="B115" s="27"/>
      <c r="L115" s="27"/>
    </row>
    <row r="116" spans="2:65" s="9" customFormat="1" ht="29.25" customHeight="1">
      <c r="B116" s="103"/>
      <c r="C116" s="104" t="s">
        <v>98</v>
      </c>
      <c r="D116" s="105" t="s">
        <v>54</v>
      </c>
      <c r="E116" s="105" t="s">
        <v>50</v>
      </c>
      <c r="F116" s="105" t="s">
        <v>51</v>
      </c>
      <c r="G116" s="105" t="s">
        <v>99</v>
      </c>
      <c r="H116" s="105" t="s">
        <v>100</v>
      </c>
      <c r="I116" s="105" t="s">
        <v>101</v>
      </c>
      <c r="J116" s="105" t="s">
        <v>93</v>
      </c>
      <c r="K116" s="106" t="s">
        <v>102</v>
      </c>
      <c r="L116" s="103"/>
      <c r="M116" s="54" t="s">
        <v>1</v>
      </c>
      <c r="N116" s="55" t="s">
        <v>33</v>
      </c>
      <c r="O116" s="55" t="s">
        <v>103</v>
      </c>
      <c r="P116" s="55" t="s">
        <v>104</v>
      </c>
      <c r="Q116" s="55" t="s">
        <v>105</v>
      </c>
      <c r="R116" s="55" t="s">
        <v>106</v>
      </c>
      <c r="S116" s="55" t="s">
        <v>107</v>
      </c>
      <c r="T116" s="56" t="s">
        <v>108</v>
      </c>
    </row>
    <row r="117" spans="2:65" s="1" customFormat="1" ht="22.9" customHeight="1">
      <c r="B117" s="27"/>
      <c r="C117" s="59" t="s">
        <v>109</v>
      </c>
      <c r="J117" s="107">
        <f>BK117</f>
        <v>0</v>
      </c>
      <c r="L117" s="27"/>
      <c r="M117" s="57"/>
      <c r="N117" s="48"/>
      <c r="O117" s="48"/>
      <c r="P117" s="108">
        <f>P118</f>
        <v>0</v>
      </c>
      <c r="Q117" s="48"/>
      <c r="R117" s="108">
        <f>R118</f>
        <v>0</v>
      </c>
      <c r="S117" s="48"/>
      <c r="T117" s="109">
        <f>T118</f>
        <v>0</v>
      </c>
      <c r="AT117" s="15" t="s">
        <v>68</v>
      </c>
      <c r="AU117" s="15" t="s">
        <v>95</v>
      </c>
      <c r="BK117" s="110">
        <f>BK118</f>
        <v>0</v>
      </c>
    </row>
    <row r="118" spans="2:65" s="10" customFormat="1" ht="25.9" customHeight="1">
      <c r="B118" s="111"/>
      <c r="D118" s="112" t="s">
        <v>68</v>
      </c>
      <c r="E118" s="113" t="s">
        <v>110</v>
      </c>
      <c r="F118" s="113" t="s">
        <v>111</v>
      </c>
      <c r="J118" s="114">
        <f>BK118</f>
        <v>0</v>
      </c>
      <c r="L118" s="111"/>
      <c r="M118" s="115"/>
      <c r="P118" s="116">
        <f>SUM(P119:P124)</f>
        <v>0</v>
      </c>
      <c r="R118" s="116">
        <f>SUM(R119:R124)</f>
        <v>0</v>
      </c>
      <c r="T118" s="117">
        <f>SUM(T119:T124)</f>
        <v>0</v>
      </c>
      <c r="AR118" s="112" t="s">
        <v>112</v>
      </c>
      <c r="AT118" s="118" t="s">
        <v>68</v>
      </c>
      <c r="AU118" s="118" t="s">
        <v>69</v>
      </c>
      <c r="AY118" s="112" t="s">
        <v>113</v>
      </c>
      <c r="BK118" s="119">
        <f>SUM(BK119:BK124)</f>
        <v>0</v>
      </c>
    </row>
    <row r="119" spans="2:65" s="1" customFormat="1" ht="16.5" customHeight="1">
      <c r="B119" s="120"/>
      <c r="C119" s="121" t="s">
        <v>79</v>
      </c>
      <c r="D119" s="121" t="s">
        <v>114</v>
      </c>
      <c r="E119" s="122" t="s">
        <v>115</v>
      </c>
      <c r="F119" s="123" t="s">
        <v>116</v>
      </c>
      <c r="G119" s="124" t="s">
        <v>117</v>
      </c>
      <c r="H119" s="125">
        <v>1</v>
      </c>
      <c r="I119" s="126"/>
      <c r="J119" s="126">
        <f t="shared" ref="J119:J124" si="0">ROUND(I119*H119,2)</f>
        <v>0</v>
      </c>
      <c r="K119" s="123" t="s">
        <v>118</v>
      </c>
      <c r="L119" s="27"/>
      <c r="M119" s="127" t="s">
        <v>1</v>
      </c>
      <c r="N119" s="128" t="s">
        <v>34</v>
      </c>
      <c r="O119" s="129">
        <v>0</v>
      </c>
      <c r="P119" s="129">
        <f t="shared" ref="P119:P124" si="1">O119*H119</f>
        <v>0</v>
      </c>
      <c r="Q119" s="129">
        <v>0</v>
      </c>
      <c r="R119" s="129">
        <f t="shared" ref="R119:R124" si="2">Q119*H119</f>
        <v>0</v>
      </c>
      <c r="S119" s="129">
        <v>0</v>
      </c>
      <c r="T119" s="130">
        <f t="shared" ref="T119:T124" si="3">S119*H119</f>
        <v>0</v>
      </c>
      <c r="AR119" s="131" t="s">
        <v>119</v>
      </c>
      <c r="AT119" s="131" t="s">
        <v>114</v>
      </c>
      <c r="AU119" s="131" t="s">
        <v>77</v>
      </c>
      <c r="AY119" s="15" t="s">
        <v>113</v>
      </c>
      <c r="BE119" s="132">
        <f t="shared" ref="BE119:BE124" si="4">IF(N119="základní",J119,0)</f>
        <v>0</v>
      </c>
      <c r="BF119" s="132">
        <f t="shared" ref="BF119:BF124" si="5">IF(N119="snížená",J119,0)</f>
        <v>0</v>
      </c>
      <c r="BG119" s="132">
        <f t="shared" ref="BG119:BG124" si="6">IF(N119="zákl. přenesená",J119,0)</f>
        <v>0</v>
      </c>
      <c r="BH119" s="132">
        <f t="shared" ref="BH119:BH124" si="7">IF(N119="sníž. přenesená",J119,0)</f>
        <v>0</v>
      </c>
      <c r="BI119" s="132">
        <f t="shared" ref="BI119:BI124" si="8">IF(N119="nulová",J119,0)</f>
        <v>0</v>
      </c>
      <c r="BJ119" s="15" t="s">
        <v>77</v>
      </c>
      <c r="BK119" s="132">
        <f t="shared" ref="BK119:BK124" si="9">ROUND(I119*H119,2)</f>
        <v>0</v>
      </c>
      <c r="BL119" s="15" t="s">
        <v>119</v>
      </c>
      <c r="BM119" s="131" t="s">
        <v>120</v>
      </c>
    </row>
    <row r="120" spans="2:65" s="1" customFormat="1" ht="16.5" customHeight="1">
      <c r="B120" s="120"/>
      <c r="C120" s="121" t="s">
        <v>121</v>
      </c>
      <c r="D120" s="121" t="s">
        <v>114</v>
      </c>
      <c r="E120" s="122" t="s">
        <v>122</v>
      </c>
      <c r="F120" s="123" t="s">
        <v>123</v>
      </c>
      <c r="G120" s="124" t="s">
        <v>117</v>
      </c>
      <c r="H120" s="125">
        <v>1</v>
      </c>
      <c r="I120" s="126"/>
      <c r="J120" s="126">
        <f t="shared" si="0"/>
        <v>0</v>
      </c>
      <c r="K120" s="123" t="s">
        <v>1</v>
      </c>
      <c r="L120" s="27"/>
      <c r="M120" s="127" t="s">
        <v>1</v>
      </c>
      <c r="N120" s="128" t="s">
        <v>34</v>
      </c>
      <c r="O120" s="129">
        <v>0</v>
      </c>
      <c r="P120" s="129">
        <f t="shared" si="1"/>
        <v>0</v>
      </c>
      <c r="Q120" s="129">
        <v>0</v>
      </c>
      <c r="R120" s="129">
        <f t="shared" si="2"/>
        <v>0</v>
      </c>
      <c r="S120" s="129">
        <v>0</v>
      </c>
      <c r="T120" s="130">
        <f t="shared" si="3"/>
        <v>0</v>
      </c>
      <c r="AR120" s="131" t="s">
        <v>119</v>
      </c>
      <c r="AT120" s="131" t="s">
        <v>114</v>
      </c>
      <c r="AU120" s="131" t="s">
        <v>77</v>
      </c>
      <c r="AY120" s="15" t="s">
        <v>113</v>
      </c>
      <c r="BE120" s="132">
        <f t="shared" si="4"/>
        <v>0</v>
      </c>
      <c r="BF120" s="132">
        <f t="shared" si="5"/>
        <v>0</v>
      </c>
      <c r="BG120" s="132">
        <f t="shared" si="6"/>
        <v>0</v>
      </c>
      <c r="BH120" s="132">
        <f t="shared" si="7"/>
        <v>0</v>
      </c>
      <c r="BI120" s="132">
        <f t="shared" si="8"/>
        <v>0</v>
      </c>
      <c r="BJ120" s="15" t="s">
        <v>77</v>
      </c>
      <c r="BK120" s="132">
        <f t="shared" si="9"/>
        <v>0</v>
      </c>
      <c r="BL120" s="15" t="s">
        <v>119</v>
      </c>
      <c r="BM120" s="131" t="s">
        <v>124</v>
      </c>
    </row>
    <row r="121" spans="2:65" s="1" customFormat="1" ht="16.5" customHeight="1">
      <c r="B121" s="120"/>
      <c r="C121" s="121" t="s">
        <v>125</v>
      </c>
      <c r="D121" s="121" t="s">
        <v>114</v>
      </c>
      <c r="E121" s="122" t="s">
        <v>126</v>
      </c>
      <c r="F121" s="123" t="s">
        <v>127</v>
      </c>
      <c r="G121" s="124" t="s">
        <v>117</v>
      </c>
      <c r="H121" s="125">
        <v>1</v>
      </c>
      <c r="I121" s="126"/>
      <c r="J121" s="126">
        <f t="shared" si="0"/>
        <v>0</v>
      </c>
      <c r="K121" s="123" t="s">
        <v>118</v>
      </c>
      <c r="L121" s="27"/>
      <c r="M121" s="127" t="s">
        <v>1</v>
      </c>
      <c r="N121" s="128" t="s">
        <v>34</v>
      </c>
      <c r="O121" s="129">
        <v>0</v>
      </c>
      <c r="P121" s="129">
        <f t="shared" si="1"/>
        <v>0</v>
      </c>
      <c r="Q121" s="129">
        <v>0</v>
      </c>
      <c r="R121" s="129">
        <f t="shared" si="2"/>
        <v>0</v>
      </c>
      <c r="S121" s="129">
        <v>0</v>
      </c>
      <c r="T121" s="130">
        <f t="shared" si="3"/>
        <v>0</v>
      </c>
      <c r="AR121" s="131" t="s">
        <v>119</v>
      </c>
      <c r="AT121" s="131" t="s">
        <v>114</v>
      </c>
      <c r="AU121" s="131" t="s">
        <v>77</v>
      </c>
      <c r="AY121" s="15" t="s">
        <v>113</v>
      </c>
      <c r="BE121" s="132">
        <f t="shared" si="4"/>
        <v>0</v>
      </c>
      <c r="BF121" s="132">
        <f t="shared" si="5"/>
        <v>0</v>
      </c>
      <c r="BG121" s="132">
        <f t="shared" si="6"/>
        <v>0</v>
      </c>
      <c r="BH121" s="132">
        <f t="shared" si="7"/>
        <v>0</v>
      </c>
      <c r="BI121" s="132">
        <f t="shared" si="8"/>
        <v>0</v>
      </c>
      <c r="BJ121" s="15" t="s">
        <v>77</v>
      </c>
      <c r="BK121" s="132">
        <f t="shared" si="9"/>
        <v>0</v>
      </c>
      <c r="BL121" s="15" t="s">
        <v>119</v>
      </c>
      <c r="BM121" s="131" t="s">
        <v>128</v>
      </c>
    </row>
    <row r="122" spans="2:65" s="1" customFormat="1" ht="16.5" customHeight="1">
      <c r="B122" s="120"/>
      <c r="C122" s="121" t="s">
        <v>129</v>
      </c>
      <c r="D122" s="121" t="s">
        <v>114</v>
      </c>
      <c r="E122" s="122" t="s">
        <v>130</v>
      </c>
      <c r="F122" s="123" t="s">
        <v>131</v>
      </c>
      <c r="G122" s="124" t="s">
        <v>117</v>
      </c>
      <c r="H122" s="125">
        <v>1</v>
      </c>
      <c r="I122" s="126"/>
      <c r="J122" s="126">
        <f t="shared" si="0"/>
        <v>0</v>
      </c>
      <c r="K122" s="123" t="s">
        <v>118</v>
      </c>
      <c r="L122" s="27"/>
      <c r="M122" s="127" t="s">
        <v>1</v>
      </c>
      <c r="N122" s="128" t="s">
        <v>34</v>
      </c>
      <c r="O122" s="129">
        <v>0</v>
      </c>
      <c r="P122" s="129">
        <f t="shared" si="1"/>
        <v>0</v>
      </c>
      <c r="Q122" s="129">
        <v>0</v>
      </c>
      <c r="R122" s="129">
        <f t="shared" si="2"/>
        <v>0</v>
      </c>
      <c r="S122" s="129">
        <v>0</v>
      </c>
      <c r="T122" s="130">
        <f t="shared" si="3"/>
        <v>0</v>
      </c>
      <c r="AR122" s="131" t="s">
        <v>119</v>
      </c>
      <c r="AT122" s="131" t="s">
        <v>114</v>
      </c>
      <c r="AU122" s="131" t="s">
        <v>77</v>
      </c>
      <c r="AY122" s="15" t="s">
        <v>113</v>
      </c>
      <c r="BE122" s="132">
        <f t="shared" si="4"/>
        <v>0</v>
      </c>
      <c r="BF122" s="132">
        <f t="shared" si="5"/>
        <v>0</v>
      </c>
      <c r="BG122" s="132">
        <f t="shared" si="6"/>
        <v>0</v>
      </c>
      <c r="BH122" s="132">
        <f t="shared" si="7"/>
        <v>0</v>
      </c>
      <c r="BI122" s="132">
        <f t="shared" si="8"/>
        <v>0</v>
      </c>
      <c r="BJ122" s="15" t="s">
        <v>77</v>
      </c>
      <c r="BK122" s="132">
        <f t="shared" si="9"/>
        <v>0</v>
      </c>
      <c r="BL122" s="15" t="s">
        <v>119</v>
      </c>
      <c r="BM122" s="131" t="s">
        <v>132</v>
      </c>
    </row>
    <row r="123" spans="2:65" s="1" customFormat="1" ht="16.5" customHeight="1">
      <c r="B123" s="120"/>
      <c r="C123" s="121" t="s">
        <v>77</v>
      </c>
      <c r="D123" s="121" t="s">
        <v>114</v>
      </c>
      <c r="E123" s="122" t="s">
        <v>133</v>
      </c>
      <c r="F123" s="123" t="s">
        <v>134</v>
      </c>
      <c r="G123" s="124" t="s">
        <v>117</v>
      </c>
      <c r="H123" s="125">
        <v>1</v>
      </c>
      <c r="I123" s="126"/>
      <c r="J123" s="126">
        <f t="shared" si="0"/>
        <v>0</v>
      </c>
      <c r="K123" s="123" t="s">
        <v>118</v>
      </c>
      <c r="L123" s="27"/>
      <c r="M123" s="127" t="s">
        <v>1</v>
      </c>
      <c r="N123" s="128" t="s">
        <v>34</v>
      </c>
      <c r="O123" s="129">
        <v>0</v>
      </c>
      <c r="P123" s="129">
        <f t="shared" si="1"/>
        <v>0</v>
      </c>
      <c r="Q123" s="129">
        <v>0</v>
      </c>
      <c r="R123" s="129">
        <f t="shared" si="2"/>
        <v>0</v>
      </c>
      <c r="S123" s="129">
        <v>0</v>
      </c>
      <c r="T123" s="130">
        <f t="shared" si="3"/>
        <v>0</v>
      </c>
      <c r="AR123" s="131" t="s">
        <v>119</v>
      </c>
      <c r="AT123" s="131" t="s">
        <v>114</v>
      </c>
      <c r="AU123" s="131" t="s">
        <v>77</v>
      </c>
      <c r="AY123" s="15" t="s">
        <v>113</v>
      </c>
      <c r="BE123" s="132">
        <f t="shared" si="4"/>
        <v>0</v>
      </c>
      <c r="BF123" s="132">
        <f t="shared" si="5"/>
        <v>0</v>
      </c>
      <c r="BG123" s="132">
        <f t="shared" si="6"/>
        <v>0</v>
      </c>
      <c r="BH123" s="132">
        <f t="shared" si="7"/>
        <v>0</v>
      </c>
      <c r="BI123" s="132">
        <f t="shared" si="8"/>
        <v>0</v>
      </c>
      <c r="BJ123" s="15" t="s">
        <v>77</v>
      </c>
      <c r="BK123" s="132">
        <f t="shared" si="9"/>
        <v>0</v>
      </c>
      <c r="BL123" s="15" t="s">
        <v>119</v>
      </c>
      <c r="BM123" s="131" t="s">
        <v>135</v>
      </c>
    </row>
    <row r="124" spans="2:65" s="1" customFormat="1" ht="16.5" customHeight="1">
      <c r="B124" s="120"/>
      <c r="C124" s="121" t="s">
        <v>112</v>
      </c>
      <c r="D124" s="121" t="s">
        <v>114</v>
      </c>
      <c r="E124" s="122" t="s">
        <v>136</v>
      </c>
      <c r="F124" s="123" t="s">
        <v>137</v>
      </c>
      <c r="G124" s="124" t="s">
        <v>117</v>
      </c>
      <c r="H124" s="125">
        <v>1</v>
      </c>
      <c r="I124" s="126"/>
      <c r="J124" s="126">
        <f t="shared" si="0"/>
        <v>0</v>
      </c>
      <c r="K124" s="123" t="s">
        <v>118</v>
      </c>
      <c r="L124" s="27"/>
      <c r="M124" s="133" t="s">
        <v>1</v>
      </c>
      <c r="N124" s="134" t="s">
        <v>34</v>
      </c>
      <c r="O124" s="135">
        <v>0</v>
      </c>
      <c r="P124" s="135">
        <f t="shared" si="1"/>
        <v>0</v>
      </c>
      <c r="Q124" s="135">
        <v>0</v>
      </c>
      <c r="R124" s="135">
        <f t="shared" si="2"/>
        <v>0</v>
      </c>
      <c r="S124" s="135">
        <v>0</v>
      </c>
      <c r="T124" s="136">
        <f t="shared" si="3"/>
        <v>0</v>
      </c>
      <c r="AR124" s="131" t="s">
        <v>119</v>
      </c>
      <c r="AT124" s="131" t="s">
        <v>114</v>
      </c>
      <c r="AU124" s="131" t="s">
        <v>77</v>
      </c>
      <c r="AY124" s="15" t="s">
        <v>113</v>
      </c>
      <c r="BE124" s="132">
        <f t="shared" si="4"/>
        <v>0</v>
      </c>
      <c r="BF124" s="132">
        <f t="shared" si="5"/>
        <v>0</v>
      </c>
      <c r="BG124" s="132">
        <f t="shared" si="6"/>
        <v>0</v>
      </c>
      <c r="BH124" s="132">
        <f t="shared" si="7"/>
        <v>0</v>
      </c>
      <c r="BI124" s="132">
        <f t="shared" si="8"/>
        <v>0</v>
      </c>
      <c r="BJ124" s="15" t="s">
        <v>77</v>
      </c>
      <c r="BK124" s="132">
        <f t="shared" si="9"/>
        <v>0</v>
      </c>
      <c r="BL124" s="15" t="s">
        <v>119</v>
      </c>
      <c r="BM124" s="131" t="s">
        <v>138</v>
      </c>
    </row>
    <row r="125" spans="2:65" s="1" customFormat="1" ht="6.95" customHeight="1">
      <c r="B125" s="39"/>
      <c r="C125" s="40"/>
      <c r="D125" s="40"/>
      <c r="E125" s="40"/>
      <c r="F125" s="40"/>
      <c r="G125" s="40"/>
      <c r="H125" s="40"/>
      <c r="I125" s="40"/>
      <c r="J125" s="40"/>
      <c r="K125" s="40"/>
      <c r="L125" s="27"/>
    </row>
  </sheetData>
  <autoFilter ref="C116:K124" xr:uid="{00000000-0009-0000-0000-000001000000}"/>
  <mergeCells count="9">
    <mergeCell ref="E87:H87"/>
    <mergeCell ref="E107:H107"/>
    <mergeCell ref="E109:H109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161"/>
  <sheetViews>
    <sheetView showGridLines="0" topLeftCell="A65" workbookViewId="0">
      <selection activeCell="I123" sqref="I123:I160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97" t="s">
        <v>5</v>
      </c>
      <c r="M2" s="191"/>
      <c r="N2" s="191"/>
      <c r="O2" s="191"/>
      <c r="P2" s="191"/>
      <c r="Q2" s="191"/>
      <c r="R2" s="191"/>
      <c r="S2" s="191"/>
      <c r="T2" s="191"/>
      <c r="U2" s="191"/>
      <c r="V2" s="191"/>
      <c r="AT2" s="15" t="s">
        <v>82</v>
      </c>
    </row>
    <row r="3" spans="2:46" ht="6.95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79</v>
      </c>
    </row>
    <row r="4" spans="2:46" ht="24.95" customHeight="1">
      <c r="B4" s="18"/>
      <c r="D4" s="19" t="s">
        <v>88</v>
      </c>
      <c r="L4" s="18"/>
      <c r="M4" s="83" t="s">
        <v>10</v>
      </c>
      <c r="AT4" s="15" t="s">
        <v>3</v>
      </c>
    </row>
    <row r="5" spans="2:46" ht="6.95" customHeight="1">
      <c r="B5" s="18"/>
      <c r="L5" s="18"/>
    </row>
    <row r="6" spans="2:46" ht="12" customHeight="1">
      <c r="B6" s="18"/>
      <c r="D6" s="24" t="s">
        <v>14</v>
      </c>
      <c r="L6" s="18"/>
    </row>
    <row r="7" spans="2:46" ht="16.5" customHeight="1">
      <c r="B7" s="18"/>
      <c r="E7" s="203" t="str">
        <f>'Rekapitulace stavby'!K6</f>
        <v>Rekonstrukce lávky Dolní - Kopřivnice</v>
      </c>
      <c r="F7" s="204"/>
      <c r="G7" s="204"/>
      <c r="H7" s="204"/>
      <c r="L7" s="18"/>
    </row>
    <row r="8" spans="2:46" s="1" customFormat="1" ht="12" customHeight="1">
      <c r="B8" s="27"/>
      <c r="D8" s="24" t="s">
        <v>89</v>
      </c>
      <c r="L8" s="27"/>
    </row>
    <row r="9" spans="2:46" s="1" customFormat="1" ht="16.5" customHeight="1">
      <c r="B9" s="27"/>
      <c r="E9" s="168" t="s">
        <v>139</v>
      </c>
      <c r="F9" s="202"/>
      <c r="G9" s="202"/>
      <c r="H9" s="202"/>
      <c r="L9" s="27"/>
    </row>
    <row r="10" spans="2:46" s="1" customFormat="1">
      <c r="B10" s="27"/>
      <c r="L10" s="27"/>
    </row>
    <row r="11" spans="2:46" s="1" customFormat="1" ht="12" customHeight="1">
      <c r="B11" s="27"/>
      <c r="D11" s="24" t="s">
        <v>15</v>
      </c>
      <c r="F11" s="22" t="s">
        <v>1</v>
      </c>
      <c r="I11" s="24" t="s">
        <v>16</v>
      </c>
      <c r="J11" s="22" t="s">
        <v>1</v>
      </c>
      <c r="L11" s="27"/>
    </row>
    <row r="12" spans="2:46" s="1" customFormat="1" ht="12" customHeight="1">
      <c r="B12" s="27"/>
      <c r="D12" s="24" t="s">
        <v>17</v>
      </c>
      <c r="F12" s="22" t="s">
        <v>18</v>
      </c>
      <c r="I12" s="24" t="s">
        <v>19</v>
      </c>
      <c r="J12" s="47" t="str">
        <f>'Rekapitulace stavby'!AN8</f>
        <v>18. 3. 2025</v>
      </c>
      <c r="L12" s="27"/>
    </row>
    <row r="13" spans="2:46" s="1" customFormat="1" ht="10.9" customHeight="1">
      <c r="B13" s="27"/>
      <c r="L13" s="27"/>
    </row>
    <row r="14" spans="2:46" s="1" customFormat="1" ht="12" customHeight="1">
      <c r="B14" s="27"/>
      <c r="D14" s="24" t="s">
        <v>21</v>
      </c>
      <c r="I14" s="24" t="s">
        <v>22</v>
      </c>
      <c r="J14" s="22" t="str">
        <f>IF('Rekapitulace stavby'!AN10="","",'Rekapitulace stavby'!AN10)</f>
        <v/>
      </c>
      <c r="L14" s="27"/>
    </row>
    <row r="15" spans="2:46" s="1" customFormat="1" ht="18" customHeight="1">
      <c r="B15" s="27"/>
      <c r="E15" s="22" t="str">
        <f>IF('Rekapitulace stavby'!E11="","",'Rekapitulace stavby'!E11)</f>
        <v xml:space="preserve"> </v>
      </c>
      <c r="I15" s="24" t="s">
        <v>23</v>
      </c>
      <c r="J15" s="22" t="str">
        <f>IF('Rekapitulace stavby'!AN11="","",'Rekapitulace stavby'!AN11)</f>
        <v/>
      </c>
      <c r="L15" s="27"/>
    </row>
    <row r="16" spans="2:46" s="1" customFormat="1" ht="6.95" customHeight="1">
      <c r="B16" s="27"/>
      <c r="L16" s="27"/>
    </row>
    <row r="17" spans="2:12" s="1" customFormat="1" ht="12" customHeight="1">
      <c r="B17" s="27"/>
      <c r="D17" s="24" t="s">
        <v>24</v>
      </c>
      <c r="I17" s="24" t="s">
        <v>22</v>
      </c>
      <c r="J17" s="22" t="str">
        <f>'Rekapitulace stavby'!AN13</f>
        <v/>
      </c>
      <c r="L17" s="27"/>
    </row>
    <row r="18" spans="2:12" s="1" customFormat="1" ht="18" customHeight="1">
      <c r="B18" s="27"/>
      <c r="E18" s="190" t="str">
        <f>'Rekapitulace stavby'!E14</f>
        <v xml:space="preserve"> </v>
      </c>
      <c r="F18" s="190"/>
      <c r="G18" s="190"/>
      <c r="H18" s="190"/>
      <c r="I18" s="24" t="s">
        <v>23</v>
      </c>
      <c r="J18" s="22" t="str">
        <f>'Rekapitulace stavby'!AN14</f>
        <v/>
      </c>
      <c r="L18" s="27"/>
    </row>
    <row r="19" spans="2:12" s="1" customFormat="1" ht="6.95" customHeight="1">
      <c r="B19" s="27"/>
      <c r="L19" s="27"/>
    </row>
    <row r="20" spans="2:12" s="1" customFormat="1" ht="12" customHeight="1">
      <c r="B20" s="27"/>
      <c r="D20" s="24" t="s">
        <v>25</v>
      </c>
      <c r="I20" s="24" t="s">
        <v>22</v>
      </c>
      <c r="J20" s="22" t="str">
        <f>IF('Rekapitulace stavby'!AN16="","",'Rekapitulace stavby'!AN16)</f>
        <v/>
      </c>
      <c r="L20" s="27"/>
    </row>
    <row r="21" spans="2:12" s="1" customFormat="1" ht="18" customHeight="1">
      <c r="B21" s="27"/>
      <c r="E21" s="22" t="str">
        <f>IF('Rekapitulace stavby'!E17="","",'Rekapitulace stavby'!E17)</f>
        <v xml:space="preserve"> </v>
      </c>
      <c r="I21" s="24" t="s">
        <v>23</v>
      </c>
      <c r="J21" s="22" t="str">
        <f>IF('Rekapitulace stavby'!AN17="","",'Rekapitulace stavby'!AN17)</f>
        <v/>
      </c>
      <c r="L21" s="27"/>
    </row>
    <row r="22" spans="2:12" s="1" customFormat="1" ht="6.95" customHeight="1">
      <c r="B22" s="27"/>
      <c r="L22" s="27"/>
    </row>
    <row r="23" spans="2:12" s="1" customFormat="1" ht="12" customHeight="1">
      <c r="B23" s="27"/>
      <c r="D23" s="24" t="s">
        <v>26</v>
      </c>
      <c r="I23" s="24" t="s">
        <v>22</v>
      </c>
      <c r="J23" s="22" t="str">
        <f>IF('Rekapitulace stavby'!AN19="","",'Rekapitulace stavby'!AN19)</f>
        <v/>
      </c>
      <c r="L23" s="27"/>
    </row>
    <row r="24" spans="2:12" s="1" customFormat="1" ht="18" customHeight="1">
      <c r="B24" s="27"/>
      <c r="E24" s="22" t="str">
        <f>IF('Rekapitulace stavby'!E20="","",'Rekapitulace stavby'!E20)</f>
        <v xml:space="preserve"> </v>
      </c>
      <c r="I24" s="24" t="s">
        <v>23</v>
      </c>
      <c r="J24" s="22" t="str">
        <f>IF('Rekapitulace stavby'!AN20="","",'Rekapitulace stavby'!AN20)</f>
        <v/>
      </c>
      <c r="L24" s="27"/>
    </row>
    <row r="25" spans="2:12" s="1" customFormat="1" ht="6.95" customHeight="1">
      <c r="B25" s="27"/>
      <c r="L25" s="27"/>
    </row>
    <row r="26" spans="2:12" s="1" customFormat="1" ht="12" customHeight="1">
      <c r="B26" s="27"/>
      <c r="D26" s="24" t="s">
        <v>28</v>
      </c>
      <c r="L26" s="27"/>
    </row>
    <row r="27" spans="2:12" s="7" customFormat="1" ht="16.5" customHeight="1">
      <c r="B27" s="84"/>
      <c r="E27" s="193" t="s">
        <v>1</v>
      </c>
      <c r="F27" s="193"/>
      <c r="G27" s="193"/>
      <c r="H27" s="193"/>
      <c r="L27" s="84"/>
    </row>
    <row r="28" spans="2:12" s="1" customFormat="1" ht="6.95" customHeight="1">
      <c r="B28" s="27"/>
      <c r="L28" s="27"/>
    </row>
    <row r="29" spans="2:12" s="1" customFormat="1" ht="6.95" customHeight="1">
      <c r="B29" s="27"/>
      <c r="D29" s="48"/>
      <c r="E29" s="48"/>
      <c r="F29" s="48"/>
      <c r="G29" s="48"/>
      <c r="H29" s="48"/>
      <c r="I29" s="48"/>
      <c r="J29" s="48"/>
      <c r="K29" s="48"/>
      <c r="L29" s="27"/>
    </row>
    <row r="30" spans="2:12" s="1" customFormat="1" ht="25.35" customHeight="1">
      <c r="B30" s="27"/>
      <c r="D30" s="85" t="s">
        <v>29</v>
      </c>
      <c r="J30" s="61">
        <f>ROUND(J120, 2)</f>
        <v>0</v>
      </c>
      <c r="L30" s="27"/>
    </row>
    <row r="31" spans="2:12" s="1" customFormat="1" ht="6.95" customHeight="1">
      <c r="B31" s="27"/>
      <c r="D31" s="48"/>
      <c r="E31" s="48"/>
      <c r="F31" s="48"/>
      <c r="G31" s="48"/>
      <c r="H31" s="48"/>
      <c r="I31" s="48"/>
      <c r="J31" s="48"/>
      <c r="K31" s="48"/>
      <c r="L31" s="27"/>
    </row>
    <row r="32" spans="2:12" s="1" customFormat="1" ht="14.45" customHeight="1">
      <c r="B32" s="27"/>
      <c r="F32" s="30" t="s">
        <v>31</v>
      </c>
      <c r="I32" s="30" t="s">
        <v>30</v>
      </c>
      <c r="J32" s="30" t="s">
        <v>32</v>
      </c>
      <c r="L32" s="27"/>
    </row>
    <row r="33" spans="2:12" s="1" customFormat="1" ht="14.45" customHeight="1">
      <c r="B33" s="27"/>
      <c r="D33" s="50" t="s">
        <v>33</v>
      </c>
      <c r="E33" s="24" t="s">
        <v>34</v>
      </c>
      <c r="F33" s="86">
        <f>ROUND((SUM(BE120:BE160)),  2)</f>
        <v>0</v>
      </c>
      <c r="I33" s="87">
        <v>0.21</v>
      </c>
      <c r="J33" s="86">
        <f>ROUND(((SUM(BE120:BE160))*I33),  2)</f>
        <v>0</v>
      </c>
      <c r="L33" s="27"/>
    </row>
    <row r="34" spans="2:12" s="1" customFormat="1" ht="14.45" customHeight="1">
      <c r="B34" s="27"/>
      <c r="E34" s="24" t="s">
        <v>35</v>
      </c>
      <c r="F34" s="86">
        <f>ROUND((SUM(BF120:BF160)),  2)</f>
        <v>0</v>
      </c>
      <c r="I34" s="87">
        <v>0.12</v>
      </c>
      <c r="J34" s="86">
        <f>ROUND(((SUM(BF120:BF160))*I34),  2)</f>
        <v>0</v>
      </c>
      <c r="L34" s="27"/>
    </row>
    <row r="35" spans="2:12" s="1" customFormat="1" ht="14.45" hidden="1" customHeight="1">
      <c r="B35" s="27"/>
      <c r="E35" s="24" t="s">
        <v>36</v>
      </c>
      <c r="F35" s="86">
        <f>ROUND((SUM(BG120:BG160)),  2)</f>
        <v>0</v>
      </c>
      <c r="I35" s="87">
        <v>0.21</v>
      </c>
      <c r="J35" s="86">
        <f>0</f>
        <v>0</v>
      </c>
      <c r="L35" s="27"/>
    </row>
    <row r="36" spans="2:12" s="1" customFormat="1" ht="14.45" hidden="1" customHeight="1">
      <c r="B36" s="27"/>
      <c r="E36" s="24" t="s">
        <v>37</v>
      </c>
      <c r="F36" s="86">
        <f>ROUND((SUM(BH120:BH160)),  2)</f>
        <v>0</v>
      </c>
      <c r="I36" s="87">
        <v>0.12</v>
      </c>
      <c r="J36" s="86">
        <f>0</f>
        <v>0</v>
      </c>
      <c r="L36" s="27"/>
    </row>
    <row r="37" spans="2:12" s="1" customFormat="1" ht="14.45" hidden="1" customHeight="1">
      <c r="B37" s="27"/>
      <c r="E37" s="24" t="s">
        <v>38</v>
      </c>
      <c r="F37" s="86">
        <f>ROUND((SUM(BI120:BI160)),  2)</f>
        <v>0</v>
      </c>
      <c r="I37" s="87">
        <v>0</v>
      </c>
      <c r="J37" s="86">
        <f>0</f>
        <v>0</v>
      </c>
      <c r="L37" s="27"/>
    </row>
    <row r="38" spans="2:12" s="1" customFormat="1" ht="6.95" customHeight="1">
      <c r="B38" s="27"/>
      <c r="L38" s="27"/>
    </row>
    <row r="39" spans="2:12" s="1" customFormat="1" ht="25.35" customHeight="1">
      <c r="B39" s="27"/>
      <c r="C39" s="88"/>
      <c r="D39" s="89" t="s">
        <v>39</v>
      </c>
      <c r="E39" s="52"/>
      <c r="F39" s="52"/>
      <c r="G39" s="90" t="s">
        <v>40</v>
      </c>
      <c r="H39" s="91" t="s">
        <v>41</v>
      </c>
      <c r="I39" s="52"/>
      <c r="J39" s="92">
        <f>SUM(J30:J37)</f>
        <v>0</v>
      </c>
      <c r="K39" s="93"/>
      <c r="L39" s="27"/>
    </row>
    <row r="40" spans="2:12" s="1" customFormat="1" ht="14.45" customHeight="1">
      <c r="B40" s="27"/>
      <c r="L40" s="27"/>
    </row>
    <row r="41" spans="2:12" ht="14.45" customHeight="1">
      <c r="B41" s="18"/>
      <c r="L41" s="18"/>
    </row>
    <row r="42" spans="2:12" ht="14.45" customHeight="1">
      <c r="B42" s="18"/>
      <c r="L42" s="18"/>
    </row>
    <row r="43" spans="2:12" ht="14.45" customHeight="1">
      <c r="B43" s="18"/>
      <c r="L43" s="18"/>
    </row>
    <row r="44" spans="2:12" ht="14.45" customHeight="1">
      <c r="B44" s="18"/>
      <c r="L44" s="18"/>
    </row>
    <row r="45" spans="2:12" ht="14.45" customHeight="1">
      <c r="B45" s="18"/>
      <c r="L45" s="18"/>
    </row>
    <row r="46" spans="2:12" ht="14.45" customHeight="1">
      <c r="B46" s="18"/>
      <c r="L46" s="18"/>
    </row>
    <row r="47" spans="2:12" ht="14.45" customHeight="1">
      <c r="B47" s="18"/>
      <c r="L47" s="18"/>
    </row>
    <row r="48" spans="2:12" ht="14.45" customHeight="1">
      <c r="B48" s="18"/>
      <c r="L48" s="18"/>
    </row>
    <row r="49" spans="2:12" ht="14.45" customHeight="1">
      <c r="B49" s="18"/>
      <c r="L49" s="18"/>
    </row>
    <row r="50" spans="2:12" s="1" customFormat="1" ht="14.45" customHeight="1">
      <c r="B50" s="27"/>
      <c r="D50" s="36" t="s">
        <v>42</v>
      </c>
      <c r="E50" s="37"/>
      <c r="F50" s="37"/>
      <c r="G50" s="36" t="s">
        <v>43</v>
      </c>
      <c r="H50" s="37"/>
      <c r="I50" s="37"/>
      <c r="J50" s="37"/>
      <c r="K50" s="37"/>
      <c r="L50" s="27"/>
    </row>
    <row r="51" spans="2:12">
      <c r="B51" s="18"/>
      <c r="L51" s="18"/>
    </row>
    <row r="52" spans="2:12">
      <c r="B52" s="18"/>
      <c r="L52" s="18"/>
    </row>
    <row r="53" spans="2:12">
      <c r="B53" s="18"/>
      <c r="L53" s="18"/>
    </row>
    <row r="54" spans="2:12">
      <c r="B54" s="18"/>
      <c r="L54" s="18"/>
    </row>
    <row r="55" spans="2:12">
      <c r="B55" s="18"/>
      <c r="L55" s="18"/>
    </row>
    <row r="56" spans="2:12">
      <c r="B56" s="18"/>
      <c r="L56" s="18"/>
    </row>
    <row r="57" spans="2:12">
      <c r="B57" s="18"/>
      <c r="L57" s="18"/>
    </row>
    <row r="58" spans="2:12">
      <c r="B58" s="18"/>
      <c r="L58" s="18"/>
    </row>
    <row r="59" spans="2:12">
      <c r="B59" s="18"/>
      <c r="L59" s="18"/>
    </row>
    <row r="60" spans="2:12">
      <c r="B60" s="18"/>
      <c r="L60" s="18"/>
    </row>
    <row r="61" spans="2:12" s="1" customFormat="1" ht="12.75">
      <c r="B61" s="27"/>
      <c r="D61" s="38" t="s">
        <v>44</v>
      </c>
      <c r="E61" s="29"/>
      <c r="F61" s="94" t="s">
        <v>45</v>
      </c>
      <c r="G61" s="38" t="s">
        <v>44</v>
      </c>
      <c r="H61" s="29"/>
      <c r="I61" s="29"/>
      <c r="J61" s="95" t="s">
        <v>45</v>
      </c>
      <c r="K61" s="29"/>
      <c r="L61" s="27"/>
    </row>
    <row r="62" spans="2:12">
      <c r="B62" s="18"/>
      <c r="L62" s="18"/>
    </row>
    <row r="63" spans="2:12">
      <c r="B63" s="18"/>
      <c r="L63" s="18"/>
    </row>
    <row r="64" spans="2:12">
      <c r="B64" s="18"/>
      <c r="L64" s="18"/>
    </row>
    <row r="65" spans="2:12" s="1" customFormat="1" ht="12.75">
      <c r="B65" s="27"/>
      <c r="D65" s="36" t="s">
        <v>46</v>
      </c>
      <c r="E65" s="37"/>
      <c r="F65" s="37"/>
      <c r="G65" s="36" t="s">
        <v>47</v>
      </c>
      <c r="H65" s="37"/>
      <c r="I65" s="37"/>
      <c r="J65" s="37"/>
      <c r="K65" s="37"/>
      <c r="L65" s="27"/>
    </row>
    <row r="66" spans="2:12">
      <c r="B66" s="18"/>
      <c r="L66" s="18"/>
    </row>
    <row r="67" spans="2:12">
      <c r="B67" s="18"/>
      <c r="L67" s="18"/>
    </row>
    <row r="68" spans="2:12">
      <c r="B68" s="18"/>
      <c r="L68" s="18"/>
    </row>
    <row r="69" spans="2:12">
      <c r="B69" s="18"/>
      <c r="L69" s="18"/>
    </row>
    <row r="70" spans="2:12">
      <c r="B70" s="18"/>
      <c r="L70" s="18"/>
    </row>
    <row r="71" spans="2:12">
      <c r="B71" s="18"/>
      <c r="L71" s="18"/>
    </row>
    <row r="72" spans="2:12">
      <c r="B72" s="18"/>
      <c r="L72" s="18"/>
    </row>
    <row r="73" spans="2:12">
      <c r="B73" s="18"/>
      <c r="L73" s="18"/>
    </row>
    <row r="74" spans="2:12">
      <c r="B74" s="18"/>
      <c r="L74" s="18"/>
    </row>
    <row r="75" spans="2:12">
      <c r="B75" s="18"/>
      <c r="L75" s="18"/>
    </row>
    <row r="76" spans="2:12" s="1" customFormat="1" ht="12.75">
      <c r="B76" s="27"/>
      <c r="D76" s="38" t="s">
        <v>44</v>
      </c>
      <c r="E76" s="29"/>
      <c r="F76" s="94" t="s">
        <v>45</v>
      </c>
      <c r="G76" s="38" t="s">
        <v>44</v>
      </c>
      <c r="H76" s="29"/>
      <c r="I76" s="29"/>
      <c r="J76" s="95" t="s">
        <v>45</v>
      </c>
      <c r="K76" s="29"/>
      <c r="L76" s="27"/>
    </row>
    <row r="77" spans="2:12" s="1" customFormat="1" ht="14.45" customHeight="1">
      <c r="B77" s="39"/>
      <c r="C77" s="40"/>
      <c r="D77" s="40"/>
      <c r="E77" s="40"/>
      <c r="F77" s="40"/>
      <c r="G77" s="40"/>
      <c r="H77" s="40"/>
      <c r="I77" s="40"/>
      <c r="J77" s="40"/>
      <c r="K77" s="40"/>
      <c r="L77" s="27"/>
    </row>
    <row r="81" spans="2:47" s="1" customFormat="1" ht="6.95" hidden="1" customHeight="1">
      <c r="B81" s="41"/>
      <c r="C81" s="42"/>
      <c r="D81" s="42"/>
      <c r="E81" s="42"/>
      <c r="F81" s="42"/>
      <c r="G81" s="42"/>
      <c r="H81" s="42"/>
      <c r="I81" s="42"/>
      <c r="J81" s="42"/>
      <c r="K81" s="42"/>
      <c r="L81" s="27"/>
    </row>
    <row r="82" spans="2:47" s="1" customFormat="1" ht="24.95" hidden="1" customHeight="1">
      <c r="B82" s="27"/>
      <c r="C82" s="19" t="s">
        <v>91</v>
      </c>
      <c r="L82" s="27"/>
    </row>
    <row r="83" spans="2:47" s="1" customFormat="1" ht="6.95" hidden="1" customHeight="1">
      <c r="B83" s="27"/>
      <c r="L83" s="27"/>
    </row>
    <row r="84" spans="2:47" s="1" customFormat="1" ht="12" hidden="1" customHeight="1">
      <c r="B84" s="27"/>
      <c r="C84" s="24" t="s">
        <v>14</v>
      </c>
      <c r="L84" s="27"/>
    </row>
    <row r="85" spans="2:47" s="1" customFormat="1" ht="16.5" hidden="1" customHeight="1">
      <c r="B85" s="27"/>
      <c r="E85" s="203" t="str">
        <f>E7</f>
        <v>Rekonstrukce lávky Dolní - Kopřivnice</v>
      </c>
      <c r="F85" s="204"/>
      <c r="G85" s="204"/>
      <c r="H85" s="204"/>
      <c r="L85" s="27"/>
    </row>
    <row r="86" spans="2:47" s="1" customFormat="1" ht="12" hidden="1" customHeight="1">
      <c r="B86" s="27"/>
      <c r="C86" s="24" t="s">
        <v>89</v>
      </c>
      <c r="L86" s="27"/>
    </row>
    <row r="87" spans="2:47" s="1" customFormat="1" ht="16.5" hidden="1" customHeight="1">
      <c r="B87" s="27"/>
      <c r="E87" s="168" t="str">
        <f>E9</f>
        <v>B - Bourací práce</v>
      </c>
      <c r="F87" s="202"/>
      <c r="G87" s="202"/>
      <c r="H87" s="202"/>
      <c r="L87" s="27"/>
    </row>
    <row r="88" spans="2:47" s="1" customFormat="1" ht="6.95" hidden="1" customHeight="1">
      <c r="B88" s="27"/>
      <c r="L88" s="27"/>
    </row>
    <row r="89" spans="2:47" s="1" customFormat="1" ht="12" hidden="1" customHeight="1">
      <c r="B89" s="27"/>
      <c r="C89" s="24" t="s">
        <v>17</v>
      </c>
      <c r="F89" s="22" t="str">
        <f>F12</f>
        <v xml:space="preserve"> </v>
      </c>
      <c r="I89" s="24" t="s">
        <v>19</v>
      </c>
      <c r="J89" s="47" t="str">
        <f>IF(J12="","",J12)</f>
        <v>18. 3. 2025</v>
      </c>
      <c r="L89" s="27"/>
    </row>
    <row r="90" spans="2:47" s="1" customFormat="1" ht="6.95" hidden="1" customHeight="1">
      <c r="B90" s="27"/>
      <c r="L90" s="27"/>
    </row>
    <row r="91" spans="2:47" s="1" customFormat="1" ht="15.2" hidden="1" customHeight="1">
      <c r="B91" s="27"/>
      <c r="C91" s="24" t="s">
        <v>21</v>
      </c>
      <c r="F91" s="22" t="str">
        <f>E15</f>
        <v xml:space="preserve"> </v>
      </c>
      <c r="I91" s="24" t="s">
        <v>25</v>
      </c>
      <c r="J91" s="25" t="str">
        <f>E21</f>
        <v xml:space="preserve"> </v>
      </c>
      <c r="L91" s="27"/>
    </row>
    <row r="92" spans="2:47" s="1" customFormat="1" ht="15.2" hidden="1" customHeight="1">
      <c r="B92" s="27"/>
      <c r="C92" s="24" t="s">
        <v>24</v>
      </c>
      <c r="F92" s="22" t="str">
        <f>IF(E18="","",E18)</f>
        <v xml:space="preserve"> </v>
      </c>
      <c r="I92" s="24" t="s">
        <v>26</v>
      </c>
      <c r="J92" s="25" t="str">
        <f>E24</f>
        <v xml:space="preserve"> </v>
      </c>
      <c r="L92" s="27"/>
    </row>
    <row r="93" spans="2:47" s="1" customFormat="1" ht="10.35" hidden="1" customHeight="1">
      <c r="B93" s="27"/>
      <c r="L93" s="27"/>
    </row>
    <row r="94" spans="2:47" s="1" customFormat="1" ht="29.25" hidden="1" customHeight="1">
      <c r="B94" s="27"/>
      <c r="C94" s="96" t="s">
        <v>92</v>
      </c>
      <c r="D94" s="88"/>
      <c r="E94" s="88"/>
      <c r="F94" s="88"/>
      <c r="G94" s="88"/>
      <c r="H94" s="88"/>
      <c r="I94" s="88"/>
      <c r="J94" s="97" t="s">
        <v>93</v>
      </c>
      <c r="K94" s="88"/>
      <c r="L94" s="27"/>
    </row>
    <row r="95" spans="2:47" s="1" customFormat="1" ht="10.35" hidden="1" customHeight="1">
      <c r="B95" s="27"/>
      <c r="L95" s="27"/>
    </row>
    <row r="96" spans="2:47" s="1" customFormat="1" ht="22.9" hidden="1" customHeight="1">
      <c r="B96" s="27"/>
      <c r="C96" s="98" t="s">
        <v>94</v>
      </c>
      <c r="J96" s="61">
        <f>J120</f>
        <v>0</v>
      </c>
      <c r="L96" s="27"/>
      <c r="AU96" s="15" t="s">
        <v>95</v>
      </c>
    </row>
    <row r="97" spans="2:12" s="8" customFormat="1" ht="24.95" hidden="1" customHeight="1">
      <c r="B97" s="99"/>
      <c r="D97" s="100" t="s">
        <v>140</v>
      </c>
      <c r="E97" s="101"/>
      <c r="F97" s="101"/>
      <c r="G97" s="101"/>
      <c r="H97" s="101"/>
      <c r="I97" s="101"/>
      <c r="J97" s="102">
        <f>J121</f>
        <v>0</v>
      </c>
      <c r="L97" s="99"/>
    </row>
    <row r="98" spans="2:12" s="11" customFormat="1" ht="19.899999999999999" hidden="1" customHeight="1">
      <c r="B98" s="137"/>
      <c r="D98" s="138" t="s">
        <v>141</v>
      </c>
      <c r="E98" s="139"/>
      <c r="F98" s="139"/>
      <c r="G98" s="139"/>
      <c r="H98" s="139"/>
      <c r="I98" s="139"/>
      <c r="J98" s="140">
        <f>J122</f>
        <v>0</v>
      </c>
      <c r="L98" s="137"/>
    </row>
    <row r="99" spans="2:12" s="11" customFormat="1" ht="19.899999999999999" hidden="1" customHeight="1">
      <c r="B99" s="137"/>
      <c r="D99" s="138" t="s">
        <v>142</v>
      </c>
      <c r="E99" s="139"/>
      <c r="F99" s="139"/>
      <c r="G99" s="139"/>
      <c r="H99" s="139"/>
      <c r="I99" s="139"/>
      <c r="J99" s="140">
        <f>J141</f>
        <v>0</v>
      </c>
      <c r="L99" s="137"/>
    </row>
    <row r="100" spans="2:12" s="11" customFormat="1" ht="19.899999999999999" hidden="1" customHeight="1">
      <c r="B100" s="137"/>
      <c r="D100" s="138" t="s">
        <v>143</v>
      </c>
      <c r="E100" s="139"/>
      <c r="F100" s="139"/>
      <c r="G100" s="139"/>
      <c r="H100" s="139"/>
      <c r="I100" s="139"/>
      <c r="J100" s="140">
        <f>J152</f>
        <v>0</v>
      </c>
      <c r="L100" s="137"/>
    </row>
    <row r="101" spans="2:12" s="1" customFormat="1" ht="21.75" hidden="1" customHeight="1">
      <c r="B101" s="27"/>
      <c r="L101" s="27"/>
    </row>
    <row r="102" spans="2:12" s="1" customFormat="1" ht="6.95" hidden="1" customHeight="1">
      <c r="B102" s="39"/>
      <c r="C102" s="40"/>
      <c r="D102" s="40"/>
      <c r="E102" s="40"/>
      <c r="F102" s="40"/>
      <c r="G102" s="40"/>
      <c r="H102" s="40"/>
      <c r="I102" s="40"/>
      <c r="J102" s="40"/>
      <c r="K102" s="40"/>
      <c r="L102" s="27"/>
    </row>
    <row r="103" spans="2:12" hidden="1"/>
    <row r="104" spans="2:12" hidden="1"/>
    <row r="105" spans="2:12" hidden="1"/>
    <row r="106" spans="2:12" s="1" customFormat="1" ht="6.95" customHeight="1">
      <c r="B106" s="41"/>
      <c r="C106" s="42"/>
      <c r="D106" s="42"/>
      <c r="E106" s="42"/>
      <c r="F106" s="42"/>
      <c r="G106" s="42"/>
      <c r="H106" s="42"/>
      <c r="I106" s="42"/>
      <c r="J106" s="42"/>
      <c r="K106" s="42"/>
      <c r="L106" s="27"/>
    </row>
    <row r="107" spans="2:12" s="1" customFormat="1" ht="24.95" customHeight="1">
      <c r="B107" s="27"/>
      <c r="C107" s="19" t="s">
        <v>97</v>
      </c>
      <c r="L107" s="27"/>
    </row>
    <row r="108" spans="2:12" s="1" customFormat="1" ht="6.95" customHeight="1">
      <c r="B108" s="27"/>
      <c r="L108" s="27"/>
    </row>
    <row r="109" spans="2:12" s="1" customFormat="1" ht="12" customHeight="1">
      <c r="B109" s="27"/>
      <c r="C109" s="24" t="s">
        <v>14</v>
      </c>
      <c r="L109" s="27"/>
    </row>
    <row r="110" spans="2:12" s="1" customFormat="1" ht="16.5" customHeight="1">
      <c r="B110" s="27"/>
      <c r="E110" s="203" t="str">
        <f>E7</f>
        <v>Rekonstrukce lávky Dolní - Kopřivnice</v>
      </c>
      <c r="F110" s="204"/>
      <c r="G110" s="204"/>
      <c r="H110" s="204"/>
      <c r="L110" s="27"/>
    </row>
    <row r="111" spans="2:12" s="1" customFormat="1" ht="12" customHeight="1">
      <c r="B111" s="27"/>
      <c r="C111" s="24" t="s">
        <v>89</v>
      </c>
      <c r="L111" s="27"/>
    </row>
    <row r="112" spans="2:12" s="1" customFormat="1" ht="16.5" customHeight="1">
      <c r="B112" s="27"/>
      <c r="E112" s="168" t="str">
        <f>E9</f>
        <v>B - Bourací práce</v>
      </c>
      <c r="F112" s="202"/>
      <c r="G112" s="202"/>
      <c r="H112" s="202"/>
      <c r="L112" s="27"/>
    </row>
    <row r="113" spans="2:65" s="1" customFormat="1" ht="6.95" customHeight="1">
      <c r="B113" s="27"/>
      <c r="L113" s="27"/>
    </row>
    <row r="114" spans="2:65" s="1" customFormat="1" ht="12" customHeight="1">
      <c r="B114" s="27"/>
      <c r="C114" s="24" t="s">
        <v>17</v>
      </c>
      <c r="F114" s="22" t="str">
        <f>F12</f>
        <v xml:space="preserve"> </v>
      </c>
      <c r="I114" s="24" t="s">
        <v>19</v>
      </c>
      <c r="J114" s="47" t="str">
        <f>IF(J12="","",J12)</f>
        <v>18. 3. 2025</v>
      </c>
      <c r="L114" s="27"/>
    </row>
    <row r="115" spans="2:65" s="1" customFormat="1" ht="6.95" customHeight="1">
      <c r="B115" s="27"/>
      <c r="L115" s="27"/>
    </row>
    <row r="116" spans="2:65" s="1" customFormat="1" ht="15.2" customHeight="1">
      <c r="B116" s="27"/>
      <c r="C116" s="24" t="s">
        <v>21</v>
      </c>
      <c r="F116" s="22" t="str">
        <f>E15</f>
        <v xml:space="preserve"> </v>
      </c>
      <c r="I116" s="24" t="s">
        <v>25</v>
      </c>
      <c r="J116" s="25" t="str">
        <f>E21</f>
        <v xml:space="preserve"> </v>
      </c>
      <c r="L116" s="27"/>
    </row>
    <row r="117" spans="2:65" s="1" customFormat="1" ht="15.2" customHeight="1">
      <c r="B117" s="27"/>
      <c r="C117" s="24" t="s">
        <v>24</v>
      </c>
      <c r="F117" s="22" t="str">
        <f>IF(E18="","",E18)</f>
        <v xml:space="preserve"> </v>
      </c>
      <c r="I117" s="24" t="s">
        <v>26</v>
      </c>
      <c r="J117" s="25" t="str">
        <f>E24</f>
        <v xml:space="preserve"> </v>
      </c>
      <c r="L117" s="27"/>
    </row>
    <row r="118" spans="2:65" s="1" customFormat="1" ht="10.35" customHeight="1">
      <c r="B118" s="27"/>
      <c r="L118" s="27"/>
    </row>
    <row r="119" spans="2:65" s="9" customFormat="1" ht="29.25" customHeight="1">
      <c r="B119" s="103"/>
      <c r="C119" s="104" t="s">
        <v>98</v>
      </c>
      <c r="D119" s="105" t="s">
        <v>54</v>
      </c>
      <c r="E119" s="105" t="s">
        <v>50</v>
      </c>
      <c r="F119" s="105" t="s">
        <v>51</v>
      </c>
      <c r="G119" s="105" t="s">
        <v>99</v>
      </c>
      <c r="H119" s="105" t="s">
        <v>100</v>
      </c>
      <c r="I119" s="105" t="s">
        <v>101</v>
      </c>
      <c r="J119" s="105" t="s">
        <v>93</v>
      </c>
      <c r="K119" s="106" t="s">
        <v>102</v>
      </c>
      <c r="L119" s="103"/>
      <c r="M119" s="54" t="s">
        <v>1</v>
      </c>
      <c r="N119" s="55" t="s">
        <v>33</v>
      </c>
      <c r="O119" s="55" t="s">
        <v>103</v>
      </c>
      <c r="P119" s="55" t="s">
        <v>104</v>
      </c>
      <c r="Q119" s="55" t="s">
        <v>105</v>
      </c>
      <c r="R119" s="55" t="s">
        <v>106</v>
      </c>
      <c r="S119" s="55" t="s">
        <v>107</v>
      </c>
      <c r="T119" s="56" t="s">
        <v>108</v>
      </c>
    </row>
    <row r="120" spans="2:65" s="1" customFormat="1" ht="22.9" customHeight="1">
      <c r="B120" s="27"/>
      <c r="C120" s="59" t="s">
        <v>109</v>
      </c>
      <c r="J120" s="107">
        <f>BK120</f>
        <v>0</v>
      </c>
      <c r="L120" s="27"/>
      <c r="M120" s="57"/>
      <c r="N120" s="48"/>
      <c r="O120" s="48"/>
      <c r="P120" s="108">
        <f>P121</f>
        <v>385.62146399999995</v>
      </c>
      <c r="Q120" s="48"/>
      <c r="R120" s="108">
        <f>R121</f>
        <v>1.9225007999999999</v>
      </c>
      <c r="S120" s="48"/>
      <c r="T120" s="109">
        <f>T121</f>
        <v>68.626999999999995</v>
      </c>
      <c r="AT120" s="15" t="s">
        <v>68</v>
      </c>
      <c r="AU120" s="15" t="s">
        <v>95</v>
      </c>
      <c r="BK120" s="110">
        <f>BK121</f>
        <v>0</v>
      </c>
    </row>
    <row r="121" spans="2:65" s="10" customFormat="1" ht="25.9" customHeight="1">
      <c r="B121" s="111"/>
      <c r="D121" s="112" t="s">
        <v>68</v>
      </c>
      <c r="E121" s="113" t="s">
        <v>144</v>
      </c>
      <c r="F121" s="113" t="s">
        <v>145</v>
      </c>
      <c r="J121" s="114">
        <f>BK121</f>
        <v>0</v>
      </c>
      <c r="L121" s="111"/>
      <c r="M121" s="115"/>
      <c r="P121" s="116">
        <f>P122+P141+P152</f>
        <v>385.62146399999995</v>
      </c>
      <c r="R121" s="116">
        <f>R122+R141+R152</f>
        <v>1.9225007999999999</v>
      </c>
      <c r="T121" s="117">
        <f>T122+T141+T152</f>
        <v>68.626999999999995</v>
      </c>
      <c r="AR121" s="112" t="s">
        <v>77</v>
      </c>
      <c r="AT121" s="118" t="s">
        <v>68</v>
      </c>
      <c r="AU121" s="118" t="s">
        <v>69</v>
      </c>
      <c r="AY121" s="112" t="s">
        <v>113</v>
      </c>
      <c r="BK121" s="119">
        <f>BK122+BK141+BK152</f>
        <v>0</v>
      </c>
    </row>
    <row r="122" spans="2:65" s="10" customFormat="1" ht="22.9" customHeight="1">
      <c r="B122" s="111"/>
      <c r="D122" s="112" t="s">
        <v>68</v>
      </c>
      <c r="E122" s="141" t="s">
        <v>77</v>
      </c>
      <c r="F122" s="141" t="s">
        <v>146</v>
      </c>
      <c r="J122" s="142">
        <f>BK122</f>
        <v>0</v>
      </c>
      <c r="L122" s="111"/>
      <c r="M122" s="115"/>
      <c r="P122" s="116">
        <f>SUM(P123:P140)</f>
        <v>45.465400000000002</v>
      </c>
      <c r="R122" s="116">
        <f>SUM(R123:R140)</f>
        <v>6.9000000000000008E-4</v>
      </c>
      <c r="T122" s="117">
        <f>SUM(T123:T140)</f>
        <v>28.994999999999997</v>
      </c>
      <c r="AR122" s="112" t="s">
        <v>77</v>
      </c>
      <c r="AT122" s="118" t="s">
        <v>68</v>
      </c>
      <c r="AU122" s="118" t="s">
        <v>77</v>
      </c>
      <c r="AY122" s="112" t="s">
        <v>113</v>
      </c>
      <c r="BK122" s="119">
        <f>SUM(BK123:BK140)</f>
        <v>0</v>
      </c>
    </row>
    <row r="123" spans="2:65" s="1" customFormat="1" ht="33" customHeight="1">
      <c r="B123" s="120"/>
      <c r="C123" s="121" t="s">
        <v>147</v>
      </c>
      <c r="D123" s="121" t="s">
        <v>114</v>
      </c>
      <c r="E123" s="122" t="s">
        <v>148</v>
      </c>
      <c r="F123" s="123" t="s">
        <v>149</v>
      </c>
      <c r="G123" s="124" t="s">
        <v>150</v>
      </c>
      <c r="H123" s="125">
        <v>36</v>
      </c>
      <c r="I123" s="126"/>
      <c r="J123" s="126">
        <f>ROUND(I123*H123,2)</f>
        <v>0</v>
      </c>
      <c r="K123" s="123" t="s">
        <v>118</v>
      </c>
      <c r="L123" s="27"/>
      <c r="M123" s="127" t="s">
        <v>1</v>
      </c>
      <c r="N123" s="128" t="s">
        <v>34</v>
      </c>
      <c r="O123" s="129">
        <v>0.155</v>
      </c>
      <c r="P123" s="129">
        <f>O123*H123</f>
        <v>5.58</v>
      </c>
      <c r="Q123" s="129">
        <v>0</v>
      </c>
      <c r="R123" s="129">
        <f>Q123*H123</f>
        <v>0</v>
      </c>
      <c r="S123" s="129">
        <v>0.28999999999999998</v>
      </c>
      <c r="T123" s="130">
        <f>S123*H123</f>
        <v>10.44</v>
      </c>
      <c r="AR123" s="131" t="s">
        <v>121</v>
      </c>
      <c r="AT123" s="131" t="s">
        <v>114</v>
      </c>
      <c r="AU123" s="131" t="s">
        <v>79</v>
      </c>
      <c r="AY123" s="15" t="s">
        <v>113</v>
      </c>
      <c r="BE123" s="132">
        <f>IF(N123="základní",J123,0)</f>
        <v>0</v>
      </c>
      <c r="BF123" s="132">
        <f>IF(N123="snížená",J123,0)</f>
        <v>0</v>
      </c>
      <c r="BG123" s="132">
        <f>IF(N123="zákl. přenesená",J123,0)</f>
        <v>0</v>
      </c>
      <c r="BH123" s="132">
        <f>IF(N123="sníž. přenesená",J123,0)</f>
        <v>0</v>
      </c>
      <c r="BI123" s="132">
        <f>IF(N123="nulová",J123,0)</f>
        <v>0</v>
      </c>
      <c r="BJ123" s="15" t="s">
        <v>77</v>
      </c>
      <c r="BK123" s="132">
        <f>ROUND(I123*H123,2)</f>
        <v>0</v>
      </c>
      <c r="BL123" s="15" t="s">
        <v>121</v>
      </c>
      <c r="BM123" s="131" t="s">
        <v>151</v>
      </c>
    </row>
    <row r="124" spans="2:65" s="1" customFormat="1" ht="24.2" customHeight="1">
      <c r="B124" s="120"/>
      <c r="C124" s="121" t="s">
        <v>77</v>
      </c>
      <c r="D124" s="121" t="s">
        <v>114</v>
      </c>
      <c r="E124" s="122" t="s">
        <v>152</v>
      </c>
      <c r="F124" s="123" t="s">
        <v>153</v>
      </c>
      <c r="G124" s="124" t="s">
        <v>150</v>
      </c>
      <c r="H124" s="125">
        <v>69</v>
      </c>
      <c r="I124" s="126"/>
      <c r="J124" s="126">
        <f>ROUND(I124*H124,2)</f>
        <v>0</v>
      </c>
      <c r="K124" s="123" t="s">
        <v>118</v>
      </c>
      <c r="L124" s="27"/>
      <c r="M124" s="127" t="s">
        <v>1</v>
      </c>
      <c r="N124" s="128" t="s">
        <v>34</v>
      </c>
      <c r="O124" s="129">
        <v>0.105</v>
      </c>
      <c r="P124" s="129">
        <f>O124*H124</f>
        <v>7.2450000000000001</v>
      </c>
      <c r="Q124" s="129">
        <v>1.0000000000000001E-5</v>
      </c>
      <c r="R124" s="129">
        <f>Q124*H124</f>
        <v>6.9000000000000008E-4</v>
      </c>
      <c r="S124" s="129">
        <v>0.115</v>
      </c>
      <c r="T124" s="130">
        <f>S124*H124</f>
        <v>7.9350000000000005</v>
      </c>
      <c r="AR124" s="131" t="s">
        <v>121</v>
      </c>
      <c r="AT124" s="131" t="s">
        <v>114</v>
      </c>
      <c r="AU124" s="131" t="s">
        <v>79</v>
      </c>
      <c r="AY124" s="15" t="s">
        <v>113</v>
      </c>
      <c r="BE124" s="132">
        <f>IF(N124="základní",J124,0)</f>
        <v>0</v>
      </c>
      <c r="BF124" s="132">
        <f>IF(N124="snížená",J124,0)</f>
        <v>0</v>
      </c>
      <c r="BG124" s="132">
        <f>IF(N124="zákl. přenesená",J124,0)</f>
        <v>0</v>
      </c>
      <c r="BH124" s="132">
        <f>IF(N124="sníž. přenesená",J124,0)</f>
        <v>0</v>
      </c>
      <c r="BI124" s="132">
        <f>IF(N124="nulová",J124,0)</f>
        <v>0</v>
      </c>
      <c r="BJ124" s="15" t="s">
        <v>77</v>
      </c>
      <c r="BK124" s="132">
        <f>ROUND(I124*H124,2)</f>
        <v>0</v>
      </c>
      <c r="BL124" s="15" t="s">
        <v>121</v>
      </c>
      <c r="BM124" s="131" t="s">
        <v>154</v>
      </c>
    </row>
    <row r="125" spans="2:65" s="12" customFormat="1">
      <c r="B125" s="143"/>
      <c r="D125" s="144" t="s">
        <v>155</v>
      </c>
      <c r="E125" s="145" t="s">
        <v>1</v>
      </c>
      <c r="F125" s="146" t="s">
        <v>156</v>
      </c>
      <c r="H125" s="147">
        <v>69</v>
      </c>
      <c r="L125" s="143"/>
      <c r="M125" s="148"/>
      <c r="T125" s="149"/>
      <c r="AT125" s="145" t="s">
        <v>155</v>
      </c>
      <c r="AU125" s="145" t="s">
        <v>79</v>
      </c>
      <c r="AV125" s="12" t="s">
        <v>79</v>
      </c>
      <c r="AW125" s="12" t="s">
        <v>27</v>
      </c>
      <c r="AX125" s="12" t="s">
        <v>77</v>
      </c>
      <c r="AY125" s="145" t="s">
        <v>113</v>
      </c>
    </row>
    <row r="126" spans="2:65" s="1" customFormat="1" ht="24.2" customHeight="1">
      <c r="B126" s="120"/>
      <c r="C126" s="121" t="s">
        <v>125</v>
      </c>
      <c r="D126" s="121" t="s">
        <v>114</v>
      </c>
      <c r="E126" s="122" t="s">
        <v>157</v>
      </c>
      <c r="F126" s="123" t="s">
        <v>158</v>
      </c>
      <c r="G126" s="124" t="s">
        <v>150</v>
      </c>
      <c r="H126" s="125">
        <v>36</v>
      </c>
      <c r="I126" s="126"/>
      <c r="J126" s="126">
        <f>ROUND(I126*H126,2)</f>
        <v>0</v>
      </c>
      <c r="K126" s="123" t="s">
        <v>118</v>
      </c>
      <c r="L126" s="27"/>
      <c r="M126" s="127" t="s">
        <v>1</v>
      </c>
      <c r="N126" s="128" t="s">
        <v>34</v>
      </c>
      <c r="O126" s="129">
        <v>7.5999999999999998E-2</v>
      </c>
      <c r="P126" s="129">
        <f>O126*H126</f>
        <v>2.7359999999999998</v>
      </c>
      <c r="Q126" s="129">
        <v>0</v>
      </c>
      <c r="R126" s="129">
        <f>Q126*H126</f>
        <v>0</v>
      </c>
      <c r="S126" s="129">
        <v>0</v>
      </c>
      <c r="T126" s="130">
        <f>S126*H126</f>
        <v>0</v>
      </c>
      <c r="AR126" s="131" t="s">
        <v>121</v>
      </c>
      <c r="AT126" s="131" t="s">
        <v>114</v>
      </c>
      <c r="AU126" s="131" t="s">
        <v>79</v>
      </c>
      <c r="AY126" s="15" t="s">
        <v>113</v>
      </c>
      <c r="BE126" s="132">
        <f>IF(N126="základní",J126,0)</f>
        <v>0</v>
      </c>
      <c r="BF126" s="132">
        <f>IF(N126="snížená",J126,0)</f>
        <v>0</v>
      </c>
      <c r="BG126" s="132">
        <f>IF(N126="zákl. přenesená",J126,0)</f>
        <v>0</v>
      </c>
      <c r="BH126" s="132">
        <f>IF(N126="sníž. přenesená",J126,0)</f>
        <v>0</v>
      </c>
      <c r="BI126" s="132">
        <f>IF(N126="nulová",J126,0)</f>
        <v>0</v>
      </c>
      <c r="BJ126" s="15" t="s">
        <v>77</v>
      </c>
      <c r="BK126" s="132">
        <f>ROUND(I126*H126,2)</f>
        <v>0</v>
      </c>
      <c r="BL126" s="15" t="s">
        <v>121</v>
      </c>
      <c r="BM126" s="131" t="s">
        <v>159</v>
      </c>
    </row>
    <row r="127" spans="2:65" s="12" customFormat="1">
      <c r="B127" s="143"/>
      <c r="D127" s="144" t="s">
        <v>155</v>
      </c>
      <c r="E127" s="145" t="s">
        <v>1</v>
      </c>
      <c r="F127" s="146" t="s">
        <v>160</v>
      </c>
      <c r="H127" s="147">
        <v>36</v>
      </c>
      <c r="L127" s="143"/>
      <c r="M127" s="148"/>
      <c r="T127" s="149"/>
      <c r="AT127" s="145" t="s">
        <v>155</v>
      </c>
      <c r="AU127" s="145" t="s">
        <v>79</v>
      </c>
      <c r="AV127" s="12" t="s">
        <v>79</v>
      </c>
      <c r="AW127" s="12" t="s">
        <v>27</v>
      </c>
      <c r="AX127" s="12" t="s">
        <v>77</v>
      </c>
      <c r="AY127" s="145" t="s">
        <v>113</v>
      </c>
    </row>
    <row r="128" spans="2:65" s="1" customFormat="1" ht="24.2" customHeight="1">
      <c r="B128" s="120"/>
      <c r="C128" s="121" t="s">
        <v>161</v>
      </c>
      <c r="D128" s="121" t="s">
        <v>114</v>
      </c>
      <c r="E128" s="122" t="s">
        <v>162</v>
      </c>
      <c r="F128" s="123" t="s">
        <v>163</v>
      </c>
      <c r="G128" s="124" t="s">
        <v>150</v>
      </c>
      <c r="H128" s="125">
        <v>36</v>
      </c>
      <c r="I128" s="126"/>
      <c r="J128" s="126">
        <f>ROUND(I128*H128,2)</f>
        <v>0</v>
      </c>
      <c r="K128" s="123" t="s">
        <v>118</v>
      </c>
      <c r="L128" s="27"/>
      <c r="M128" s="127" t="s">
        <v>1</v>
      </c>
      <c r="N128" s="128" t="s">
        <v>34</v>
      </c>
      <c r="O128" s="129">
        <v>5.3999999999999999E-2</v>
      </c>
      <c r="P128" s="129">
        <f>O128*H128</f>
        <v>1.944</v>
      </c>
      <c r="Q128" s="129">
        <v>0</v>
      </c>
      <c r="R128" s="129">
        <f>Q128*H128</f>
        <v>0</v>
      </c>
      <c r="S128" s="129">
        <v>0.29499999999999998</v>
      </c>
      <c r="T128" s="130">
        <f>S128*H128</f>
        <v>10.62</v>
      </c>
      <c r="AR128" s="131" t="s">
        <v>121</v>
      </c>
      <c r="AT128" s="131" t="s">
        <v>114</v>
      </c>
      <c r="AU128" s="131" t="s">
        <v>79</v>
      </c>
      <c r="AY128" s="15" t="s">
        <v>113</v>
      </c>
      <c r="BE128" s="132">
        <f>IF(N128="základní",J128,0)</f>
        <v>0</v>
      </c>
      <c r="BF128" s="132">
        <f>IF(N128="snížená",J128,0)</f>
        <v>0</v>
      </c>
      <c r="BG128" s="132">
        <f>IF(N128="zákl. přenesená",J128,0)</f>
        <v>0</v>
      </c>
      <c r="BH128" s="132">
        <f>IF(N128="sníž. přenesená",J128,0)</f>
        <v>0</v>
      </c>
      <c r="BI128" s="132">
        <f>IF(N128="nulová",J128,0)</f>
        <v>0</v>
      </c>
      <c r="BJ128" s="15" t="s">
        <v>77</v>
      </c>
      <c r="BK128" s="132">
        <f>ROUND(I128*H128,2)</f>
        <v>0</v>
      </c>
      <c r="BL128" s="15" t="s">
        <v>121</v>
      </c>
      <c r="BM128" s="131" t="s">
        <v>164</v>
      </c>
    </row>
    <row r="129" spans="2:65" s="12" customFormat="1">
      <c r="B129" s="143"/>
      <c r="D129" s="144" t="s">
        <v>155</v>
      </c>
      <c r="E129" s="145" t="s">
        <v>1</v>
      </c>
      <c r="F129" s="146" t="s">
        <v>165</v>
      </c>
      <c r="H129" s="147">
        <v>36</v>
      </c>
      <c r="L129" s="143"/>
      <c r="M129" s="148"/>
      <c r="T129" s="149"/>
      <c r="AT129" s="145" t="s">
        <v>155</v>
      </c>
      <c r="AU129" s="145" t="s">
        <v>79</v>
      </c>
      <c r="AV129" s="12" t="s">
        <v>79</v>
      </c>
      <c r="AW129" s="12" t="s">
        <v>27</v>
      </c>
      <c r="AX129" s="12" t="s">
        <v>77</v>
      </c>
      <c r="AY129" s="145" t="s">
        <v>113</v>
      </c>
    </row>
    <row r="130" spans="2:65" s="1" customFormat="1" ht="33" customHeight="1">
      <c r="B130" s="120"/>
      <c r="C130" s="121" t="s">
        <v>79</v>
      </c>
      <c r="D130" s="121" t="s">
        <v>114</v>
      </c>
      <c r="E130" s="122" t="s">
        <v>166</v>
      </c>
      <c r="F130" s="123" t="s">
        <v>167</v>
      </c>
      <c r="G130" s="124" t="s">
        <v>168</v>
      </c>
      <c r="H130" s="125">
        <v>8.8000000000000007</v>
      </c>
      <c r="I130" s="126"/>
      <c r="J130" s="126">
        <f>ROUND(I130*H130,2)</f>
        <v>0</v>
      </c>
      <c r="K130" s="123" t="s">
        <v>118</v>
      </c>
      <c r="L130" s="27"/>
      <c r="M130" s="127" t="s">
        <v>1</v>
      </c>
      <c r="N130" s="128" t="s">
        <v>34</v>
      </c>
      <c r="O130" s="129">
        <v>0.40600000000000003</v>
      </c>
      <c r="P130" s="129">
        <f>O130*H130</f>
        <v>3.5728000000000004</v>
      </c>
      <c r="Q130" s="129">
        <v>0</v>
      </c>
      <c r="R130" s="129">
        <f>Q130*H130</f>
        <v>0</v>
      </c>
      <c r="S130" s="129">
        <v>0</v>
      </c>
      <c r="T130" s="130">
        <f>S130*H130</f>
        <v>0</v>
      </c>
      <c r="AR130" s="131" t="s">
        <v>121</v>
      </c>
      <c r="AT130" s="131" t="s">
        <v>114</v>
      </c>
      <c r="AU130" s="131" t="s">
        <v>79</v>
      </c>
      <c r="AY130" s="15" t="s">
        <v>113</v>
      </c>
      <c r="BE130" s="132">
        <f>IF(N130="základní",J130,0)</f>
        <v>0</v>
      </c>
      <c r="BF130" s="132">
        <f>IF(N130="snížená",J130,0)</f>
        <v>0</v>
      </c>
      <c r="BG130" s="132">
        <f>IF(N130="zákl. přenesená",J130,0)</f>
        <v>0</v>
      </c>
      <c r="BH130" s="132">
        <f>IF(N130="sníž. přenesená",J130,0)</f>
        <v>0</v>
      </c>
      <c r="BI130" s="132">
        <f>IF(N130="nulová",J130,0)</f>
        <v>0</v>
      </c>
      <c r="BJ130" s="15" t="s">
        <v>77</v>
      </c>
      <c r="BK130" s="132">
        <f>ROUND(I130*H130,2)</f>
        <v>0</v>
      </c>
      <c r="BL130" s="15" t="s">
        <v>121</v>
      </c>
      <c r="BM130" s="131" t="s">
        <v>169</v>
      </c>
    </row>
    <row r="131" spans="2:65" s="12" customFormat="1">
      <c r="B131" s="143"/>
      <c r="D131" s="144" t="s">
        <v>155</v>
      </c>
      <c r="E131" s="145" t="s">
        <v>1</v>
      </c>
      <c r="F131" s="146" t="s">
        <v>170</v>
      </c>
      <c r="H131" s="147">
        <v>8.8000000000000007</v>
      </c>
      <c r="L131" s="143"/>
      <c r="M131" s="148"/>
      <c r="T131" s="149"/>
      <c r="AT131" s="145" t="s">
        <v>155</v>
      </c>
      <c r="AU131" s="145" t="s">
        <v>79</v>
      </c>
      <c r="AV131" s="12" t="s">
        <v>79</v>
      </c>
      <c r="AW131" s="12" t="s">
        <v>27</v>
      </c>
      <c r="AX131" s="12" t="s">
        <v>77</v>
      </c>
      <c r="AY131" s="145" t="s">
        <v>113</v>
      </c>
    </row>
    <row r="132" spans="2:65" s="1" customFormat="1" ht="33" customHeight="1">
      <c r="B132" s="120"/>
      <c r="C132" s="121" t="s">
        <v>121</v>
      </c>
      <c r="D132" s="121" t="s">
        <v>114</v>
      </c>
      <c r="E132" s="122" t="s">
        <v>171</v>
      </c>
      <c r="F132" s="123" t="s">
        <v>172</v>
      </c>
      <c r="G132" s="124" t="s">
        <v>168</v>
      </c>
      <c r="H132" s="125">
        <v>12</v>
      </c>
      <c r="I132" s="126"/>
      <c r="J132" s="126">
        <f>ROUND(I132*H132,2)</f>
        <v>0</v>
      </c>
      <c r="K132" s="123" t="s">
        <v>118</v>
      </c>
      <c r="L132" s="27"/>
      <c r="M132" s="127" t="s">
        <v>1</v>
      </c>
      <c r="N132" s="128" t="s">
        <v>34</v>
      </c>
      <c r="O132" s="129">
        <v>1.85</v>
      </c>
      <c r="P132" s="129">
        <f>O132*H132</f>
        <v>22.200000000000003</v>
      </c>
      <c r="Q132" s="129">
        <v>0</v>
      </c>
      <c r="R132" s="129">
        <f>Q132*H132</f>
        <v>0</v>
      </c>
      <c r="S132" s="129">
        <v>0</v>
      </c>
      <c r="T132" s="130">
        <f>S132*H132</f>
        <v>0</v>
      </c>
      <c r="AR132" s="131" t="s">
        <v>121</v>
      </c>
      <c r="AT132" s="131" t="s">
        <v>114</v>
      </c>
      <c r="AU132" s="131" t="s">
        <v>79</v>
      </c>
      <c r="AY132" s="15" t="s">
        <v>113</v>
      </c>
      <c r="BE132" s="132">
        <f>IF(N132="základní",J132,0)</f>
        <v>0</v>
      </c>
      <c r="BF132" s="132">
        <f>IF(N132="snížená",J132,0)</f>
        <v>0</v>
      </c>
      <c r="BG132" s="132">
        <f>IF(N132="zákl. přenesená",J132,0)</f>
        <v>0</v>
      </c>
      <c r="BH132" s="132">
        <f>IF(N132="sníž. přenesená",J132,0)</f>
        <v>0</v>
      </c>
      <c r="BI132" s="132">
        <f>IF(N132="nulová",J132,0)</f>
        <v>0</v>
      </c>
      <c r="BJ132" s="15" t="s">
        <v>77</v>
      </c>
      <c r="BK132" s="132">
        <f>ROUND(I132*H132,2)</f>
        <v>0</v>
      </c>
      <c r="BL132" s="15" t="s">
        <v>121</v>
      </c>
      <c r="BM132" s="131" t="s">
        <v>173</v>
      </c>
    </row>
    <row r="133" spans="2:65" s="12" customFormat="1">
      <c r="B133" s="143"/>
      <c r="D133" s="144" t="s">
        <v>155</v>
      </c>
      <c r="E133" s="145" t="s">
        <v>1</v>
      </c>
      <c r="F133" s="146" t="s">
        <v>174</v>
      </c>
      <c r="H133" s="147">
        <v>12</v>
      </c>
      <c r="L133" s="143"/>
      <c r="M133" s="148"/>
      <c r="T133" s="149"/>
      <c r="AT133" s="145" t="s">
        <v>155</v>
      </c>
      <c r="AU133" s="145" t="s">
        <v>79</v>
      </c>
      <c r="AV133" s="12" t="s">
        <v>79</v>
      </c>
      <c r="AW133" s="12" t="s">
        <v>27</v>
      </c>
      <c r="AX133" s="12" t="s">
        <v>77</v>
      </c>
      <c r="AY133" s="145" t="s">
        <v>113</v>
      </c>
    </row>
    <row r="134" spans="2:65" s="1" customFormat="1" ht="37.9" customHeight="1">
      <c r="B134" s="120"/>
      <c r="C134" s="121" t="s">
        <v>112</v>
      </c>
      <c r="D134" s="121" t="s">
        <v>114</v>
      </c>
      <c r="E134" s="122" t="s">
        <v>175</v>
      </c>
      <c r="F134" s="123" t="s">
        <v>176</v>
      </c>
      <c r="G134" s="124" t="s">
        <v>168</v>
      </c>
      <c r="H134" s="125">
        <v>3.6</v>
      </c>
      <c r="I134" s="126"/>
      <c r="J134" s="126">
        <f>ROUND(I134*H134,2)</f>
        <v>0</v>
      </c>
      <c r="K134" s="123" t="s">
        <v>118</v>
      </c>
      <c r="L134" s="27"/>
      <c r="M134" s="127" t="s">
        <v>1</v>
      </c>
      <c r="N134" s="128" t="s">
        <v>34</v>
      </c>
      <c r="O134" s="129">
        <v>4.3999999999999997E-2</v>
      </c>
      <c r="P134" s="129">
        <f>O134*H134</f>
        <v>0.15839999999999999</v>
      </c>
      <c r="Q134" s="129">
        <v>0</v>
      </c>
      <c r="R134" s="129">
        <f>Q134*H134</f>
        <v>0</v>
      </c>
      <c r="S134" s="129">
        <v>0</v>
      </c>
      <c r="T134" s="130">
        <f>S134*H134</f>
        <v>0</v>
      </c>
      <c r="AR134" s="131" t="s">
        <v>121</v>
      </c>
      <c r="AT134" s="131" t="s">
        <v>114</v>
      </c>
      <c r="AU134" s="131" t="s">
        <v>79</v>
      </c>
      <c r="AY134" s="15" t="s">
        <v>113</v>
      </c>
      <c r="BE134" s="132">
        <f>IF(N134="základní",J134,0)</f>
        <v>0</v>
      </c>
      <c r="BF134" s="132">
        <f>IF(N134="snížená",J134,0)</f>
        <v>0</v>
      </c>
      <c r="BG134" s="132">
        <f>IF(N134="zákl. přenesená",J134,0)</f>
        <v>0</v>
      </c>
      <c r="BH134" s="132">
        <f>IF(N134="sníž. přenesená",J134,0)</f>
        <v>0</v>
      </c>
      <c r="BI134" s="132">
        <f>IF(N134="nulová",J134,0)</f>
        <v>0</v>
      </c>
      <c r="BJ134" s="15" t="s">
        <v>77</v>
      </c>
      <c r="BK134" s="132">
        <f>ROUND(I134*H134,2)</f>
        <v>0</v>
      </c>
      <c r="BL134" s="15" t="s">
        <v>121</v>
      </c>
      <c r="BM134" s="131" t="s">
        <v>177</v>
      </c>
    </row>
    <row r="135" spans="2:65" s="1" customFormat="1" ht="37.9" customHeight="1">
      <c r="B135" s="120"/>
      <c r="C135" s="121" t="s">
        <v>129</v>
      </c>
      <c r="D135" s="121" t="s">
        <v>114</v>
      </c>
      <c r="E135" s="122" t="s">
        <v>178</v>
      </c>
      <c r="F135" s="123" t="s">
        <v>179</v>
      </c>
      <c r="G135" s="124" t="s">
        <v>168</v>
      </c>
      <c r="H135" s="125">
        <v>20.8</v>
      </c>
      <c r="I135" s="126"/>
      <c r="J135" s="126">
        <f>ROUND(I135*H135,2)</f>
        <v>0</v>
      </c>
      <c r="K135" s="123" t="s">
        <v>118</v>
      </c>
      <c r="L135" s="27"/>
      <c r="M135" s="127" t="s">
        <v>1</v>
      </c>
      <c r="N135" s="128" t="s">
        <v>34</v>
      </c>
      <c r="O135" s="129">
        <v>8.6999999999999994E-2</v>
      </c>
      <c r="P135" s="129">
        <f>O135*H135</f>
        <v>1.8095999999999999</v>
      </c>
      <c r="Q135" s="129">
        <v>0</v>
      </c>
      <c r="R135" s="129">
        <f>Q135*H135</f>
        <v>0</v>
      </c>
      <c r="S135" s="129">
        <v>0</v>
      </c>
      <c r="T135" s="130">
        <f>S135*H135</f>
        <v>0</v>
      </c>
      <c r="AR135" s="131" t="s">
        <v>121</v>
      </c>
      <c r="AT135" s="131" t="s">
        <v>114</v>
      </c>
      <c r="AU135" s="131" t="s">
        <v>79</v>
      </c>
      <c r="AY135" s="15" t="s">
        <v>113</v>
      </c>
      <c r="BE135" s="132">
        <f>IF(N135="základní",J135,0)</f>
        <v>0</v>
      </c>
      <c r="BF135" s="132">
        <f>IF(N135="snížená",J135,0)</f>
        <v>0</v>
      </c>
      <c r="BG135" s="132">
        <f>IF(N135="zákl. přenesená",J135,0)</f>
        <v>0</v>
      </c>
      <c r="BH135" s="132">
        <f>IF(N135="sníž. přenesená",J135,0)</f>
        <v>0</v>
      </c>
      <c r="BI135" s="132">
        <f>IF(N135="nulová",J135,0)</f>
        <v>0</v>
      </c>
      <c r="BJ135" s="15" t="s">
        <v>77</v>
      </c>
      <c r="BK135" s="132">
        <f>ROUND(I135*H135,2)</f>
        <v>0</v>
      </c>
      <c r="BL135" s="15" t="s">
        <v>121</v>
      </c>
      <c r="BM135" s="131" t="s">
        <v>180</v>
      </c>
    </row>
    <row r="136" spans="2:65" s="12" customFormat="1">
      <c r="B136" s="143"/>
      <c r="D136" s="144" t="s">
        <v>155</v>
      </c>
      <c r="E136" s="145" t="s">
        <v>1</v>
      </c>
      <c r="F136" s="146" t="s">
        <v>181</v>
      </c>
      <c r="H136" s="147">
        <v>20.8</v>
      </c>
      <c r="L136" s="143"/>
      <c r="M136" s="148"/>
      <c r="T136" s="149"/>
      <c r="AT136" s="145" t="s">
        <v>155</v>
      </c>
      <c r="AU136" s="145" t="s">
        <v>79</v>
      </c>
      <c r="AV136" s="12" t="s">
        <v>79</v>
      </c>
      <c r="AW136" s="12" t="s">
        <v>27</v>
      </c>
      <c r="AX136" s="12" t="s">
        <v>77</v>
      </c>
      <c r="AY136" s="145" t="s">
        <v>113</v>
      </c>
    </row>
    <row r="137" spans="2:65" s="1" customFormat="1" ht="33" customHeight="1">
      <c r="B137" s="120"/>
      <c r="C137" s="121" t="s">
        <v>182</v>
      </c>
      <c r="D137" s="121" t="s">
        <v>114</v>
      </c>
      <c r="E137" s="122" t="s">
        <v>183</v>
      </c>
      <c r="F137" s="123" t="s">
        <v>184</v>
      </c>
      <c r="G137" s="124" t="s">
        <v>185</v>
      </c>
      <c r="H137" s="125">
        <v>37.44</v>
      </c>
      <c r="I137" s="126"/>
      <c r="J137" s="126">
        <f>ROUND(I137*H137,2)</f>
        <v>0</v>
      </c>
      <c r="K137" s="123" t="s">
        <v>118</v>
      </c>
      <c r="L137" s="27"/>
      <c r="M137" s="127" t="s">
        <v>1</v>
      </c>
      <c r="N137" s="128" t="s">
        <v>34</v>
      </c>
      <c r="O137" s="129">
        <v>0</v>
      </c>
      <c r="P137" s="129">
        <f>O137*H137</f>
        <v>0</v>
      </c>
      <c r="Q137" s="129">
        <v>0</v>
      </c>
      <c r="R137" s="129">
        <f>Q137*H137</f>
        <v>0</v>
      </c>
      <c r="S137" s="129">
        <v>0</v>
      </c>
      <c r="T137" s="130">
        <f>S137*H137</f>
        <v>0</v>
      </c>
      <c r="AR137" s="131" t="s">
        <v>121</v>
      </c>
      <c r="AT137" s="131" t="s">
        <v>114</v>
      </c>
      <c r="AU137" s="131" t="s">
        <v>79</v>
      </c>
      <c r="AY137" s="15" t="s">
        <v>113</v>
      </c>
      <c r="BE137" s="132">
        <f>IF(N137="základní",J137,0)</f>
        <v>0</v>
      </c>
      <c r="BF137" s="132">
        <f>IF(N137="snížená",J137,0)</f>
        <v>0</v>
      </c>
      <c r="BG137" s="132">
        <f>IF(N137="zákl. přenesená",J137,0)</f>
        <v>0</v>
      </c>
      <c r="BH137" s="132">
        <f>IF(N137="sníž. přenesená",J137,0)</f>
        <v>0</v>
      </c>
      <c r="BI137" s="132">
        <f>IF(N137="nulová",J137,0)</f>
        <v>0</v>
      </c>
      <c r="BJ137" s="15" t="s">
        <v>77</v>
      </c>
      <c r="BK137" s="132">
        <f>ROUND(I137*H137,2)</f>
        <v>0</v>
      </c>
      <c r="BL137" s="15" t="s">
        <v>121</v>
      </c>
      <c r="BM137" s="131" t="s">
        <v>186</v>
      </c>
    </row>
    <row r="138" spans="2:65" s="12" customFormat="1">
      <c r="B138" s="143"/>
      <c r="D138" s="144" t="s">
        <v>155</v>
      </c>
      <c r="E138" s="145" t="s">
        <v>1</v>
      </c>
      <c r="F138" s="146" t="s">
        <v>187</v>
      </c>
      <c r="H138" s="147">
        <v>37.440000000000005</v>
      </c>
      <c r="L138" s="143"/>
      <c r="M138" s="148"/>
      <c r="T138" s="149"/>
      <c r="AT138" s="145" t="s">
        <v>155</v>
      </c>
      <c r="AU138" s="145" t="s">
        <v>79</v>
      </c>
      <c r="AV138" s="12" t="s">
        <v>79</v>
      </c>
      <c r="AW138" s="12" t="s">
        <v>27</v>
      </c>
      <c r="AX138" s="12" t="s">
        <v>77</v>
      </c>
      <c r="AY138" s="145" t="s">
        <v>113</v>
      </c>
    </row>
    <row r="139" spans="2:65" s="1" customFormat="1" ht="16.5" customHeight="1">
      <c r="B139" s="120"/>
      <c r="C139" s="121" t="s">
        <v>188</v>
      </c>
      <c r="D139" s="121" t="s">
        <v>114</v>
      </c>
      <c r="E139" s="122" t="s">
        <v>189</v>
      </c>
      <c r="F139" s="123" t="s">
        <v>190</v>
      </c>
      <c r="G139" s="124" t="s">
        <v>168</v>
      </c>
      <c r="H139" s="125">
        <v>24.4</v>
      </c>
      <c r="I139" s="126"/>
      <c r="J139" s="126">
        <f>ROUND(I139*H139,2)</f>
        <v>0</v>
      </c>
      <c r="K139" s="123" t="s">
        <v>118</v>
      </c>
      <c r="L139" s="27"/>
      <c r="M139" s="127" t="s">
        <v>1</v>
      </c>
      <c r="N139" s="128" t="s">
        <v>34</v>
      </c>
      <c r="O139" s="129">
        <v>8.9999999999999993E-3</v>
      </c>
      <c r="P139" s="129">
        <f>O139*H139</f>
        <v>0.21959999999999996</v>
      </c>
      <c r="Q139" s="129">
        <v>0</v>
      </c>
      <c r="R139" s="129">
        <f>Q139*H139</f>
        <v>0</v>
      </c>
      <c r="S139" s="129">
        <v>0</v>
      </c>
      <c r="T139" s="130">
        <f>S139*H139</f>
        <v>0</v>
      </c>
      <c r="AR139" s="131" t="s">
        <v>121</v>
      </c>
      <c r="AT139" s="131" t="s">
        <v>114</v>
      </c>
      <c r="AU139" s="131" t="s">
        <v>79</v>
      </c>
      <c r="AY139" s="15" t="s">
        <v>113</v>
      </c>
      <c r="BE139" s="132">
        <f>IF(N139="základní",J139,0)</f>
        <v>0</v>
      </c>
      <c r="BF139" s="132">
        <f>IF(N139="snížená",J139,0)</f>
        <v>0</v>
      </c>
      <c r="BG139" s="132">
        <f>IF(N139="zákl. přenesená",J139,0)</f>
        <v>0</v>
      </c>
      <c r="BH139" s="132">
        <f>IF(N139="sníž. přenesená",J139,0)</f>
        <v>0</v>
      </c>
      <c r="BI139" s="132">
        <f>IF(N139="nulová",J139,0)</f>
        <v>0</v>
      </c>
      <c r="BJ139" s="15" t="s">
        <v>77</v>
      </c>
      <c r="BK139" s="132">
        <f>ROUND(I139*H139,2)</f>
        <v>0</v>
      </c>
      <c r="BL139" s="15" t="s">
        <v>121</v>
      </c>
      <c r="BM139" s="131" t="s">
        <v>191</v>
      </c>
    </row>
    <row r="140" spans="2:65" s="12" customFormat="1">
      <c r="B140" s="143"/>
      <c r="D140" s="144" t="s">
        <v>155</v>
      </c>
      <c r="E140" s="145" t="s">
        <v>1</v>
      </c>
      <c r="F140" s="146" t="s">
        <v>192</v>
      </c>
      <c r="H140" s="147">
        <v>24.400000000000002</v>
      </c>
      <c r="L140" s="143"/>
      <c r="M140" s="148"/>
      <c r="T140" s="149"/>
      <c r="AT140" s="145" t="s">
        <v>155</v>
      </c>
      <c r="AU140" s="145" t="s">
        <v>79</v>
      </c>
      <c r="AV140" s="12" t="s">
        <v>79</v>
      </c>
      <c r="AW140" s="12" t="s">
        <v>27</v>
      </c>
      <c r="AX140" s="12" t="s">
        <v>77</v>
      </c>
      <c r="AY140" s="145" t="s">
        <v>113</v>
      </c>
    </row>
    <row r="141" spans="2:65" s="10" customFormat="1" ht="22.9" customHeight="1">
      <c r="B141" s="111"/>
      <c r="D141" s="112" t="s">
        <v>68</v>
      </c>
      <c r="E141" s="141" t="s">
        <v>193</v>
      </c>
      <c r="F141" s="141" t="s">
        <v>194</v>
      </c>
      <c r="J141" s="142">
        <f>BK141</f>
        <v>0</v>
      </c>
      <c r="L141" s="111"/>
      <c r="M141" s="115"/>
      <c r="P141" s="116">
        <f>SUM(P142:P151)</f>
        <v>316.59591999999998</v>
      </c>
      <c r="R141" s="116">
        <f>SUM(R142:R151)</f>
        <v>1.9218107999999998</v>
      </c>
      <c r="T141" s="117">
        <f>SUM(T142:T151)</f>
        <v>39.631999999999998</v>
      </c>
      <c r="AR141" s="112" t="s">
        <v>77</v>
      </c>
      <c r="AT141" s="118" t="s">
        <v>68</v>
      </c>
      <c r="AU141" s="118" t="s">
        <v>77</v>
      </c>
      <c r="AY141" s="112" t="s">
        <v>113</v>
      </c>
      <c r="BK141" s="119">
        <f>SUM(BK142:BK151)</f>
        <v>0</v>
      </c>
    </row>
    <row r="142" spans="2:65" s="1" customFormat="1" ht="16.5" customHeight="1">
      <c r="B142" s="120"/>
      <c r="C142" s="121" t="s">
        <v>195</v>
      </c>
      <c r="D142" s="121" t="s">
        <v>114</v>
      </c>
      <c r="E142" s="122" t="s">
        <v>196</v>
      </c>
      <c r="F142" s="123" t="s">
        <v>197</v>
      </c>
      <c r="G142" s="124" t="s">
        <v>198</v>
      </c>
      <c r="H142" s="125">
        <v>12</v>
      </c>
      <c r="I142" s="126"/>
      <c r="J142" s="126">
        <f>ROUND(I142*H142,2)</f>
        <v>0</v>
      </c>
      <c r="K142" s="123" t="s">
        <v>118</v>
      </c>
      <c r="L142" s="27"/>
      <c r="M142" s="127" t="s">
        <v>1</v>
      </c>
      <c r="N142" s="128" t="s">
        <v>34</v>
      </c>
      <c r="O142" s="129">
        <v>0.155</v>
      </c>
      <c r="P142" s="129">
        <f>O142*H142</f>
        <v>1.8599999999999999</v>
      </c>
      <c r="Q142" s="129">
        <v>0</v>
      </c>
      <c r="R142" s="129">
        <f>Q142*H142</f>
        <v>0</v>
      </c>
      <c r="S142" s="129">
        <v>0</v>
      </c>
      <c r="T142" s="130">
        <f>S142*H142</f>
        <v>0</v>
      </c>
      <c r="AR142" s="131" t="s">
        <v>121</v>
      </c>
      <c r="AT142" s="131" t="s">
        <v>114</v>
      </c>
      <c r="AU142" s="131" t="s">
        <v>79</v>
      </c>
      <c r="AY142" s="15" t="s">
        <v>113</v>
      </c>
      <c r="BE142" s="132">
        <f>IF(N142="základní",J142,0)</f>
        <v>0</v>
      </c>
      <c r="BF142" s="132">
        <f>IF(N142="snížená",J142,0)</f>
        <v>0</v>
      </c>
      <c r="BG142" s="132">
        <f>IF(N142="zákl. přenesená",J142,0)</f>
        <v>0</v>
      </c>
      <c r="BH142" s="132">
        <f>IF(N142="sníž. přenesená",J142,0)</f>
        <v>0</v>
      </c>
      <c r="BI142" s="132">
        <f>IF(N142="nulová",J142,0)</f>
        <v>0</v>
      </c>
      <c r="BJ142" s="15" t="s">
        <v>77</v>
      </c>
      <c r="BK142" s="132">
        <f>ROUND(I142*H142,2)</f>
        <v>0</v>
      </c>
      <c r="BL142" s="15" t="s">
        <v>121</v>
      </c>
      <c r="BM142" s="131" t="s">
        <v>199</v>
      </c>
    </row>
    <row r="143" spans="2:65" s="1" customFormat="1" ht="16.5" customHeight="1">
      <c r="B143" s="120"/>
      <c r="C143" s="121" t="s">
        <v>200</v>
      </c>
      <c r="D143" s="121" t="s">
        <v>114</v>
      </c>
      <c r="E143" s="122" t="s">
        <v>201</v>
      </c>
      <c r="F143" s="123" t="s">
        <v>202</v>
      </c>
      <c r="G143" s="124" t="s">
        <v>168</v>
      </c>
      <c r="H143" s="125">
        <v>6.4</v>
      </c>
      <c r="I143" s="126"/>
      <c r="J143" s="126">
        <f>ROUND(I143*H143,2)</f>
        <v>0</v>
      </c>
      <c r="K143" s="123" t="s">
        <v>118</v>
      </c>
      <c r="L143" s="27"/>
      <c r="M143" s="127" t="s">
        <v>1</v>
      </c>
      <c r="N143" s="128" t="s">
        <v>34</v>
      </c>
      <c r="O143" s="129">
        <v>5.2359999999999998</v>
      </c>
      <c r="P143" s="129">
        <f>O143*H143</f>
        <v>33.510399999999997</v>
      </c>
      <c r="Q143" s="129">
        <v>0.12</v>
      </c>
      <c r="R143" s="129">
        <f>Q143*H143</f>
        <v>0.76800000000000002</v>
      </c>
      <c r="S143" s="129">
        <v>2.2000000000000002</v>
      </c>
      <c r="T143" s="130">
        <f>S143*H143</f>
        <v>14.080000000000002</v>
      </c>
      <c r="AR143" s="131" t="s">
        <v>121</v>
      </c>
      <c r="AT143" s="131" t="s">
        <v>114</v>
      </c>
      <c r="AU143" s="131" t="s">
        <v>79</v>
      </c>
      <c r="AY143" s="15" t="s">
        <v>113</v>
      </c>
      <c r="BE143" s="132">
        <f>IF(N143="základní",J143,0)</f>
        <v>0</v>
      </c>
      <c r="BF143" s="132">
        <f>IF(N143="snížená",J143,0)</f>
        <v>0</v>
      </c>
      <c r="BG143" s="132">
        <f>IF(N143="zákl. přenesená",J143,0)</f>
        <v>0</v>
      </c>
      <c r="BH143" s="132">
        <f>IF(N143="sníž. přenesená",J143,0)</f>
        <v>0</v>
      </c>
      <c r="BI143" s="132">
        <f>IF(N143="nulová",J143,0)</f>
        <v>0</v>
      </c>
      <c r="BJ143" s="15" t="s">
        <v>77</v>
      </c>
      <c r="BK143" s="132">
        <f>ROUND(I143*H143,2)</f>
        <v>0</v>
      </c>
      <c r="BL143" s="15" t="s">
        <v>121</v>
      </c>
      <c r="BM143" s="131" t="s">
        <v>203</v>
      </c>
    </row>
    <row r="144" spans="2:65" s="12" customFormat="1">
      <c r="B144" s="143"/>
      <c r="D144" s="144" t="s">
        <v>155</v>
      </c>
      <c r="E144" s="145" t="s">
        <v>1</v>
      </c>
      <c r="F144" s="146" t="s">
        <v>204</v>
      </c>
      <c r="H144" s="147">
        <v>6.4</v>
      </c>
      <c r="L144" s="143"/>
      <c r="M144" s="148"/>
      <c r="T144" s="149"/>
      <c r="AT144" s="145" t="s">
        <v>155</v>
      </c>
      <c r="AU144" s="145" t="s">
        <v>79</v>
      </c>
      <c r="AV144" s="12" t="s">
        <v>79</v>
      </c>
      <c r="AW144" s="12" t="s">
        <v>27</v>
      </c>
      <c r="AX144" s="12" t="s">
        <v>77</v>
      </c>
      <c r="AY144" s="145" t="s">
        <v>113</v>
      </c>
    </row>
    <row r="145" spans="2:65" s="1" customFormat="1" ht="16.5" customHeight="1">
      <c r="B145" s="120"/>
      <c r="C145" s="121" t="s">
        <v>205</v>
      </c>
      <c r="D145" s="121" t="s">
        <v>114</v>
      </c>
      <c r="E145" s="122" t="s">
        <v>206</v>
      </c>
      <c r="F145" s="123" t="s">
        <v>207</v>
      </c>
      <c r="G145" s="124" t="s">
        <v>168</v>
      </c>
      <c r="H145" s="125">
        <v>4.68</v>
      </c>
      <c r="I145" s="126"/>
      <c r="J145" s="126">
        <f>ROUND(I145*H145,2)</f>
        <v>0</v>
      </c>
      <c r="K145" s="123" t="s">
        <v>118</v>
      </c>
      <c r="L145" s="27"/>
      <c r="M145" s="127" t="s">
        <v>1</v>
      </c>
      <c r="N145" s="128" t="s">
        <v>34</v>
      </c>
      <c r="O145" s="129">
        <v>16.373999999999999</v>
      </c>
      <c r="P145" s="129">
        <f>O145*H145</f>
        <v>76.630319999999983</v>
      </c>
      <c r="Q145" s="129">
        <v>0.12171</v>
      </c>
      <c r="R145" s="129">
        <f>Q145*H145</f>
        <v>0.56960279999999996</v>
      </c>
      <c r="S145" s="129">
        <v>2.4</v>
      </c>
      <c r="T145" s="130">
        <f>S145*H145</f>
        <v>11.231999999999999</v>
      </c>
      <c r="AR145" s="131" t="s">
        <v>121</v>
      </c>
      <c r="AT145" s="131" t="s">
        <v>114</v>
      </c>
      <c r="AU145" s="131" t="s">
        <v>79</v>
      </c>
      <c r="AY145" s="15" t="s">
        <v>113</v>
      </c>
      <c r="BE145" s="132">
        <f>IF(N145="základní",J145,0)</f>
        <v>0</v>
      </c>
      <c r="BF145" s="132">
        <f>IF(N145="snížená",J145,0)</f>
        <v>0</v>
      </c>
      <c r="BG145" s="132">
        <f>IF(N145="zákl. přenesená",J145,0)</f>
        <v>0</v>
      </c>
      <c r="BH145" s="132">
        <f>IF(N145="sníž. přenesená",J145,0)</f>
        <v>0</v>
      </c>
      <c r="BI145" s="132">
        <f>IF(N145="nulová",J145,0)</f>
        <v>0</v>
      </c>
      <c r="BJ145" s="15" t="s">
        <v>77</v>
      </c>
      <c r="BK145" s="132">
        <f>ROUND(I145*H145,2)</f>
        <v>0</v>
      </c>
      <c r="BL145" s="15" t="s">
        <v>121</v>
      </c>
      <c r="BM145" s="131" t="s">
        <v>208</v>
      </c>
    </row>
    <row r="146" spans="2:65" s="12" customFormat="1">
      <c r="B146" s="143"/>
      <c r="D146" s="144" t="s">
        <v>155</v>
      </c>
      <c r="E146" s="145" t="s">
        <v>1</v>
      </c>
      <c r="F146" s="146" t="s">
        <v>209</v>
      </c>
      <c r="H146" s="147">
        <v>3.24</v>
      </c>
      <c r="L146" s="143"/>
      <c r="M146" s="148"/>
      <c r="T146" s="149"/>
      <c r="AT146" s="145" t="s">
        <v>155</v>
      </c>
      <c r="AU146" s="145" t="s">
        <v>79</v>
      </c>
      <c r="AV146" s="12" t="s">
        <v>79</v>
      </c>
      <c r="AW146" s="12" t="s">
        <v>27</v>
      </c>
      <c r="AX146" s="12" t="s">
        <v>69</v>
      </c>
      <c r="AY146" s="145" t="s">
        <v>113</v>
      </c>
    </row>
    <row r="147" spans="2:65" s="12" customFormat="1">
      <c r="B147" s="143"/>
      <c r="D147" s="144" t="s">
        <v>155</v>
      </c>
      <c r="E147" s="145" t="s">
        <v>1</v>
      </c>
      <c r="F147" s="146" t="s">
        <v>210</v>
      </c>
      <c r="H147" s="147">
        <v>1.4400000000000002</v>
      </c>
      <c r="L147" s="143"/>
      <c r="M147" s="148"/>
      <c r="T147" s="149"/>
      <c r="AT147" s="145" t="s">
        <v>155</v>
      </c>
      <c r="AU147" s="145" t="s">
        <v>79</v>
      </c>
      <c r="AV147" s="12" t="s">
        <v>79</v>
      </c>
      <c r="AW147" s="12" t="s">
        <v>27</v>
      </c>
      <c r="AX147" s="12" t="s">
        <v>69</v>
      </c>
      <c r="AY147" s="145" t="s">
        <v>113</v>
      </c>
    </row>
    <row r="148" spans="2:65" s="13" customFormat="1">
      <c r="B148" s="150"/>
      <c r="D148" s="144" t="s">
        <v>155</v>
      </c>
      <c r="E148" s="151" t="s">
        <v>1</v>
      </c>
      <c r="F148" s="152" t="s">
        <v>211</v>
      </c>
      <c r="H148" s="153">
        <v>4.6800000000000006</v>
      </c>
      <c r="L148" s="150"/>
      <c r="M148" s="154"/>
      <c r="T148" s="155"/>
      <c r="AT148" s="151" t="s">
        <v>155</v>
      </c>
      <c r="AU148" s="151" t="s">
        <v>79</v>
      </c>
      <c r="AV148" s="13" t="s">
        <v>121</v>
      </c>
      <c r="AW148" s="13" t="s">
        <v>27</v>
      </c>
      <c r="AX148" s="13" t="s">
        <v>77</v>
      </c>
      <c r="AY148" s="151" t="s">
        <v>113</v>
      </c>
    </row>
    <row r="149" spans="2:65" s="1" customFormat="1" ht="16.5" customHeight="1">
      <c r="B149" s="120"/>
      <c r="C149" s="121" t="s">
        <v>193</v>
      </c>
      <c r="D149" s="121" t="s">
        <v>114</v>
      </c>
      <c r="E149" s="122" t="s">
        <v>212</v>
      </c>
      <c r="F149" s="123" t="s">
        <v>213</v>
      </c>
      <c r="G149" s="124" t="s">
        <v>168</v>
      </c>
      <c r="H149" s="125">
        <v>4.8</v>
      </c>
      <c r="I149" s="126"/>
      <c r="J149" s="126">
        <f>ROUND(I149*H149,2)</f>
        <v>0</v>
      </c>
      <c r="K149" s="123" t="s">
        <v>118</v>
      </c>
      <c r="L149" s="27"/>
      <c r="M149" s="127" t="s">
        <v>1</v>
      </c>
      <c r="N149" s="128" t="s">
        <v>34</v>
      </c>
      <c r="O149" s="129">
        <v>16.373999999999999</v>
      </c>
      <c r="P149" s="129">
        <f>O149*H149</f>
        <v>78.595199999999991</v>
      </c>
      <c r="Q149" s="129">
        <v>0.12171</v>
      </c>
      <c r="R149" s="129">
        <f>Q149*H149</f>
        <v>0.58420799999999995</v>
      </c>
      <c r="S149" s="129">
        <v>2.4</v>
      </c>
      <c r="T149" s="130">
        <f>S149*H149</f>
        <v>11.52</v>
      </c>
      <c r="AR149" s="131" t="s">
        <v>121</v>
      </c>
      <c r="AT149" s="131" t="s">
        <v>114</v>
      </c>
      <c r="AU149" s="131" t="s">
        <v>79</v>
      </c>
      <c r="AY149" s="15" t="s">
        <v>113</v>
      </c>
      <c r="BE149" s="132">
        <f>IF(N149="základní",J149,0)</f>
        <v>0</v>
      </c>
      <c r="BF149" s="132">
        <f>IF(N149="snížená",J149,0)</f>
        <v>0</v>
      </c>
      <c r="BG149" s="132">
        <f>IF(N149="zákl. přenesená",J149,0)</f>
        <v>0</v>
      </c>
      <c r="BH149" s="132">
        <f>IF(N149="sníž. přenesená",J149,0)</f>
        <v>0</v>
      </c>
      <c r="BI149" s="132">
        <f>IF(N149="nulová",J149,0)</f>
        <v>0</v>
      </c>
      <c r="BJ149" s="15" t="s">
        <v>77</v>
      </c>
      <c r="BK149" s="132">
        <f>ROUND(I149*H149,2)</f>
        <v>0</v>
      </c>
      <c r="BL149" s="15" t="s">
        <v>121</v>
      </c>
      <c r="BM149" s="131" t="s">
        <v>214</v>
      </c>
    </row>
    <row r="150" spans="2:65" s="12" customFormat="1">
      <c r="B150" s="143"/>
      <c r="D150" s="144" t="s">
        <v>155</v>
      </c>
      <c r="E150" s="145" t="s">
        <v>1</v>
      </c>
      <c r="F150" s="146" t="s">
        <v>215</v>
      </c>
      <c r="H150" s="147">
        <v>4.8000000000000007</v>
      </c>
      <c r="L150" s="143"/>
      <c r="M150" s="148"/>
      <c r="T150" s="149"/>
      <c r="AT150" s="145" t="s">
        <v>155</v>
      </c>
      <c r="AU150" s="145" t="s">
        <v>79</v>
      </c>
      <c r="AV150" s="12" t="s">
        <v>79</v>
      </c>
      <c r="AW150" s="12" t="s">
        <v>27</v>
      </c>
      <c r="AX150" s="12" t="s">
        <v>77</v>
      </c>
      <c r="AY150" s="145" t="s">
        <v>113</v>
      </c>
    </row>
    <row r="151" spans="2:65" s="1" customFormat="1" ht="24.2" customHeight="1">
      <c r="B151" s="120"/>
      <c r="C151" s="121" t="s">
        <v>8</v>
      </c>
      <c r="D151" s="121" t="s">
        <v>114</v>
      </c>
      <c r="E151" s="122" t="s">
        <v>216</v>
      </c>
      <c r="F151" s="123" t="s">
        <v>217</v>
      </c>
      <c r="G151" s="124" t="s">
        <v>218</v>
      </c>
      <c r="H151" s="125">
        <v>2800</v>
      </c>
      <c r="I151" s="126"/>
      <c r="J151" s="126">
        <f>ROUND(I151*H151,2)</f>
        <v>0</v>
      </c>
      <c r="K151" s="123" t="s">
        <v>118</v>
      </c>
      <c r="L151" s="27"/>
      <c r="M151" s="127" t="s">
        <v>1</v>
      </c>
      <c r="N151" s="128" t="s">
        <v>34</v>
      </c>
      <c r="O151" s="129">
        <v>4.4999999999999998E-2</v>
      </c>
      <c r="P151" s="129">
        <f>O151*H151</f>
        <v>126</v>
      </c>
      <c r="Q151" s="129">
        <v>0</v>
      </c>
      <c r="R151" s="129">
        <f>Q151*H151</f>
        <v>0</v>
      </c>
      <c r="S151" s="129">
        <v>1E-3</v>
      </c>
      <c r="T151" s="130">
        <f>S151*H151</f>
        <v>2.8000000000000003</v>
      </c>
      <c r="AR151" s="131" t="s">
        <v>121</v>
      </c>
      <c r="AT151" s="131" t="s">
        <v>114</v>
      </c>
      <c r="AU151" s="131" t="s">
        <v>79</v>
      </c>
      <c r="AY151" s="15" t="s">
        <v>113</v>
      </c>
      <c r="BE151" s="132">
        <f>IF(N151="základní",J151,0)</f>
        <v>0</v>
      </c>
      <c r="BF151" s="132">
        <f>IF(N151="snížená",J151,0)</f>
        <v>0</v>
      </c>
      <c r="BG151" s="132">
        <f>IF(N151="zákl. přenesená",J151,0)</f>
        <v>0</v>
      </c>
      <c r="BH151" s="132">
        <f>IF(N151="sníž. přenesená",J151,0)</f>
        <v>0</v>
      </c>
      <c r="BI151" s="132">
        <f>IF(N151="nulová",J151,0)</f>
        <v>0</v>
      </c>
      <c r="BJ151" s="15" t="s">
        <v>77</v>
      </c>
      <c r="BK151" s="132">
        <f>ROUND(I151*H151,2)</f>
        <v>0</v>
      </c>
      <c r="BL151" s="15" t="s">
        <v>121</v>
      </c>
      <c r="BM151" s="131" t="s">
        <v>219</v>
      </c>
    </row>
    <row r="152" spans="2:65" s="10" customFormat="1" ht="22.9" customHeight="1">
      <c r="B152" s="111"/>
      <c r="D152" s="112" t="s">
        <v>68</v>
      </c>
      <c r="E152" s="141" t="s">
        <v>220</v>
      </c>
      <c r="F152" s="141" t="s">
        <v>221</v>
      </c>
      <c r="J152" s="142">
        <f>BK152</f>
        <v>0</v>
      </c>
      <c r="L152" s="111"/>
      <c r="M152" s="115"/>
      <c r="P152" s="116">
        <f>SUM(P153:P160)</f>
        <v>23.560144000000001</v>
      </c>
      <c r="R152" s="116">
        <f>SUM(R153:R160)</f>
        <v>0</v>
      </c>
      <c r="T152" s="117">
        <f>SUM(T153:T160)</f>
        <v>0</v>
      </c>
      <c r="AR152" s="112" t="s">
        <v>77</v>
      </c>
      <c r="AT152" s="118" t="s">
        <v>68</v>
      </c>
      <c r="AU152" s="118" t="s">
        <v>77</v>
      </c>
      <c r="AY152" s="112" t="s">
        <v>113</v>
      </c>
      <c r="BK152" s="119">
        <f>SUM(BK153:BK160)</f>
        <v>0</v>
      </c>
    </row>
    <row r="153" spans="2:65" s="1" customFormat="1" ht="24.2" customHeight="1">
      <c r="B153" s="120"/>
      <c r="C153" s="121" t="s">
        <v>222</v>
      </c>
      <c r="D153" s="121" t="s">
        <v>114</v>
      </c>
      <c r="E153" s="122" t="s">
        <v>223</v>
      </c>
      <c r="F153" s="123" t="s">
        <v>224</v>
      </c>
      <c r="G153" s="124" t="s">
        <v>185</v>
      </c>
      <c r="H153" s="125">
        <v>39.631999999999998</v>
      </c>
      <c r="I153" s="126"/>
      <c r="J153" s="126">
        <f>ROUND(I153*H153,2)</f>
        <v>0</v>
      </c>
      <c r="K153" s="123" t="s">
        <v>118</v>
      </c>
      <c r="L153" s="27"/>
      <c r="M153" s="127" t="s">
        <v>1</v>
      </c>
      <c r="N153" s="128" t="s">
        <v>34</v>
      </c>
      <c r="O153" s="129">
        <v>0.5</v>
      </c>
      <c r="P153" s="129">
        <f>O153*H153</f>
        <v>19.815999999999999</v>
      </c>
      <c r="Q153" s="129">
        <v>0</v>
      </c>
      <c r="R153" s="129">
        <f>Q153*H153</f>
        <v>0</v>
      </c>
      <c r="S153" s="129">
        <v>0</v>
      </c>
      <c r="T153" s="130">
        <f>S153*H153</f>
        <v>0</v>
      </c>
      <c r="AR153" s="131" t="s">
        <v>121</v>
      </c>
      <c r="AT153" s="131" t="s">
        <v>114</v>
      </c>
      <c r="AU153" s="131" t="s">
        <v>79</v>
      </c>
      <c r="AY153" s="15" t="s">
        <v>113</v>
      </c>
      <c r="BE153" s="132">
        <f>IF(N153="základní",J153,0)</f>
        <v>0</v>
      </c>
      <c r="BF153" s="132">
        <f>IF(N153="snížená",J153,0)</f>
        <v>0</v>
      </c>
      <c r="BG153" s="132">
        <f>IF(N153="zákl. přenesená",J153,0)</f>
        <v>0</v>
      </c>
      <c r="BH153" s="132">
        <f>IF(N153="sníž. přenesená",J153,0)</f>
        <v>0</v>
      </c>
      <c r="BI153" s="132">
        <f>IF(N153="nulová",J153,0)</f>
        <v>0</v>
      </c>
      <c r="BJ153" s="15" t="s">
        <v>77</v>
      </c>
      <c r="BK153" s="132">
        <f>ROUND(I153*H153,2)</f>
        <v>0</v>
      </c>
      <c r="BL153" s="15" t="s">
        <v>121</v>
      </c>
      <c r="BM153" s="131" t="s">
        <v>225</v>
      </c>
    </row>
    <row r="154" spans="2:65" s="1" customFormat="1" ht="24.2" customHeight="1">
      <c r="B154" s="120"/>
      <c r="C154" s="121" t="s">
        <v>226</v>
      </c>
      <c r="D154" s="121" t="s">
        <v>114</v>
      </c>
      <c r="E154" s="122" t="s">
        <v>227</v>
      </c>
      <c r="F154" s="123" t="s">
        <v>228</v>
      </c>
      <c r="G154" s="124" t="s">
        <v>185</v>
      </c>
      <c r="H154" s="125">
        <v>356.68799999999999</v>
      </c>
      <c r="I154" s="126"/>
      <c r="J154" s="126">
        <f>ROUND(I154*H154,2)</f>
        <v>0</v>
      </c>
      <c r="K154" s="123" t="s">
        <v>118</v>
      </c>
      <c r="L154" s="27"/>
      <c r="M154" s="127" t="s">
        <v>1</v>
      </c>
      <c r="N154" s="128" t="s">
        <v>34</v>
      </c>
      <c r="O154" s="129">
        <v>8.0000000000000002E-3</v>
      </c>
      <c r="P154" s="129">
        <f>O154*H154</f>
        <v>2.853504</v>
      </c>
      <c r="Q154" s="129">
        <v>0</v>
      </c>
      <c r="R154" s="129">
        <f>Q154*H154</f>
        <v>0</v>
      </c>
      <c r="S154" s="129">
        <v>0</v>
      </c>
      <c r="T154" s="130">
        <f>S154*H154</f>
        <v>0</v>
      </c>
      <c r="AR154" s="131" t="s">
        <v>121</v>
      </c>
      <c r="AT154" s="131" t="s">
        <v>114</v>
      </c>
      <c r="AU154" s="131" t="s">
        <v>79</v>
      </c>
      <c r="AY154" s="15" t="s">
        <v>113</v>
      </c>
      <c r="BE154" s="132">
        <f>IF(N154="základní",J154,0)</f>
        <v>0</v>
      </c>
      <c r="BF154" s="132">
        <f>IF(N154="snížená",J154,0)</f>
        <v>0</v>
      </c>
      <c r="BG154" s="132">
        <f>IF(N154="zákl. přenesená",J154,0)</f>
        <v>0</v>
      </c>
      <c r="BH154" s="132">
        <f>IF(N154="sníž. přenesená",J154,0)</f>
        <v>0</v>
      </c>
      <c r="BI154" s="132">
        <f>IF(N154="nulová",J154,0)</f>
        <v>0</v>
      </c>
      <c r="BJ154" s="15" t="s">
        <v>77</v>
      </c>
      <c r="BK154" s="132">
        <f>ROUND(I154*H154,2)</f>
        <v>0</v>
      </c>
      <c r="BL154" s="15" t="s">
        <v>121</v>
      </c>
      <c r="BM154" s="131" t="s">
        <v>229</v>
      </c>
    </row>
    <row r="155" spans="2:65" s="12" customFormat="1">
      <c r="B155" s="143"/>
      <c r="D155" s="144" t="s">
        <v>155</v>
      </c>
      <c r="E155" s="145" t="s">
        <v>1</v>
      </c>
      <c r="F155" s="146" t="s">
        <v>230</v>
      </c>
      <c r="H155" s="147">
        <v>356.68799999999999</v>
      </c>
      <c r="L155" s="143"/>
      <c r="M155" s="148"/>
      <c r="T155" s="149"/>
      <c r="AT155" s="145" t="s">
        <v>155</v>
      </c>
      <c r="AU155" s="145" t="s">
        <v>79</v>
      </c>
      <c r="AV155" s="12" t="s">
        <v>79</v>
      </c>
      <c r="AW155" s="12" t="s">
        <v>27</v>
      </c>
      <c r="AX155" s="12" t="s">
        <v>77</v>
      </c>
      <c r="AY155" s="145" t="s">
        <v>113</v>
      </c>
    </row>
    <row r="156" spans="2:65" s="1" customFormat="1" ht="21.75" customHeight="1">
      <c r="B156" s="120"/>
      <c r="C156" s="121" t="s">
        <v>231</v>
      </c>
      <c r="D156" s="121" t="s">
        <v>114</v>
      </c>
      <c r="E156" s="122" t="s">
        <v>232</v>
      </c>
      <c r="F156" s="123" t="s">
        <v>233</v>
      </c>
      <c r="G156" s="124" t="s">
        <v>185</v>
      </c>
      <c r="H156" s="125">
        <v>18.555</v>
      </c>
      <c r="I156" s="126"/>
      <c r="J156" s="126">
        <f>ROUND(I156*H156,2)</f>
        <v>0</v>
      </c>
      <c r="K156" s="123" t="s">
        <v>118</v>
      </c>
      <c r="L156" s="27"/>
      <c r="M156" s="127" t="s">
        <v>1</v>
      </c>
      <c r="N156" s="128" t="s">
        <v>34</v>
      </c>
      <c r="O156" s="129">
        <v>0.03</v>
      </c>
      <c r="P156" s="129">
        <f>O156*H156</f>
        <v>0.55664999999999998</v>
      </c>
      <c r="Q156" s="129">
        <v>0</v>
      </c>
      <c r="R156" s="129">
        <f>Q156*H156</f>
        <v>0</v>
      </c>
      <c r="S156" s="129">
        <v>0</v>
      </c>
      <c r="T156" s="130">
        <f>S156*H156</f>
        <v>0</v>
      </c>
      <c r="AR156" s="131" t="s">
        <v>121</v>
      </c>
      <c r="AT156" s="131" t="s">
        <v>114</v>
      </c>
      <c r="AU156" s="131" t="s">
        <v>79</v>
      </c>
      <c r="AY156" s="15" t="s">
        <v>113</v>
      </c>
      <c r="BE156" s="132">
        <f>IF(N156="základní",J156,0)</f>
        <v>0</v>
      </c>
      <c r="BF156" s="132">
        <f>IF(N156="snížená",J156,0)</f>
        <v>0</v>
      </c>
      <c r="BG156" s="132">
        <f>IF(N156="zákl. přenesená",J156,0)</f>
        <v>0</v>
      </c>
      <c r="BH156" s="132">
        <f>IF(N156="sníž. přenesená",J156,0)</f>
        <v>0</v>
      </c>
      <c r="BI156" s="132">
        <f>IF(N156="nulová",J156,0)</f>
        <v>0</v>
      </c>
      <c r="BJ156" s="15" t="s">
        <v>77</v>
      </c>
      <c r="BK156" s="132">
        <f>ROUND(I156*H156,2)</f>
        <v>0</v>
      </c>
      <c r="BL156" s="15" t="s">
        <v>121</v>
      </c>
      <c r="BM156" s="131" t="s">
        <v>234</v>
      </c>
    </row>
    <row r="157" spans="2:65" s="1" customFormat="1" ht="24.2" customHeight="1">
      <c r="B157" s="120"/>
      <c r="C157" s="121" t="s">
        <v>235</v>
      </c>
      <c r="D157" s="121" t="s">
        <v>114</v>
      </c>
      <c r="E157" s="122" t="s">
        <v>236</v>
      </c>
      <c r="F157" s="123" t="s">
        <v>237</v>
      </c>
      <c r="G157" s="124" t="s">
        <v>185</v>
      </c>
      <c r="H157" s="125">
        <v>166.995</v>
      </c>
      <c r="I157" s="126"/>
      <c r="J157" s="126">
        <f>ROUND(I157*H157,2)</f>
        <v>0</v>
      </c>
      <c r="K157" s="123" t="s">
        <v>118</v>
      </c>
      <c r="L157" s="27"/>
      <c r="M157" s="127" t="s">
        <v>1</v>
      </c>
      <c r="N157" s="128" t="s">
        <v>34</v>
      </c>
      <c r="O157" s="129">
        <v>2E-3</v>
      </c>
      <c r="P157" s="129">
        <f>O157*H157</f>
        <v>0.33399000000000001</v>
      </c>
      <c r="Q157" s="129">
        <v>0</v>
      </c>
      <c r="R157" s="129">
        <f>Q157*H157</f>
        <v>0</v>
      </c>
      <c r="S157" s="129">
        <v>0</v>
      </c>
      <c r="T157" s="130">
        <f>S157*H157</f>
        <v>0</v>
      </c>
      <c r="AR157" s="131" t="s">
        <v>121</v>
      </c>
      <c r="AT157" s="131" t="s">
        <v>114</v>
      </c>
      <c r="AU157" s="131" t="s">
        <v>79</v>
      </c>
      <c r="AY157" s="15" t="s">
        <v>113</v>
      </c>
      <c r="BE157" s="132">
        <f>IF(N157="základní",J157,0)</f>
        <v>0</v>
      </c>
      <c r="BF157" s="132">
        <f>IF(N157="snížená",J157,0)</f>
        <v>0</v>
      </c>
      <c r="BG157" s="132">
        <f>IF(N157="zákl. přenesená",J157,0)</f>
        <v>0</v>
      </c>
      <c r="BH157" s="132">
        <f>IF(N157="sníž. přenesená",J157,0)</f>
        <v>0</v>
      </c>
      <c r="BI157" s="132">
        <f>IF(N157="nulová",J157,0)</f>
        <v>0</v>
      </c>
      <c r="BJ157" s="15" t="s">
        <v>77</v>
      </c>
      <c r="BK157" s="132">
        <f>ROUND(I157*H157,2)</f>
        <v>0</v>
      </c>
      <c r="BL157" s="15" t="s">
        <v>121</v>
      </c>
      <c r="BM157" s="131" t="s">
        <v>238</v>
      </c>
    </row>
    <row r="158" spans="2:65" s="12" customFormat="1">
      <c r="B158" s="143"/>
      <c r="D158" s="144" t="s">
        <v>155</v>
      </c>
      <c r="E158" s="145" t="s">
        <v>1</v>
      </c>
      <c r="F158" s="146" t="s">
        <v>239</v>
      </c>
      <c r="H158" s="147">
        <v>166.995</v>
      </c>
      <c r="L158" s="143"/>
      <c r="M158" s="148"/>
      <c r="T158" s="149"/>
      <c r="AT158" s="145" t="s">
        <v>155</v>
      </c>
      <c r="AU158" s="145" t="s">
        <v>79</v>
      </c>
      <c r="AV158" s="12" t="s">
        <v>79</v>
      </c>
      <c r="AW158" s="12" t="s">
        <v>27</v>
      </c>
      <c r="AX158" s="12" t="s">
        <v>77</v>
      </c>
      <c r="AY158" s="145" t="s">
        <v>113</v>
      </c>
    </row>
    <row r="159" spans="2:65" s="1" customFormat="1" ht="37.9" customHeight="1">
      <c r="B159" s="120"/>
      <c r="C159" s="121" t="s">
        <v>240</v>
      </c>
      <c r="D159" s="121" t="s">
        <v>114</v>
      </c>
      <c r="E159" s="122" t="s">
        <v>241</v>
      </c>
      <c r="F159" s="123" t="s">
        <v>242</v>
      </c>
      <c r="G159" s="124" t="s">
        <v>185</v>
      </c>
      <c r="H159" s="125">
        <v>39.631999999999998</v>
      </c>
      <c r="I159" s="126"/>
      <c r="J159" s="126">
        <f>ROUND(I159*H159,2)</f>
        <v>0</v>
      </c>
      <c r="K159" s="123" t="s">
        <v>118</v>
      </c>
      <c r="L159" s="27"/>
      <c r="M159" s="127" t="s">
        <v>1</v>
      </c>
      <c r="N159" s="128" t="s">
        <v>34</v>
      </c>
      <c r="O159" s="129">
        <v>0</v>
      </c>
      <c r="P159" s="129">
        <f>O159*H159</f>
        <v>0</v>
      </c>
      <c r="Q159" s="129">
        <v>0</v>
      </c>
      <c r="R159" s="129">
        <f>Q159*H159</f>
        <v>0</v>
      </c>
      <c r="S159" s="129">
        <v>0</v>
      </c>
      <c r="T159" s="130">
        <f>S159*H159</f>
        <v>0</v>
      </c>
      <c r="AR159" s="131" t="s">
        <v>121</v>
      </c>
      <c r="AT159" s="131" t="s">
        <v>114</v>
      </c>
      <c r="AU159" s="131" t="s">
        <v>79</v>
      </c>
      <c r="AY159" s="15" t="s">
        <v>113</v>
      </c>
      <c r="BE159" s="132">
        <f>IF(N159="základní",J159,0)</f>
        <v>0</v>
      </c>
      <c r="BF159" s="132">
        <f>IF(N159="snížená",J159,0)</f>
        <v>0</v>
      </c>
      <c r="BG159" s="132">
        <f>IF(N159="zákl. přenesená",J159,0)</f>
        <v>0</v>
      </c>
      <c r="BH159" s="132">
        <f>IF(N159="sníž. přenesená",J159,0)</f>
        <v>0</v>
      </c>
      <c r="BI159" s="132">
        <f>IF(N159="nulová",J159,0)</f>
        <v>0</v>
      </c>
      <c r="BJ159" s="15" t="s">
        <v>77</v>
      </c>
      <c r="BK159" s="132">
        <f>ROUND(I159*H159,2)</f>
        <v>0</v>
      </c>
      <c r="BL159" s="15" t="s">
        <v>121</v>
      </c>
      <c r="BM159" s="131" t="s">
        <v>243</v>
      </c>
    </row>
    <row r="160" spans="2:65" s="1" customFormat="1" ht="44.25" customHeight="1">
      <c r="B160" s="120"/>
      <c r="C160" s="121" t="s">
        <v>7</v>
      </c>
      <c r="D160" s="121" t="s">
        <v>114</v>
      </c>
      <c r="E160" s="122" t="s">
        <v>244</v>
      </c>
      <c r="F160" s="123" t="s">
        <v>245</v>
      </c>
      <c r="G160" s="124" t="s">
        <v>185</v>
      </c>
      <c r="H160" s="125">
        <v>18.555</v>
      </c>
      <c r="I160" s="126"/>
      <c r="J160" s="126">
        <f>ROUND(I160*H160,2)</f>
        <v>0</v>
      </c>
      <c r="K160" s="123" t="s">
        <v>118</v>
      </c>
      <c r="L160" s="27"/>
      <c r="M160" s="133" t="s">
        <v>1</v>
      </c>
      <c r="N160" s="134" t="s">
        <v>34</v>
      </c>
      <c r="O160" s="135">
        <v>0</v>
      </c>
      <c r="P160" s="135">
        <f>O160*H160</f>
        <v>0</v>
      </c>
      <c r="Q160" s="135">
        <v>0</v>
      </c>
      <c r="R160" s="135">
        <f>Q160*H160</f>
        <v>0</v>
      </c>
      <c r="S160" s="135">
        <v>0</v>
      </c>
      <c r="T160" s="136">
        <f>S160*H160</f>
        <v>0</v>
      </c>
      <c r="AR160" s="131" t="s">
        <v>121</v>
      </c>
      <c r="AT160" s="131" t="s">
        <v>114</v>
      </c>
      <c r="AU160" s="131" t="s">
        <v>79</v>
      </c>
      <c r="AY160" s="15" t="s">
        <v>113</v>
      </c>
      <c r="BE160" s="132">
        <f>IF(N160="základní",J160,0)</f>
        <v>0</v>
      </c>
      <c r="BF160" s="132">
        <f>IF(N160="snížená",J160,0)</f>
        <v>0</v>
      </c>
      <c r="BG160" s="132">
        <f>IF(N160="zákl. přenesená",J160,0)</f>
        <v>0</v>
      </c>
      <c r="BH160" s="132">
        <f>IF(N160="sníž. přenesená",J160,0)</f>
        <v>0</v>
      </c>
      <c r="BI160" s="132">
        <f>IF(N160="nulová",J160,0)</f>
        <v>0</v>
      </c>
      <c r="BJ160" s="15" t="s">
        <v>77</v>
      </c>
      <c r="BK160" s="132">
        <f>ROUND(I160*H160,2)</f>
        <v>0</v>
      </c>
      <c r="BL160" s="15" t="s">
        <v>121</v>
      </c>
      <c r="BM160" s="131" t="s">
        <v>246</v>
      </c>
    </row>
    <row r="161" spans="2:12" s="1" customFormat="1" ht="6.95" customHeight="1">
      <c r="B161" s="39"/>
      <c r="C161" s="40"/>
      <c r="D161" s="40"/>
      <c r="E161" s="40"/>
      <c r="F161" s="40"/>
      <c r="G161" s="40"/>
      <c r="H161" s="40"/>
      <c r="I161" s="40"/>
      <c r="J161" s="40"/>
      <c r="K161" s="40"/>
      <c r="L161" s="27"/>
    </row>
  </sheetData>
  <autoFilter ref="C119:K160" xr:uid="{00000000-0009-0000-0000-000002000000}"/>
  <mergeCells count="9">
    <mergeCell ref="E87:H87"/>
    <mergeCell ref="E110:H110"/>
    <mergeCell ref="E112:H112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BM186"/>
  <sheetViews>
    <sheetView showGridLines="0" topLeftCell="A44" workbookViewId="0">
      <selection activeCell="I126" sqref="I126:I184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97" t="s">
        <v>5</v>
      </c>
      <c r="M2" s="191"/>
      <c r="N2" s="191"/>
      <c r="O2" s="191"/>
      <c r="P2" s="191"/>
      <c r="Q2" s="191"/>
      <c r="R2" s="191"/>
      <c r="S2" s="191"/>
      <c r="T2" s="191"/>
      <c r="U2" s="191"/>
      <c r="V2" s="191"/>
      <c r="AT2" s="15" t="s">
        <v>85</v>
      </c>
    </row>
    <row r="3" spans="2:46" ht="6.95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79</v>
      </c>
    </row>
    <row r="4" spans="2:46" ht="24.95" customHeight="1">
      <c r="B4" s="18"/>
      <c r="D4" s="19" t="s">
        <v>88</v>
      </c>
      <c r="L4" s="18"/>
      <c r="M4" s="83" t="s">
        <v>10</v>
      </c>
      <c r="AT4" s="15" t="s">
        <v>3</v>
      </c>
    </row>
    <row r="5" spans="2:46" ht="6.95" customHeight="1">
      <c r="B5" s="18"/>
      <c r="L5" s="18"/>
    </row>
    <row r="6" spans="2:46" ht="12" customHeight="1">
      <c r="B6" s="18"/>
      <c r="D6" s="24" t="s">
        <v>14</v>
      </c>
      <c r="L6" s="18"/>
    </row>
    <row r="7" spans="2:46" ht="16.5" customHeight="1">
      <c r="B7" s="18"/>
      <c r="E7" s="203" t="str">
        <f>'Rekapitulace stavby'!K6</f>
        <v>Rekonstrukce lávky Dolní - Kopřivnice</v>
      </c>
      <c r="F7" s="204"/>
      <c r="G7" s="204"/>
      <c r="H7" s="204"/>
      <c r="L7" s="18"/>
    </row>
    <row r="8" spans="2:46" s="1" customFormat="1" ht="12" customHeight="1">
      <c r="B8" s="27"/>
      <c r="D8" s="24" t="s">
        <v>89</v>
      </c>
      <c r="L8" s="27"/>
    </row>
    <row r="9" spans="2:46" s="1" customFormat="1" ht="16.5" customHeight="1">
      <c r="B9" s="27"/>
      <c r="E9" s="168" t="s">
        <v>247</v>
      </c>
      <c r="F9" s="202"/>
      <c r="G9" s="202"/>
      <c r="H9" s="202"/>
      <c r="L9" s="27"/>
    </row>
    <row r="10" spans="2:46" s="1" customFormat="1">
      <c r="B10" s="27"/>
      <c r="L10" s="27"/>
    </row>
    <row r="11" spans="2:46" s="1" customFormat="1" ht="12" customHeight="1">
      <c r="B11" s="27"/>
      <c r="D11" s="24" t="s">
        <v>15</v>
      </c>
      <c r="F11" s="22" t="s">
        <v>1</v>
      </c>
      <c r="I11" s="24" t="s">
        <v>16</v>
      </c>
      <c r="J11" s="22" t="s">
        <v>1</v>
      </c>
      <c r="L11" s="27"/>
    </row>
    <row r="12" spans="2:46" s="1" customFormat="1" ht="12" customHeight="1">
      <c r="B12" s="27"/>
      <c r="D12" s="24" t="s">
        <v>17</v>
      </c>
      <c r="F12" s="22" t="s">
        <v>18</v>
      </c>
      <c r="I12" s="24" t="s">
        <v>19</v>
      </c>
      <c r="J12" s="47" t="str">
        <f>'Rekapitulace stavby'!AN8</f>
        <v>18. 3. 2025</v>
      </c>
      <c r="L12" s="27"/>
    </row>
    <row r="13" spans="2:46" s="1" customFormat="1" ht="10.9" customHeight="1">
      <c r="B13" s="27"/>
      <c r="L13" s="27"/>
    </row>
    <row r="14" spans="2:46" s="1" customFormat="1" ht="12" customHeight="1">
      <c r="B14" s="27"/>
      <c r="D14" s="24" t="s">
        <v>21</v>
      </c>
      <c r="I14" s="24" t="s">
        <v>22</v>
      </c>
      <c r="J14" s="22" t="str">
        <f>IF('Rekapitulace stavby'!AN10="","",'Rekapitulace stavby'!AN10)</f>
        <v/>
      </c>
      <c r="L14" s="27"/>
    </row>
    <row r="15" spans="2:46" s="1" customFormat="1" ht="18" customHeight="1">
      <c r="B15" s="27"/>
      <c r="E15" s="22" t="str">
        <f>IF('Rekapitulace stavby'!E11="","",'Rekapitulace stavby'!E11)</f>
        <v xml:space="preserve"> </v>
      </c>
      <c r="I15" s="24" t="s">
        <v>23</v>
      </c>
      <c r="J15" s="22" t="str">
        <f>IF('Rekapitulace stavby'!AN11="","",'Rekapitulace stavby'!AN11)</f>
        <v/>
      </c>
      <c r="L15" s="27"/>
    </row>
    <row r="16" spans="2:46" s="1" customFormat="1" ht="6.95" customHeight="1">
      <c r="B16" s="27"/>
      <c r="L16" s="27"/>
    </row>
    <row r="17" spans="2:12" s="1" customFormat="1" ht="12" customHeight="1">
      <c r="B17" s="27"/>
      <c r="D17" s="24" t="s">
        <v>24</v>
      </c>
      <c r="I17" s="24" t="s">
        <v>22</v>
      </c>
      <c r="J17" s="22" t="str">
        <f>'Rekapitulace stavby'!AN13</f>
        <v/>
      </c>
      <c r="L17" s="27"/>
    </row>
    <row r="18" spans="2:12" s="1" customFormat="1" ht="18" customHeight="1">
      <c r="B18" s="27"/>
      <c r="E18" s="190" t="str">
        <f>'Rekapitulace stavby'!E14</f>
        <v xml:space="preserve"> </v>
      </c>
      <c r="F18" s="190"/>
      <c r="G18" s="190"/>
      <c r="H18" s="190"/>
      <c r="I18" s="24" t="s">
        <v>23</v>
      </c>
      <c r="J18" s="22" t="str">
        <f>'Rekapitulace stavby'!AN14</f>
        <v/>
      </c>
      <c r="L18" s="27"/>
    </row>
    <row r="19" spans="2:12" s="1" customFormat="1" ht="6.95" customHeight="1">
      <c r="B19" s="27"/>
      <c r="L19" s="27"/>
    </row>
    <row r="20" spans="2:12" s="1" customFormat="1" ht="12" customHeight="1">
      <c r="B20" s="27"/>
      <c r="D20" s="24" t="s">
        <v>25</v>
      </c>
      <c r="I20" s="24" t="s">
        <v>22</v>
      </c>
      <c r="J20" s="22" t="str">
        <f>IF('Rekapitulace stavby'!AN16="","",'Rekapitulace stavby'!AN16)</f>
        <v/>
      </c>
      <c r="L20" s="27"/>
    </row>
    <row r="21" spans="2:12" s="1" customFormat="1" ht="18" customHeight="1">
      <c r="B21" s="27"/>
      <c r="E21" s="22" t="str">
        <f>IF('Rekapitulace stavby'!E17="","",'Rekapitulace stavby'!E17)</f>
        <v xml:space="preserve"> </v>
      </c>
      <c r="I21" s="24" t="s">
        <v>23</v>
      </c>
      <c r="J21" s="22" t="str">
        <f>IF('Rekapitulace stavby'!AN17="","",'Rekapitulace stavby'!AN17)</f>
        <v/>
      </c>
      <c r="L21" s="27"/>
    </row>
    <row r="22" spans="2:12" s="1" customFormat="1" ht="6.95" customHeight="1">
      <c r="B22" s="27"/>
      <c r="L22" s="27"/>
    </row>
    <row r="23" spans="2:12" s="1" customFormat="1" ht="12" customHeight="1">
      <c r="B23" s="27"/>
      <c r="D23" s="24" t="s">
        <v>26</v>
      </c>
      <c r="I23" s="24" t="s">
        <v>22</v>
      </c>
      <c r="J23" s="22" t="str">
        <f>IF('Rekapitulace stavby'!AN19="","",'Rekapitulace stavby'!AN19)</f>
        <v/>
      </c>
      <c r="L23" s="27"/>
    </row>
    <row r="24" spans="2:12" s="1" customFormat="1" ht="18" customHeight="1">
      <c r="B24" s="27"/>
      <c r="E24" s="22" t="str">
        <f>IF('Rekapitulace stavby'!E20="","",'Rekapitulace stavby'!E20)</f>
        <v xml:space="preserve"> </v>
      </c>
      <c r="I24" s="24" t="s">
        <v>23</v>
      </c>
      <c r="J24" s="22" t="str">
        <f>IF('Rekapitulace stavby'!AN20="","",'Rekapitulace stavby'!AN20)</f>
        <v/>
      </c>
      <c r="L24" s="27"/>
    </row>
    <row r="25" spans="2:12" s="1" customFormat="1" ht="6.95" customHeight="1">
      <c r="B25" s="27"/>
      <c r="L25" s="27"/>
    </row>
    <row r="26" spans="2:12" s="1" customFormat="1" ht="12" customHeight="1">
      <c r="B26" s="27"/>
      <c r="D26" s="24" t="s">
        <v>28</v>
      </c>
      <c r="L26" s="27"/>
    </row>
    <row r="27" spans="2:12" s="7" customFormat="1" ht="16.5" customHeight="1">
      <c r="B27" s="84"/>
      <c r="E27" s="193" t="s">
        <v>1</v>
      </c>
      <c r="F27" s="193"/>
      <c r="G27" s="193"/>
      <c r="H27" s="193"/>
      <c r="L27" s="84"/>
    </row>
    <row r="28" spans="2:12" s="1" customFormat="1" ht="6.95" customHeight="1">
      <c r="B28" s="27"/>
      <c r="L28" s="27"/>
    </row>
    <row r="29" spans="2:12" s="1" customFormat="1" ht="6.95" customHeight="1">
      <c r="B29" s="27"/>
      <c r="D29" s="48"/>
      <c r="E29" s="48"/>
      <c r="F29" s="48"/>
      <c r="G29" s="48"/>
      <c r="H29" s="48"/>
      <c r="I29" s="48"/>
      <c r="J29" s="48"/>
      <c r="K29" s="48"/>
      <c r="L29" s="27"/>
    </row>
    <row r="30" spans="2:12" s="1" customFormat="1" ht="25.35" customHeight="1">
      <c r="B30" s="27"/>
      <c r="D30" s="85" t="s">
        <v>29</v>
      </c>
      <c r="J30" s="61">
        <f>ROUND(J123, 2)</f>
        <v>0</v>
      </c>
      <c r="L30" s="27"/>
    </row>
    <row r="31" spans="2:12" s="1" customFormat="1" ht="6.95" customHeight="1">
      <c r="B31" s="27"/>
      <c r="D31" s="48"/>
      <c r="E31" s="48"/>
      <c r="F31" s="48"/>
      <c r="G31" s="48"/>
      <c r="H31" s="48"/>
      <c r="I31" s="48"/>
      <c r="J31" s="48"/>
      <c r="K31" s="48"/>
      <c r="L31" s="27"/>
    </row>
    <row r="32" spans="2:12" s="1" customFormat="1" ht="14.45" customHeight="1">
      <c r="B32" s="27"/>
      <c r="F32" s="30" t="s">
        <v>31</v>
      </c>
      <c r="I32" s="30" t="s">
        <v>30</v>
      </c>
      <c r="J32" s="30" t="s">
        <v>32</v>
      </c>
      <c r="L32" s="27"/>
    </row>
    <row r="33" spans="2:12" s="1" customFormat="1" ht="14.45" customHeight="1">
      <c r="B33" s="27"/>
      <c r="D33" s="50" t="s">
        <v>33</v>
      </c>
      <c r="E33" s="24" t="s">
        <v>34</v>
      </c>
      <c r="F33" s="86">
        <f>ROUND((SUM(BE123:BE185)),  2)</f>
        <v>0</v>
      </c>
      <c r="I33" s="87">
        <v>0.21</v>
      </c>
      <c r="J33" s="86">
        <f>ROUND(((SUM(BE123:BE185))*I33),  2)</f>
        <v>0</v>
      </c>
      <c r="L33" s="27"/>
    </row>
    <row r="34" spans="2:12" s="1" customFormat="1" ht="14.45" customHeight="1">
      <c r="B34" s="27"/>
      <c r="E34" s="24" t="s">
        <v>35</v>
      </c>
      <c r="F34" s="86">
        <f>ROUND((SUM(BF123:BF185)),  2)</f>
        <v>0</v>
      </c>
      <c r="I34" s="87">
        <v>0.12</v>
      </c>
      <c r="J34" s="86">
        <f>ROUND(((SUM(BF123:BF185))*I34),  2)</f>
        <v>0</v>
      </c>
      <c r="L34" s="27"/>
    </row>
    <row r="35" spans="2:12" s="1" customFormat="1" ht="14.45" hidden="1" customHeight="1">
      <c r="B35" s="27"/>
      <c r="E35" s="24" t="s">
        <v>36</v>
      </c>
      <c r="F35" s="86">
        <f>ROUND((SUM(BG123:BG185)),  2)</f>
        <v>0</v>
      </c>
      <c r="I35" s="87">
        <v>0.21</v>
      </c>
      <c r="J35" s="86">
        <f>0</f>
        <v>0</v>
      </c>
      <c r="L35" s="27"/>
    </row>
    <row r="36" spans="2:12" s="1" customFormat="1" ht="14.45" hidden="1" customHeight="1">
      <c r="B36" s="27"/>
      <c r="E36" s="24" t="s">
        <v>37</v>
      </c>
      <c r="F36" s="86">
        <f>ROUND((SUM(BH123:BH185)),  2)</f>
        <v>0</v>
      </c>
      <c r="I36" s="87">
        <v>0.12</v>
      </c>
      <c r="J36" s="86">
        <f>0</f>
        <v>0</v>
      </c>
      <c r="L36" s="27"/>
    </row>
    <row r="37" spans="2:12" s="1" customFormat="1" ht="14.45" hidden="1" customHeight="1">
      <c r="B37" s="27"/>
      <c r="E37" s="24" t="s">
        <v>38</v>
      </c>
      <c r="F37" s="86">
        <f>ROUND((SUM(BI123:BI185)),  2)</f>
        <v>0</v>
      </c>
      <c r="I37" s="87">
        <v>0</v>
      </c>
      <c r="J37" s="86">
        <f>0</f>
        <v>0</v>
      </c>
      <c r="L37" s="27"/>
    </row>
    <row r="38" spans="2:12" s="1" customFormat="1" ht="6.95" customHeight="1">
      <c r="B38" s="27"/>
      <c r="L38" s="27"/>
    </row>
    <row r="39" spans="2:12" s="1" customFormat="1" ht="25.35" customHeight="1">
      <c r="B39" s="27"/>
      <c r="C39" s="88"/>
      <c r="D39" s="89" t="s">
        <v>39</v>
      </c>
      <c r="E39" s="52"/>
      <c r="F39" s="52"/>
      <c r="G39" s="90" t="s">
        <v>40</v>
      </c>
      <c r="H39" s="91" t="s">
        <v>41</v>
      </c>
      <c r="I39" s="52"/>
      <c r="J39" s="92">
        <f>SUM(J30:J37)</f>
        <v>0</v>
      </c>
      <c r="K39" s="93"/>
      <c r="L39" s="27"/>
    </row>
    <row r="40" spans="2:12" s="1" customFormat="1" ht="14.45" customHeight="1">
      <c r="B40" s="27"/>
      <c r="L40" s="27"/>
    </row>
    <row r="41" spans="2:12" ht="14.45" customHeight="1">
      <c r="B41" s="18"/>
      <c r="L41" s="18"/>
    </row>
    <row r="42" spans="2:12" ht="14.45" customHeight="1">
      <c r="B42" s="18"/>
      <c r="L42" s="18"/>
    </row>
    <row r="43" spans="2:12" ht="14.45" customHeight="1">
      <c r="B43" s="18"/>
      <c r="L43" s="18"/>
    </row>
    <row r="44" spans="2:12" ht="14.45" customHeight="1">
      <c r="B44" s="18"/>
      <c r="L44" s="18"/>
    </row>
    <row r="45" spans="2:12" ht="14.45" customHeight="1">
      <c r="B45" s="18"/>
      <c r="L45" s="18"/>
    </row>
    <row r="46" spans="2:12" ht="14.45" customHeight="1">
      <c r="B46" s="18"/>
      <c r="L46" s="18"/>
    </row>
    <row r="47" spans="2:12" ht="14.45" customHeight="1">
      <c r="B47" s="18"/>
      <c r="L47" s="18"/>
    </row>
    <row r="48" spans="2:12" ht="14.45" customHeight="1">
      <c r="B48" s="18"/>
      <c r="L48" s="18"/>
    </row>
    <row r="49" spans="2:12" ht="14.45" customHeight="1">
      <c r="B49" s="18"/>
      <c r="L49" s="18"/>
    </row>
    <row r="50" spans="2:12" s="1" customFormat="1" ht="14.45" customHeight="1">
      <c r="B50" s="27"/>
      <c r="D50" s="36" t="s">
        <v>42</v>
      </c>
      <c r="E50" s="37"/>
      <c r="F50" s="37"/>
      <c r="G50" s="36" t="s">
        <v>43</v>
      </c>
      <c r="H50" s="37"/>
      <c r="I50" s="37"/>
      <c r="J50" s="37"/>
      <c r="K50" s="37"/>
      <c r="L50" s="27"/>
    </row>
    <row r="51" spans="2:12">
      <c r="B51" s="18"/>
      <c r="L51" s="18"/>
    </row>
    <row r="52" spans="2:12">
      <c r="B52" s="18"/>
      <c r="L52" s="18"/>
    </row>
    <row r="53" spans="2:12">
      <c r="B53" s="18"/>
      <c r="L53" s="18"/>
    </row>
    <row r="54" spans="2:12">
      <c r="B54" s="18"/>
      <c r="L54" s="18"/>
    </row>
    <row r="55" spans="2:12">
      <c r="B55" s="18"/>
      <c r="L55" s="18"/>
    </row>
    <row r="56" spans="2:12">
      <c r="B56" s="18"/>
      <c r="L56" s="18"/>
    </row>
    <row r="57" spans="2:12">
      <c r="B57" s="18"/>
      <c r="L57" s="18"/>
    </row>
    <row r="58" spans="2:12">
      <c r="B58" s="18"/>
      <c r="L58" s="18"/>
    </row>
    <row r="59" spans="2:12">
      <c r="B59" s="18"/>
      <c r="L59" s="18"/>
    </row>
    <row r="60" spans="2:12">
      <c r="B60" s="18"/>
      <c r="L60" s="18"/>
    </row>
    <row r="61" spans="2:12" s="1" customFormat="1" ht="12.75">
      <c r="B61" s="27"/>
      <c r="D61" s="38" t="s">
        <v>44</v>
      </c>
      <c r="E61" s="29"/>
      <c r="F61" s="94" t="s">
        <v>45</v>
      </c>
      <c r="G61" s="38" t="s">
        <v>44</v>
      </c>
      <c r="H61" s="29"/>
      <c r="I61" s="29"/>
      <c r="J61" s="95" t="s">
        <v>45</v>
      </c>
      <c r="K61" s="29"/>
      <c r="L61" s="27"/>
    </row>
    <row r="62" spans="2:12">
      <c r="B62" s="18"/>
      <c r="L62" s="18"/>
    </row>
    <row r="63" spans="2:12">
      <c r="B63" s="18"/>
      <c r="L63" s="18"/>
    </row>
    <row r="64" spans="2:12">
      <c r="B64" s="18"/>
      <c r="L64" s="18"/>
    </row>
    <row r="65" spans="2:12" s="1" customFormat="1" ht="12.75">
      <c r="B65" s="27"/>
      <c r="D65" s="36" t="s">
        <v>46</v>
      </c>
      <c r="E65" s="37"/>
      <c r="F65" s="37"/>
      <c r="G65" s="36" t="s">
        <v>47</v>
      </c>
      <c r="H65" s="37"/>
      <c r="I65" s="37"/>
      <c r="J65" s="37"/>
      <c r="K65" s="37"/>
      <c r="L65" s="27"/>
    </row>
    <row r="66" spans="2:12">
      <c r="B66" s="18"/>
      <c r="L66" s="18"/>
    </row>
    <row r="67" spans="2:12">
      <c r="B67" s="18"/>
      <c r="L67" s="18"/>
    </row>
    <row r="68" spans="2:12">
      <c r="B68" s="18"/>
      <c r="L68" s="18"/>
    </row>
    <row r="69" spans="2:12">
      <c r="B69" s="18"/>
      <c r="L69" s="18"/>
    </row>
    <row r="70" spans="2:12">
      <c r="B70" s="18"/>
      <c r="L70" s="18"/>
    </row>
    <row r="71" spans="2:12">
      <c r="B71" s="18"/>
      <c r="L71" s="18"/>
    </row>
    <row r="72" spans="2:12">
      <c r="B72" s="18"/>
      <c r="L72" s="18"/>
    </row>
    <row r="73" spans="2:12">
      <c r="B73" s="18"/>
      <c r="L73" s="18"/>
    </row>
    <row r="74" spans="2:12">
      <c r="B74" s="18"/>
      <c r="L74" s="18"/>
    </row>
    <row r="75" spans="2:12">
      <c r="B75" s="18"/>
      <c r="L75" s="18"/>
    </row>
    <row r="76" spans="2:12" s="1" customFormat="1" ht="12.75">
      <c r="B76" s="27"/>
      <c r="D76" s="38" t="s">
        <v>44</v>
      </c>
      <c r="E76" s="29"/>
      <c r="F76" s="94" t="s">
        <v>45</v>
      </c>
      <c r="G76" s="38" t="s">
        <v>44</v>
      </c>
      <c r="H76" s="29"/>
      <c r="I76" s="29"/>
      <c r="J76" s="95" t="s">
        <v>45</v>
      </c>
      <c r="K76" s="29"/>
      <c r="L76" s="27"/>
    </row>
    <row r="77" spans="2:12" s="1" customFormat="1" ht="14.45" customHeight="1">
      <c r="B77" s="39"/>
      <c r="C77" s="40"/>
      <c r="D77" s="40"/>
      <c r="E77" s="40"/>
      <c r="F77" s="40"/>
      <c r="G77" s="40"/>
      <c r="H77" s="40"/>
      <c r="I77" s="40"/>
      <c r="J77" s="40"/>
      <c r="K77" s="40"/>
      <c r="L77" s="27"/>
    </row>
    <row r="81" spans="2:47" s="1" customFormat="1" ht="6.95" hidden="1" customHeight="1">
      <c r="B81" s="41"/>
      <c r="C81" s="42"/>
      <c r="D81" s="42"/>
      <c r="E81" s="42"/>
      <c r="F81" s="42"/>
      <c r="G81" s="42"/>
      <c r="H81" s="42"/>
      <c r="I81" s="42"/>
      <c r="J81" s="42"/>
      <c r="K81" s="42"/>
      <c r="L81" s="27"/>
    </row>
    <row r="82" spans="2:47" s="1" customFormat="1" ht="24.95" hidden="1" customHeight="1">
      <c r="B82" s="27"/>
      <c r="C82" s="19" t="s">
        <v>91</v>
      </c>
      <c r="L82" s="27"/>
    </row>
    <row r="83" spans="2:47" s="1" customFormat="1" ht="6.95" hidden="1" customHeight="1">
      <c r="B83" s="27"/>
      <c r="L83" s="27"/>
    </row>
    <row r="84" spans="2:47" s="1" customFormat="1" ht="12" hidden="1" customHeight="1">
      <c r="B84" s="27"/>
      <c r="C84" s="24" t="s">
        <v>14</v>
      </c>
      <c r="L84" s="27"/>
    </row>
    <row r="85" spans="2:47" s="1" customFormat="1" ht="16.5" hidden="1" customHeight="1">
      <c r="B85" s="27"/>
      <c r="E85" s="203" t="str">
        <f>E7</f>
        <v>Rekonstrukce lávky Dolní - Kopřivnice</v>
      </c>
      <c r="F85" s="204"/>
      <c r="G85" s="204"/>
      <c r="H85" s="204"/>
      <c r="L85" s="27"/>
    </row>
    <row r="86" spans="2:47" s="1" customFormat="1" ht="12" hidden="1" customHeight="1">
      <c r="B86" s="27"/>
      <c r="C86" s="24" t="s">
        <v>89</v>
      </c>
      <c r="L86" s="27"/>
    </row>
    <row r="87" spans="2:47" s="1" customFormat="1" ht="16.5" hidden="1" customHeight="1">
      <c r="B87" s="27"/>
      <c r="E87" s="168" t="str">
        <f>E9</f>
        <v>C - Lávka</v>
      </c>
      <c r="F87" s="202"/>
      <c r="G87" s="202"/>
      <c r="H87" s="202"/>
      <c r="L87" s="27"/>
    </row>
    <row r="88" spans="2:47" s="1" customFormat="1" ht="6.95" hidden="1" customHeight="1">
      <c r="B88" s="27"/>
      <c r="L88" s="27"/>
    </row>
    <row r="89" spans="2:47" s="1" customFormat="1" ht="12" hidden="1" customHeight="1">
      <c r="B89" s="27"/>
      <c r="C89" s="24" t="s">
        <v>17</v>
      </c>
      <c r="F89" s="22" t="str">
        <f>F12</f>
        <v xml:space="preserve"> </v>
      </c>
      <c r="I89" s="24" t="s">
        <v>19</v>
      </c>
      <c r="J89" s="47" t="str">
        <f>IF(J12="","",J12)</f>
        <v>18. 3. 2025</v>
      </c>
      <c r="L89" s="27"/>
    </row>
    <row r="90" spans="2:47" s="1" customFormat="1" ht="6.95" hidden="1" customHeight="1">
      <c r="B90" s="27"/>
      <c r="L90" s="27"/>
    </row>
    <row r="91" spans="2:47" s="1" customFormat="1" ht="15.2" hidden="1" customHeight="1">
      <c r="B91" s="27"/>
      <c r="C91" s="24" t="s">
        <v>21</v>
      </c>
      <c r="F91" s="22" t="str">
        <f>E15</f>
        <v xml:space="preserve"> </v>
      </c>
      <c r="I91" s="24" t="s">
        <v>25</v>
      </c>
      <c r="J91" s="25" t="str">
        <f>E21</f>
        <v xml:space="preserve"> </v>
      </c>
      <c r="L91" s="27"/>
    </row>
    <row r="92" spans="2:47" s="1" customFormat="1" ht="15.2" hidden="1" customHeight="1">
      <c r="B92" s="27"/>
      <c r="C92" s="24" t="s">
        <v>24</v>
      </c>
      <c r="F92" s="22" t="str">
        <f>IF(E18="","",E18)</f>
        <v xml:space="preserve"> </v>
      </c>
      <c r="I92" s="24" t="s">
        <v>26</v>
      </c>
      <c r="J92" s="25" t="str">
        <f>E24</f>
        <v xml:space="preserve"> </v>
      </c>
      <c r="L92" s="27"/>
    </row>
    <row r="93" spans="2:47" s="1" customFormat="1" ht="10.35" hidden="1" customHeight="1">
      <c r="B93" s="27"/>
      <c r="L93" s="27"/>
    </row>
    <row r="94" spans="2:47" s="1" customFormat="1" ht="29.25" hidden="1" customHeight="1">
      <c r="B94" s="27"/>
      <c r="C94" s="96" t="s">
        <v>92</v>
      </c>
      <c r="D94" s="88"/>
      <c r="E94" s="88"/>
      <c r="F94" s="88"/>
      <c r="G94" s="88"/>
      <c r="H94" s="88"/>
      <c r="I94" s="88"/>
      <c r="J94" s="97" t="s">
        <v>93</v>
      </c>
      <c r="K94" s="88"/>
      <c r="L94" s="27"/>
    </row>
    <row r="95" spans="2:47" s="1" customFormat="1" ht="10.35" hidden="1" customHeight="1">
      <c r="B95" s="27"/>
      <c r="L95" s="27"/>
    </row>
    <row r="96" spans="2:47" s="1" customFormat="1" ht="22.9" hidden="1" customHeight="1">
      <c r="B96" s="27"/>
      <c r="C96" s="98" t="s">
        <v>94</v>
      </c>
      <c r="J96" s="61">
        <f>J123</f>
        <v>0</v>
      </c>
      <c r="L96" s="27"/>
      <c r="AU96" s="15" t="s">
        <v>95</v>
      </c>
    </row>
    <row r="97" spans="2:12" s="8" customFormat="1" ht="24.95" hidden="1" customHeight="1">
      <c r="B97" s="99"/>
      <c r="D97" s="100" t="s">
        <v>140</v>
      </c>
      <c r="E97" s="101"/>
      <c r="F97" s="101"/>
      <c r="G97" s="101"/>
      <c r="H97" s="101"/>
      <c r="I97" s="101"/>
      <c r="J97" s="102">
        <f>J124</f>
        <v>0</v>
      </c>
      <c r="L97" s="99"/>
    </row>
    <row r="98" spans="2:12" s="11" customFormat="1" ht="19.899999999999999" hidden="1" customHeight="1">
      <c r="B98" s="137"/>
      <c r="D98" s="138" t="s">
        <v>248</v>
      </c>
      <c r="E98" s="139"/>
      <c r="F98" s="139"/>
      <c r="G98" s="139"/>
      <c r="H98" s="139"/>
      <c r="I98" s="139"/>
      <c r="J98" s="140">
        <f>J125</f>
        <v>0</v>
      </c>
      <c r="L98" s="137"/>
    </row>
    <row r="99" spans="2:12" s="11" customFormat="1" ht="19.899999999999999" hidden="1" customHeight="1">
      <c r="B99" s="137"/>
      <c r="D99" s="138" t="s">
        <v>249</v>
      </c>
      <c r="E99" s="139"/>
      <c r="F99" s="139"/>
      <c r="G99" s="139"/>
      <c r="H99" s="139"/>
      <c r="I99" s="139"/>
      <c r="J99" s="140">
        <f>J139</f>
        <v>0</v>
      </c>
      <c r="L99" s="137"/>
    </row>
    <row r="100" spans="2:12" s="11" customFormat="1" ht="19.899999999999999" hidden="1" customHeight="1">
      <c r="B100" s="137"/>
      <c r="D100" s="138" t="s">
        <v>250</v>
      </c>
      <c r="E100" s="139"/>
      <c r="F100" s="139"/>
      <c r="G100" s="139"/>
      <c r="H100" s="139"/>
      <c r="I100" s="139"/>
      <c r="J100" s="140">
        <f>J153</f>
        <v>0</v>
      </c>
      <c r="L100" s="137"/>
    </row>
    <row r="101" spans="2:12" s="11" customFormat="1" ht="19.899999999999999" hidden="1" customHeight="1">
      <c r="B101" s="137"/>
      <c r="D101" s="138" t="s">
        <v>142</v>
      </c>
      <c r="E101" s="139"/>
      <c r="F101" s="139"/>
      <c r="G101" s="139"/>
      <c r="H101" s="139"/>
      <c r="I101" s="139"/>
      <c r="J101" s="140">
        <f>J166</f>
        <v>0</v>
      </c>
      <c r="L101" s="137"/>
    </row>
    <row r="102" spans="2:12" s="8" customFormat="1" ht="24.95" hidden="1" customHeight="1">
      <c r="B102" s="99"/>
      <c r="D102" s="100" t="s">
        <v>251</v>
      </c>
      <c r="E102" s="101"/>
      <c r="F102" s="101"/>
      <c r="G102" s="101"/>
      <c r="H102" s="101"/>
      <c r="I102" s="101"/>
      <c r="J102" s="102">
        <f>J175</f>
        <v>0</v>
      </c>
      <c r="L102" s="99"/>
    </row>
    <row r="103" spans="2:12" s="11" customFormat="1" ht="19.899999999999999" hidden="1" customHeight="1">
      <c r="B103" s="137"/>
      <c r="D103" s="138" t="s">
        <v>252</v>
      </c>
      <c r="E103" s="139"/>
      <c r="F103" s="139"/>
      <c r="G103" s="139"/>
      <c r="H103" s="139"/>
      <c r="I103" s="139"/>
      <c r="J103" s="140">
        <f>J176</f>
        <v>0</v>
      </c>
      <c r="L103" s="137"/>
    </row>
    <row r="104" spans="2:12" s="1" customFormat="1" ht="21.75" hidden="1" customHeight="1">
      <c r="B104" s="27"/>
      <c r="L104" s="27"/>
    </row>
    <row r="105" spans="2:12" s="1" customFormat="1" ht="6.95" hidden="1" customHeight="1">
      <c r="B105" s="39"/>
      <c r="C105" s="40"/>
      <c r="D105" s="40"/>
      <c r="E105" s="40"/>
      <c r="F105" s="40"/>
      <c r="G105" s="40"/>
      <c r="H105" s="40"/>
      <c r="I105" s="40"/>
      <c r="J105" s="40"/>
      <c r="K105" s="40"/>
      <c r="L105" s="27"/>
    </row>
    <row r="106" spans="2:12" hidden="1"/>
    <row r="107" spans="2:12" hidden="1"/>
    <row r="108" spans="2:12" hidden="1"/>
    <row r="109" spans="2:12" s="1" customFormat="1" ht="6.95" customHeight="1">
      <c r="B109" s="41"/>
      <c r="C109" s="42"/>
      <c r="D109" s="42"/>
      <c r="E109" s="42"/>
      <c r="F109" s="42"/>
      <c r="G109" s="42"/>
      <c r="H109" s="42"/>
      <c r="I109" s="42"/>
      <c r="J109" s="42"/>
      <c r="K109" s="42"/>
      <c r="L109" s="27"/>
    </row>
    <row r="110" spans="2:12" s="1" customFormat="1" ht="24.95" customHeight="1">
      <c r="B110" s="27"/>
      <c r="C110" s="19" t="s">
        <v>97</v>
      </c>
      <c r="L110" s="27"/>
    </row>
    <row r="111" spans="2:12" s="1" customFormat="1" ht="6.95" customHeight="1">
      <c r="B111" s="27"/>
      <c r="L111" s="27"/>
    </row>
    <row r="112" spans="2:12" s="1" customFormat="1" ht="12" customHeight="1">
      <c r="B112" s="27"/>
      <c r="C112" s="24" t="s">
        <v>14</v>
      </c>
      <c r="L112" s="27"/>
    </row>
    <row r="113" spans="2:65" s="1" customFormat="1" ht="16.5" customHeight="1">
      <c r="B113" s="27"/>
      <c r="E113" s="203" t="str">
        <f>E7</f>
        <v>Rekonstrukce lávky Dolní - Kopřivnice</v>
      </c>
      <c r="F113" s="204"/>
      <c r="G113" s="204"/>
      <c r="H113" s="204"/>
      <c r="L113" s="27"/>
    </row>
    <row r="114" spans="2:65" s="1" customFormat="1" ht="12" customHeight="1">
      <c r="B114" s="27"/>
      <c r="C114" s="24" t="s">
        <v>89</v>
      </c>
      <c r="L114" s="27"/>
    </row>
    <row r="115" spans="2:65" s="1" customFormat="1" ht="16.5" customHeight="1">
      <c r="B115" s="27"/>
      <c r="E115" s="168" t="str">
        <f>E9</f>
        <v>C - Lávka</v>
      </c>
      <c r="F115" s="202"/>
      <c r="G115" s="202"/>
      <c r="H115" s="202"/>
      <c r="L115" s="27"/>
    </row>
    <row r="116" spans="2:65" s="1" customFormat="1" ht="6.95" customHeight="1">
      <c r="B116" s="27"/>
      <c r="L116" s="27"/>
    </row>
    <row r="117" spans="2:65" s="1" customFormat="1" ht="12" customHeight="1">
      <c r="B117" s="27"/>
      <c r="C117" s="24" t="s">
        <v>17</v>
      </c>
      <c r="F117" s="22" t="str">
        <f>F12</f>
        <v xml:space="preserve"> </v>
      </c>
      <c r="I117" s="24" t="s">
        <v>19</v>
      </c>
      <c r="J117" s="47" t="str">
        <f>IF(J12="","",J12)</f>
        <v>18. 3. 2025</v>
      </c>
      <c r="L117" s="27"/>
    </row>
    <row r="118" spans="2:65" s="1" customFormat="1" ht="6.95" customHeight="1">
      <c r="B118" s="27"/>
      <c r="L118" s="27"/>
    </row>
    <row r="119" spans="2:65" s="1" customFormat="1" ht="15.2" customHeight="1">
      <c r="B119" s="27"/>
      <c r="C119" s="24" t="s">
        <v>21</v>
      </c>
      <c r="F119" s="22" t="str">
        <f>E15</f>
        <v xml:space="preserve"> </v>
      </c>
      <c r="I119" s="24" t="s">
        <v>25</v>
      </c>
      <c r="J119" s="25" t="str">
        <f>E21</f>
        <v xml:space="preserve"> </v>
      </c>
      <c r="L119" s="27"/>
    </row>
    <row r="120" spans="2:65" s="1" customFormat="1" ht="15.2" customHeight="1">
      <c r="B120" s="27"/>
      <c r="C120" s="24" t="s">
        <v>24</v>
      </c>
      <c r="F120" s="22" t="str">
        <f>IF(E18="","",E18)</f>
        <v xml:space="preserve"> </v>
      </c>
      <c r="I120" s="24" t="s">
        <v>26</v>
      </c>
      <c r="J120" s="25" t="str">
        <f>E24</f>
        <v xml:space="preserve"> </v>
      </c>
      <c r="L120" s="27"/>
    </row>
    <row r="121" spans="2:65" s="1" customFormat="1" ht="10.35" customHeight="1">
      <c r="B121" s="27"/>
      <c r="L121" s="27"/>
    </row>
    <row r="122" spans="2:65" s="9" customFormat="1" ht="29.25" customHeight="1">
      <c r="B122" s="103"/>
      <c r="C122" s="104" t="s">
        <v>98</v>
      </c>
      <c r="D122" s="105" t="s">
        <v>54</v>
      </c>
      <c r="E122" s="105" t="s">
        <v>50</v>
      </c>
      <c r="F122" s="105" t="s">
        <v>51</v>
      </c>
      <c r="G122" s="105" t="s">
        <v>99</v>
      </c>
      <c r="H122" s="105" t="s">
        <v>100</v>
      </c>
      <c r="I122" s="105" t="s">
        <v>101</v>
      </c>
      <c r="J122" s="105" t="s">
        <v>93</v>
      </c>
      <c r="K122" s="106" t="s">
        <v>102</v>
      </c>
      <c r="L122" s="103"/>
      <c r="M122" s="54" t="s">
        <v>1</v>
      </c>
      <c r="N122" s="55" t="s">
        <v>33</v>
      </c>
      <c r="O122" s="55" t="s">
        <v>103</v>
      </c>
      <c r="P122" s="55" t="s">
        <v>104</v>
      </c>
      <c r="Q122" s="55" t="s">
        <v>105</v>
      </c>
      <c r="R122" s="55" t="s">
        <v>106</v>
      </c>
      <c r="S122" s="55" t="s">
        <v>107</v>
      </c>
      <c r="T122" s="56" t="s">
        <v>108</v>
      </c>
    </row>
    <row r="123" spans="2:65" s="1" customFormat="1" ht="22.9" customHeight="1">
      <c r="B123" s="27"/>
      <c r="C123" s="59" t="s">
        <v>109</v>
      </c>
      <c r="J123" s="107">
        <f>BK123</f>
        <v>0</v>
      </c>
      <c r="L123" s="27"/>
      <c r="M123" s="57"/>
      <c r="N123" s="48"/>
      <c r="O123" s="48"/>
      <c r="P123" s="108">
        <f>P124+P175</f>
        <v>456.99406599999998</v>
      </c>
      <c r="Q123" s="48"/>
      <c r="R123" s="108">
        <f>R124+R175</f>
        <v>96.961717460000003</v>
      </c>
      <c r="S123" s="48"/>
      <c r="T123" s="109">
        <f>T124+T175</f>
        <v>48.081299999999992</v>
      </c>
      <c r="AT123" s="15" t="s">
        <v>68</v>
      </c>
      <c r="AU123" s="15" t="s">
        <v>95</v>
      </c>
      <c r="BK123" s="110">
        <f>BK124+BK175</f>
        <v>0</v>
      </c>
    </row>
    <row r="124" spans="2:65" s="10" customFormat="1" ht="25.9" customHeight="1">
      <c r="B124" s="111"/>
      <c r="D124" s="112" t="s">
        <v>68</v>
      </c>
      <c r="E124" s="113" t="s">
        <v>144</v>
      </c>
      <c r="F124" s="113" t="s">
        <v>145</v>
      </c>
      <c r="J124" s="114">
        <f>BK124</f>
        <v>0</v>
      </c>
      <c r="L124" s="111"/>
      <c r="M124" s="115"/>
      <c r="P124" s="116">
        <f>P125+P139+P153+P166</f>
        <v>451.70828599999999</v>
      </c>
      <c r="R124" s="116">
        <f>R125+R139+R153+R166</f>
        <v>96.89680946</v>
      </c>
      <c r="T124" s="117">
        <f>T125+T139+T153+T166</f>
        <v>48.081299999999992</v>
      </c>
      <c r="AR124" s="112" t="s">
        <v>77</v>
      </c>
      <c r="AT124" s="118" t="s">
        <v>68</v>
      </c>
      <c r="AU124" s="118" t="s">
        <v>69</v>
      </c>
      <c r="AY124" s="112" t="s">
        <v>113</v>
      </c>
      <c r="BK124" s="119">
        <f>BK125+BK139+BK153+BK166</f>
        <v>0</v>
      </c>
    </row>
    <row r="125" spans="2:65" s="10" customFormat="1" ht="22.9" customHeight="1">
      <c r="B125" s="111"/>
      <c r="D125" s="112" t="s">
        <v>68</v>
      </c>
      <c r="E125" s="141" t="s">
        <v>125</v>
      </c>
      <c r="F125" s="141" t="s">
        <v>253</v>
      </c>
      <c r="J125" s="142">
        <f>BK125</f>
        <v>0</v>
      </c>
      <c r="L125" s="111"/>
      <c r="M125" s="115"/>
      <c r="P125" s="116">
        <f>SUM(P126:P138)</f>
        <v>51.752147000000001</v>
      </c>
      <c r="R125" s="116">
        <f>SUM(R126:R138)</f>
        <v>0.88461646000000005</v>
      </c>
      <c r="T125" s="117">
        <f>SUM(T126:T138)</f>
        <v>0</v>
      </c>
      <c r="AR125" s="112" t="s">
        <v>77</v>
      </c>
      <c r="AT125" s="118" t="s">
        <v>68</v>
      </c>
      <c r="AU125" s="118" t="s">
        <v>77</v>
      </c>
      <c r="AY125" s="112" t="s">
        <v>113</v>
      </c>
      <c r="BK125" s="119">
        <f>SUM(BK126:BK138)</f>
        <v>0</v>
      </c>
    </row>
    <row r="126" spans="2:65" s="1" customFormat="1" ht="16.5" customHeight="1">
      <c r="B126" s="120"/>
      <c r="C126" s="121" t="s">
        <v>77</v>
      </c>
      <c r="D126" s="121" t="s">
        <v>114</v>
      </c>
      <c r="E126" s="122" t="s">
        <v>254</v>
      </c>
      <c r="F126" s="123" t="s">
        <v>255</v>
      </c>
      <c r="G126" s="124" t="s">
        <v>168</v>
      </c>
      <c r="H126" s="125">
        <v>2.31</v>
      </c>
      <c r="I126" s="126"/>
      <c r="J126" s="126">
        <f>ROUND(I126*H126,2)</f>
        <v>0</v>
      </c>
      <c r="K126" s="123" t="s">
        <v>118</v>
      </c>
      <c r="L126" s="27"/>
      <c r="M126" s="127" t="s">
        <v>1</v>
      </c>
      <c r="N126" s="128" t="s">
        <v>34</v>
      </c>
      <c r="O126" s="129">
        <v>1.56</v>
      </c>
      <c r="P126" s="129">
        <f>O126*H126</f>
        <v>3.6036000000000001</v>
      </c>
      <c r="Q126" s="129">
        <v>0</v>
      </c>
      <c r="R126" s="129">
        <f>Q126*H126</f>
        <v>0</v>
      </c>
      <c r="S126" s="129">
        <v>0</v>
      </c>
      <c r="T126" s="130">
        <f>S126*H126</f>
        <v>0</v>
      </c>
      <c r="AR126" s="131" t="s">
        <v>121</v>
      </c>
      <c r="AT126" s="131" t="s">
        <v>114</v>
      </c>
      <c r="AU126" s="131" t="s">
        <v>79</v>
      </c>
      <c r="AY126" s="15" t="s">
        <v>113</v>
      </c>
      <c r="BE126" s="132">
        <f>IF(N126="základní",J126,0)</f>
        <v>0</v>
      </c>
      <c r="BF126" s="132">
        <f>IF(N126="snížená",J126,0)</f>
        <v>0</v>
      </c>
      <c r="BG126" s="132">
        <f>IF(N126="zákl. přenesená",J126,0)</f>
        <v>0</v>
      </c>
      <c r="BH126" s="132">
        <f>IF(N126="sníž. přenesená",J126,0)</f>
        <v>0</v>
      </c>
      <c r="BI126" s="132">
        <f>IF(N126="nulová",J126,0)</f>
        <v>0</v>
      </c>
      <c r="BJ126" s="15" t="s">
        <v>77</v>
      </c>
      <c r="BK126" s="132">
        <f>ROUND(I126*H126,2)</f>
        <v>0</v>
      </c>
      <c r="BL126" s="15" t="s">
        <v>121</v>
      </c>
      <c r="BM126" s="131" t="s">
        <v>256</v>
      </c>
    </row>
    <row r="127" spans="2:65" s="12" customFormat="1">
      <c r="B127" s="143"/>
      <c r="D127" s="144" t="s">
        <v>155</v>
      </c>
      <c r="E127" s="145" t="s">
        <v>1</v>
      </c>
      <c r="F127" s="146" t="s">
        <v>257</v>
      </c>
      <c r="H127" s="147">
        <v>2.31</v>
      </c>
      <c r="L127" s="143"/>
      <c r="M127" s="148"/>
      <c r="T127" s="149"/>
      <c r="AT127" s="145" t="s">
        <v>155</v>
      </c>
      <c r="AU127" s="145" t="s">
        <v>79</v>
      </c>
      <c r="AV127" s="12" t="s">
        <v>79</v>
      </c>
      <c r="AW127" s="12" t="s">
        <v>27</v>
      </c>
      <c r="AX127" s="12" t="s">
        <v>77</v>
      </c>
      <c r="AY127" s="145" t="s">
        <v>113</v>
      </c>
    </row>
    <row r="128" spans="2:65" s="1" customFormat="1" ht="16.5" customHeight="1">
      <c r="B128" s="120"/>
      <c r="C128" s="121" t="s">
        <v>121</v>
      </c>
      <c r="D128" s="121" t="s">
        <v>114</v>
      </c>
      <c r="E128" s="122" t="s">
        <v>258</v>
      </c>
      <c r="F128" s="123" t="s">
        <v>259</v>
      </c>
      <c r="G128" s="124" t="s">
        <v>168</v>
      </c>
      <c r="H128" s="125">
        <v>1.2150000000000001</v>
      </c>
      <c r="I128" s="126"/>
      <c r="J128" s="126">
        <f>ROUND(I128*H128,2)</f>
        <v>0</v>
      </c>
      <c r="K128" s="123" t="s">
        <v>118</v>
      </c>
      <c r="L128" s="27"/>
      <c r="M128" s="127" t="s">
        <v>1</v>
      </c>
      <c r="N128" s="128" t="s">
        <v>34</v>
      </c>
      <c r="O128" s="129">
        <v>1.575</v>
      </c>
      <c r="P128" s="129">
        <f>O128*H128</f>
        <v>1.9136250000000001</v>
      </c>
      <c r="Q128" s="129">
        <v>0</v>
      </c>
      <c r="R128" s="129">
        <f>Q128*H128</f>
        <v>0</v>
      </c>
      <c r="S128" s="129">
        <v>0</v>
      </c>
      <c r="T128" s="130">
        <f>S128*H128</f>
        <v>0</v>
      </c>
      <c r="AR128" s="131" t="s">
        <v>121</v>
      </c>
      <c r="AT128" s="131" t="s">
        <v>114</v>
      </c>
      <c r="AU128" s="131" t="s">
        <v>79</v>
      </c>
      <c r="AY128" s="15" t="s">
        <v>113</v>
      </c>
      <c r="BE128" s="132">
        <f>IF(N128="základní",J128,0)</f>
        <v>0</v>
      </c>
      <c r="BF128" s="132">
        <f>IF(N128="snížená",J128,0)</f>
        <v>0</v>
      </c>
      <c r="BG128" s="132">
        <f>IF(N128="zákl. přenesená",J128,0)</f>
        <v>0</v>
      </c>
      <c r="BH128" s="132">
        <f>IF(N128="sníž. přenesená",J128,0)</f>
        <v>0</v>
      </c>
      <c r="BI128" s="132">
        <f>IF(N128="nulová",J128,0)</f>
        <v>0</v>
      </c>
      <c r="BJ128" s="15" t="s">
        <v>77</v>
      </c>
      <c r="BK128" s="132">
        <f>ROUND(I128*H128,2)</f>
        <v>0</v>
      </c>
      <c r="BL128" s="15" t="s">
        <v>121</v>
      </c>
      <c r="BM128" s="131" t="s">
        <v>260</v>
      </c>
    </row>
    <row r="129" spans="2:65" s="12" customFormat="1">
      <c r="B129" s="143"/>
      <c r="D129" s="144" t="s">
        <v>155</v>
      </c>
      <c r="E129" s="145" t="s">
        <v>1</v>
      </c>
      <c r="F129" s="146" t="s">
        <v>261</v>
      </c>
      <c r="H129" s="147">
        <v>0.53999999999999992</v>
      </c>
      <c r="L129" s="143"/>
      <c r="M129" s="148"/>
      <c r="T129" s="149"/>
      <c r="AT129" s="145" t="s">
        <v>155</v>
      </c>
      <c r="AU129" s="145" t="s">
        <v>79</v>
      </c>
      <c r="AV129" s="12" t="s">
        <v>79</v>
      </c>
      <c r="AW129" s="12" t="s">
        <v>27</v>
      </c>
      <c r="AX129" s="12" t="s">
        <v>69</v>
      </c>
      <c r="AY129" s="145" t="s">
        <v>113</v>
      </c>
    </row>
    <row r="130" spans="2:65" s="12" customFormat="1">
      <c r="B130" s="143"/>
      <c r="D130" s="144" t="s">
        <v>155</v>
      </c>
      <c r="E130" s="145" t="s">
        <v>1</v>
      </c>
      <c r="F130" s="146" t="s">
        <v>262</v>
      </c>
      <c r="H130" s="147">
        <v>0.67499999999999993</v>
      </c>
      <c r="L130" s="143"/>
      <c r="M130" s="148"/>
      <c r="T130" s="149"/>
      <c r="AT130" s="145" t="s">
        <v>155</v>
      </c>
      <c r="AU130" s="145" t="s">
        <v>79</v>
      </c>
      <c r="AV130" s="12" t="s">
        <v>79</v>
      </c>
      <c r="AW130" s="12" t="s">
        <v>27</v>
      </c>
      <c r="AX130" s="12" t="s">
        <v>69</v>
      </c>
      <c r="AY130" s="145" t="s">
        <v>113</v>
      </c>
    </row>
    <row r="131" spans="2:65" s="13" customFormat="1">
      <c r="B131" s="150"/>
      <c r="D131" s="144" t="s">
        <v>155</v>
      </c>
      <c r="E131" s="151" t="s">
        <v>1</v>
      </c>
      <c r="F131" s="152" t="s">
        <v>211</v>
      </c>
      <c r="H131" s="153">
        <v>1.2149999999999999</v>
      </c>
      <c r="L131" s="150"/>
      <c r="M131" s="154"/>
      <c r="T131" s="155"/>
      <c r="AT131" s="151" t="s">
        <v>155</v>
      </c>
      <c r="AU131" s="151" t="s">
        <v>79</v>
      </c>
      <c r="AV131" s="13" t="s">
        <v>121</v>
      </c>
      <c r="AW131" s="13" t="s">
        <v>27</v>
      </c>
      <c r="AX131" s="13" t="s">
        <v>77</v>
      </c>
      <c r="AY131" s="151" t="s">
        <v>113</v>
      </c>
    </row>
    <row r="132" spans="2:65" s="1" customFormat="1" ht="24.2" customHeight="1">
      <c r="B132" s="120"/>
      <c r="C132" s="121" t="s">
        <v>79</v>
      </c>
      <c r="D132" s="121" t="s">
        <v>114</v>
      </c>
      <c r="E132" s="122" t="s">
        <v>263</v>
      </c>
      <c r="F132" s="123" t="s">
        <v>264</v>
      </c>
      <c r="G132" s="124" t="s">
        <v>150</v>
      </c>
      <c r="H132" s="125">
        <v>12.6</v>
      </c>
      <c r="I132" s="126"/>
      <c r="J132" s="126">
        <f>ROUND(I132*H132,2)</f>
        <v>0</v>
      </c>
      <c r="K132" s="123" t="s">
        <v>118</v>
      </c>
      <c r="L132" s="27"/>
      <c r="M132" s="127" t="s">
        <v>1</v>
      </c>
      <c r="N132" s="128" t="s">
        <v>34</v>
      </c>
      <c r="O132" s="129">
        <v>0.41599999999999998</v>
      </c>
      <c r="P132" s="129">
        <f>O132*H132</f>
        <v>5.2416</v>
      </c>
      <c r="Q132" s="129">
        <v>1.66E-3</v>
      </c>
      <c r="R132" s="129">
        <f>Q132*H132</f>
        <v>2.0916000000000001E-2</v>
      </c>
      <c r="S132" s="129">
        <v>0</v>
      </c>
      <c r="T132" s="130">
        <f>S132*H132</f>
        <v>0</v>
      </c>
      <c r="AR132" s="131" t="s">
        <v>121</v>
      </c>
      <c r="AT132" s="131" t="s">
        <v>114</v>
      </c>
      <c r="AU132" s="131" t="s">
        <v>79</v>
      </c>
      <c r="AY132" s="15" t="s">
        <v>113</v>
      </c>
      <c r="BE132" s="132">
        <f>IF(N132="základní",J132,0)</f>
        <v>0</v>
      </c>
      <c r="BF132" s="132">
        <f>IF(N132="snížená",J132,0)</f>
        <v>0</v>
      </c>
      <c r="BG132" s="132">
        <f>IF(N132="zákl. přenesená",J132,0)</f>
        <v>0</v>
      </c>
      <c r="BH132" s="132">
        <f>IF(N132="sníž. přenesená",J132,0)</f>
        <v>0</v>
      </c>
      <c r="BI132" s="132">
        <f>IF(N132="nulová",J132,0)</f>
        <v>0</v>
      </c>
      <c r="BJ132" s="15" t="s">
        <v>77</v>
      </c>
      <c r="BK132" s="132">
        <f>ROUND(I132*H132,2)</f>
        <v>0</v>
      </c>
      <c r="BL132" s="15" t="s">
        <v>121</v>
      </c>
      <c r="BM132" s="131" t="s">
        <v>265</v>
      </c>
    </row>
    <row r="133" spans="2:65" s="12" customFormat="1">
      <c r="B133" s="143"/>
      <c r="D133" s="144" t="s">
        <v>155</v>
      </c>
      <c r="E133" s="145" t="s">
        <v>1</v>
      </c>
      <c r="F133" s="146" t="s">
        <v>266</v>
      </c>
      <c r="H133" s="147">
        <v>12.6</v>
      </c>
      <c r="L133" s="143"/>
      <c r="M133" s="148"/>
      <c r="T133" s="149"/>
      <c r="AT133" s="145" t="s">
        <v>155</v>
      </c>
      <c r="AU133" s="145" t="s">
        <v>79</v>
      </c>
      <c r="AV133" s="12" t="s">
        <v>79</v>
      </c>
      <c r="AW133" s="12" t="s">
        <v>27</v>
      </c>
      <c r="AX133" s="12" t="s">
        <v>77</v>
      </c>
      <c r="AY133" s="145" t="s">
        <v>113</v>
      </c>
    </row>
    <row r="134" spans="2:65" s="1" customFormat="1" ht="24.2" customHeight="1">
      <c r="B134" s="120"/>
      <c r="C134" s="121" t="s">
        <v>125</v>
      </c>
      <c r="D134" s="121" t="s">
        <v>114</v>
      </c>
      <c r="E134" s="122" t="s">
        <v>267</v>
      </c>
      <c r="F134" s="123" t="s">
        <v>268</v>
      </c>
      <c r="G134" s="124" t="s">
        <v>150</v>
      </c>
      <c r="H134" s="125">
        <v>12.6</v>
      </c>
      <c r="I134" s="126"/>
      <c r="J134" s="126">
        <f>ROUND(I134*H134,2)</f>
        <v>0</v>
      </c>
      <c r="K134" s="123" t="s">
        <v>118</v>
      </c>
      <c r="L134" s="27"/>
      <c r="M134" s="127" t="s">
        <v>1</v>
      </c>
      <c r="N134" s="128" t="s">
        <v>34</v>
      </c>
      <c r="O134" s="129">
        <v>0.192</v>
      </c>
      <c r="P134" s="129">
        <f>O134*H134</f>
        <v>2.4192</v>
      </c>
      <c r="Q134" s="129">
        <v>4.0000000000000003E-5</v>
      </c>
      <c r="R134" s="129">
        <f>Q134*H134</f>
        <v>5.04E-4</v>
      </c>
      <c r="S134" s="129">
        <v>0</v>
      </c>
      <c r="T134" s="130">
        <f>S134*H134</f>
        <v>0</v>
      </c>
      <c r="AR134" s="131" t="s">
        <v>121</v>
      </c>
      <c r="AT134" s="131" t="s">
        <v>114</v>
      </c>
      <c r="AU134" s="131" t="s">
        <v>79</v>
      </c>
      <c r="AY134" s="15" t="s">
        <v>113</v>
      </c>
      <c r="BE134" s="132">
        <f>IF(N134="základní",J134,0)</f>
        <v>0</v>
      </c>
      <c r="BF134" s="132">
        <f>IF(N134="snížená",J134,0)</f>
        <v>0</v>
      </c>
      <c r="BG134" s="132">
        <f>IF(N134="zákl. přenesená",J134,0)</f>
        <v>0</v>
      </c>
      <c r="BH134" s="132">
        <f>IF(N134="sníž. přenesená",J134,0)</f>
        <v>0</v>
      </c>
      <c r="BI134" s="132">
        <f>IF(N134="nulová",J134,0)</f>
        <v>0</v>
      </c>
      <c r="BJ134" s="15" t="s">
        <v>77</v>
      </c>
      <c r="BK134" s="132">
        <f>ROUND(I134*H134,2)</f>
        <v>0</v>
      </c>
      <c r="BL134" s="15" t="s">
        <v>121</v>
      </c>
      <c r="BM134" s="131" t="s">
        <v>269</v>
      </c>
    </row>
    <row r="135" spans="2:65" s="1" customFormat="1" ht="33" customHeight="1">
      <c r="B135" s="120"/>
      <c r="C135" s="121" t="s">
        <v>112</v>
      </c>
      <c r="D135" s="121" t="s">
        <v>114</v>
      </c>
      <c r="E135" s="122" t="s">
        <v>270</v>
      </c>
      <c r="F135" s="123" t="s">
        <v>271</v>
      </c>
      <c r="G135" s="124" t="s">
        <v>150</v>
      </c>
      <c r="H135" s="125">
        <v>17.5</v>
      </c>
      <c r="I135" s="126"/>
      <c r="J135" s="126">
        <f>ROUND(I135*H135,2)</f>
        <v>0</v>
      </c>
      <c r="K135" s="123" t="s">
        <v>118</v>
      </c>
      <c r="L135" s="27"/>
      <c r="M135" s="127" t="s">
        <v>1</v>
      </c>
      <c r="N135" s="128" t="s">
        <v>34</v>
      </c>
      <c r="O135" s="129">
        <v>0.45400000000000001</v>
      </c>
      <c r="P135" s="129">
        <f>O135*H135</f>
        <v>7.9450000000000003</v>
      </c>
      <c r="Q135" s="129">
        <v>1.1800000000000001E-3</v>
      </c>
      <c r="R135" s="129">
        <f>Q135*H135</f>
        <v>2.0650000000000002E-2</v>
      </c>
      <c r="S135" s="129">
        <v>0</v>
      </c>
      <c r="T135" s="130">
        <f>S135*H135</f>
        <v>0</v>
      </c>
      <c r="AR135" s="131" t="s">
        <v>121</v>
      </c>
      <c r="AT135" s="131" t="s">
        <v>114</v>
      </c>
      <c r="AU135" s="131" t="s">
        <v>79</v>
      </c>
      <c r="AY135" s="15" t="s">
        <v>113</v>
      </c>
      <c r="BE135" s="132">
        <f>IF(N135="základní",J135,0)</f>
        <v>0</v>
      </c>
      <c r="BF135" s="132">
        <f>IF(N135="snížená",J135,0)</f>
        <v>0</v>
      </c>
      <c r="BG135" s="132">
        <f>IF(N135="zákl. přenesená",J135,0)</f>
        <v>0</v>
      </c>
      <c r="BH135" s="132">
        <f>IF(N135="sníž. přenesená",J135,0)</f>
        <v>0</v>
      </c>
      <c r="BI135" s="132">
        <f>IF(N135="nulová",J135,0)</f>
        <v>0</v>
      </c>
      <c r="BJ135" s="15" t="s">
        <v>77</v>
      </c>
      <c r="BK135" s="132">
        <f>ROUND(I135*H135,2)</f>
        <v>0</v>
      </c>
      <c r="BL135" s="15" t="s">
        <v>121</v>
      </c>
      <c r="BM135" s="131" t="s">
        <v>272</v>
      </c>
    </row>
    <row r="136" spans="2:65" s="12" customFormat="1">
      <c r="B136" s="143"/>
      <c r="D136" s="144" t="s">
        <v>155</v>
      </c>
      <c r="E136" s="145" t="s">
        <v>1</v>
      </c>
      <c r="F136" s="146" t="s">
        <v>273</v>
      </c>
      <c r="H136" s="147">
        <v>17.5</v>
      </c>
      <c r="L136" s="143"/>
      <c r="M136" s="148"/>
      <c r="T136" s="149"/>
      <c r="AT136" s="145" t="s">
        <v>155</v>
      </c>
      <c r="AU136" s="145" t="s">
        <v>79</v>
      </c>
      <c r="AV136" s="12" t="s">
        <v>79</v>
      </c>
      <c r="AW136" s="12" t="s">
        <v>27</v>
      </c>
      <c r="AX136" s="12" t="s">
        <v>77</v>
      </c>
      <c r="AY136" s="145" t="s">
        <v>113</v>
      </c>
    </row>
    <row r="137" spans="2:65" s="1" customFormat="1" ht="33" customHeight="1">
      <c r="B137" s="120"/>
      <c r="C137" s="121" t="s">
        <v>129</v>
      </c>
      <c r="D137" s="121" t="s">
        <v>114</v>
      </c>
      <c r="E137" s="122" t="s">
        <v>274</v>
      </c>
      <c r="F137" s="123" t="s">
        <v>275</v>
      </c>
      <c r="G137" s="124" t="s">
        <v>150</v>
      </c>
      <c r="H137" s="125">
        <v>17.5</v>
      </c>
      <c r="I137" s="126"/>
      <c r="J137" s="126">
        <f>ROUND(I137*H137,2)</f>
        <v>0</v>
      </c>
      <c r="K137" s="123" t="s">
        <v>118</v>
      </c>
      <c r="L137" s="27"/>
      <c r="M137" s="127" t="s">
        <v>1</v>
      </c>
      <c r="N137" s="128" t="s">
        <v>34</v>
      </c>
      <c r="O137" s="129">
        <v>0.192</v>
      </c>
      <c r="P137" s="129">
        <f>O137*H137</f>
        <v>3.36</v>
      </c>
      <c r="Q137" s="129">
        <v>4.0000000000000003E-5</v>
      </c>
      <c r="R137" s="129">
        <f>Q137*H137</f>
        <v>7.000000000000001E-4</v>
      </c>
      <c r="S137" s="129">
        <v>0</v>
      </c>
      <c r="T137" s="130">
        <f>S137*H137</f>
        <v>0</v>
      </c>
      <c r="AR137" s="131" t="s">
        <v>121</v>
      </c>
      <c r="AT137" s="131" t="s">
        <v>114</v>
      </c>
      <c r="AU137" s="131" t="s">
        <v>79</v>
      </c>
      <c r="AY137" s="15" t="s">
        <v>113</v>
      </c>
      <c r="BE137" s="132">
        <f>IF(N137="základní",J137,0)</f>
        <v>0</v>
      </c>
      <c r="BF137" s="132">
        <f>IF(N137="snížená",J137,0)</f>
        <v>0</v>
      </c>
      <c r="BG137" s="132">
        <f>IF(N137="zákl. přenesená",J137,0)</f>
        <v>0</v>
      </c>
      <c r="BH137" s="132">
        <f>IF(N137="sníž. přenesená",J137,0)</f>
        <v>0</v>
      </c>
      <c r="BI137" s="132">
        <f>IF(N137="nulová",J137,0)</f>
        <v>0</v>
      </c>
      <c r="BJ137" s="15" t="s">
        <v>77</v>
      </c>
      <c r="BK137" s="132">
        <f>ROUND(I137*H137,2)</f>
        <v>0</v>
      </c>
      <c r="BL137" s="15" t="s">
        <v>121</v>
      </c>
      <c r="BM137" s="131" t="s">
        <v>276</v>
      </c>
    </row>
    <row r="138" spans="2:65" s="1" customFormat="1" ht="21.75" customHeight="1">
      <c r="B138" s="120"/>
      <c r="C138" s="121" t="s">
        <v>188</v>
      </c>
      <c r="D138" s="121" t="s">
        <v>114</v>
      </c>
      <c r="E138" s="122" t="s">
        <v>277</v>
      </c>
      <c r="F138" s="123" t="s">
        <v>278</v>
      </c>
      <c r="G138" s="124" t="s">
        <v>185</v>
      </c>
      <c r="H138" s="125">
        <v>0.78200000000000003</v>
      </c>
      <c r="I138" s="126"/>
      <c r="J138" s="126">
        <f>ROUND(I138*H138,2)</f>
        <v>0</v>
      </c>
      <c r="K138" s="123" t="s">
        <v>118</v>
      </c>
      <c r="L138" s="27"/>
      <c r="M138" s="127" t="s">
        <v>1</v>
      </c>
      <c r="N138" s="128" t="s">
        <v>34</v>
      </c>
      <c r="O138" s="129">
        <v>34.871000000000002</v>
      </c>
      <c r="P138" s="129">
        <f>O138*H138</f>
        <v>27.269122000000003</v>
      </c>
      <c r="Q138" s="129">
        <v>1.07653</v>
      </c>
      <c r="R138" s="129">
        <f>Q138*H138</f>
        <v>0.84184646000000007</v>
      </c>
      <c r="S138" s="129">
        <v>0</v>
      </c>
      <c r="T138" s="130">
        <f>S138*H138</f>
        <v>0</v>
      </c>
      <c r="AR138" s="131" t="s">
        <v>121</v>
      </c>
      <c r="AT138" s="131" t="s">
        <v>114</v>
      </c>
      <c r="AU138" s="131" t="s">
        <v>79</v>
      </c>
      <c r="AY138" s="15" t="s">
        <v>113</v>
      </c>
      <c r="BE138" s="132">
        <f>IF(N138="základní",J138,0)</f>
        <v>0</v>
      </c>
      <c r="BF138" s="132">
        <f>IF(N138="snížená",J138,0)</f>
        <v>0</v>
      </c>
      <c r="BG138" s="132">
        <f>IF(N138="zákl. přenesená",J138,0)</f>
        <v>0</v>
      </c>
      <c r="BH138" s="132">
        <f>IF(N138="sníž. přenesená",J138,0)</f>
        <v>0</v>
      </c>
      <c r="BI138" s="132">
        <f>IF(N138="nulová",J138,0)</f>
        <v>0</v>
      </c>
      <c r="BJ138" s="15" t="s">
        <v>77</v>
      </c>
      <c r="BK138" s="132">
        <f>ROUND(I138*H138,2)</f>
        <v>0</v>
      </c>
      <c r="BL138" s="15" t="s">
        <v>121</v>
      </c>
      <c r="BM138" s="131" t="s">
        <v>279</v>
      </c>
    </row>
    <row r="139" spans="2:65" s="10" customFormat="1" ht="22.9" customHeight="1">
      <c r="B139" s="111"/>
      <c r="D139" s="112" t="s">
        <v>68</v>
      </c>
      <c r="E139" s="141" t="s">
        <v>121</v>
      </c>
      <c r="F139" s="141" t="s">
        <v>280</v>
      </c>
      <c r="J139" s="142">
        <f>BK139</f>
        <v>0</v>
      </c>
      <c r="L139" s="111"/>
      <c r="M139" s="115"/>
      <c r="P139" s="116">
        <f>SUM(P140:P152)</f>
        <v>126.05777499999999</v>
      </c>
      <c r="R139" s="116">
        <f>SUM(R140:R152)</f>
        <v>95.525294000000002</v>
      </c>
      <c r="T139" s="117">
        <f>SUM(T140:T152)</f>
        <v>0</v>
      </c>
      <c r="AR139" s="112" t="s">
        <v>77</v>
      </c>
      <c r="AT139" s="118" t="s">
        <v>68</v>
      </c>
      <c r="AU139" s="118" t="s">
        <v>77</v>
      </c>
      <c r="AY139" s="112" t="s">
        <v>113</v>
      </c>
      <c r="BK139" s="119">
        <f>SUM(BK140:BK152)</f>
        <v>0</v>
      </c>
    </row>
    <row r="140" spans="2:65" s="1" customFormat="1" ht="24.2" customHeight="1">
      <c r="B140" s="120"/>
      <c r="C140" s="121" t="s">
        <v>7</v>
      </c>
      <c r="D140" s="121" t="s">
        <v>114</v>
      </c>
      <c r="E140" s="122" t="s">
        <v>281</v>
      </c>
      <c r="F140" s="123" t="s">
        <v>282</v>
      </c>
      <c r="G140" s="124" t="s">
        <v>198</v>
      </c>
      <c r="H140" s="125">
        <v>12</v>
      </c>
      <c r="I140" s="126"/>
      <c r="J140" s="126">
        <f>ROUND(I140*H140,2)</f>
        <v>0</v>
      </c>
      <c r="K140" s="123" t="s">
        <v>118</v>
      </c>
      <c r="L140" s="27"/>
      <c r="M140" s="127" t="s">
        <v>1</v>
      </c>
      <c r="N140" s="128" t="s">
        <v>34</v>
      </c>
      <c r="O140" s="129">
        <v>0.12</v>
      </c>
      <c r="P140" s="129">
        <f>O140*H140</f>
        <v>1.44</v>
      </c>
      <c r="Q140" s="129">
        <v>7.9000000000000001E-4</v>
      </c>
      <c r="R140" s="129">
        <f>Q140*H140</f>
        <v>9.4800000000000006E-3</v>
      </c>
      <c r="S140" s="129">
        <v>0</v>
      </c>
      <c r="T140" s="130">
        <f>S140*H140</f>
        <v>0</v>
      </c>
      <c r="AR140" s="131" t="s">
        <v>121</v>
      </c>
      <c r="AT140" s="131" t="s">
        <v>114</v>
      </c>
      <c r="AU140" s="131" t="s">
        <v>79</v>
      </c>
      <c r="AY140" s="15" t="s">
        <v>113</v>
      </c>
      <c r="BE140" s="132">
        <f>IF(N140="základní",J140,0)</f>
        <v>0</v>
      </c>
      <c r="BF140" s="132">
        <f>IF(N140="snížená",J140,0)</f>
        <v>0</v>
      </c>
      <c r="BG140" s="132">
        <f>IF(N140="zákl. přenesená",J140,0)</f>
        <v>0</v>
      </c>
      <c r="BH140" s="132">
        <f>IF(N140="sníž. přenesená",J140,0)</f>
        <v>0</v>
      </c>
      <c r="BI140" s="132">
        <f>IF(N140="nulová",J140,0)</f>
        <v>0</v>
      </c>
      <c r="BJ140" s="15" t="s">
        <v>77</v>
      </c>
      <c r="BK140" s="132">
        <f>ROUND(I140*H140,2)</f>
        <v>0</v>
      </c>
      <c r="BL140" s="15" t="s">
        <v>121</v>
      </c>
      <c r="BM140" s="131" t="s">
        <v>283</v>
      </c>
    </row>
    <row r="141" spans="2:65" s="12" customFormat="1">
      <c r="B141" s="143"/>
      <c r="D141" s="144" t="s">
        <v>155</v>
      </c>
      <c r="E141" s="145" t="s">
        <v>1</v>
      </c>
      <c r="F141" s="146" t="s">
        <v>284</v>
      </c>
      <c r="H141" s="147">
        <v>12</v>
      </c>
      <c r="L141" s="143"/>
      <c r="M141" s="148"/>
      <c r="T141" s="149"/>
      <c r="AT141" s="145" t="s">
        <v>155</v>
      </c>
      <c r="AU141" s="145" t="s">
        <v>79</v>
      </c>
      <c r="AV141" s="12" t="s">
        <v>79</v>
      </c>
      <c r="AW141" s="12" t="s">
        <v>27</v>
      </c>
      <c r="AX141" s="12" t="s">
        <v>77</v>
      </c>
      <c r="AY141" s="145" t="s">
        <v>113</v>
      </c>
    </row>
    <row r="142" spans="2:65" s="1" customFormat="1" ht="24.2" customHeight="1">
      <c r="B142" s="120"/>
      <c r="C142" s="121" t="s">
        <v>182</v>
      </c>
      <c r="D142" s="121" t="s">
        <v>114</v>
      </c>
      <c r="E142" s="122" t="s">
        <v>414</v>
      </c>
      <c r="F142" s="123" t="s">
        <v>418</v>
      </c>
      <c r="G142" s="124" t="s">
        <v>285</v>
      </c>
      <c r="H142" s="125">
        <v>1</v>
      </c>
      <c r="I142" s="126"/>
      <c r="J142" s="126">
        <f>ROUND(I142*H142,2)</f>
        <v>0</v>
      </c>
      <c r="K142" s="123" t="s">
        <v>118</v>
      </c>
      <c r="L142" s="27"/>
      <c r="M142" s="127" t="s">
        <v>1</v>
      </c>
      <c r="N142" s="128" t="s">
        <v>34</v>
      </c>
      <c r="O142" s="129">
        <v>5.1820000000000004</v>
      </c>
      <c r="P142" s="129">
        <f>O142*H142</f>
        <v>5.1820000000000004</v>
      </c>
      <c r="Q142" s="129">
        <v>7.1500000000000001E-3</v>
      </c>
      <c r="R142" s="129">
        <f>Q142*H142</f>
        <v>7.1500000000000001E-3</v>
      </c>
      <c r="S142" s="129">
        <v>0</v>
      </c>
      <c r="T142" s="130">
        <f>S142*H142</f>
        <v>0</v>
      </c>
      <c r="AR142" s="131" t="s">
        <v>121</v>
      </c>
      <c r="AT142" s="131" t="s">
        <v>114</v>
      </c>
      <c r="AU142" s="131" t="s">
        <v>79</v>
      </c>
      <c r="AY142" s="15" t="s">
        <v>113</v>
      </c>
      <c r="BE142" s="132">
        <f>IF(N142="základní",J142,0)</f>
        <v>0</v>
      </c>
      <c r="BF142" s="132">
        <f>IF(N142="snížená",J142,0)</f>
        <v>0</v>
      </c>
      <c r="BG142" s="132">
        <f>IF(N142="zákl. přenesená",J142,0)</f>
        <v>0</v>
      </c>
      <c r="BH142" s="132">
        <f>IF(N142="sníž. přenesená",J142,0)</f>
        <v>0</v>
      </c>
      <c r="BI142" s="132">
        <f>IF(N142="nulová",J142,0)</f>
        <v>0</v>
      </c>
      <c r="BJ142" s="15" t="s">
        <v>77</v>
      </c>
      <c r="BK142" s="132">
        <f>ROUND(I142*H142,2)</f>
        <v>0</v>
      </c>
      <c r="BL142" s="15" t="s">
        <v>121</v>
      </c>
      <c r="BM142" s="131" t="s">
        <v>286</v>
      </c>
    </row>
    <row r="143" spans="2:65" s="1" customFormat="1" ht="24" customHeight="1">
      <c r="B143" s="120"/>
      <c r="C143" s="156" t="s">
        <v>193</v>
      </c>
      <c r="D143" s="156" t="s">
        <v>287</v>
      </c>
      <c r="E143" s="157" t="s">
        <v>413</v>
      </c>
      <c r="F143" s="158" t="s">
        <v>417</v>
      </c>
      <c r="G143" s="159" t="s">
        <v>285</v>
      </c>
      <c r="H143" s="160">
        <v>1</v>
      </c>
      <c r="I143" s="161"/>
      <c r="J143" s="161">
        <f>ROUND(I143*H143,2)</f>
        <v>0</v>
      </c>
      <c r="K143" s="158" t="s">
        <v>1</v>
      </c>
      <c r="L143" s="162"/>
      <c r="M143" s="163" t="s">
        <v>1</v>
      </c>
      <c r="N143" s="164" t="s">
        <v>34</v>
      </c>
      <c r="O143" s="129">
        <v>0</v>
      </c>
      <c r="P143" s="129">
        <f>O143*H143</f>
        <v>0</v>
      </c>
      <c r="Q143" s="129">
        <v>9.4</v>
      </c>
      <c r="R143" s="129">
        <f>Q143*H143</f>
        <v>9.4</v>
      </c>
      <c r="S143" s="129">
        <v>0</v>
      </c>
      <c r="T143" s="130">
        <f>S143*H143</f>
        <v>0</v>
      </c>
      <c r="AR143" s="131" t="s">
        <v>182</v>
      </c>
      <c r="AT143" s="131" t="s">
        <v>287</v>
      </c>
      <c r="AU143" s="131" t="s">
        <v>79</v>
      </c>
      <c r="AY143" s="15" t="s">
        <v>113</v>
      </c>
      <c r="BE143" s="132">
        <f>IF(N143="základní",J143,0)</f>
        <v>0</v>
      </c>
      <c r="BF143" s="132">
        <f>IF(N143="snížená",J143,0)</f>
        <v>0</v>
      </c>
      <c r="BG143" s="132">
        <f>IF(N143="zákl. přenesená",J143,0)</f>
        <v>0</v>
      </c>
      <c r="BH143" s="132">
        <f>IF(N143="sníž. přenesená",J143,0)</f>
        <v>0</v>
      </c>
      <c r="BI143" s="132">
        <f>IF(N143="nulová",J143,0)</f>
        <v>0</v>
      </c>
      <c r="BJ143" s="15" t="s">
        <v>77</v>
      </c>
      <c r="BK143" s="132">
        <f>ROUND(I143*H143,2)</f>
        <v>0</v>
      </c>
      <c r="BL143" s="15" t="s">
        <v>121</v>
      </c>
      <c r="BM143" s="131" t="s">
        <v>288</v>
      </c>
    </row>
    <row r="144" spans="2:65" s="1" customFormat="1" ht="21.75" customHeight="1">
      <c r="B144" s="120"/>
      <c r="C144" s="121" t="s">
        <v>289</v>
      </c>
      <c r="D144" s="121" t="s">
        <v>114</v>
      </c>
      <c r="E144" s="122" t="s">
        <v>290</v>
      </c>
      <c r="F144" s="123" t="s">
        <v>291</v>
      </c>
      <c r="G144" s="124" t="s">
        <v>168</v>
      </c>
      <c r="H144" s="125">
        <v>0.22500000000000001</v>
      </c>
      <c r="I144" s="126"/>
      <c r="J144" s="126">
        <f>ROUND(I144*H144,2)</f>
        <v>0</v>
      </c>
      <c r="K144" s="123" t="s">
        <v>118</v>
      </c>
      <c r="L144" s="27"/>
      <c r="M144" s="127" t="s">
        <v>1</v>
      </c>
      <c r="N144" s="128" t="s">
        <v>34</v>
      </c>
      <c r="O144" s="129">
        <v>2.367</v>
      </c>
      <c r="P144" s="129">
        <f>O144*H144</f>
        <v>0.53257500000000002</v>
      </c>
      <c r="Q144" s="129">
        <v>0</v>
      </c>
      <c r="R144" s="129">
        <f>Q144*H144</f>
        <v>0</v>
      </c>
      <c r="S144" s="129">
        <v>0</v>
      </c>
      <c r="T144" s="130">
        <f>S144*H144</f>
        <v>0</v>
      </c>
      <c r="AR144" s="131" t="s">
        <v>121</v>
      </c>
      <c r="AT144" s="131" t="s">
        <v>114</v>
      </c>
      <c r="AU144" s="131" t="s">
        <v>79</v>
      </c>
      <c r="AY144" s="15" t="s">
        <v>113</v>
      </c>
      <c r="BE144" s="132">
        <f>IF(N144="základní",J144,0)</f>
        <v>0</v>
      </c>
      <c r="BF144" s="132">
        <f>IF(N144="snížená",J144,0)</f>
        <v>0</v>
      </c>
      <c r="BG144" s="132">
        <f>IF(N144="zákl. přenesená",J144,0)</f>
        <v>0</v>
      </c>
      <c r="BH144" s="132">
        <f>IF(N144="sníž. přenesená",J144,0)</f>
        <v>0</v>
      </c>
      <c r="BI144" s="132">
        <f>IF(N144="nulová",J144,0)</f>
        <v>0</v>
      </c>
      <c r="BJ144" s="15" t="s">
        <v>77</v>
      </c>
      <c r="BK144" s="132">
        <f>ROUND(I144*H144,2)</f>
        <v>0</v>
      </c>
      <c r="BL144" s="15" t="s">
        <v>121</v>
      </c>
      <c r="BM144" s="131" t="s">
        <v>292</v>
      </c>
    </row>
    <row r="145" spans="2:65" s="12" customFormat="1">
      <c r="B145" s="143"/>
      <c r="D145" s="144" t="s">
        <v>155</v>
      </c>
      <c r="E145" s="145" t="s">
        <v>1</v>
      </c>
      <c r="F145" s="146" t="s">
        <v>293</v>
      </c>
      <c r="H145" s="147">
        <v>0.22499999999999998</v>
      </c>
      <c r="L145" s="143"/>
      <c r="M145" s="148"/>
      <c r="T145" s="149"/>
      <c r="AT145" s="145" t="s">
        <v>155</v>
      </c>
      <c r="AU145" s="145" t="s">
        <v>79</v>
      </c>
      <c r="AV145" s="12" t="s">
        <v>79</v>
      </c>
      <c r="AW145" s="12" t="s">
        <v>27</v>
      </c>
      <c r="AX145" s="12" t="s">
        <v>77</v>
      </c>
      <c r="AY145" s="145" t="s">
        <v>113</v>
      </c>
    </row>
    <row r="146" spans="2:65" s="1" customFormat="1" ht="16.5" customHeight="1">
      <c r="B146" s="120"/>
      <c r="C146" s="121" t="s">
        <v>294</v>
      </c>
      <c r="D146" s="121" t="s">
        <v>114</v>
      </c>
      <c r="E146" s="122" t="s">
        <v>295</v>
      </c>
      <c r="F146" s="123" t="s">
        <v>296</v>
      </c>
      <c r="G146" s="124" t="s">
        <v>150</v>
      </c>
      <c r="H146" s="125">
        <v>3.36</v>
      </c>
      <c r="I146" s="126"/>
      <c r="J146" s="126">
        <f>ROUND(I146*H146,2)</f>
        <v>0</v>
      </c>
      <c r="K146" s="123" t="s">
        <v>118</v>
      </c>
      <c r="L146" s="27"/>
      <c r="M146" s="127" t="s">
        <v>1</v>
      </c>
      <c r="N146" s="128" t="s">
        <v>34</v>
      </c>
      <c r="O146" s="129">
        <v>1.726</v>
      </c>
      <c r="P146" s="129">
        <f>O146*H146</f>
        <v>5.7993600000000001</v>
      </c>
      <c r="Q146" s="129">
        <v>1.34E-2</v>
      </c>
      <c r="R146" s="129">
        <f>Q146*H146</f>
        <v>4.5024000000000002E-2</v>
      </c>
      <c r="S146" s="129">
        <v>0</v>
      </c>
      <c r="T146" s="130">
        <f>S146*H146</f>
        <v>0</v>
      </c>
      <c r="AR146" s="131" t="s">
        <v>121</v>
      </c>
      <c r="AT146" s="131" t="s">
        <v>114</v>
      </c>
      <c r="AU146" s="131" t="s">
        <v>79</v>
      </c>
      <c r="AY146" s="15" t="s">
        <v>113</v>
      </c>
      <c r="BE146" s="132">
        <f>IF(N146="základní",J146,0)</f>
        <v>0</v>
      </c>
      <c r="BF146" s="132">
        <f>IF(N146="snížená",J146,0)</f>
        <v>0</v>
      </c>
      <c r="BG146" s="132">
        <f>IF(N146="zákl. přenesená",J146,0)</f>
        <v>0</v>
      </c>
      <c r="BH146" s="132">
        <f>IF(N146="sníž. přenesená",J146,0)</f>
        <v>0</v>
      </c>
      <c r="BI146" s="132">
        <f>IF(N146="nulová",J146,0)</f>
        <v>0</v>
      </c>
      <c r="BJ146" s="15" t="s">
        <v>77</v>
      </c>
      <c r="BK146" s="132">
        <f>ROUND(I146*H146,2)</f>
        <v>0</v>
      </c>
      <c r="BL146" s="15" t="s">
        <v>121</v>
      </c>
      <c r="BM146" s="131" t="s">
        <v>297</v>
      </c>
    </row>
    <row r="147" spans="2:65" s="12" customFormat="1">
      <c r="B147" s="143"/>
      <c r="D147" s="144" t="s">
        <v>155</v>
      </c>
      <c r="E147" s="145" t="s">
        <v>1</v>
      </c>
      <c r="F147" s="146" t="s">
        <v>298</v>
      </c>
      <c r="H147" s="147">
        <v>3.36</v>
      </c>
      <c r="L147" s="143"/>
      <c r="M147" s="148"/>
      <c r="T147" s="149"/>
      <c r="AT147" s="145" t="s">
        <v>155</v>
      </c>
      <c r="AU147" s="145" t="s">
        <v>79</v>
      </c>
      <c r="AV147" s="12" t="s">
        <v>79</v>
      </c>
      <c r="AW147" s="12" t="s">
        <v>27</v>
      </c>
      <c r="AX147" s="12" t="s">
        <v>77</v>
      </c>
      <c r="AY147" s="145" t="s">
        <v>113</v>
      </c>
    </row>
    <row r="148" spans="2:65" s="1" customFormat="1" ht="16.5" customHeight="1">
      <c r="B148" s="120"/>
      <c r="C148" s="121" t="s">
        <v>299</v>
      </c>
      <c r="D148" s="121" t="s">
        <v>114</v>
      </c>
      <c r="E148" s="122" t="s">
        <v>300</v>
      </c>
      <c r="F148" s="123" t="s">
        <v>301</v>
      </c>
      <c r="G148" s="124" t="s">
        <v>150</v>
      </c>
      <c r="H148" s="125">
        <v>3.36</v>
      </c>
      <c r="I148" s="126"/>
      <c r="J148" s="126">
        <f>ROUND(I148*H148,2)</f>
        <v>0</v>
      </c>
      <c r="K148" s="123" t="s">
        <v>118</v>
      </c>
      <c r="L148" s="27"/>
      <c r="M148" s="127" t="s">
        <v>1</v>
      </c>
      <c r="N148" s="128" t="s">
        <v>34</v>
      </c>
      <c r="O148" s="129">
        <v>0.36899999999999999</v>
      </c>
      <c r="P148" s="129">
        <f>O148*H148</f>
        <v>1.2398399999999998</v>
      </c>
      <c r="Q148" s="129">
        <v>0</v>
      </c>
      <c r="R148" s="129">
        <f>Q148*H148</f>
        <v>0</v>
      </c>
      <c r="S148" s="129">
        <v>0</v>
      </c>
      <c r="T148" s="130">
        <f>S148*H148</f>
        <v>0</v>
      </c>
      <c r="AR148" s="131" t="s">
        <v>121</v>
      </c>
      <c r="AT148" s="131" t="s">
        <v>114</v>
      </c>
      <c r="AU148" s="131" t="s">
        <v>79</v>
      </c>
      <c r="AY148" s="15" t="s">
        <v>113</v>
      </c>
      <c r="BE148" s="132">
        <f>IF(N148="základní",J148,0)</f>
        <v>0</v>
      </c>
      <c r="BF148" s="132">
        <f>IF(N148="snížená",J148,0)</f>
        <v>0</v>
      </c>
      <c r="BG148" s="132">
        <f>IF(N148="zákl. přenesená",J148,0)</f>
        <v>0</v>
      </c>
      <c r="BH148" s="132">
        <f>IF(N148="sníž. přenesená",J148,0)</f>
        <v>0</v>
      </c>
      <c r="BI148" s="132">
        <f>IF(N148="nulová",J148,0)</f>
        <v>0</v>
      </c>
      <c r="BJ148" s="15" t="s">
        <v>77</v>
      </c>
      <c r="BK148" s="132">
        <f>ROUND(I148*H148,2)</f>
        <v>0</v>
      </c>
      <c r="BL148" s="15" t="s">
        <v>121</v>
      </c>
      <c r="BM148" s="131" t="s">
        <v>302</v>
      </c>
    </row>
    <row r="149" spans="2:65" s="1" customFormat="1" ht="16.5" customHeight="1">
      <c r="B149" s="120"/>
      <c r="C149" s="121" t="s">
        <v>303</v>
      </c>
      <c r="D149" s="121" t="s">
        <v>114</v>
      </c>
      <c r="E149" s="122" t="s">
        <v>304</v>
      </c>
      <c r="F149" s="123" t="s">
        <v>305</v>
      </c>
      <c r="G149" s="124" t="s">
        <v>285</v>
      </c>
      <c r="H149" s="125">
        <v>8</v>
      </c>
      <c r="I149" s="126"/>
      <c r="J149" s="126">
        <f>ROUND(I149*H149,2)</f>
        <v>0</v>
      </c>
      <c r="K149" s="123" t="s">
        <v>1</v>
      </c>
      <c r="L149" s="27"/>
      <c r="M149" s="127" t="s">
        <v>1</v>
      </c>
      <c r="N149" s="128" t="s">
        <v>34</v>
      </c>
      <c r="O149" s="129">
        <v>1.508</v>
      </c>
      <c r="P149" s="129">
        <f>O149*H149</f>
        <v>12.064</v>
      </c>
      <c r="Q149" s="129">
        <v>0</v>
      </c>
      <c r="R149" s="129">
        <f>Q149*H149</f>
        <v>0</v>
      </c>
      <c r="S149" s="129">
        <v>0</v>
      </c>
      <c r="T149" s="130">
        <f>S149*H149</f>
        <v>0</v>
      </c>
      <c r="AR149" s="131" t="s">
        <v>121</v>
      </c>
      <c r="AT149" s="131" t="s">
        <v>114</v>
      </c>
      <c r="AU149" s="131" t="s">
        <v>79</v>
      </c>
      <c r="AY149" s="15" t="s">
        <v>113</v>
      </c>
      <c r="BE149" s="132">
        <f>IF(N149="základní",J149,0)</f>
        <v>0</v>
      </c>
      <c r="BF149" s="132">
        <f>IF(N149="snížená",J149,0)</f>
        <v>0</v>
      </c>
      <c r="BG149" s="132">
        <f>IF(N149="zákl. přenesená",J149,0)</f>
        <v>0</v>
      </c>
      <c r="BH149" s="132">
        <f>IF(N149="sníž. přenesená",J149,0)</f>
        <v>0</v>
      </c>
      <c r="BI149" s="132">
        <f>IF(N149="nulová",J149,0)</f>
        <v>0</v>
      </c>
      <c r="BJ149" s="15" t="s">
        <v>77</v>
      </c>
      <c r="BK149" s="132">
        <f>ROUND(I149*H149,2)</f>
        <v>0</v>
      </c>
      <c r="BL149" s="15" t="s">
        <v>121</v>
      </c>
      <c r="BM149" s="131" t="s">
        <v>306</v>
      </c>
    </row>
    <row r="150" spans="2:65" s="1" customFormat="1" ht="24.2" customHeight="1">
      <c r="B150" s="120"/>
      <c r="C150" s="121" t="s">
        <v>226</v>
      </c>
      <c r="D150" s="121" t="s">
        <v>114</v>
      </c>
      <c r="E150" s="122" t="s">
        <v>307</v>
      </c>
      <c r="F150" s="123" t="s">
        <v>308</v>
      </c>
      <c r="G150" s="124" t="s">
        <v>168</v>
      </c>
      <c r="H150" s="125">
        <v>12</v>
      </c>
      <c r="I150" s="126"/>
      <c r="J150" s="126">
        <f>ROUND(I150*H150,2)</f>
        <v>0</v>
      </c>
      <c r="K150" s="123" t="s">
        <v>118</v>
      </c>
      <c r="L150" s="27"/>
      <c r="M150" s="127" t="s">
        <v>1</v>
      </c>
      <c r="N150" s="128" t="s">
        <v>34</v>
      </c>
      <c r="O150" s="129">
        <v>0.8</v>
      </c>
      <c r="P150" s="129">
        <f>O150*H150</f>
        <v>9.6000000000000014</v>
      </c>
      <c r="Q150" s="129">
        <v>2.4500000000000002</v>
      </c>
      <c r="R150" s="129">
        <f>Q150*H150</f>
        <v>29.400000000000002</v>
      </c>
      <c r="S150" s="129">
        <v>0</v>
      </c>
      <c r="T150" s="130">
        <f>S150*H150</f>
        <v>0</v>
      </c>
      <c r="AR150" s="131" t="s">
        <v>121</v>
      </c>
      <c r="AT150" s="131" t="s">
        <v>114</v>
      </c>
      <c r="AU150" s="131" t="s">
        <v>79</v>
      </c>
      <c r="AY150" s="15" t="s">
        <v>113</v>
      </c>
      <c r="BE150" s="132">
        <f>IF(N150="základní",J150,0)</f>
        <v>0</v>
      </c>
      <c r="BF150" s="132">
        <f>IF(N150="snížená",J150,0)</f>
        <v>0</v>
      </c>
      <c r="BG150" s="132">
        <f>IF(N150="zákl. přenesená",J150,0)</f>
        <v>0</v>
      </c>
      <c r="BH150" s="132">
        <f>IF(N150="sníž. přenesená",J150,0)</f>
        <v>0</v>
      </c>
      <c r="BI150" s="132">
        <f>IF(N150="nulová",J150,0)</f>
        <v>0</v>
      </c>
      <c r="BJ150" s="15" t="s">
        <v>77</v>
      </c>
      <c r="BK150" s="132">
        <f>ROUND(I150*H150,2)</f>
        <v>0</v>
      </c>
      <c r="BL150" s="15" t="s">
        <v>121</v>
      </c>
      <c r="BM150" s="131" t="s">
        <v>309</v>
      </c>
    </row>
    <row r="151" spans="2:65" s="1" customFormat="1" ht="33" customHeight="1">
      <c r="B151" s="120"/>
      <c r="C151" s="121" t="s">
        <v>240</v>
      </c>
      <c r="D151" s="121" t="s">
        <v>114</v>
      </c>
      <c r="E151" s="122" t="s">
        <v>310</v>
      </c>
      <c r="F151" s="123" t="s">
        <v>311</v>
      </c>
      <c r="G151" s="124" t="s">
        <v>150</v>
      </c>
      <c r="H151" s="125">
        <v>44</v>
      </c>
      <c r="I151" s="126"/>
      <c r="J151" s="126">
        <f>ROUND(I151*H151,2)</f>
        <v>0</v>
      </c>
      <c r="K151" s="123" t="s">
        <v>118</v>
      </c>
      <c r="L151" s="27"/>
      <c r="M151" s="127" t="s">
        <v>1</v>
      </c>
      <c r="N151" s="128" t="s">
        <v>34</v>
      </c>
      <c r="O151" s="129">
        <v>2.0499999999999998</v>
      </c>
      <c r="P151" s="129">
        <f>O151*H151</f>
        <v>90.199999999999989</v>
      </c>
      <c r="Q151" s="129">
        <v>1.2878099999999999</v>
      </c>
      <c r="R151" s="129">
        <f>Q151*H151</f>
        <v>56.663639999999994</v>
      </c>
      <c r="S151" s="129">
        <v>0</v>
      </c>
      <c r="T151" s="130">
        <f>S151*H151</f>
        <v>0</v>
      </c>
      <c r="AR151" s="131" t="s">
        <v>121</v>
      </c>
      <c r="AT151" s="131" t="s">
        <v>114</v>
      </c>
      <c r="AU151" s="131" t="s">
        <v>79</v>
      </c>
      <c r="AY151" s="15" t="s">
        <v>113</v>
      </c>
      <c r="BE151" s="132">
        <f>IF(N151="základní",J151,0)</f>
        <v>0</v>
      </c>
      <c r="BF151" s="132">
        <f>IF(N151="snížená",J151,0)</f>
        <v>0</v>
      </c>
      <c r="BG151" s="132">
        <f>IF(N151="zákl. přenesená",J151,0)</f>
        <v>0</v>
      </c>
      <c r="BH151" s="132">
        <f>IF(N151="sníž. přenesená",J151,0)</f>
        <v>0</v>
      </c>
      <c r="BI151" s="132">
        <f>IF(N151="nulová",J151,0)</f>
        <v>0</v>
      </c>
      <c r="BJ151" s="15" t="s">
        <v>77</v>
      </c>
      <c r="BK151" s="132">
        <f>ROUND(I151*H151,2)</f>
        <v>0</v>
      </c>
      <c r="BL151" s="15" t="s">
        <v>121</v>
      </c>
      <c r="BM151" s="131" t="s">
        <v>312</v>
      </c>
    </row>
    <row r="152" spans="2:65" s="12" customFormat="1">
      <c r="B152" s="143"/>
      <c r="D152" s="144" t="s">
        <v>155</v>
      </c>
      <c r="E152" s="145" t="s">
        <v>1</v>
      </c>
      <c r="F152" s="146" t="s">
        <v>313</v>
      </c>
      <c r="H152" s="147">
        <v>44</v>
      </c>
      <c r="L152" s="143"/>
      <c r="M152" s="148"/>
      <c r="T152" s="149"/>
      <c r="AT152" s="145" t="s">
        <v>155</v>
      </c>
      <c r="AU152" s="145" t="s">
        <v>79</v>
      </c>
      <c r="AV152" s="12" t="s">
        <v>79</v>
      </c>
      <c r="AW152" s="12" t="s">
        <v>27</v>
      </c>
      <c r="AX152" s="12" t="s">
        <v>77</v>
      </c>
      <c r="AY152" s="145" t="s">
        <v>113</v>
      </c>
    </row>
    <row r="153" spans="2:65" s="10" customFormat="1" ht="22.9" customHeight="1">
      <c r="B153" s="111"/>
      <c r="D153" s="112" t="s">
        <v>68</v>
      </c>
      <c r="E153" s="141" t="s">
        <v>112</v>
      </c>
      <c r="F153" s="141" t="s">
        <v>314</v>
      </c>
      <c r="J153" s="142">
        <f>BK153</f>
        <v>0</v>
      </c>
      <c r="L153" s="111"/>
      <c r="M153" s="115"/>
      <c r="P153" s="116">
        <f>SUM(P154:P165)</f>
        <v>104.88235999999999</v>
      </c>
      <c r="R153" s="116">
        <f>SUM(R154:R165)</f>
        <v>0.10339999999999999</v>
      </c>
      <c r="T153" s="117">
        <f>SUM(T154:T165)</f>
        <v>48.047999999999995</v>
      </c>
      <c r="AR153" s="112" t="s">
        <v>77</v>
      </c>
      <c r="AT153" s="118" t="s">
        <v>68</v>
      </c>
      <c r="AU153" s="118" t="s">
        <v>77</v>
      </c>
      <c r="AY153" s="112" t="s">
        <v>113</v>
      </c>
      <c r="BK153" s="119">
        <f>SUM(BK154:BK165)</f>
        <v>0</v>
      </c>
    </row>
    <row r="154" spans="2:65" s="1" customFormat="1" ht="33" customHeight="1">
      <c r="B154" s="120"/>
      <c r="C154" s="121" t="s">
        <v>195</v>
      </c>
      <c r="D154" s="121" t="s">
        <v>114</v>
      </c>
      <c r="E154" s="122" t="s">
        <v>148</v>
      </c>
      <c r="F154" s="123" t="s">
        <v>149</v>
      </c>
      <c r="G154" s="124" t="s">
        <v>150</v>
      </c>
      <c r="H154" s="125">
        <v>165</v>
      </c>
      <c r="I154" s="126"/>
      <c r="J154" s="126">
        <f>ROUND(I154*H154,2)</f>
        <v>0</v>
      </c>
      <c r="K154" s="123" t="s">
        <v>118</v>
      </c>
      <c r="L154" s="27"/>
      <c r="M154" s="127" t="s">
        <v>1</v>
      </c>
      <c r="N154" s="128" t="s">
        <v>34</v>
      </c>
      <c r="O154" s="129">
        <v>0.155</v>
      </c>
      <c r="P154" s="129">
        <f>O154*H154</f>
        <v>25.574999999999999</v>
      </c>
      <c r="Q154" s="129">
        <v>0</v>
      </c>
      <c r="R154" s="129">
        <f>Q154*H154</f>
        <v>0</v>
      </c>
      <c r="S154" s="129">
        <v>0.28999999999999998</v>
      </c>
      <c r="T154" s="130">
        <f>S154*H154</f>
        <v>47.849999999999994</v>
      </c>
      <c r="AR154" s="131" t="s">
        <v>121</v>
      </c>
      <c r="AT154" s="131" t="s">
        <v>114</v>
      </c>
      <c r="AU154" s="131" t="s">
        <v>79</v>
      </c>
      <c r="AY154" s="15" t="s">
        <v>113</v>
      </c>
      <c r="BE154" s="132">
        <f>IF(N154="základní",J154,0)</f>
        <v>0</v>
      </c>
      <c r="BF154" s="132">
        <f>IF(N154="snížená",J154,0)</f>
        <v>0</v>
      </c>
      <c r="BG154" s="132">
        <f>IF(N154="zákl. přenesená",J154,0)</f>
        <v>0</v>
      </c>
      <c r="BH154" s="132">
        <f>IF(N154="sníž. přenesená",J154,0)</f>
        <v>0</v>
      </c>
      <c r="BI154" s="132">
        <f>IF(N154="nulová",J154,0)</f>
        <v>0</v>
      </c>
      <c r="BJ154" s="15" t="s">
        <v>77</v>
      </c>
      <c r="BK154" s="132">
        <f>ROUND(I154*H154,2)</f>
        <v>0</v>
      </c>
      <c r="BL154" s="15" t="s">
        <v>121</v>
      </c>
      <c r="BM154" s="131" t="s">
        <v>315</v>
      </c>
    </row>
    <row r="155" spans="2:65" s="1" customFormat="1" ht="16.5" customHeight="1">
      <c r="B155" s="120"/>
      <c r="C155" s="121" t="s">
        <v>161</v>
      </c>
      <c r="D155" s="121" t="s">
        <v>114</v>
      </c>
      <c r="E155" s="122" t="s">
        <v>316</v>
      </c>
      <c r="F155" s="123" t="s">
        <v>317</v>
      </c>
      <c r="G155" s="124" t="s">
        <v>150</v>
      </c>
      <c r="H155" s="125">
        <v>220</v>
      </c>
      <c r="I155" s="126"/>
      <c r="J155" s="126">
        <f>ROUND(I155*H155,2)</f>
        <v>0</v>
      </c>
      <c r="K155" s="123" t="s">
        <v>118</v>
      </c>
      <c r="L155" s="27"/>
      <c r="M155" s="127" t="s">
        <v>1</v>
      </c>
      <c r="N155" s="128" t="s">
        <v>34</v>
      </c>
      <c r="O155" s="129">
        <v>0.14000000000000001</v>
      </c>
      <c r="P155" s="129">
        <f>O155*H155</f>
        <v>30.800000000000004</v>
      </c>
      <c r="Q155" s="129">
        <v>0</v>
      </c>
      <c r="R155" s="129">
        <f>Q155*H155</f>
        <v>0</v>
      </c>
      <c r="S155" s="129">
        <v>8.9999999999999998E-4</v>
      </c>
      <c r="T155" s="130">
        <f>S155*H155</f>
        <v>0.19799999999999998</v>
      </c>
      <c r="AR155" s="131" t="s">
        <v>121</v>
      </c>
      <c r="AT155" s="131" t="s">
        <v>114</v>
      </c>
      <c r="AU155" s="131" t="s">
        <v>79</v>
      </c>
      <c r="AY155" s="15" t="s">
        <v>113</v>
      </c>
      <c r="BE155" s="132">
        <f>IF(N155="základní",J155,0)</f>
        <v>0</v>
      </c>
      <c r="BF155" s="132">
        <f>IF(N155="snížená",J155,0)</f>
        <v>0</v>
      </c>
      <c r="BG155" s="132">
        <f>IF(N155="zákl. přenesená",J155,0)</f>
        <v>0</v>
      </c>
      <c r="BH155" s="132">
        <f>IF(N155="sníž. přenesená",J155,0)</f>
        <v>0</v>
      </c>
      <c r="BI155" s="132">
        <f>IF(N155="nulová",J155,0)</f>
        <v>0</v>
      </c>
      <c r="BJ155" s="15" t="s">
        <v>77</v>
      </c>
      <c r="BK155" s="132">
        <f>ROUND(I155*H155,2)</f>
        <v>0</v>
      </c>
      <c r="BL155" s="15" t="s">
        <v>121</v>
      </c>
      <c r="BM155" s="131" t="s">
        <v>318</v>
      </c>
    </row>
    <row r="156" spans="2:65" s="1" customFormat="1" ht="24.2" customHeight="1">
      <c r="B156" s="120"/>
      <c r="C156" s="121" t="s">
        <v>205</v>
      </c>
      <c r="D156" s="121" t="s">
        <v>114</v>
      </c>
      <c r="E156" s="122" t="s">
        <v>319</v>
      </c>
      <c r="F156" s="123" t="s">
        <v>320</v>
      </c>
      <c r="G156" s="124" t="s">
        <v>150</v>
      </c>
      <c r="H156" s="125">
        <v>220</v>
      </c>
      <c r="I156" s="126"/>
      <c r="J156" s="126">
        <f>ROUND(I156*H156,2)</f>
        <v>0</v>
      </c>
      <c r="K156" s="123" t="s">
        <v>118</v>
      </c>
      <c r="L156" s="27"/>
      <c r="M156" s="127" t="s">
        <v>1</v>
      </c>
      <c r="N156" s="128" t="s">
        <v>34</v>
      </c>
      <c r="O156" s="129">
        <v>2.5000000000000001E-2</v>
      </c>
      <c r="P156" s="129">
        <f>O156*H156</f>
        <v>5.5</v>
      </c>
      <c r="Q156" s="129">
        <v>0</v>
      </c>
      <c r="R156" s="129">
        <f>Q156*H156</f>
        <v>0</v>
      </c>
      <c r="S156" s="129">
        <v>0</v>
      </c>
      <c r="T156" s="130">
        <f>S156*H156</f>
        <v>0</v>
      </c>
      <c r="AR156" s="131" t="s">
        <v>121</v>
      </c>
      <c r="AT156" s="131" t="s">
        <v>114</v>
      </c>
      <c r="AU156" s="131" t="s">
        <v>79</v>
      </c>
      <c r="AY156" s="15" t="s">
        <v>113</v>
      </c>
      <c r="BE156" s="132">
        <f>IF(N156="základní",J156,0)</f>
        <v>0</v>
      </c>
      <c r="BF156" s="132">
        <f>IF(N156="snížená",J156,0)</f>
        <v>0</v>
      </c>
      <c r="BG156" s="132">
        <f>IF(N156="zákl. přenesená",J156,0)</f>
        <v>0</v>
      </c>
      <c r="BH156" s="132">
        <f>IF(N156="sníž. přenesená",J156,0)</f>
        <v>0</v>
      </c>
      <c r="BI156" s="132">
        <f>IF(N156="nulová",J156,0)</f>
        <v>0</v>
      </c>
      <c r="BJ156" s="15" t="s">
        <v>77</v>
      </c>
      <c r="BK156" s="132">
        <f>ROUND(I156*H156,2)</f>
        <v>0</v>
      </c>
      <c r="BL156" s="15" t="s">
        <v>121</v>
      </c>
      <c r="BM156" s="131" t="s">
        <v>321</v>
      </c>
    </row>
    <row r="157" spans="2:65" s="12" customFormat="1">
      <c r="B157" s="143"/>
      <c r="D157" s="144" t="s">
        <v>155</v>
      </c>
      <c r="E157" s="145" t="s">
        <v>1</v>
      </c>
      <c r="F157" s="146" t="s">
        <v>322</v>
      </c>
      <c r="H157" s="147">
        <v>220</v>
      </c>
      <c r="L157" s="143"/>
      <c r="M157" s="148"/>
      <c r="T157" s="149"/>
      <c r="AT157" s="145" t="s">
        <v>155</v>
      </c>
      <c r="AU157" s="145" t="s">
        <v>79</v>
      </c>
      <c r="AV157" s="12" t="s">
        <v>79</v>
      </c>
      <c r="AW157" s="12" t="s">
        <v>27</v>
      </c>
      <c r="AX157" s="12" t="s">
        <v>77</v>
      </c>
      <c r="AY157" s="145" t="s">
        <v>113</v>
      </c>
    </row>
    <row r="158" spans="2:65" s="1" customFormat="1" ht="24.2" customHeight="1">
      <c r="B158" s="120"/>
      <c r="C158" s="121" t="s">
        <v>8</v>
      </c>
      <c r="D158" s="121" t="s">
        <v>114</v>
      </c>
      <c r="E158" s="122" t="s">
        <v>323</v>
      </c>
      <c r="F158" s="123" t="s">
        <v>324</v>
      </c>
      <c r="G158" s="124" t="s">
        <v>150</v>
      </c>
      <c r="H158" s="125">
        <v>165</v>
      </c>
      <c r="I158" s="126"/>
      <c r="J158" s="126">
        <f>ROUND(I158*H158,2)</f>
        <v>0</v>
      </c>
      <c r="K158" s="123" t="s">
        <v>118</v>
      </c>
      <c r="L158" s="27"/>
      <c r="M158" s="127" t="s">
        <v>1</v>
      </c>
      <c r="N158" s="128" t="s">
        <v>34</v>
      </c>
      <c r="O158" s="129">
        <v>9.6000000000000002E-2</v>
      </c>
      <c r="P158" s="129">
        <f>O158*H158</f>
        <v>15.84</v>
      </c>
      <c r="Q158" s="129">
        <v>0</v>
      </c>
      <c r="R158" s="129">
        <f>Q158*H158</f>
        <v>0</v>
      </c>
      <c r="S158" s="129">
        <v>0</v>
      </c>
      <c r="T158" s="130">
        <f>S158*H158</f>
        <v>0</v>
      </c>
      <c r="AR158" s="131" t="s">
        <v>121</v>
      </c>
      <c r="AT158" s="131" t="s">
        <v>114</v>
      </c>
      <c r="AU158" s="131" t="s">
        <v>79</v>
      </c>
      <c r="AY158" s="15" t="s">
        <v>113</v>
      </c>
      <c r="BE158" s="132">
        <f>IF(N158="základní",J158,0)</f>
        <v>0</v>
      </c>
      <c r="BF158" s="132">
        <f>IF(N158="snížená",J158,0)</f>
        <v>0</v>
      </c>
      <c r="BG158" s="132">
        <f>IF(N158="zákl. přenesená",J158,0)</f>
        <v>0</v>
      </c>
      <c r="BH158" s="132">
        <f>IF(N158="sníž. přenesená",J158,0)</f>
        <v>0</v>
      </c>
      <c r="BI158" s="132">
        <f>IF(N158="nulová",J158,0)</f>
        <v>0</v>
      </c>
      <c r="BJ158" s="15" t="s">
        <v>77</v>
      </c>
      <c r="BK158" s="132">
        <f>ROUND(I158*H158,2)</f>
        <v>0</v>
      </c>
      <c r="BL158" s="15" t="s">
        <v>121</v>
      </c>
      <c r="BM158" s="131" t="s">
        <v>325</v>
      </c>
    </row>
    <row r="159" spans="2:65" s="12" customFormat="1">
      <c r="B159" s="143"/>
      <c r="D159" s="144" t="s">
        <v>155</v>
      </c>
      <c r="E159" s="145" t="s">
        <v>1</v>
      </c>
      <c r="F159" s="146" t="s">
        <v>326</v>
      </c>
      <c r="H159" s="147">
        <v>165</v>
      </c>
      <c r="L159" s="143"/>
      <c r="M159" s="148"/>
      <c r="T159" s="149"/>
      <c r="AT159" s="145" t="s">
        <v>155</v>
      </c>
      <c r="AU159" s="145" t="s">
        <v>79</v>
      </c>
      <c r="AV159" s="12" t="s">
        <v>79</v>
      </c>
      <c r="AW159" s="12" t="s">
        <v>27</v>
      </c>
      <c r="AX159" s="12" t="s">
        <v>77</v>
      </c>
      <c r="AY159" s="145" t="s">
        <v>113</v>
      </c>
    </row>
    <row r="160" spans="2:65" s="1" customFormat="1" ht="24.2" customHeight="1">
      <c r="B160" s="120"/>
      <c r="C160" s="121" t="s">
        <v>200</v>
      </c>
      <c r="D160" s="121" t="s">
        <v>114</v>
      </c>
      <c r="E160" s="122" t="s">
        <v>327</v>
      </c>
      <c r="F160" s="123" t="s">
        <v>328</v>
      </c>
      <c r="G160" s="124" t="s">
        <v>150</v>
      </c>
      <c r="H160" s="125">
        <v>220</v>
      </c>
      <c r="I160" s="126"/>
      <c r="J160" s="126">
        <f>ROUND(I160*H160,2)</f>
        <v>0</v>
      </c>
      <c r="K160" s="123" t="s">
        <v>118</v>
      </c>
      <c r="L160" s="27"/>
      <c r="M160" s="127" t="s">
        <v>1</v>
      </c>
      <c r="N160" s="128" t="s">
        <v>34</v>
      </c>
      <c r="O160" s="129">
        <v>0.08</v>
      </c>
      <c r="P160" s="129">
        <f>O160*H160</f>
        <v>17.600000000000001</v>
      </c>
      <c r="Q160" s="129">
        <v>4.6999999999999999E-4</v>
      </c>
      <c r="R160" s="129">
        <f>Q160*H160</f>
        <v>0.10339999999999999</v>
      </c>
      <c r="S160" s="129">
        <v>0</v>
      </c>
      <c r="T160" s="130">
        <f>S160*H160</f>
        <v>0</v>
      </c>
      <c r="AR160" s="131" t="s">
        <v>121</v>
      </c>
      <c r="AT160" s="131" t="s">
        <v>114</v>
      </c>
      <c r="AU160" s="131" t="s">
        <v>79</v>
      </c>
      <c r="AY160" s="15" t="s">
        <v>113</v>
      </c>
      <c r="BE160" s="132">
        <f>IF(N160="základní",J160,0)</f>
        <v>0</v>
      </c>
      <c r="BF160" s="132">
        <f>IF(N160="snížená",J160,0)</f>
        <v>0</v>
      </c>
      <c r="BG160" s="132">
        <f>IF(N160="zákl. přenesená",J160,0)</f>
        <v>0</v>
      </c>
      <c r="BH160" s="132">
        <f>IF(N160="sníž. přenesená",J160,0)</f>
        <v>0</v>
      </c>
      <c r="BI160" s="132">
        <f>IF(N160="nulová",J160,0)</f>
        <v>0</v>
      </c>
      <c r="BJ160" s="15" t="s">
        <v>77</v>
      </c>
      <c r="BK160" s="132">
        <f>ROUND(I160*H160,2)</f>
        <v>0</v>
      </c>
      <c r="BL160" s="15" t="s">
        <v>121</v>
      </c>
      <c r="BM160" s="131" t="s">
        <v>329</v>
      </c>
    </row>
    <row r="161" spans="2:65" s="1" customFormat="1" ht="21.75" customHeight="1">
      <c r="B161" s="120"/>
      <c r="C161" s="121" t="s">
        <v>147</v>
      </c>
      <c r="D161" s="121" t="s">
        <v>114</v>
      </c>
      <c r="E161" s="122" t="s">
        <v>232</v>
      </c>
      <c r="F161" s="123" t="s">
        <v>233</v>
      </c>
      <c r="G161" s="124" t="s">
        <v>185</v>
      </c>
      <c r="H161" s="125">
        <v>48.081000000000003</v>
      </c>
      <c r="I161" s="126"/>
      <c r="J161" s="126">
        <f>ROUND(I161*H161,2)</f>
        <v>0</v>
      </c>
      <c r="K161" s="123" t="s">
        <v>118</v>
      </c>
      <c r="L161" s="27"/>
      <c r="M161" s="127" t="s">
        <v>1</v>
      </c>
      <c r="N161" s="128" t="s">
        <v>34</v>
      </c>
      <c r="O161" s="129">
        <v>0.03</v>
      </c>
      <c r="P161" s="129">
        <f>O161*H161</f>
        <v>1.4424300000000001</v>
      </c>
      <c r="Q161" s="129">
        <v>0</v>
      </c>
      <c r="R161" s="129">
        <f>Q161*H161</f>
        <v>0</v>
      </c>
      <c r="S161" s="129">
        <v>0</v>
      </c>
      <c r="T161" s="130">
        <f>S161*H161</f>
        <v>0</v>
      </c>
      <c r="AR161" s="131" t="s">
        <v>121</v>
      </c>
      <c r="AT161" s="131" t="s">
        <v>114</v>
      </c>
      <c r="AU161" s="131" t="s">
        <v>79</v>
      </c>
      <c r="AY161" s="15" t="s">
        <v>113</v>
      </c>
      <c r="BE161" s="132">
        <f>IF(N161="základní",J161,0)</f>
        <v>0</v>
      </c>
      <c r="BF161" s="132">
        <f>IF(N161="snížená",J161,0)</f>
        <v>0</v>
      </c>
      <c r="BG161" s="132">
        <f>IF(N161="zákl. přenesená",J161,0)</f>
        <v>0</v>
      </c>
      <c r="BH161" s="132">
        <f>IF(N161="sníž. přenesená",J161,0)</f>
        <v>0</v>
      </c>
      <c r="BI161" s="132">
        <f>IF(N161="nulová",J161,0)</f>
        <v>0</v>
      </c>
      <c r="BJ161" s="15" t="s">
        <v>77</v>
      </c>
      <c r="BK161" s="132">
        <f>ROUND(I161*H161,2)</f>
        <v>0</v>
      </c>
      <c r="BL161" s="15" t="s">
        <v>121</v>
      </c>
      <c r="BM161" s="131" t="s">
        <v>330</v>
      </c>
    </row>
    <row r="162" spans="2:65" s="1" customFormat="1" ht="24.2" customHeight="1">
      <c r="B162" s="120"/>
      <c r="C162" s="121" t="s">
        <v>231</v>
      </c>
      <c r="D162" s="121" t="s">
        <v>114</v>
      </c>
      <c r="E162" s="122" t="s">
        <v>331</v>
      </c>
      <c r="F162" s="123" t="s">
        <v>228</v>
      </c>
      <c r="G162" s="124" t="s">
        <v>185</v>
      </c>
      <c r="H162" s="125">
        <v>432.43200000000002</v>
      </c>
      <c r="I162" s="126"/>
      <c r="J162" s="126">
        <f>ROUND(I162*H162,2)</f>
        <v>0</v>
      </c>
      <c r="K162" s="123" t="s">
        <v>118</v>
      </c>
      <c r="L162" s="27"/>
      <c r="M162" s="127" t="s">
        <v>1</v>
      </c>
      <c r="N162" s="128" t="s">
        <v>34</v>
      </c>
      <c r="O162" s="129">
        <v>4.0000000000000001E-3</v>
      </c>
      <c r="P162" s="129">
        <f>O162*H162</f>
        <v>1.7297280000000002</v>
      </c>
      <c r="Q162" s="129">
        <v>0</v>
      </c>
      <c r="R162" s="129">
        <f>Q162*H162</f>
        <v>0</v>
      </c>
      <c r="S162" s="129">
        <v>0</v>
      </c>
      <c r="T162" s="130">
        <f>S162*H162</f>
        <v>0</v>
      </c>
      <c r="AR162" s="131" t="s">
        <v>121</v>
      </c>
      <c r="AT162" s="131" t="s">
        <v>114</v>
      </c>
      <c r="AU162" s="131" t="s">
        <v>79</v>
      </c>
      <c r="AY162" s="15" t="s">
        <v>113</v>
      </c>
      <c r="BE162" s="132">
        <f>IF(N162="základní",J162,0)</f>
        <v>0</v>
      </c>
      <c r="BF162" s="132">
        <f>IF(N162="snížená",J162,0)</f>
        <v>0</v>
      </c>
      <c r="BG162" s="132">
        <f>IF(N162="zákl. přenesená",J162,0)</f>
        <v>0</v>
      </c>
      <c r="BH162" s="132">
        <f>IF(N162="sníž. přenesená",J162,0)</f>
        <v>0</v>
      </c>
      <c r="BI162" s="132">
        <f>IF(N162="nulová",J162,0)</f>
        <v>0</v>
      </c>
      <c r="BJ162" s="15" t="s">
        <v>77</v>
      </c>
      <c r="BK162" s="132">
        <f>ROUND(I162*H162,2)</f>
        <v>0</v>
      </c>
      <c r="BL162" s="15" t="s">
        <v>121</v>
      </c>
      <c r="BM162" s="131" t="s">
        <v>332</v>
      </c>
    </row>
    <row r="163" spans="2:65" s="12" customFormat="1">
      <c r="B163" s="143"/>
      <c r="D163" s="144" t="s">
        <v>155</v>
      </c>
      <c r="E163" s="145" t="s">
        <v>1</v>
      </c>
      <c r="F163" s="146" t="s">
        <v>333</v>
      </c>
      <c r="H163" s="147">
        <v>432.43200000000002</v>
      </c>
      <c r="L163" s="143"/>
      <c r="M163" s="148"/>
      <c r="T163" s="149"/>
      <c r="AT163" s="145" t="s">
        <v>155</v>
      </c>
      <c r="AU163" s="145" t="s">
        <v>79</v>
      </c>
      <c r="AV163" s="12" t="s">
        <v>79</v>
      </c>
      <c r="AW163" s="12" t="s">
        <v>27</v>
      </c>
      <c r="AX163" s="12" t="s">
        <v>77</v>
      </c>
      <c r="AY163" s="145" t="s">
        <v>113</v>
      </c>
    </row>
    <row r="164" spans="2:65" s="1" customFormat="1" ht="44.25" customHeight="1">
      <c r="B164" s="120"/>
      <c r="C164" s="121" t="s">
        <v>235</v>
      </c>
      <c r="D164" s="121" t="s">
        <v>114</v>
      </c>
      <c r="E164" s="122" t="s">
        <v>244</v>
      </c>
      <c r="F164" s="123" t="s">
        <v>245</v>
      </c>
      <c r="G164" s="124" t="s">
        <v>185</v>
      </c>
      <c r="H164" s="125">
        <v>48.048000000000002</v>
      </c>
      <c r="I164" s="126"/>
      <c r="J164" s="126">
        <f>ROUND(I164*H164,2)</f>
        <v>0</v>
      </c>
      <c r="K164" s="123" t="s">
        <v>118</v>
      </c>
      <c r="L164" s="27"/>
      <c r="M164" s="127" t="s">
        <v>1</v>
      </c>
      <c r="N164" s="128" t="s">
        <v>34</v>
      </c>
      <c r="O164" s="129">
        <v>0</v>
      </c>
      <c r="P164" s="129">
        <f>O164*H164</f>
        <v>0</v>
      </c>
      <c r="Q164" s="129">
        <v>0</v>
      </c>
      <c r="R164" s="129">
        <f>Q164*H164</f>
        <v>0</v>
      </c>
      <c r="S164" s="129">
        <v>0</v>
      </c>
      <c r="T164" s="130">
        <f>S164*H164</f>
        <v>0</v>
      </c>
      <c r="AR164" s="131" t="s">
        <v>121</v>
      </c>
      <c r="AT164" s="131" t="s">
        <v>114</v>
      </c>
      <c r="AU164" s="131" t="s">
        <v>79</v>
      </c>
      <c r="AY164" s="15" t="s">
        <v>113</v>
      </c>
      <c r="BE164" s="132">
        <f>IF(N164="základní",J164,0)</f>
        <v>0</v>
      </c>
      <c r="BF164" s="132">
        <f>IF(N164="snížená",J164,0)</f>
        <v>0</v>
      </c>
      <c r="BG164" s="132">
        <f>IF(N164="zákl. přenesená",J164,0)</f>
        <v>0</v>
      </c>
      <c r="BH164" s="132">
        <f>IF(N164="sníž. přenesená",J164,0)</f>
        <v>0</v>
      </c>
      <c r="BI164" s="132">
        <f>IF(N164="nulová",J164,0)</f>
        <v>0</v>
      </c>
      <c r="BJ164" s="15" t="s">
        <v>77</v>
      </c>
      <c r="BK164" s="132">
        <f>ROUND(I164*H164,2)</f>
        <v>0</v>
      </c>
      <c r="BL164" s="15" t="s">
        <v>121</v>
      </c>
      <c r="BM164" s="131" t="s">
        <v>334</v>
      </c>
    </row>
    <row r="165" spans="2:65" s="1" customFormat="1" ht="33" customHeight="1">
      <c r="B165" s="120"/>
      <c r="C165" s="121" t="s">
        <v>222</v>
      </c>
      <c r="D165" s="121" t="s">
        <v>114</v>
      </c>
      <c r="E165" s="122" t="s">
        <v>335</v>
      </c>
      <c r="F165" s="123" t="s">
        <v>336</v>
      </c>
      <c r="G165" s="124" t="s">
        <v>185</v>
      </c>
      <c r="H165" s="125">
        <v>96.897000000000006</v>
      </c>
      <c r="I165" s="126"/>
      <c r="J165" s="126">
        <f>ROUND(I165*H165,2)</f>
        <v>0</v>
      </c>
      <c r="K165" s="123" t="s">
        <v>118</v>
      </c>
      <c r="L165" s="27"/>
      <c r="M165" s="127" t="s">
        <v>1</v>
      </c>
      <c r="N165" s="128" t="s">
        <v>34</v>
      </c>
      <c r="O165" s="129">
        <v>6.6000000000000003E-2</v>
      </c>
      <c r="P165" s="129">
        <f>O165*H165</f>
        <v>6.3952020000000003</v>
      </c>
      <c r="Q165" s="129">
        <v>0</v>
      </c>
      <c r="R165" s="129">
        <f>Q165*H165</f>
        <v>0</v>
      </c>
      <c r="S165" s="129">
        <v>0</v>
      </c>
      <c r="T165" s="130">
        <f>S165*H165</f>
        <v>0</v>
      </c>
      <c r="AR165" s="131" t="s">
        <v>121</v>
      </c>
      <c r="AT165" s="131" t="s">
        <v>114</v>
      </c>
      <c r="AU165" s="131" t="s">
        <v>79</v>
      </c>
      <c r="AY165" s="15" t="s">
        <v>113</v>
      </c>
      <c r="BE165" s="132">
        <f>IF(N165="základní",J165,0)</f>
        <v>0</v>
      </c>
      <c r="BF165" s="132">
        <f>IF(N165="snížená",J165,0)</f>
        <v>0</v>
      </c>
      <c r="BG165" s="132">
        <f>IF(N165="zákl. přenesená",J165,0)</f>
        <v>0</v>
      </c>
      <c r="BH165" s="132">
        <f>IF(N165="sníž. přenesená",J165,0)</f>
        <v>0</v>
      </c>
      <c r="BI165" s="132">
        <f>IF(N165="nulová",J165,0)</f>
        <v>0</v>
      </c>
      <c r="BJ165" s="15" t="s">
        <v>77</v>
      </c>
      <c r="BK165" s="132">
        <f>ROUND(I165*H165,2)</f>
        <v>0</v>
      </c>
      <c r="BL165" s="15" t="s">
        <v>121</v>
      </c>
      <c r="BM165" s="131" t="s">
        <v>337</v>
      </c>
    </row>
    <row r="166" spans="2:65" s="10" customFormat="1" ht="22.9" customHeight="1">
      <c r="B166" s="111"/>
      <c r="D166" s="112" t="s">
        <v>68</v>
      </c>
      <c r="E166" s="141" t="s">
        <v>193</v>
      </c>
      <c r="F166" s="141" t="s">
        <v>194</v>
      </c>
      <c r="J166" s="142">
        <f>BK166</f>
        <v>0</v>
      </c>
      <c r="L166" s="111"/>
      <c r="M166" s="115"/>
      <c r="P166" s="116">
        <f>SUM(P167:P174)</f>
        <v>169.01600400000001</v>
      </c>
      <c r="R166" s="116">
        <f>SUM(R167:R174)</f>
        <v>0.38349900000000003</v>
      </c>
      <c r="T166" s="117">
        <f>SUM(T167:T174)</f>
        <v>3.3299999999999996E-2</v>
      </c>
      <c r="AR166" s="112" t="s">
        <v>77</v>
      </c>
      <c r="AT166" s="118" t="s">
        <v>68</v>
      </c>
      <c r="AU166" s="118" t="s">
        <v>77</v>
      </c>
      <c r="AY166" s="112" t="s">
        <v>113</v>
      </c>
      <c r="BK166" s="119">
        <f>SUM(BK167:BK174)</f>
        <v>0</v>
      </c>
    </row>
    <row r="167" spans="2:65" s="1" customFormat="1" ht="24.2" customHeight="1">
      <c r="B167" s="120"/>
      <c r="C167" s="121" t="s">
        <v>338</v>
      </c>
      <c r="D167" s="121" t="s">
        <v>114</v>
      </c>
      <c r="E167" s="122" t="s">
        <v>420</v>
      </c>
      <c r="F167" s="123" t="s">
        <v>339</v>
      </c>
      <c r="G167" s="124" t="s">
        <v>198</v>
      </c>
      <c r="H167" s="125">
        <v>22.8</v>
      </c>
      <c r="I167" s="126"/>
      <c r="J167" s="126">
        <f>ROUND(I167*H167,2)</f>
        <v>0</v>
      </c>
      <c r="K167" s="123" t="s">
        <v>118</v>
      </c>
      <c r="L167" s="27"/>
      <c r="M167" s="127" t="s">
        <v>1</v>
      </c>
      <c r="N167" s="128" t="s">
        <v>34</v>
      </c>
      <c r="O167" s="129">
        <v>1.3779999999999999</v>
      </c>
      <c r="P167" s="129">
        <f>O167*H167</f>
        <v>31.418399999999998</v>
      </c>
      <c r="Q167" s="129">
        <v>3.3E-4</v>
      </c>
      <c r="R167" s="129">
        <f>Q167*H167</f>
        <v>7.5240000000000003E-3</v>
      </c>
      <c r="S167" s="129">
        <v>0</v>
      </c>
      <c r="T167" s="130">
        <f>S167*H167</f>
        <v>0</v>
      </c>
      <c r="AR167" s="131" t="s">
        <v>121</v>
      </c>
      <c r="AT167" s="131" t="s">
        <v>114</v>
      </c>
      <c r="AU167" s="131" t="s">
        <v>79</v>
      </c>
      <c r="AY167" s="15" t="s">
        <v>113</v>
      </c>
      <c r="BE167" s="132">
        <f>IF(N167="základní",J167,0)</f>
        <v>0</v>
      </c>
      <c r="BF167" s="132">
        <f>IF(N167="snížená",J167,0)</f>
        <v>0</v>
      </c>
      <c r="BG167" s="132">
        <f>IF(N167="zákl. přenesená",J167,0)</f>
        <v>0</v>
      </c>
      <c r="BH167" s="132">
        <f>IF(N167="sníž. přenesená",J167,0)</f>
        <v>0</v>
      </c>
      <c r="BI167" s="132">
        <f>IF(N167="nulová",J167,0)</f>
        <v>0</v>
      </c>
      <c r="BJ167" s="15" t="s">
        <v>77</v>
      </c>
      <c r="BK167" s="132">
        <f>ROUND(I167*H167,2)</f>
        <v>0</v>
      </c>
      <c r="BL167" s="15" t="s">
        <v>121</v>
      </c>
      <c r="BM167" s="131" t="s">
        <v>340</v>
      </c>
    </row>
    <row r="168" spans="2:65" s="12" customFormat="1">
      <c r="B168" s="143"/>
      <c r="D168" s="144" t="s">
        <v>155</v>
      </c>
      <c r="E168" s="145" t="s">
        <v>1</v>
      </c>
      <c r="F168" s="146" t="s">
        <v>341</v>
      </c>
      <c r="H168" s="147">
        <v>22.8</v>
      </c>
      <c r="L168" s="143"/>
      <c r="M168" s="148"/>
      <c r="T168" s="149"/>
      <c r="AT168" s="145" t="s">
        <v>155</v>
      </c>
      <c r="AU168" s="145" t="s">
        <v>79</v>
      </c>
      <c r="AV168" s="12" t="s">
        <v>79</v>
      </c>
      <c r="AW168" s="12" t="s">
        <v>27</v>
      </c>
      <c r="AX168" s="12" t="s">
        <v>77</v>
      </c>
      <c r="AY168" s="145" t="s">
        <v>113</v>
      </c>
    </row>
    <row r="169" spans="2:65" s="1" customFormat="1" ht="16.5" customHeight="1">
      <c r="B169" s="120"/>
      <c r="C169" s="156" t="s">
        <v>342</v>
      </c>
      <c r="D169" s="156" t="s">
        <v>287</v>
      </c>
      <c r="E169" s="157" t="s">
        <v>343</v>
      </c>
      <c r="F169" s="158" t="s">
        <v>344</v>
      </c>
      <c r="G169" s="159" t="s">
        <v>198</v>
      </c>
      <c r="H169" s="160">
        <v>22.8</v>
      </c>
      <c r="I169" s="161"/>
      <c r="J169" s="161">
        <f>ROUND(I169*H169,2)</f>
        <v>0</v>
      </c>
      <c r="K169" s="158" t="s">
        <v>1</v>
      </c>
      <c r="L169" s="162"/>
      <c r="M169" s="163" t="s">
        <v>1</v>
      </c>
      <c r="N169" s="164" t="s">
        <v>34</v>
      </c>
      <c r="O169" s="129">
        <v>0</v>
      </c>
      <c r="P169" s="129">
        <f>O169*H169</f>
        <v>0</v>
      </c>
      <c r="Q169" s="129">
        <v>1.3860000000000001E-2</v>
      </c>
      <c r="R169" s="129">
        <f>Q169*H169</f>
        <v>0.31600800000000001</v>
      </c>
      <c r="S169" s="129">
        <v>0</v>
      </c>
      <c r="T169" s="130">
        <f>S169*H169</f>
        <v>0</v>
      </c>
      <c r="AR169" s="131" t="s">
        <v>182</v>
      </c>
      <c r="AT169" s="131" t="s">
        <v>287</v>
      </c>
      <c r="AU169" s="131" t="s">
        <v>79</v>
      </c>
      <c r="AY169" s="15" t="s">
        <v>113</v>
      </c>
      <c r="BE169" s="132">
        <f>IF(N169="základní",J169,0)</f>
        <v>0</v>
      </c>
      <c r="BF169" s="132">
        <f>IF(N169="snížená",J169,0)</f>
        <v>0</v>
      </c>
      <c r="BG169" s="132">
        <f>IF(N169="zákl. přenesená",J169,0)</f>
        <v>0</v>
      </c>
      <c r="BH169" s="132">
        <f>IF(N169="sníž. přenesená",J169,0)</f>
        <v>0</v>
      </c>
      <c r="BI169" s="132">
        <f>IF(N169="nulová",J169,0)</f>
        <v>0</v>
      </c>
      <c r="BJ169" s="15" t="s">
        <v>77</v>
      </c>
      <c r="BK169" s="132">
        <f>ROUND(I169*H169,2)</f>
        <v>0</v>
      </c>
      <c r="BL169" s="15" t="s">
        <v>121</v>
      </c>
      <c r="BM169" s="131" t="s">
        <v>345</v>
      </c>
    </row>
    <row r="170" spans="2:65" s="1" customFormat="1" ht="24.2" customHeight="1">
      <c r="B170" s="120"/>
      <c r="C170" s="121" t="s">
        <v>346</v>
      </c>
      <c r="D170" s="121" t="s">
        <v>114</v>
      </c>
      <c r="E170" s="122" t="s">
        <v>412</v>
      </c>
      <c r="F170" s="123" t="s">
        <v>347</v>
      </c>
      <c r="G170" s="124" t="s">
        <v>198</v>
      </c>
      <c r="H170" s="125">
        <v>6</v>
      </c>
      <c r="I170" s="126"/>
      <c r="J170" s="126">
        <f>ROUND(I170*H170,2)</f>
        <v>0</v>
      </c>
      <c r="K170" s="123" t="s">
        <v>118</v>
      </c>
      <c r="L170" s="27"/>
      <c r="M170" s="127" t="s">
        <v>1</v>
      </c>
      <c r="N170" s="128" t="s">
        <v>34</v>
      </c>
      <c r="O170" s="129">
        <v>1.21</v>
      </c>
      <c r="P170" s="129">
        <f>O170*H170</f>
        <v>7.26</v>
      </c>
      <c r="Q170" s="129">
        <v>5.6100000000000004E-3</v>
      </c>
      <c r="R170" s="129">
        <f>Q170*H170</f>
        <v>3.3660000000000002E-2</v>
      </c>
      <c r="S170" s="129">
        <v>0</v>
      </c>
      <c r="T170" s="130">
        <f>S170*H170</f>
        <v>0</v>
      </c>
      <c r="AR170" s="131" t="s">
        <v>121</v>
      </c>
      <c r="AT170" s="131" t="s">
        <v>114</v>
      </c>
      <c r="AU170" s="131" t="s">
        <v>79</v>
      </c>
      <c r="AY170" s="15" t="s">
        <v>113</v>
      </c>
      <c r="BE170" s="132">
        <f>IF(N170="základní",J170,0)</f>
        <v>0</v>
      </c>
      <c r="BF170" s="132">
        <f>IF(N170="snížená",J170,0)</f>
        <v>0</v>
      </c>
      <c r="BG170" s="132">
        <f>IF(N170="zákl. přenesená",J170,0)</f>
        <v>0</v>
      </c>
      <c r="BH170" s="132">
        <f>IF(N170="sníž. přenesená",J170,0)</f>
        <v>0</v>
      </c>
      <c r="BI170" s="132">
        <f>IF(N170="nulová",J170,0)</f>
        <v>0</v>
      </c>
      <c r="BJ170" s="15" t="s">
        <v>77</v>
      </c>
      <c r="BK170" s="132">
        <f>ROUND(I170*H170,2)</f>
        <v>0</v>
      </c>
      <c r="BL170" s="15" t="s">
        <v>121</v>
      </c>
      <c r="BM170" s="131" t="s">
        <v>348</v>
      </c>
    </row>
    <row r="171" spans="2:65" s="12" customFormat="1">
      <c r="B171" s="143"/>
      <c r="D171" s="144" t="s">
        <v>155</v>
      </c>
      <c r="E171" s="145" t="s">
        <v>1</v>
      </c>
      <c r="F171" s="146" t="s">
        <v>349</v>
      </c>
      <c r="H171" s="147">
        <v>6</v>
      </c>
      <c r="L171" s="143"/>
      <c r="M171" s="148"/>
      <c r="T171" s="149"/>
      <c r="AT171" s="145" t="s">
        <v>155</v>
      </c>
      <c r="AU171" s="145" t="s">
        <v>79</v>
      </c>
      <c r="AV171" s="12" t="s">
        <v>79</v>
      </c>
      <c r="AW171" s="12" t="s">
        <v>27</v>
      </c>
      <c r="AX171" s="12" t="s">
        <v>77</v>
      </c>
      <c r="AY171" s="145" t="s">
        <v>113</v>
      </c>
    </row>
    <row r="172" spans="2:65" s="1" customFormat="1" ht="24.2" customHeight="1">
      <c r="B172" s="120"/>
      <c r="C172" s="121" t="s">
        <v>350</v>
      </c>
      <c r="D172" s="121" t="s">
        <v>114</v>
      </c>
      <c r="E172" s="122" t="s">
        <v>419</v>
      </c>
      <c r="F172" s="123" t="s">
        <v>351</v>
      </c>
      <c r="G172" s="124" t="s">
        <v>198</v>
      </c>
      <c r="H172" s="125">
        <v>33.299999999999997</v>
      </c>
      <c r="I172" s="126"/>
      <c r="J172" s="126">
        <f>ROUND(I172*H172,2)</f>
        <v>0</v>
      </c>
      <c r="K172" s="123" t="s">
        <v>118</v>
      </c>
      <c r="L172" s="27"/>
      <c r="M172" s="127" t="s">
        <v>1</v>
      </c>
      <c r="N172" s="128" t="s">
        <v>34</v>
      </c>
      <c r="O172" s="129">
        <v>2.657</v>
      </c>
      <c r="P172" s="129">
        <f>O172*H172</f>
        <v>88.478099999999998</v>
      </c>
      <c r="Q172" s="129">
        <v>7.9000000000000001E-4</v>
      </c>
      <c r="R172" s="129">
        <f>Q172*H172</f>
        <v>2.6306999999999997E-2</v>
      </c>
      <c r="S172" s="129">
        <v>1E-3</v>
      </c>
      <c r="T172" s="130">
        <f>S172*H172</f>
        <v>3.3299999999999996E-2</v>
      </c>
      <c r="AR172" s="131" t="s">
        <v>121</v>
      </c>
      <c r="AT172" s="131" t="s">
        <v>114</v>
      </c>
      <c r="AU172" s="131" t="s">
        <v>79</v>
      </c>
      <c r="AY172" s="15" t="s">
        <v>113</v>
      </c>
      <c r="BE172" s="132">
        <f>IF(N172="základní",J172,0)</f>
        <v>0</v>
      </c>
      <c r="BF172" s="132">
        <f>IF(N172="snížená",J172,0)</f>
        <v>0</v>
      </c>
      <c r="BG172" s="132">
        <f>IF(N172="zákl. přenesená",J172,0)</f>
        <v>0</v>
      </c>
      <c r="BH172" s="132">
        <f>IF(N172="sníž. přenesená",J172,0)</f>
        <v>0</v>
      </c>
      <c r="BI172" s="132">
        <f>IF(N172="nulová",J172,0)</f>
        <v>0</v>
      </c>
      <c r="BJ172" s="15" t="s">
        <v>77</v>
      </c>
      <c r="BK172" s="132">
        <f>ROUND(I172*H172,2)</f>
        <v>0</v>
      </c>
      <c r="BL172" s="15" t="s">
        <v>121</v>
      </c>
      <c r="BM172" s="131" t="s">
        <v>352</v>
      </c>
    </row>
    <row r="173" spans="2:65" s="12" customFormat="1">
      <c r="B173" s="143"/>
      <c r="D173" s="144" t="s">
        <v>155</v>
      </c>
      <c r="E173" s="145" t="s">
        <v>1</v>
      </c>
      <c r="F173" s="146" t="s">
        <v>353</v>
      </c>
      <c r="H173" s="147">
        <v>33.300000000000004</v>
      </c>
      <c r="L173" s="143"/>
      <c r="M173" s="148"/>
      <c r="T173" s="149"/>
      <c r="AT173" s="145" t="s">
        <v>155</v>
      </c>
      <c r="AU173" s="145" t="s">
        <v>79</v>
      </c>
      <c r="AV173" s="12" t="s">
        <v>79</v>
      </c>
      <c r="AW173" s="12" t="s">
        <v>27</v>
      </c>
      <c r="AX173" s="12" t="s">
        <v>77</v>
      </c>
      <c r="AY173" s="145" t="s">
        <v>113</v>
      </c>
    </row>
    <row r="174" spans="2:65" s="1" customFormat="1" ht="24.2" customHeight="1">
      <c r="B174" s="120"/>
      <c r="C174" s="121" t="s">
        <v>160</v>
      </c>
      <c r="D174" s="121" t="s">
        <v>114</v>
      </c>
      <c r="E174" s="122" t="s">
        <v>354</v>
      </c>
      <c r="F174" s="123" t="s">
        <v>355</v>
      </c>
      <c r="G174" s="124" t="s">
        <v>185</v>
      </c>
      <c r="H174" s="125">
        <v>96.897000000000006</v>
      </c>
      <c r="I174" s="126"/>
      <c r="J174" s="126">
        <f>ROUND(I174*H174,2)</f>
        <v>0</v>
      </c>
      <c r="K174" s="123" t="s">
        <v>118</v>
      </c>
      <c r="L174" s="27"/>
      <c r="M174" s="127" t="s">
        <v>1</v>
      </c>
      <c r="N174" s="128" t="s">
        <v>34</v>
      </c>
      <c r="O174" s="129">
        <v>0.432</v>
      </c>
      <c r="P174" s="129">
        <f>O174*H174</f>
        <v>41.859504000000001</v>
      </c>
      <c r="Q174" s="129">
        <v>0</v>
      </c>
      <c r="R174" s="129">
        <f>Q174*H174</f>
        <v>0</v>
      </c>
      <c r="S174" s="129">
        <v>0</v>
      </c>
      <c r="T174" s="130">
        <f>S174*H174</f>
        <v>0</v>
      </c>
      <c r="AR174" s="131" t="s">
        <v>121</v>
      </c>
      <c r="AT174" s="131" t="s">
        <v>114</v>
      </c>
      <c r="AU174" s="131" t="s">
        <v>79</v>
      </c>
      <c r="AY174" s="15" t="s">
        <v>113</v>
      </c>
      <c r="BE174" s="132">
        <f>IF(N174="základní",J174,0)</f>
        <v>0</v>
      </c>
      <c r="BF174" s="132">
        <f>IF(N174="snížená",J174,0)</f>
        <v>0</v>
      </c>
      <c r="BG174" s="132">
        <f>IF(N174="zákl. přenesená",J174,0)</f>
        <v>0</v>
      </c>
      <c r="BH174" s="132">
        <f>IF(N174="sníž. přenesená",J174,0)</f>
        <v>0</v>
      </c>
      <c r="BI174" s="132">
        <f>IF(N174="nulová",J174,0)</f>
        <v>0</v>
      </c>
      <c r="BJ174" s="15" t="s">
        <v>77</v>
      </c>
      <c r="BK174" s="132">
        <f>ROUND(I174*H174,2)</f>
        <v>0</v>
      </c>
      <c r="BL174" s="15" t="s">
        <v>121</v>
      </c>
      <c r="BM174" s="131" t="s">
        <v>356</v>
      </c>
    </row>
    <row r="175" spans="2:65" s="10" customFormat="1" ht="25.9" customHeight="1">
      <c r="B175" s="111"/>
      <c r="D175" s="112" t="s">
        <v>68</v>
      </c>
      <c r="E175" s="113" t="s">
        <v>357</v>
      </c>
      <c r="F175" s="113" t="s">
        <v>358</v>
      </c>
      <c r="J175" s="114">
        <f>BK175</f>
        <v>0</v>
      </c>
      <c r="L175" s="111"/>
      <c r="M175" s="115"/>
      <c r="P175" s="116">
        <f>P176</f>
        <v>5.2857800000000008</v>
      </c>
      <c r="R175" s="116">
        <f>R176</f>
        <v>6.4908000000000007E-2</v>
      </c>
      <c r="T175" s="117">
        <f>T176</f>
        <v>0</v>
      </c>
      <c r="AR175" s="112" t="s">
        <v>79</v>
      </c>
      <c r="AT175" s="118" t="s">
        <v>68</v>
      </c>
      <c r="AU175" s="118" t="s">
        <v>69</v>
      </c>
      <c r="AY175" s="112" t="s">
        <v>113</v>
      </c>
      <c r="BK175" s="119">
        <f>BK176</f>
        <v>0</v>
      </c>
    </row>
    <row r="176" spans="2:65" s="10" customFormat="1" ht="22.9" customHeight="1">
      <c r="B176" s="111"/>
      <c r="D176" s="112" t="s">
        <v>68</v>
      </c>
      <c r="E176" s="141" t="s">
        <v>359</v>
      </c>
      <c r="F176" s="141" t="s">
        <v>360</v>
      </c>
      <c r="J176" s="142">
        <f>BK176</f>
        <v>0</v>
      </c>
      <c r="L176" s="111"/>
      <c r="M176" s="115"/>
      <c r="P176" s="116">
        <f>SUM(P177:P185)</f>
        <v>5.2857800000000008</v>
      </c>
      <c r="R176" s="116">
        <f>SUM(R177:R185)</f>
        <v>6.4908000000000007E-2</v>
      </c>
      <c r="T176" s="117">
        <f>SUM(T177:T185)</f>
        <v>0</v>
      </c>
      <c r="AR176" s="112" t="s">
        <v>79</v>
      </c>
      <c r="AT176" s="118" t="s">
        <v>68</v>
      </c>
      <c r="AU176" s="118" t="s">
        <v>77</v>
      </c>
      <c r="AY176" s="112" t="s">
        <v>113</v>
      </c>
      <c r="BK176" s="119">
        <f>SUM(BK177:BK185)</f>
        <v>0</v>
      </c>
    </row>
    <row r="177" spans="2:65" s="1" customFormat="1" ht="24.2" customHeight="1">
      <c r="B177" s="120"/>
      <c r="C177" s="121" t="s">
        <v>361</v>
      </c>
      <c r="D177" s="121" t="s">
        <v>114</v>
      </c>
      <c r="E177" s="122" t="s">
        <v>362</v>
      </c>
      <c r="F177" s="123" t="s">
        <v>363</v>
      </c>
      <c r="G177" s="124" t="s">
        <v>150</v>
      </c>
      <c r="H177" s="125">
        <v>9.9</v>
      </c>
      <c r="I177" s="126"/>
      <c r="J177" s="126">
        <f>ROUND(I177*H177,2)</f>
        <v>0</v>
      </c>
      <c r="K177" s="123" t="s">
        <v>118</v>
      </c>
      <c r="L177" s="27"/>
      <c r="M177" s="127" t="s">
        <v>1</v>
      </c>
      <c r="N177" s="128" t="s">
        <v>34</v>
      </c>
      <c r="O177" s="129">
        <v>5.8999999999999997E-2</v>
      </c>
      <c r="P177" s="129">
        <f>O177*H177</f>
        <v>0.58409999999999995</v>
      </c>
      <c r="Q177" s="129">
        <v>0</v>
      </c>
      <c r="R177" s="129">
        <f>Q177*H177</f>
        <v>0</v>
      </c>
      <c r="S177" s="129">
        <v>0</v>
      </c>
      <c r="T177" s="130">
        <f>S177*H177</f>
        <v>0</v>
      </c>
      <c r="AR177" s="131" t="s">
        <v>231</v>
      </c>
      <c r="AT177" s="131" t="s">
        <v>114</v>
      </c>
      <c r="AU177" s="131" t="s">
        <v>79</v>
      </c>
      <c r="AY177" s="15" t="s">
        <v>113</v>
      </c>
      <c r="BE177" s="132">
        <f>IF(N177="základní",J177,0)</f>
        <v>0</v>
      </c>
      <c r="BF177" s="132">
        <f>IF(N177="snížená",J177,0)</f>
        <v>0</v>
      </c>
      <c r="BG177" s="132">
        <f>IF(N177="zákl. přenesená",J177,0)</f>
        <v>0</v>
      </c>
      <c r="BH177" s="132">
        <f>IF(N177="sníž. přenesená",J177,0)</f>
        <v>0</v>
      </c>
      <c r="BI177" s="132">
        <f>IF(N177="nulová",J177,0)</f>
        <v>0</v>
      </c>
      <c r="BJ177" s="15" t="s">
        <v>77</v>
      </c>
      <c r="BK177" s="132">
        <f>ROUND(I177*H177,2)</f>
        <v>0</v>
      </c>
      <c r="BL177" s="15" t="s">
        <v>231</v>
      </c>
      <c r="BM177" s="131" t="s">
        <v>364</v>
      </c>
    </row>
    <row r="178" spans="2:65" s="12" customFormat="1">
      <c r="B178" s="143"/>
      <c r="D178" s="144" t="s">
        <v>155</v>
      </c>
      <c r="E178" s="145" t="s">
        <v>1</v>
      </c>
      <c r="F178" s="146" t="s">
        <v>365</v>
      </c>
      <c r="H178" s="147">
        <v>9.9</v>
      </c>
      <c r="L178" s="143"/>
      <c r="M178" s="148"/>
      <c r="T178" s="149"/>
      <c r="AT178" s="145" t="s">
        <v>155</v>
      </c>
      <c r="AU178" s="145" t="s">
        <v>79</v>
      </c>
      <c r="AV178" s="12" t="s">
        <v>79</v>
      </c>
      <c r="AW178" s="12" t="s">
        <v>27</v>
      </c>
      <c r="AX178" s="12" t="s">
        <v>77</v>
      </c>
      <c r="AY178" s="145" t="s">
        <v>113</v>
      </c>
    </row>
    <row r="179" spans="2:65" s="1" customFormat="1" ht="24.2" customHeight="1">
      <c r="B179" s="120"/>
      <c r="C179" s="121" t="s">
        <v>366</v>
      </c>
      <c r="D179" s="121" t="s">
        <v>114</v>
      </c>
      <c r="E179" s="122" t="s">
        <v>367</v>
      </c>
      <c r="F179" s="123" t="s">
        <v>368</v>
      </c>
      <c r="G179" s="124" t="s">
        <v>150</v>
      </c>
      <c r="H179" s="125">
        <v>9.9</v>
      </c>
      <c r="I179" s="126"/>
      <c r="J179" s="126">
        <f>ROUND(I179*H179,2)</f>
        <v>0</v>
      </c>
      <c r="K179" s="123" t="s">
        <v>118</v>
      </c>
      <c r="L179" s="27"/>
      <c r="M179" s="127" t="s">
        <v>1</v>
      </c>
      <c r="N179" s="128" t="s">
        <v>34</v>
      </c>
      <c r="O179" s="129">
        <v>0.26</v>
      </c>
      <c r="P179" s="129">
        <f>O179*H179</f>
        <v>2.5740000000000003</v>
      </c>
      <c r="Q179" s="129">
        <v>4.0000000000000002E-4</v>
      </c>
      <c r="R179" s="129">
        <f>Q179*H179</f>
        <v>3.96E-3</v>
      </c>
      <c r="S179" s="129">
        <v>0</v>
      </c>
      <c r="T179" s="130">
        <f>S179*H179</f>
        <v>0</v>
      </c>
      <c r="AR179" s="131" t="s">
        <v>231</v>
      </c>
      <c r="AT179" s="131" t="s">
        <v>114</v>
      </c>
      <c r="AU179" s="131" t="s">
        <v>79</v>
      </c>
      <c r="AY179" s="15" t="s">
        <v>113</v>
      </c>
      <c r="BE179" s="132">
        <f>IF(N179="základní",J179,0)</f>
        <v>0</v>
      </c>
      <c r="BF179" s="132">
        <f>IF(N179="snížená",J179,0)</f>
        <v>0</v>
      </c>
      <c r="BG179" s="132">
        <f>IF(N179="zákl. přenesená",J179,0)</f>
        <v>0</v>
      </c>
      <c r="BH179" s="132">
        <f>IF(N179="sníž. přenesená",J179,0)</f>
        <v>0</v>
      </c>
      <c r="BI179" s="132">
        <f>IF(N179="nulová",J179,0)</f>
        <v>0</v>
      </c>
      <c r="BJ179" s="15" t="s">
        <v>77</v>
      </c>
      <c r="BK179" s="132">
        <f>ROUND(I179*H179,2)</f>
        <v>0</v>
      </c>
      <c r="BL179" s="15" t="s">
        <v>231</v>
      </c>
      <c r="BM179" s="131" t="s">
        <v>369</v>
      </c>
    </row>
    <row r="180" spans="2:65" s="1" customFormat="1" ht="16.5" customHeight="1">
      <c r="B180" s="120"/>
      <c r="C180" s="156" t="s">
        <v>370</v>
      </c>
      <c r="D180" s="156" t="s">
        <v>287</v>
      </c>
      <c r="E180" s="157" t="s">
        <v>371</v>
      </c>
      <c r="F180" s="158" t="s">
        <v>372</v>
      </c>
      <c r="G180" s="159" t="s">
        <v>185</v>
      </c>
      <c r="H180" s="160">
        <v>4.0000000000000001E-3</v>
      </c>
      <c r="I180" s="161"/>
      <c r="J180" s="161">
        <f>ROUND(I180*H180,2)</f>
        <v>0</v>
      </c>
      <c r="K180" s="158" t="s">
        <v>118</v>
      </c>
      <c r="L180" s="162"/>
      <c r="M180" s="163" t="s">
        <v>1</v>
      </c>
      <c r="N180" s="164" t="s">
        <v>34</v>
      </c>
      <c r="O180" s="129">
        <v>0</v>
      </c>
      <c r="P180" s="129">
        <f>O180*H180</f>
        <v>0</v>
      </c>
      <c r="Q180" s="129">
        <v>1</v>
      </c>
      <c r="R180" s="129">
        <f>Q180*H180</f>
        <v>4.0000000000000001E-3</v>
      </c>
      <c r="S180" s="129">
        <v>0</v>
      </c>
      <c r="T180" s="130">
        <f>S180*H180</f>
        <v>0</v>
      </c>
      <c r="AR180" s="131" t="s">
        <v>350</v>
      </c>
      <c r="AT180" s="131" t="s">
        <v>287</v>
      </c>
      <c r="AU180" s="131" t="s">
        <v>79</v>
      </c>
      <c r="AY180" s="15" t="s">
        <v>113</v>
      </c>
      <c r="BE180" s="132">
        <f>IF(N180="základní",J180,0)</f>
        <v>0</v>
      </c>
      <c r="BF180" s="132">
        <f>IF(N180="snížená",J180,0)</f>
        <v>0</v>
      </c>
      <c r="BG180" s="132">
        <f>IF(N180="zákl. přenesená",J180,0)</f>
        <v>0</v>
      </c>
      <c r="BH180" s="132">
        <f>IF(N180="sníž. přenesená",J180,0)</f>
        <v>0</v>
      </c>
      <c r="BI180" s="132">
        <f>IF(N180="nulová",J180,0)</f>
        <v>0</v>
      </c>
      <c r="BJ180" s="15" t="s">
        <v>77</v>
      </c>
      <c r="BK180" s="132">
        <f>ROUND(I180*H180,2)</f>
        <v>0</v>
      </c>
      <c r="BL180" s="15" t="s">
        <v>231</v>
      </c>
      <c r="BM180" s="131" t="s">
        <v>373</v>
      </c>
    </row>
    <row r="181" spans="2:65" s="12" customFormat="1">
      <c r="B181" s="143"/>
      <c r="D181" s="144" t="s">
        <v>155</v>
      </c>
      <c r="E181" s="145" t="s">
        <v>1</v>
      </c>
      <c r="F181" s="146" t="s">
        <v>374</v>
      </c>
      <c r="H181" s="147">
        <v>3.96E-3</v>
      </c>
      <c r="L181" s="143"/>
      <c r="M181" s="148"/>
      <c r="T181" s="149"/>
      <c r="AT181" s="145" t="s">
        <v>155</v>
      </c>
      <c r="AU181" s="145" t="s">
        <v>79</v>
      </c>
      <c r="AV181" s="12" t="s">
        <v>79</v>
      </c>
      <c r="AW181" s="12" t="s">
        <v>27</v>
      </c>
      <c r="AX181" s="12" t="s">
        <v>77</v>
      </c>
      <c r="AY181" s="145" t="s">
        <v>113</v>
      </c>
    </row>
    <row r="182" spans="2:65" s="1" customFormat="1" ht="37.9" customHeight="1">
      <c r="B182" s="120"/>
      <c r="C182" s="156" t="s">
        <v>375</v>
      </c>
      <c r="D182" s="156" t="s">
        <v>287</v>
      </c>
      <c r="E182" s="157" t="s">
        <v>376</v>
      </c>
      <c r="F182" s="158" t="s">
        <v>377</v>
      </c>
      <c r="G182" s="159" t="s">
        <v>150</v>
      </c>
      <c r="H182" s="160">
        <v>11.88</v>
      </c>
      <c r="I182" s="161"/>
      <c r="J182" s="161">
        <f>ROUND(I182*H182,2)</f>
        <v>0</v>
      </c>
      <c r="K182" s="158" t="s">
        <v>118</v>
      </c>
      <c r="L182" s="162"/>
      <c r="M182" s="163" t="s">
        <v>1</v>
      </c>
      <c r="N182" s="164" t="s">
        <v>34</v>
      </c>
      <c r="O182" s="129">
        <v>0</v>
      </c>
      <c r="P182" s="129">
        <f>O182*H182</f>
        <v>0</v>
      </c>
      <c r="Q182" s="129">
        <v>4.4999999999999997E-3</v>
      </c>
      <c r="R182" s="129">
        <f>Q182*H182</f>
        <v>5.3460000000000001E-2</v>
      </c>
      <c r="S182" s="129">
        <v>0</v>
      </c>
      <c r="T182" s="130">
        <f>S182*H182</f>
        <v>0</v>
      </c>
      <c r="AR182" s="131" t="s">
        <v>350</v>
      </c>
      <c r="AT182" s="131" t="s">
        <v>287</v>
      </c>
      <c r="AU182" s="131" t="s">
        <v>79</v>
      </c>
      <c r="AY182" s="15" t="s">
        <v>113</v>
      </c>
      <c r="BE182" s="132">
        <f>IF(N182="základní",J182,0)</f>
        <v>0</v>
      </c>
      <c r="BF182" s="132">
        <f>IF(N182="snížená",J182,0)</f>
        <v>0</v>
      </c>
      <c r="BG182" s="132">
        <f>IF(N182="zákl. přenesená",J182,0)</f>
        <v>0</v>
      </c>
      <c r="BH182" s="132">
        <f>IF(N182="sníž. přenesená",J182,0)</f>
        <v>0</v>
      </c>
      <c r="BI182" s="132">
        <f>IF(N182="nulová",J182,0)</f>
        <v>0</v>
      </c>
      <c r="BJ182" s="15" t="s">
        <v>77</v>
      </c>
      <c r="BK182" s="132">
        <f>ROUND(I182*H182,2)</f>
        <v>0</v>
      </c>
      <c r="BL182" s="15" t="s">
        <v>231</v>
      </c>
      <c r="BM182" s="131" t="s">
        <v>378</v>
      </c>
    </row>
    <row r="183" spans="2:65" s="12" customFormat="1">
      <c r="B183" s="143"/>
      <c r="D183" s="144" t="s">
        <v>155</v>
      </c>
      <c r="E183" s="145" t="s">
        <v>1</v>
      </c>
      <c r="F183" s="146" t="s">
        <v>379</v>
      </c>
      <c r="H183" s="147">
        <v>11.88</v>
      </c>
      <c r="L183" s="143"/>
      <c r="M183" s="148"/>
      <c r="T183" s="149"/>
      <c r="AT183" s="145" t="s">
        <v>155</v>
      </c>
      <c r="AU183" s="145" t="s">
        <v>79</v>
      </c>
      <c r="AV183" s="12" t="s">
        <v>79</v>
      </c>
      <c r="AW183" s="12" t="s">
        <v>27</v>
      </c>
      <c r="AX183" s="12" t="s">
        <v>77</v>
      </c>
      <c r="AY183" s="145" t="s">
        <v>113</v>
      </c>
    </row>
    <row r="184" spans="2:65" s="1" customFormat="1" ht="24.2" customHeight="1">
      <c r="B184" s="120"/>
      <c r="C184" s="121" t="s">
        <v>380</v>
      </c>
      <c r="D184" s="121" t="s">
        <v>114</v>
      </c>
      <c r="E184" s="122" t="s">
        <v>415</v>
      </c>
      <c r="F184" s="123" t="s">
        <v>416</v>
      </c>
      <c r="G184" s="124" t="s">
        <v>150</v>
      </c>
      <c r="H184" s="125">
        <v>34.880000000000003</v>
      </c>
      <c r="I184" s="126"/>
      <c r="J184" s="126">
        <f>ROUND(I184*H184,2)</f>
        <v>0</v>
      </c>
      <c r="K184" s="123" t="s">
        <v>1</v>
      </c>
      <c r="L184" s="27"/>
      <c r="M184" s="127" t="s">
        <v>1</v>
      </c>
      <c r="N184" s="128" t="s">
        <v>34</v>
      </c>
      <c r="O184" s="129">
        <v>6.0999999999999999E-2</v>
      </c>
      <c r="P184" s="129">
        <f>O184*H184</f>
        <v>2.1276800000000002</v>
      </c>
      <c r="Q184" s="129">
        <v>1E-4</v>
      </c>
      <c r="R184" s="129">
        <f>Q184*H184</f>
        <v>3.4880000000000002E-3</v>
      </c>
      <c r="S184" s="129">
        <v>0</v>
      </c>
      <c r="T184" s="130">
        <f>S184*H184</f>
        <v>0</v>
      </c>
      <c r="AR184" s="131" t="s">
        <v>231</v>
      </c>
      <c r="AT184" s="131" t="s">
        <v>114</v>
      </c>
      <c r="AU184" s="131" t="s">
        <v>79</v>
      </c>
      <c r="AY184" s="15" t="s">
        <v>113</v>
      </c>
      <c r="BE184" s="132">
        <f>IF(N184="základní",J184,0)</f>
        <v>0</v>
      </c>
      <c r="BF184" s="132">
        <f>IF(N184="snížená",J184,0)</f>
        <v>0</v>
      </c>
      <c r="BG184" s="132">
        <f>IF(N184="zákl. přenesená",J184,0)</f>
        <v>0</v>
      </c>
      <c r="BH184" s="132">
        <f>IF(N184="sníž. přenesená",J184,0)</f>
        <v>0</v>
      </c>
      <c r="BI184" s="132">
        <f>IF(N184="nulová",J184,0)</f>
        <v>0</v>
      </c>
      <c r="BJ184" s="15" t="s">
        <v>77</v>
      </c>
      <c r="BK184" s="132">
        <f>ROUND(I184*H184,2)</f>
        <v>0</v>
      </c>
      <c r="BL184" s="15" t="s">
        <v>231</v>
      </c>
      <c r="BM184" s="131" t="s">
        <v>381</v>
      </c>
    </row>
    <row r="185" spans="2:65" s="12" customFormat="1">
      <c r="B185" s="143"/>
      <c r="D185" s="144" t="s">
        <v>155</v>
      </c>
      <c r="E185" s="145" t="s">
        <v>1</v>
      </c>
      <c r="F185" s="146" t="s">
        <v>382</v>
      </c>
      <c r="H185" s="147">
        <v>34.880000000000003</v>
      </c>
      <c r="L185" s="143"/>
      <c r="M185" s="165"/>
      <c r="N185" s="166"/>
      <c r="O185" s="166"/>
      <c r="P185" s="166"/>
      <c r="Q185" s="166"/>
      <c r="R185" s="166"/>
      <c r="S185" s="166"/>
      <c r="T185" s="167"/>
      <c r="AT185" s="145" t="s">
        <v>155</v>
      </c>
      <c r="AU185" s="145" t="s">
        <v>79</v>
      </c>
      <c r="AV185" s="12" t="s">
        <v>79</v>
      </c>
      <c r="AW185" s="12" t="s">
        <v>27</v>
      </c>
      <c r="AX185" s="12" t="s">
        <v>77</v>
      </c>
      <c r="AY185" s="145" t="s">
        <v>113</v>
      </c>
    </row>
    <row r="186" spans="2:65" s="1" customFormat="1" ht="6.95" customHeight="1">
      <c r="B186" s="39"/>
      <c r="C186" s="40"/>
      <c r="D186" s="40"/>
      <c r="E186" s="40"/>
      <c r="F186" s="40"/>
      <c r="G186" s="40"/>
      <c r="H186" s="40"/>
      <c r="I186" s="40"/>
      <c r="J186" s="40"/>
      <c r="K186" s="40"/>
      <c r="L186" s="27"/>
    </row>
  </sheetData>
  <autoFilter ref="C122:K185" xr:uid="{00000000-0009-0000-0000-000003000000}"/>
  <mergeCells count="9">
    <mergeCell ref="E87:H87"/>
    <mergeCell ref="E113:H113"/>
    <mergeCell ref="E115:H115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BM137"/>
  <sheetViews>
    <sheetView showGridLines="0" tabSelected="1" workbookViewId="0">
      <selection activeCell="X131" sqref="X131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97" t="s">
        <v>5</v>
      </c>
      <c r="M2" s="191"/>
      <c r="N2" s="191"/>
      <c r="O2" s="191"/>
      <c r="P2" s="191"/>
      <c r="Q2" s="191"/>
      <c r="R2" s="191"/>
      <c r="S2" s="191"/>
      <c r="T2" s="191"/>
      <c r="U2" s="191"/>
      <c r="V2" s="191"/>
      <c r="AT2" s="15" t="s">
        <v>87</v>
      </c>
    </row>
    <row r="3" spans="2:46" ht="6.95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79</v>
      </c>
    </row>
    <row r="4" spans="2:46" ht="24.95" customHeight="1">
      <c r="B4" s="18"/>
      <c r="D4" s="19" t="s">
        <v>88</v>
      </c>
      <c r="L4" s="18"/>
      <c r="M4" s="83" t="s">
        <v>10</v>
      </c>
      <c r="AT4" s="15" t="s">
        <v>3</v>
      </c>
    </row>
    <row r="5" spans="2:46" ht="6.95" customHeight="1">
      <c r="B5" s="18"/>
      <c r="L5" s="18"/>
    </row>
    <row r="6" spans="2:46" ht="12" customHeight="1">
      <c r="B6" s="18"/>
      <c r="D6" s="24" t="s">
        <v>14</v>
      </c>
      <c r="L6" s="18"/>
    </row>
    <row r="7" spans="2:46" ht="16.5" customHeight="1">
      <c r="B7" s="18"/>
      <c r="E7" s="203" t="str">
        <f>'Rekapitulace stavby'!K6</f>
        <v>Rekonstrukce lávky Dolní - Kopřivnice</v>
      </c>
      <c r="F7" s="204"/>
      <c r="G7" s="204"/>
      <c r="H7" s="204"/>
      <c r="L7" s="18"/>
    </row>
    <row r="8" spans="2:46" s="1" customFormat="1" ht="12" customHeight="1">
      <c r="B8" s="27"/>
      <c r="D8" s="24" t="s">
        <v>89</v>
      </c>
      <c r="L8" s="27"/>
    </row>
    <row r="9" spans="2:46" s="1" customFormat="1" ht="16.5" customHeight="1">
      <c r="B9" s="27"/>
      <c r="E9" s="168" t="s">
        <v>383</v>
      </c>
      <c r="F9" s="202"/>
      <c r="G9" s="202"/>
      <c r="H9" s="202"/>
      <c r="L9" s="27"/>
    </row>
    <row r="10" spans="2:46" s="1" customFormat="1">
      <c r="B10" s="27"/>
      <c r="L10" s="27"/>
    </row>
    <row r="11" spans="2:46" s="1" customFormat="1" ht="12" customHeight="1">
      <c r="B11" s="27"/>
      <c r="D11" s="24" t="s">
        <v>15</v>
      </c>
      <c r="F11" s="22" t="s">
        <v>1</v>
      </c>
      <c r="I11" s="24" t="s">
        <v>16</v>
      </c>
      <c r="J11" s="22" t="s">
        <v>1</v>
      </c>
      <c r="L11" s="27"/>
    </row>
    <row r="12" spans="2:46" s="1" customFormat="1" ht="12" customHeight="1">
      <c r="B12" s="27"/>
      <c r="D12" s="24" t="s">
        <v>17</v>
      </c>
      <c r="F12" s="22" t="s">
        <v>18</v>
      </c>
      <c r="I12" s="24" t="s">
        <v>19</v>
      </c>
      <c r="J12" s="47" t="str">
        <f>'Rekapitulace stavby'!AN8</f>
        <v>18. 3. 2025</v>
      </c>
      <c r="L12" s="27"/>
    </row>
    <row r="13" spans="2:46" s="1" customFormat="1" ht="10.9" customHeight="1">
      <c r="B13" s="27"/>
      <c r="L13" s="27"/>
    </row>
    <row r="14" spans="2:46" s="1" customFormat="1" ht="12" customHeight="1">
      <c r="B14" s="27"/>
      <c r="D14" s="24" t="s">
        <v>21</v>
      </c>
      <c r="I14" s="24" t="s">
        <v>22</v>
      </c>
      <c r="J14" s="22" t="str">
        <f>IF('Rekapitulace stavby'!AN10="","",'Rekapitulace stavby'!AN10)</f>
        <v/>
      </c>
      <c r="L14" s="27"/>
    </row>
    <row r="15" spans="2:46" s="1" customFormat="1" ht="18" customHeight="1">
      <c r="B15" s="27"/>
      <c r="E15" s="22" t="str">
        <f>IF('Rekapitulace stavby'!E11="","",'Rekapitulace stavby'!E11)</f>
        <v xml:space="preserve"> </v>
      </c>
      <c r="I15" s="24" t="s">
        <v>23</v>
      </c>
      <c r="J15" s="22" t="str">
        <f>IF('Rekapitulace stavby'!AN11="","",'Rekapitulace stavby'!AN11)</f>
        <v/>
      </c>
      <c r="L15" s="27"/>
    </row>
    <row r="16" spans="2:46" s="1" customFormat="1" ht="6.95" customHeight="1">
      <c r="B16" s="27"/>
      <c r="L16" s="27"/>
    </row>
    <row r="17" spans="2:12" s="1" customFormat="1" ht="12" customHeight="1">
      <c r="B17" s="27"/>
      <c r="D17" s="24" t="s">
        <v>24</v>
      </c>
      <c r="I17" s="24" t="s">
        <v>22</v>
      </c>
      <c r="J17" s="22" t="str">
        <f>'Rekapitulace stavby'!AN13</f>
        <v/>
      </c>
      <c r="L17" s="27"/>
    </row>
    <row r="18" spans="2:12" s="1" customFormat="1" ht="18" customHeight="1">
      <c r="B18" s="27"/>
      <c r="E18" s="190" t="str">
        <f>'Rekapitulace stavby'!E14</f>
        <v xml:space="preserve"> </v>
      </c>
      <c r="F18" s="190"/>
      <c r="G18" s="190"/>
      <c r="H18" s="190"/>
      <c r="I18" s="24" t="s">
        <v>23</v>
      </c>
      <c r="J18" s="22" t="str">
        <f>'Rekapitulace stavby'!AN14</f>
        <v/>
      </c>
      <c r="L18" s="27"/>
    </row>
    <row r="19" spans="2:12" s="1" customFormat="1" ht="6.95" customHeight="1">
      <c r="B19" s="27"/>
      <c r="L19" s="27"/>
    </row>
    <row r="20" spans="2:12" s="1" customFormat="1" ht="12" customHeight="1">
      <c r="B20" s="27"/>
      <c r="D20" s="24" t="s">
        <v>25</v>
      </c>
      <c r="I20" s="24" t="s">
        <v>22</v>
      </c>
      <c r="J20" s="22" t="str">
        <f>IF('Rekapitulace stavby'!AN16="","",'Rekapitulace stavby'!AN16)</f>
        <v/>
      </c>
      <c r="L20" s="27"/>
    </row>
    <row r="21" spans="2:12" s="1" customFormat="1" ht="18" customHeight="1">
      <c r="B21" s="27"/>
      <c r="E21" s="22" t="str">
        <f>IF('Rekapitulace stavby'!E17="","",'Rekapitulace stavby'!E17)</f>
        <v xml:space="preserve"> </v>
      </c>
      <c r="I21" s="24" t="s">
        <v>23</v>
      </c>
      <c r="J21" s="22" t="str">
        <f>IF('Rekapitulace stavby'!AN17="","",'Rekapitulace stavby'!AN17)</f>
        <v/>
      </c>
      <c r="L21" s="27"/>
    </row>
    <row r="22" spans="2:12" s="1" customFormat="1" ht="6.95" customHeight="1">
      <c r="B22" s="27"/>
      <c r="L22" s="27"/>
    </row>
    <row r="23" spans="2:12" s="1" customFormat="1" ht="12" customHeight="1">
      <c r="B23" s="27"/>
      <c r="D23" s="24" t="s">
        <v>26</v>
      </c>
      <c r="I23" s="24" t="s">
        <v>22</v>
      </c>
      <c r="J23" s="22" t="str">
        <f>IF('Rekapitulace stavby'!AN19="","",'Rekapitulace stavby'!AN19)</f>
        <v/>
      </c>
      <c r="L23" s="27"/>
    </row>
    <row r="24" spans="2:12" s="1" customFormat="1" ht="18" customHeight="1">
      <c r="B24" s="27"/>
      <c r="E24" s="22" t="str">
        <f>IF('Rekapitulace stavby'!E20="","",'Rekapitulace stavby'!E20)</f>
        <v xml:space="preserve"> </v>
      </c>
      <c r="I24" s="24" t="s">
        <v>23</v>
      </c>
      <c r="J24" s="22" t="str">
        <f>IF('Rekapitulace stavby'!AN20="","",'Rekapitulace stavby'!AN20)</f>
        <v/>
      </c>
      <c r="L24" s="27"/>
    </row>
    <row r="25" spans="2:12" s="1" customFormat="1" ht="6.95" customHeight="1">
      <c r="B25" s="27"/>
      <c r="L25" s="27"/>
    </row>
    <row r="26" spans="2:12" s="1" customFormat="1" ht="12" customHeight="1">
      <c r="B26" s="27"/>
      <c r="D26" s="24" t="s">
        <v>28</v>
      </c>
      <c r="L26" s="27"/>
    </row>
    <row r="27" spans="2:12" s="7" customFormat="1" ht="16.5" customHeight="1">
      <c r="B27" s="84"/>
      <c r="E27" s="193" t="s">
        <v>1</v>
      </c>
      <c r="F27" s="193"/>
      <c r="G27" s="193"/>
      <c r="H27" s="193"/>
      <c r="L27" s="84"/>
    </row>
    <row r="28" spans="2:12" s="1" customFormat="1" ht="6.95" customHeight="1">
      <c r="B28" s="27"/>
      <c r="L28" s="27"/>
    </row>
    <row r="29" spans="2:12" s="1" customFormat="1" ht="6.95" customHeight="1">
      <c r="B29" s="27"/>
      <c r="D29" s="48"/>
      <c r="E29" s="48"/>
      <c r="F29" s="48"/>
      <c r="G29" s="48"/>
      <c r="H29" s="48"/>
      <c r="I29" s="48"/>
      <c r="J29" s="48"/>
      <c r="K29" s="48"/>
      <c r="L29" s="27"/>
    </row>
    <row r="30" spans="2:12" s="1" customFormat="1" ht="25.35" customHeight="1">
      <c r="B30" s="27"/>
      <c r="D30" s="85" t="s">
        <v>29</v>
      </c>
      <c r="J30" s="61">
        <f>ROUND(J120, 2)</f>
        <v>0</v>
      </c>
      <c r="L30" s="27"/>
    </row>
    <row r="31" spans="2:12" s="1" customFormat="1" ht="6.95" customHeight="1">
      <c r="B31" s="27"/>
      <c r="D31" s="48"/>
      <c r="E31" s="48"/>
      <c r="F31" s="48"/>
      <c r="G31" s="48"/>
      <c r="H31" s="48"/>
      <c r="I31" s="48"/>
      <c r="J31" s="48"/>
      <c r="K31" s="48"/>
      <c r="L31" s="27"/>
    </row>
    <row r="32" spans="2:12" s="1" customFormat="1" ht="14.45" customHeight="1">
      <c r="B32" s="27"/>
      <c r="F32" s="30" t="s">
        <v>31</v>
      </c>
      <c r="I32" s="30" t="s">
        <v>30</v>
      </c>
      <c r="J32" s="30" t="s">
        <v>32</v>
      </c>
      <c r="L32" s="27"/>
    </row>
    <row r="33" spans="2:12" s="1" customFormat="1" ht="14.45" customHeight="1">
      <c r="B33" s="27"/>
      <c r="D33" s="50" t="s">
        <v>33</v>
      </c>
      <c r="E33" s="24" t="s">
        <v>34</v>
      </c>
      <c r="F33" s="86">
        <f>ROUND((SUM(BE120:BE136)),  2)</f>
        <v>0</v>
      </c>
      <c r="I33" s="87">
        <v>0.21</v>
      </c>
      <c r="J33" s="86">
        <f>ROUND(((SUM(BE120:BE136))*I33),  2)</f>
        <v>0</v>
      </c>
      <c r="L33" s="27"/>
    </row>
    <row r="34" spans="2:12" s="1" customFormat="1" ht="14.45" customHeight="1">
      <c r="B34" s="27"/>
      <c r="E34" s="24" t="s">
        <v>35</v>
      </c>
      <c r="F34" s="86">
        <f>ROUND((SUM(BF120:BF136)),  2)</f>
        <v>0</v>
      </c>
      <c r="I34" s="87">
        <v>0.12</v>
      </c>
      <c r="J34" s="86">
        <f>ROUND(((SUM(BF120:BF136))*I34),  2)</f>
        <v>0</v>
      </c>
      <c r="L34" s="27"/>
    </row>
    <row r="35" spans="2:12" s="1" customFormat="1" ht="14.45" hidden="1" customHeight="1">
      <c r="B35" s="27"/>
      <c r="E35" s="24" t="s">
        <v>36</v>
      </c>
      <c r="F35" s="86">
        <f>ROUND((SUM(BG120:BG136)),  2)</f>
        <v>0</v>
      </c>
      <c r="I35" s="87">
        <v>0.21</v>
      </c>
      <c r="J35" s="86">
        <f>0</f>
        <v>0</v>
      </c>
      <c r="L35" s="27"/>
    </row>
    <row r="36" spans="2:12" s="1" customFormat="1" ht="14.45" hidden="1" customHeight="1">
      <c r="B36" s="27"/>
      <c r="E36" s="24" t="s">
        <v>37</v>
      </c>
      <c r="F36" s="86">
        <f>ROUND((SUM(BH120:BH136)),  2)</f>
        <v>0</v>
      </c>
      <c r="I36" s="87">
        <v>0.12</v>
      </c>
      <c r="J36" s="86">
        <f>0</f>
        <v>0</v>
      </c>
      <c r="L36" s="27"/>
    </row>
    <row r="37" spans="2:12" s="1" customFormat="1" ht="14.45" hidden="1" customHeight="1">
      <c r="B37" s="27"/>
      <c r="E37" s="24" t="s">
        <v>38</v>
      </c>
      <c r="F37" s="86">
        <f>ROUND((SUM(BI120:BI136)),  2)</f>
        <v>0</v>
      </c>
      <c r="I37" s="87">
        <v>0</v>
      </c>
      <c r="J37" s="86">
        <f>0</f>
        <v>0</v>
      </c>
      <c r="L37" s="27"/>
    </row>
    <row r="38" spans="2:12" s="1" customFormat="1" ht="6.95" customHeight="1">
      <c r="B38" s="27"/>
      <c r="L38" s="27"/>
    </row>
    <row r="39" spans="2:12" s="1" customFormat="1" ht="25.35" customHeight="1">
      <c r="B39" s="27"/>
      <c r="C39" s="88"/>
      <c r="D39" s="89" t="s">
        <v>39</v>
      </c>
      <c r="E39" s="52"/>
      <c r="F39" s="52"/>
      <c r="G39" s="90" t="s">
        <v>40</v>
      </c>
      <c r="H39" s="91" t="s">
        <v>41</v>
      </c>
      <c r="I39" s="52"/>
      <c r="J39" s="92">
        <f>SUM(J30:J37)</f>
        <v>0</v>
      </c>
      <c r="K39" s="93"/>
      <c r="L39" s="27"/>
    </row>
    <row r="40" spans="2:12" s="1" customFormat="1" ht="14.45" customHeight="1">
      <c r="B40" s="27"/>
      <c r="L40" s="27"/>
    </row>
    <row r="41" spans="2:12" ht="14.45" customHeight="1">
      <c r="B41" s="18"/>
      <c r="L41" s="18"/>
    </row>
    <row r="42" spans="2:12" ht="14.45" customHeight="1">
      <c r="B42" s="18"/>
      <c r="L42" s="18"/>
    </row>
    <row r="43" spans="2:12" ht="14.45" customHeight="1">
      <c r="B43" s="18"/>
      <c r="L43" s="18"/>
    </row>
    <row r="44" spans="2:12" ht="14.45" customHeight="1">
      <c r="B44" s="18"/>
      <c r="L44" s="18"/>
    </row>
    <row r="45" spans="2:12" ht="14.45" customHeight="1">
      <c r="B45" s="18"/>
      <c r="L45" s="18"/>
    </row>
    <row r="46" spans="2:12" ht="14.45" customHeight="1">
      <c r="B46" s="18"/>
      <c r="L46" s="18"/>
    </row>
    <row r="47" spans="2:12" ht="14.45" customHeight="1">
      <c r="B47" s="18"/>
      <c r="L47" s="18"/>
    </row>
    <row r="48" spans="2:12" ht="14.45" customHeight="1">
      <c r="B48" s="18"/>
      <c r="L48" s="18"/>
    </row>
    <row r="49" spans="2:12" ht="14.45" customHeight="1">
      <c r="B49" s="18"/>
      <c r="L49" s="18"/>
    </row>
    <row r="50" spans="2:12" s="1" customFormat="1" ht="14.45" customHeight="1">
      <c r="B50" s="27"/>
      <c r="D50" s="36" t="s">
        <v>42</v>
      </c>
      <c r="E50" s="37"/>
      <c r="F50" s="37"/>
      <c r="G50" s="36" t="s">
        <v>43</v>
      </c>
      <c r="H50" s="37"/>
      <c r="I50" s="37"/>
      <c r="J50" s="37"/>
      <c r="K50" s="37"/>
      <c r="L50" s="27"/>
    </row>
    <row r="51" spans="2:12">
      <c r="B51" s="18"/>
      <c r="L51" s="18"/>
    </row>
    <row r="52" spans="2:12">
      <c r="B52" s="18"/>
      <c r="L52" s="18"/>
    </row>
    <row r="53" spans="2:12">
      <c r="B53" s="18"/>
      <c r="L53" s="18"/>
    </row>
    <row r="54" spans="2:12">
      <c r="B54" s="18"/>
      <c r="L54" s="18"/>
    </row>
    <row r="55" spans="2:12">
      <c r="B55" s="18"/>
      <c r="L55" s="18"/>
    </row>
    <row r="56" spans="2:12">
      <c r="B56" s="18"/>
      <c r="L56" s="18"/>
    </row>
    <row r="57" spans="2:12">
      <c r="B57" s="18"/>
      <c r="L57" s="18"/>
    </row>
    <row r="58" spans="2:12">
      <c r="B58" s="18"/>
      <c r="L58" s="18"/>
    </row>
    <row r="59" spans="2:12">
      <c r="B59" s="18"/>
      <c r="L59" s="18"/>
    </row>
    <row r="60" spans="2:12">
      <c r="B60" s="18"/>
      <c r="L60" s="18"/>
    </row>
    <row r="61" spans="2:12" s="1" customFormat="1" ht="12.75">
      <c r="B61" s="27"/>
      <c r="D61" s="38" t="s">
        <v>44</v>
      </c>
      <c r="E61" s="29"/>
      <c r="F61" s="94" t="s">
        <v>45</v>
      </c>
      <c r="G61" s="38" t="s">
        <v>44</v>
      </c>
      <c r="H61" s="29"/>
      <c r="I61" s="29"/>
      <c r="J61" s="95" t="s">
        <v>45</v>
      </c>
      <c r="K61" s="29"/>
      <c r="L61" s="27"/>
    </row>
    <row r="62" spans="2:12">
      <c r="B62" s="18"/>
      <c r="L62" s="18"/>
    </row>
    <row r="63" spans="2:12">
      <c r="B63" s="18"/>
      <c r="L63" s="18"/>
    </row>
    <row r="64" spans="2:12">
      <c r="B64" s="18"/>
      <c r="L64" s="18"/>
    </row>
    <row r="65" spans="2:12" s="1" customFormat="1" ht="12.75">
      <c r="B65" s="27"/>
      <c r="D65" s="36" t="s">
        <v>46</v>
      </c>
      <c r="E65" s="37"/>
      <c r="F65" s="37"/>
      <c r="G65" s="36" t="s">
        <v>47</v>
      </c>
      <c r="H65" s="37"/>
      <c r="I65" s="37"/>
      <c r="J65" s="37"/>
      <c r="K65" s="37"/>
      <c r="L65" s="27"/>
    </row>
    <row r="66" spans="2:12">
      <c r="B66" s="18"/>
      <c r="L66" s="18"/>
    </row>
    <row r="67" spans="2:12">
      <c r="B67" s="18"/>
      <c r="L67" s="18"/>
    </row>
    <row r="68" spans="2:12">
      <c r="B68" s="18"/>
      <c r="L68" s="18"/>
    </row>
    <row r="69" spans="2:12">
      <c r="B69" s="18"/>
      <c r="L69" s="18"/>
    </row>
    <row r="70" spans="2:12">
      <c r="B70" s="18"/>
      <c r="L70" s="18"/>
    </row>
    <row r="71" spans="2:12">
      <c r="B71" s="18"/>
      <c r="L71" s="18"/>
    </row>
    <row r="72" spans="2:12">
      <c r="B72" s="18"/>
      <c r="L72" s="18"/>
    </row>
    <row r="73" spans="2:12">
      <c r="B73" s="18"/>
      <c r="L73" s="18"/>
    </row>
    <row r="74" spans="2:12">
      <c r="B74" s="18"/>
      <c r="L74" s="18"/>
    </row>
    <row r="75" spans="2:12">
      <c r="B75" s="18"/>
      <c r="L75" s="18"/>
    </row>
    <row r="76" spans="2:12" s="1" customFormat="1" ht="12.75">
      <c r="B76" s="27"/>
      <c r="D76" s="38" t="s">
        <v>44</v>
      </c>
      <c r="E76" s="29"/>
      <c r="F76" s="94" t="s">
        <v>45</v>
      </c>
      <c r="G76" s="38" t="s">
        <v>44</v>
      </c>
      <c r="H76" s="29"/>
      <c r="I76" s="29"/>
      <c r="J76" s="95" t="s">
        <v>45</v>
      </c>
      <c r="K76" s="29"/>
      <c r="L76" s="27"/>
    </row>
    <row r="77" spans="2:12" s="1" customFormat="1" ht="14.45" customHeight="1">
      <c r="B77" s="39"/>
      <c r="C77" s="40"/>
      <c r="D77" s="40"/>
      <c r="E77" s="40"/>
      <c r="F77" s="40"/>
      <c r="G77" s="40"/>
      <c r="H77" s="40"/>
      <c r="I77" s="40"/>
      <c r="J77" s="40"/>
      <c r="K77" s="40"/>
      <c r="L77" s="27"/>
    </row>
    <row r="81" spans="2:47" s="1" customFormat="1" ht="6.95" hidden="1" customHeight="1">
      <c r="B81" s="41"/>
      <c r="C81" s="42"/>
      <c r="D81" s="42"/>
      <c r="E81" s="42"/>
      <c r="F81" s="42"/>
      <c r="G81" s="42"/>
      <c r="H81" s="42"/>
      <c r="I81" s="42"/>
      <c r="J81" s="42"/>
      <c r="K81" s="42"/>
      <c r="L81" s="27"/>
    </row>
    <row r="82" spans="2:47" s="1" customFormat="1" ht="24.95" hidden="1" customHeight="1">
      <c r="B82" s="27"/>
      <c r="C82" s="19" t="s">
        <v>91</v>
      </c>
      <c r="L82" s="27"/>
    </row>
    <row r="83" spans="2:47" s="1" customFormat="1" ht="6.95" hidden="1" customHeight="1">
      <c r="B83" s="27"/>
      <c r="L83" s="27"/>
    </row>
    <row r="84" spans="2:47" s="1" customFormat="1" ht="12" hidden="1" customHeight="1">
      <c r="B84" s="27"/>
      <c r="C84" s="24" t="s">
        <v>14</v>
      </c>
      <c r="L84" s="27"/>
    </row>
    <row r="85" spans="2:47" s="1" customFormat="1" ht="16.5" hidden="1" customHeight="1">
      <c r="B85" s="27"/>
      <c r="E85" s="203" t="str">
        <f>E7</f>
        <v>Rekonstrukce lávky Dolní - Kopřivnice</v>
      </c>
      <c r="F85" s="204"/>
      <c r="G85" s="204"/>
      <c r="H85" s="204"/>
      <c r="L85" s="27"/>
    </row>
    <row r="86" spans="2:47" s="1" customFormat="1" ht="12" hidden="1" customHeight="1">
      <c r="B86" s="27"/>
      <c r="C86" s="24" t="s">
        <v>89</v>
      </c>
      <c r="L86" s="27"/>
    </row>
    <row r="87" spans="2:47" s="1" customFormat="1" ht="16.5" hidden="1" customHeight="1">
      <c r="B87" s="27"/>
      <c r="E87" s="168" t="str">
        <f>E9</f>
        <v>D - Chodník</v>
      </c>
      <c r="F87" s="202"/>
      <c r="G87" s="202"/>
      <c r="H87" s="202"/>
      <c r="L87" s="27"/>
    </row>
    <row r="88" spans="2:47" s="1" customFormat="1" ht="6.95" hidden="1" customHeight="1">
      <c r="B88" s="27"/>
      <c r="L88" s="27"/>
    </row>
    <row r="89" spans="2:47" s="1" customFormat="1" ht="12" hidden="1" customHeight="1">
      <c r="B89" s="27"/>
      <c r="C89" s="24" t="s">
        <v>17</v>
      </c>
      <c r="F89" s="22" t="str">
        <f>F12</f>
        <v xml:space="preserve"> </v>
      </c>
      <c r="I89" s="24" t="s">
        <v>19</v>
      </c>
      <c r="J89" s="47" t="str">
        <f>IF(J12="","",J12)</f>
        <v>18. 3. 2025</v>
      </c>
      <c r="L89" s="27"/>
    </row>
    <row r="90" spans="2:47" s="1" customFormat="1" ht="6.95" hidden="1" customHeight="1">
      <c r="B90" s="27"/>
      <c r="L90" s="27"/>
    </row>
    <row r="91" spans="2:47" s="1" customFormat="1" ht="15.2" hidden="1" customHeight="1">
      <c r="B91" s="27"/>
      <c r="C91" s="24" t="s">
        <v>21</v>
      </c>
      <c r="F91" s="22" t="str">
        <f>E15</f>
        <v xml:space="preserve"> </v>
      </c>
      <c r="I91" s="24" t="s">
        <v>25</v>
      </c>
      <c r="J91" s="25" t="str">
        <f>E21</f>
        <v xml:space="preserve"> </v>
      </c>
      <c r="L91" s="27"/>
    </row>
    <row r="92" spans="2:47" s="1" customFormat="1" ht="15.2" hidden="1" customHeight="1">
      <c r="B92" s="27"/>
      <c r="C92" s="24" t="s">
        <v>24</v>
      </c>
      <c r="F92" s="22" t="str">
        <f>IF(E18="","",E18)</f>
        <v xml:space="preserve"> </v>
      </c>
      <c r="I92" s="24" t="s">
        <v>26</v>
      </c>
      <c r="J92" s="25" t="str">
        <f>E24</f>
        <v xml:space="preserve"> </v>
      </c>
      <c r="L92" s="27"/>
    </row>
    <row r="93" spans="2:47" s="1" customFormat="1" ht="10.35" hidden="1" customHeight="1">
      <c r="B93" s="27"/>
      <c r="L93" s="27"/>
    </row>
    <row r="94" spans="2:47" s="1" customFormat="1" ht="29.25" hidden="1" customHeight="1">
      <c r="B94" s="27"/>
      <c r="C94" s="96" t="s">
        <v>92</v>
      </c>
      <c r="D94" s="88"/>
      <c r="E94" s="88"/>
      <c r="F94" s="88"/>
      <c r="G94" s="88"/>
      <c r="H94" s="88"/>
      <c r="I94" s="88"/>
      <c r="J94" s="97" t="s">
        <v>93</v>
      </c>
      <c r="K94" s="88"/>
      <c r="L94" s="27"/>
    </row>
    <row r="95" spans="2:47" s="1" customFormat="1" ht="10.35" hidden="1" customHeight="1">
      <c r="B95" s="27"/>
      <c r="L95" s="27"/>
    </row>
    <row r="96" spans="2:47" s="1" customFormat="1" ht="22.9" hidden="1" customHeight="1">
      <c r="B96" s="27"/>
      <c r="C96" s="98" t="s">
        <v>94</v>
      </c>
      <c r="J96" s="61">
        <f>J120</f>
        <v>0</v>
      </c>
      <c r="L96" s="27"/>
      <c r="AU96" s="15" t="s">
        <v>95</v>
      </c>
    </row>
    <row r="97" spans="2:12" s="8" customFormat="1" ht="24.95" hidden="1" customHeight="1">
      <c r="B97" s="99"/>
      <c r="D97" s="100" t="s">
        <v>140</v>
      </c>
      <c r="E97" s="101"/>
      <c r="F97" s="101"/>
      <c r="G97" s="101"/>
      <c r="H97" s="101"/>
      <c r="I97" s="101"/>
      <c r="J97" s="102">
        <f>J121</f>
        <v>0</v>
      </c>
      <c r="L97" s="99"/>
    </row>
    <row r="98" spans="2:12" s="11" customFormat="1" ht="19.899999999999999" hidden="1" customHeight="1">
      <c r="B98" s="137"/>
      <c r="D98" s="138" t="s">
        <v>141</v>
      </c>
      <c r="E98" s="139"/>
      <c r="F98" s="139"/>
      <c r="G98" s="139"/>
      <c r="H98" s="139"/>
      <c r="I98" s="139"/>
      <c r="J98" s="140">
        <f>J122</f>
        <v>0</v>
      </c>
      <c r="L98" s="137"/>
    </row>
    <row r="99" spans="2:12" s="11" customFormat="1" ht="19.899999999999999" hidden="1" customHeight="1">
      <c r="B99" s="137"/>
      <c r="D99" s="138" t="s">
        <v>250</v>
      </c>
      <c r="E99" s="139"/>
      <c r="F99" s="139"/>
      <c r="G99" s="139"/>
      <c r="H99" s="139"/>
      <c r="I99" s="139"/>
      <c r="J99" s="140">
        <f>J127</f>
        <v>0</v>
      </c>
      <c r="L99" s="137"/>
    </row>
    <row r="100" spans="2:12" s="11" customFormat="1" ht="19.899999999999999" hidden="1" customHeight="1">
      <c r="B100" s="137"/>
      <c r="D100" s="138" t="s">
        <v>142</v>
      </c>
      <c r="E100" s="139"/>
      <c r="F100" s="139"/>
      <c r="G100" s="139"/>
      <c r="H100" s="139"/>
      <c r="I100" s="139"/>
      <c r="J100" s="140">
        <f>J132</f>
        <v>0</v>
      </c>
      <c r="L100" s="137"/>
    </row>
    <row r="101" spans="2:12" s="1" customFormat="1" ht="21.75" hidden="1" customHeight="1">
      <c r="B101" s="27"/>
      <c r="L101" s="27"/>
    </row>
    <row r="102" spans="2:12" s="1" customFormat="1" ht="6.95" hidden="1" customHeight="1">
      <c r="B102" s="39"/>
      <c r="C102" s="40"/>
      <c r="D102" s="40"/>
      <c r="E102" s="40"/>
      <c r="F102" s="40"/>
      <c r="G102" s="40"/>
      <c r="H102" s="40"/>
      <c r="I102" s="40"/>
      <c r="J102" s="40"/>
      <c r="K102" s="40"/>
      <c r="L102" s="27"/>
    </row>
    <row r="103" spans="2:12" hidden="1"/>
    <row r="104" spans="2:12" hidden="1"/>
    <row r="105" spans="2:12" hidden="1"/>
    <row r="106" spans="2:12" s="1" customFormat="1" ht="6.95" customHeight="1">
      <c r="B106" s="41"/>
      <c r="C106" s="42"/>
      <c r="D106" s="42"/>
      <c r="E106" s="42"/>
      <c r="F106" s="42"/>
      <c r="G106" s="42"/>
      <c r="H106" s="42"/>
      <c r="I106" s="42"/>
      <c r="J106" s="42"/>
      <c r="K106" s="42"/>
      <c r="L106" s="27"/>
    </row>
    <row r="107" spans="2:12" s="1" customFormat="1" ht="24.95" customHeight="1">
      <c r="B107" s="27"/>
      <c r="C107" s="19" t="s">
        <v>97</v>
      </c>
      <c r="L107" s="27"/>
    </row>
    <row r="108" spans="2:12" s="1" customFormat="1" ht="6.95" customHeight="1">
      <c r="B108" s="27"/>
      <c r="L108" s="27"/>
    </row>
    <row r="109" spans="2:12" s="1" customFormat="1" ht="12" customHeight="1">
      <c r="B109" s="27"/>
      <c r="C109" s="24" t="s">
        <v>14</v>
      </c>
      <c r="L109" s="27"/>
    </row>
    <row r="110" spans="2:12" s="1" customFormat="1" ht="16.5" customHeight="1">
      <c r="B110" s="27"/>
      <c r="E110" s="203" t="str">
        <f>E7</f>
        <v>Rekonstrukce lávky Dolní - Kopřivnice</v>
      </c>
      <c r="F110" s="204"/>
      <c r="G110" s="204"/>
      <c r="H110" s="204"/>
      <c r="L110" s="27"/>
    </row>
    <row r="111" spans="2:12" s="1" customFormat="1" ht="12" customHeight="1">
      <c r="B111" s="27"/>
      <c r="C111" s="24" t="s">
        <v>89</v>
      </c>
      <c r="L111" s="27"/>
    </row>
    <row r="112" spans="2:12" s="1" customFormat="1" ht="16.5" customHeight="1">
      <c r="B112" s="27"/>
      <c r="E112" s="168" t="str">
        <f>E9</f>
        <v>D - Chodník</v>
      </c>
      <c r="F112" s="202"/>
      <c r="G112" s="202"/>
      <c r="H112" s="202"/>
      <c r="L112" s="27"/>
    </row>
    <row r="113" spans="2:65" s="1" customFormat="1" ht="6.95" customHeight="1">
      <c r="B113" s="27"/>
      <c r="L113" s="27"/>
    </row>
    <row r="114" spans="2:65" s="1" customFormat="1" ht="12" customHeight="1">
      <c r="B114" s="27"/>
      <c r="C114" s="24" t="s">
        <v>17</v>
      </c>
      <c r="F114" s="22" t="str">
        <f>F12</f>
        <v xml:space="preserve"> </v>
      </c>
      <c r="I114" s="24" t="s">
        <v>19</v>
      </c>
      <c r="J114" s="47" t="str">
        <f>IF(J12="","",J12)</f>
        <v>18. 3. 2025</v>
      </c>
      <c r="L114" s="27"/>
    </row>
    <row r="115" spans="2:65" s="1" customFormat="1" ht="6.95" customHeight="1">
      <c r="B115" s="27"/>
      <c r="L115" s="27"/>
    </row>
    <row r="116" spans="2:65" s="1" customFormat="1" ht="15.2" customHeight="1">
      <c r="B116" s="27"/>
      <c r="C116" s="24" t="s">
        <v>21</v>
      </c>
      <c r="F116" s="22" t="str">
        <f>E15</f>
        <v xml:space="preserve"> </v>
      </c>
      <c r="I116" s="24" t="s">
        <v>25</v>
      </c>
      <c r="J116" s="25" t="str">
        <f>E21</f>
        <v xml:space="preserve"> </v>
      </c>
      <c r="L116" s="27"/>
    </row>
    <row r="117" spans="2:65" s="1" customFormat="1" ht="15.2" customHeight="1">
      <c r="B117" s="27"/>
      <c r="C117" s="24" t="s">
        <v>24</v>
      </c>
      <c r="F117" s="22" t="str">
        <f>IF(E18="","",E18)</f>
        <v xml:space="preserve"> </v>
      </c>
      <c r="I117" s="24" t="s">
        <v>26</v>
      </c>
      <c r="J117" s="25" t="str">
        <f>E24</f>
        <v xml:space="preserve"> </v>
      </c>
      <c r="L117" s="27"/>
    </row>
    <row r="118" spans="2:65" s="1" customFormat="1" ht="10.35" customHeight="1">
      <c r="B118" s="27"/>
      <c r="L118" s="27"/>
    </row>
    <row r="119" spans="2:65" s="9" customFormat="1" ht="29.25" customHeight="1">
      <c r="B119" s="103"/>
      <c r="C119" s="104" t="s">
        <v>98</v>
      </c>
      <c r="D119" s="105" t="s">
        <v>54</v>
      </c>
      <c r="E119" s="105" t="s">
        <v>50</v>
      </c>
      <c r="F119" s="105" t="s">
        <v>51</v>
      </c>
      <c r="G119" s="105" t="s">
        <v>99</v>
      </c>
      <c r="H119" s="105" t="s">
        <v>100</v>
      </c>
      <c r="I119" s="105" t="s">
        <v>101</v>
      </c>
      <c r="J119" s="105" t="s">
        <v>93</v>
      </c>
      <c r="K119" s="106" t="s">
        <v>102</v>
      </c>
      <c r="L119" s="103"/>
      <c r="M119" s="54" t="s">
        <v>1</v>
      </c>
      <c r="N119" s="55" t="s">
        <v>33</v>
      </c>
      <c r="O119" s="55" t="s">
        <v>103</v>
      </c>
      <c r="P119" s="55" t="s">
        <v>104</v>
      </c>
      <c r="Q119" s="55" t="s">
        <v>105</v>
      </c>
      <c r="R119" s="55" t="s">
        <v>106</v>
      </c>
      <c r="S119" s="55" t="s">
        <v>107</v>
      </c>
      <c r="T119" s="56" t="s">
        <v>108</v>
      </c>
    </row>
    <row r="120" spans="2:65" s="1" customFormat="1" ht="22.9" customHeight="1">
      <c r="B120" s="27"/>
      <c r="C120" s="59" t="s">
        <v>109</v>
      </c>
      <c r="J120" s="107">
        <f>BK120</f>
        <v>0</v>
      </c>
      <c r="L120" s="27"/>
      <c r="M120" s="57"/>
      <c r="N120" s="48"/>
      <c r="O120" s="48"/>
      <c r="P120" s="108">
        <f>P121</f>
        <v>55.156404000000002</v>
      </c>
      <c r="Q120" s="48"/>
      <c r="R120" s="108">
        <f>R121</f>
        <v>28.132079999999998</v>
      </c>
      <c r="S120" s="48"/>
      <c r="T120" s="109">
        <f>T121</f>
        <v>0</v>
      </c>
      <c r="AT120" s="15" t="s">
        <v>68</v>
      </c>
      <c r="AU120" s="15" t="s">
        <v>95</v>
      </c>
      <c r="BK120" s="110">
        <f>BK121</f>
        <v>0</v>
      </c>
    </row>
    <row r="121" spans="2:65" s="10" customFormat="1" ht="25.9" customHeight="1">
      <c r="B121" s="111"/>
      <c r="D121" s="112" t="s">
        <v>68</v>
      </c>
      <c r="E121" s="113" t="s">
        <v>144</v>
      </c>
      <c r="F121" s="113" t="s">
        <v>145</v>
      </c>
      <c r="J121" s="114">
        <f>BK121</f>
        <v>0</v>
      </c>
      <c r="L121" s="111"/>
      <c r="M121" s="115"/>
      <c r="P121" s="116">
        <f>P122+P127+P132</f>
        <v>55.156404000000002</v>
      </c>
      <c r="R121" s="116">
        <f>R122+R127+R132</f>
        <v>28.132079999999998</v>
      </c>
      <c r="T121" s="117">
        <f>T122+T127+T132</f>
        <v>0</v>
      </c>
      <c r="AR121" s="112" t="s">
        <v>77</v>
      </c>
      <c r="AT121" s="118" t="s">
        <v>68</v>
      </c>
      <c r="AU121" s="118" t="s">
        <v>69</v>
      </c>
      <c r="AY121" s="112" t="s">
        <v>113</v>
      </c>
      <c r="BK121" s="119">
        <f>BK122+BK127+BK132</f>
        <v>0</v>
      </c>
    </row>
    <row r="122" spans="2:65" s="10" customFormat="1" ht="22.9" customHeight="1">
      <c r="B122" s="111"/>
      <c r="D122" s="112" t="s">
        <v>68</v>
      </c>
      <c r="E122" s="141" t="s">
        <v>77</v>
      </c>
      <c r="F122" s="141" t="s">
        <v>146</v>
      </c>
      <c r="J122" s="142">
        <f>BK122</f>
        <v>0</v>
      </c>
      <c r="L122" s="111"/>
      <c r="M122" s="115"/>
      <c r="P122" s="116">
        <f>SUM(P123:P126)</f>
        <v>10.187000000000001</v>
      </c>
      <c r="R122" s="116">
        <f>SUM(R123:R126)</f>
        <v>0</v>
      </c>
      <c r="T122" s="117">
        <f>SUM(T123:T126)</f>
        <v>0</v>
      </c>
      <c r="AR122" s="112" t="s">
        <v>77</v>
      </c>
      <c r="AT122" s="118" t="s">
        <v>68</v>
      </c>
      <c r="AU122" s="118" t="s">
        <v>77</v>
      </c>
      <c r="AY122" s="112" t="s">
        <v>113</v>
      </c>
      <c r="BK122" s="119">
        <f>SUM(BK123:BK126)</f>
        <v>0</v>
      </c>
    </row>
    <row r="123" spans="2:65" s="1" customFormat="1" ht="24.2" customHeight="1">
      <c r="B123" s="120"/>
      <c r="C123" s="121" t="s">
        <v>79</v>
      </c>
      <c r="D123" s="121" t="s">
        <v>114</v>
      </c>
      <c r="E123" s="122" t="s">
        <v>384</v>
      </c>
      <c r="F123" s="123" t="s">
        <v>385</v>
      </c>
      <c r="G123" s="124" t="s">
        <v>150</v>
      </c>
      <c r="H123" s="125">
        <v>48</v>
      </c>
      <c r="I123" s="126"/>
      <c r="J123" s="126">
        <f>ROUND(I123*H123,2)</f>
        <v>0</v>
      </c>
      <c r="K123" s="123" t="s">
        <v>118</v>
      </c>
      <c r="L123" s="27"/>
      <c r="M123" s="127" t="s">
        <v>1</v>
      </c>
      <c r="N123" s="128" t="s">
        <v>34</v>
      </c>
      <c r="O123" s="129">
        <v>0.114</v>
      </c>
      <c r="P123" s="129">
        <f>O123*H123</f>
        <v>5.4720000000000004</v>
      </c>
      <c r="Q123" s="129">
        <v>0</v>
      </c>
      <c r="R123" s="129">
        <f>Q123*H123</f>
        <v>0</v>
      </c>
      <c r="S123" s="129">
        <v>0</v>
      </c>
      <c r="T123" s="130">
        <f>S123*H123</f>
        <v>0</v>
      </c>
      <c r="AR123" s="131" t="s">
        <v>121</v>
      </c>
      <c r="AT123" s="131" t="s">
        <v>114</v>
      </c>
      <c r="AU123" s="131" t="s">
        <v>79</v>
      </c>
      <c r="AY123" s="15" t="s">
        <v>113</v>
      </c>
      <c r="BE123" s="132">
        <f>IF(N123="základní",J123,0)</f>
        <v>0</v>
      </c>
      <c r="BF123" s="132">
        <f>IF(N123="snížená",J123,0)</f>
        <v>0</v>
      </c>
      <c r="BG123" s="132">
        <f>IF(N123="zákl. přenesená",J123,0)</f>
        <v>0</v>
      </c>
      <c r="BH123" s="132">
        <f>IF(N123="sníž. přenesená",J123,0)</f>
        <v>0</v>
      </c>
      <c r="BI123" s="132">
        <f>IF(N123="nulová",J123,0)</f>
        <v>0</v>
      </c>
      <c r="BJ123" s="15" t="s">
        <v>77</v>
      </c>
      <c r="BK123" s="132">
        <f>ROUND(I123*H123,2)</f>
        <v>0</v>
      </c>
      <c r="BL123" s="15" t="s">
        <v>121</v>
      </c>
      <c r="BM123" s="131" t="s">
        <v>386</v>
      </c>
    </row>
    <row r="124" spans="2:65" s="1" customFormat="1" ht="24.2" customHeight="1">
      <c r="B124" s="120"/>
      <c r="C124" s="121" t="s">
        <v>77</v>
      </c>
      <c r="D124" s="121" t="s">
        <v>114</v>
      </c>
      <c r="E124" s="122" t="s">
        <v>319</v>
      </c>
      <c r="F124" s="123" t="s">
        <v>320</v>
      </c>
      <c r="G124" s="124" t="s">
        <v>150</v>
      </c>
      <c r="H124" s="125">
        <v>35</v>
      </c>
      <c r="I124" s="126"/>
      <c r="J124" s="126">
        <f>ROUND(I124*H124,2)</f>
        <v>0</v>
      </c>
      <c r="K124" s="123" t="s">
        <v>118</v>
      </c>
      <c r="L124" s="27"/>
      <c r="M124" s="127" t="s">
        <v>1</v>
      </c>
      <c r="N124" s="128" t="s">
        <v>34</v>
      </c>
      <c r="O124" s="129">
        <v>2.5000000000000001E-2</v>
      </c>
      <c r="P124" s="129">
        <f>O124*H124</f>
        <v>0.875</v>
      </c>
      <c r="Q124" s="129">
        <v>0</v>
      </c>
      <c r="R124" s="129">
        <f>Q124*H124</f>
        <v>0</v>
      </c>
      <c r="S124" s="129">
        <v>0</v>
      </c>
      <c r="T124" s="130">
        <f>S124*H124</f>
        <v>0</v>
      </c>
      <c r="AR124" s="131" t="s">
        <v>121</v>
      </c>
      <c r="AT124" s="131" t="s">
        <v>114</v>
      </c>
      <c r="AU124" s="131" t="s">
        <v>79</v>
      </c>
      <c r="AY124" s="15" t="s">
        <v>113</v>
      </c>
      <c r="BE124" s="132">
        <f>IF(N124="základní",J124,0)</f>
        <v>0</v>
      </c>
      <c r="BF124" s="132">
        <f>IF(N124="snížená",J124,0)</f>
        <v>0</v>
      </c>
      <c r="BG124" s="132">
        <f>IF(N124="zákl. přenesená",J124,0)</f>
        <v>0</v>
      </c>
      <c r="BH124" s="132">
        <f>IF(N124="sníž. přenesená",J124,0)</f>
        <v>0</v>
      </c>
      <c r="BI124" s="132">
        <f>IF(N124="nulová",J124,0)</f>
        <v>0</v>
      </c>
      <c r="BJ124" s="15" t="s">
        <v>77</v>
      </c>
      <c r="BK124" s="132">
        <f>ROUND(I124*H124,2)</f>
        <v>0</v>
      </c>
      <c r="BL124" s="15" t="s">
        <v>121</v>
      </c>
      <c r="BM124" s="131" t="s">
        <v>387</v>
      </c>
    </row>
    <row r="125" spans="2:65" s="12" customFormat="1">
      <c r="B125" s="143"/>
      <c r="D125" s="144" t="s">
        <v>155</v>
      </c>
      <c r="E125" s="145" t="s">
        <v>1</v>
      </c>
      <c r="F125" s="146" t="s">
        <v>388</v>
      </c>
      <c r="H125" s="147">
        <v>35</v>
      </c>
      <c r="L125" s="143"/>
      <c r="M125" s="148"/>
      <c r="T125" s="149"/>
      <c r="AT125" s="145" t="s">
        <v>155</v>
      </c>
      <c r="AU125" s="145" t="s">
        <v>79</v>
      </c>
      <c r="AV125" s="12" t="s">
        <v>79</v>
      </c>
      <c r="AW125" s="12" t="s">
        <v>27</v>
      </c>
      <c r="AX125" s="12" t="s">
        <v>77</v>
      </c>
      <c r="AY125" s="145" t="s">
        <v>113</v>
      </c>
    </row>
    <row r="126" spans="2:65" s="1" customFormat="1" ht="24.2" customHeight="1">
      <c r="B126" s="120"/>
      <c r="C126" s="121" t="s">
        <v>125</v>
      </c>
      <c r="D126" s="121" t="s">
        <v>114</v>
      </c>
      <c r="E126" s="122" t="s">
        <v>389</v>
      </c>
      <c r="F126" s="123" t="s">
        <v>390</v>
      </c>
      <c r="G126" s="124" t="s">
        <v>150</v>
      </c>
      <c r="H126" s="125">
        <v>48</v>
      </c>
      <c r="I126" s="126"/>
      <c r="J126" s="126">
        <f>ROUND(I126*H126,2)</f>
        <v>0</v>
      </c>
      <c r="K126" s="123" t="s">
        <v>118</v>
      </c>
      <c r="L126" s="27"/>
      <c r="M126" s="127" t="s">
        <v>1</v>
      </c>
      <c r="N126" s="128" t="s">
        <v>34</v>
      </c>
      <c r="O126" s="129">
        <v>0.08</v>
      </c>
      <c r="P126" s="129">
        <f>O126*H126</f>
        <v>3.84</v>
      </c>
      <c r="Q126" s="129">
        <v>0</v>
      </c>
      <c r="R126" s="129">
        <f>Q126*H126</f>
        <v>0</v>
      </c>
      <c r="S126" s="129">
        <v>0</v>
      </c>
      <c r="T126" s="130">
        <f>S126*H126</f>
        <v>0</v>
      </c>
      <c r="AR126" s="131" t="s">
        <v>121</v>
      </c>
      <c r="AT126" s="131" t="s">
        <v>114</v>
      </c>
      <c r="AU126" s="131" t="s">
        <v>79</v>
      </c>
      <c r="AY126" s="15" t="s">
        <v>113</v>
      </c>
      <c r="BE126" s="132">
        <f>IF(N126="základní",J126,0)</f>
        <v>0</v>
      </c>
      <c r="BF126" s="132">
        <f>IF(N126="snížená",J126,0)</f>
        <v>0</v>
      </c>
      <c r="BG126" s="132">
        <f>IF(N126="zákl. přenesená",J126,0)</f>
        <v>0</v>
      </c>
      <c r="BH126" s="132">
        <f>IF(N126="sníž. přenesená",J126,0)</f>
        <v>0</v>
      </c>
      <c r="BI126" s="132">
        <f>IF(N126="nulová",J126,0)</f>
        <v>0</v>
      </c>
      <c r="BJ126" s="15" t="s">
        <v>77</v>
      </c>
      <c r="BK126" s="132">
        <f>ROUND(I126*H126,2)</f>
        <v>0</v>
      </c>
      <c r="BL126" s="15" t="s">
        <v>121</v>
      </c>
      <c r="BM126" s="131" t="s">
        <v>391</v>
      </c>
    </row>
    <row r="127" spans="2:65" s="10" customFormat="1" ht="22.9" customHeight="1">
      <c r="B127" s="111"/>
      <c r="D127" s="112" t="s">
        <v>68</v>
      </c>
      <c r="E127" s="141" t="s">
        <v>112</v>
      </c>
      <c r="F127" s="141" t="s">
        <v>314</v>
      </c>
      <c r="J127" s="142">
        <f>BK127</f>
        <v>0</v>
      </c>
      <c r="L127" s="111"/>
      <c r="M127" s="115"/>
      <c r="P127" s="116">
        <f>SUM(P128:P131)</f>
        <v>25.196999999999999</v>
      </c>
      <c r="R127" s="116">
        <f>SUM(R128:R131)</f>
        <v>21.314399999999999</v>
      </c>
      <c r="T127" s="117">
        <f>SUM(T128:T131)</f>
        <v>0</v>
      </c>
      <c r="AR127" s="112" t="s">
        <v>77</v>
      </c>
      <c r="AT127" s="118" t="s">
        <v>68</v>
      </c>
      <c r="AU127" s="118" t="s">
        <v>77</v>
      </c>
      <c r="AY127" s="112" t="s">
        <v>113</v>
      </c>
      <c r="BK127" s="119">
        <f>SUM(BK128:BK131)</f>
        <v>0</v>
      </c>
    </row>
    <row r="128" spans="2:65" s="1" customFormat="1" ht="21.75" customHeight="1">
      <c r="B128" s="120"/>
      <c r="C128" s="121" t="s">
        <v>121</v>
      </c>
      <c r="D128" s="121" t="s">
        <v>114</v>
      </c>
      <c r="E128" s="122" t="s">
        <v>392</v>
      </c>
      <c r="F128" s="123" t="s">
        <v>393</v>
      </c>
      <c r="G128" s="124" t="s">
        <v>150</v>
      </c>
      <c r="H128" s="125">
        <v>33</v>
      </c>
      <c r="I128" s="126"/>
      <c r="J128" s="126">
        <f>ROUND(I128*H128,2)</f>
        <v>0</v>
      </c>
      <c r="K128" s="123" t="s">
        <v>118</v>
      </c>
      <c r="L128" s="27"/>
      <c r="M128" s="127" t="s">
        <v>1</v>
      </c>
      <c r="N128" s="128" t="s">
        <v>34</v>
      </c>
      <c r="O128" s="129">
        <v>0.109</v>
      </c>
      <c r="P128" s="129">
        <f>O128*H128</f>
        <v>3.597</v>
      </c>
      <c r="Q128" s="129">
        <v>0.46</v>
      </c>
      <c r="R128" s="129">
        <f>Q128*H128</f>
        <v>15.180000000000001</v>
      </c>
      <c r="S128" s="129">
        <v>0</v>
      </c>
      <c r="T128" s="130">
        <f>S128*H128</f>
        <v>0</v>
      </c>
      <c r="AR128" s="131" t="s">
        <v>121</v>
      </c>
      <c r="AT128" s="131" t="s">
        <v>114</v>
      </c>
      <c r="AU128" s="131" t="s">
        <v>79</v>
      </c>
      <c r="AY128" s="15" t="s">
        <v>113</v>
      </c>
      <c r="BE128" s="132">
        <f>IF(N128="základní",J128,0)</f>
        <v>0</v>
      </c>
      <c r="BF128" s="132">
        <f>IF(N128="snížená",J128,0)</f>
        <v>0</v>
      </c>
      <c r="BG128" s="132">
        <f>IF(N128="zákl. přenesená",J128,0)</f>
        <v>0</v>
      </c>
      <c r="BH128" s="132">
        <f>IF(N128="sníž. přenesená",J128,0)</f>
        <v>0</v>
      </c>
      <c r="BI128" s="132">
        <f>IF(N128="nulová",J128,0)</f>
        <v>0</v>
      </c>
      <c r="BJ128" s="15" t="s">
        <v>77</v>
      </c>
      <c r="BK128" s="132">
        <f>ROUND(I128*H128,2)</f>
        <v>0</v>
      </c>
      <c r="BL128" s="15" t="s">
        <v>121</v>
      </c>
      <c r="BM128" s="131" t="s">
        <v>394</v>
      </c>
    </row>
    <row r="129" spans="2:65" s="1" customFormat="1" ht="24.2" customHeight="1">
      <c r="B129" s="120"/>
      <c r="C129" s="121" t="s">
        <v>112</v>
      </c>
      <c r="D129" s="121" t="s">
        <v>114</v>
      </c>
      <c r="E129" s="122" t="s">
        <v>395</v>
      </c>
      <c r="F129" s="123" t="s">
        <v>396</v>
      </c>
      <c r="G129" s="124" t="s">
        <v>150</v>
      </c>
      <c r="H129" s="125">
        <v>30</v>
      </c>
      <c r="I129" s="126"/>
      <c r="J129" s="126">
        <f>ROUND(I129*H129,2)</f>
        <v>0</v>
      </c>
      <c r="K129" s="123" t="s">
        <v>118</v>
      </c>
      <c r="L129" s="27"/>
      <c r="M129" s="127" t="s">
        <v>1</v>
      </c>
      <c r="N129" s="128" t="s">
        <v>34</v>
      </c>
      <c r="O129" s="129">
        <v>0.72</v>
      </c>
      <c r="P129" s="129">
        <f>O129*H129</f>
        <v>21.599999999999998</v>
      </c>
      <c r="Q129" s="129">
        <v>8.9219999999999994E-2</v>
      </c>
      <c r="R129" s="129">
        <f>Q129*H129</f>
        <v>2.6765999999999996</v>
      </c>
      <c r="S129" s="129">
        <v>0</v>
      </c>
      <c r="T129" s="130">
        <f>S129*H129</f>
        <v>0</v>
      </c>
      <c r="AR129" s="131" t="s">
        <v>121</v>
      </c>
      <c r="AT129" s="131" t="s">
        <v>114</v>
      </c>
      <c r="AU129" s="131" t="s">
        <v>79</v>
      </c>
      <c r="AY129" s="15" t="s">
        <v>113</v>
      </c>
      <c r="BE129" s="132">
        <f>IF(N129="základní",J129,0)</f>
        <v>0</v>
      </c>
      <c r="BF129" s="132">
        <f>IF(N129="snížená",J129,0)</f>
        <v>0</v>
      </c>
      <c r="BG129" s="132">
        <f>IF(N129="zákl. přenesená",J129,0)</f>
        <v>0</v>
      </c>
      <c r="BH129" s="132">
        <f>IF(N129="sníž. přenesená",J129,0)</f>
        <v>0</v>
      </c>
      <c r="BI129" s="132">
        <f>IF(N129="nulová",J129,0)</f>
        <v>0</v>
      </c>
      <c r="BJ129" s="15" t="s">
        <v>77</v>
      </c>
      <c r="BK129" s="132">
        <f>ROUND(I129*H129,2)</f>
        <v>0</v>
      </c>
      <c r="BL129" s="15" t="s">
        <v>121</v>
      </c>
      <c r="BM129" s="131" t="s">
        <v>397</v>
      </c>
    </row>
    <row r="130" spans="2:65" s="1" customFormat="1" ht="24.2" customHeight="1">
      <c r="B130" s="120"/>
      <c r="C130" s="156" t="s">
        <v>129</v>
      </c>
      <c r="D130" s="156" t="s">
        <v>287</v>
      </c>
      <c r="E130" s="157" t="s">
        <v>398</v>
      </c>
      <c r="F130" s="158" t="s">
        <v>399</v>
      </c>
      <c r="G130" s="159" t="s">
        <v>150</v>
      </c>
      <c r="H130" s="160">
        <v>30.6</v>
      </c>
      <c r="I130" s="161"/>
      <c r="J130" s="161">
        <f>ROUND(I130*H130,2)</f>
        <v>0</v>
      </c>
      <c r="K130" s="158" t="s">
        <v>118</v>
      </c>
      <c r="L130" s="162"/>
      <c r="M130" s="163" t="s">
        <v>1</v>
      </c>
      <c r="N130" s="164" t="s">
        <v>34</v>
      </c>
      <c r="O130" s="129">
        <v>0</v>
      </c>
      <c r="P130" s="129">
        <f>O130*H130</f>
        <v>0</v>
      </c>
      <c r="Q130" s="129">
        <v>0.113</v>
      </c>
      <c r="R130" s="129">
        <f>Q130*H130</f>
        <v>3.4578000000000002</v>
      </c>
      <c r="S130" s="129">
        <v>0</v>
      </c>
      <c r="T130" s="130">
        <f>S130*H130</f>
        <v>0</v>
      </c>
      <c r="AR130" s="131" t="s">
        <v>182</v>
      </c>
      <c r="AT130" s="131" t="s">
        <v>287</v>
      </c>
      <c r="AU130" s="131" t="s">
        <v>79</v>
      </c>
      <c r="AY130" s="15" t="s">
        <v>113</v>
      </c>
      <c r="BE130" s="132">
        <f>IF(N130="základní",J130,0)</f>
        <v>0</v>
      </c>
      <c r="BF130" s="132">
        <f>IF(N130="snížená",J130,0)</f>
        <v>0</v>
      </c>
      <c r="BG130" s="132">
        <f>IF(N130="zákl. přenesená",J130,0)</f>
        <v>0</v>
      </c>
      <c r="BH130" s="132">
        <f>IF(N130="sníž. přenesená",J130,0)</f>
        <v>0</v>
      </c>
      <c r="BI130" s="132">
        <f>IF(N130="nulová",J130,0)</f>
        <v>0</v>
      </c>
      <c r="BJ130" s="15" t="s">
        <v>77</v>
      </c>
      <c r="BK130" s="132">
        <f>ROUND(I130*H130,2)</f>
        <v>0</v>
      </c>
      <c r="BL130" s="15" t="s">
        <v>121</v>
      </c>
      <c r="BM130" s="131" t="s">
        <v>400</v>
      </c>
    </row>
    <row r="131" spans="2:65" s="12" customFormat="1">
      <c r="B131" s="143"/>
      <c r="D131" s="144" t="s">
        <v>155</v>
      </c>
      <c r="E131" s="145" t="s">
        <v>1</v>
      </c>
      <c r="F131" s="146" t="s">
        <v>401</v>
      </c>
      <c r="H131" s="147">
        <v>30.6</v>
      </c>
      <c r="L131" s="143"/>
      <c r="M131" s="148"/>
      <c r="T131" s="149"/>
      <c r="AT131" s="145" t="s">
        <v>155</v>
      </c>
      <c r="AU131" s="145" t="s">
        <v>79</v>
      </c>
      <c r="AV131" s="12" t="s">
        <v>79</v>
      </c>
      <c r="AW131" s="12" t="s">
        <v>27</v>
      </c>
      <c r="AX131" s="12" t="s">
        <v>77</v>
      </c>
      <c r="AY131" s="145" t="s">
        <v>113</v>
      </c>
    </row>
    <row r="132" spans="2:65" s="10" customFormat="1" ht="22.9" customHeight="1">
      <c r="B132" s="111"/>
      <c r="D132" s="112" t="s">
        <v>68</v>
      </c>
      <c r="E132" s="141" t="s">
        <v>193</v>
      </c>
      <c r="F132" s="141" t="s">
        <v>194</v>
      </c>
      <c r="J132" s="142">
        <f>BK132</f>
        <v>0</v>
      </c>
      <c r="L132" s="111"/>
      <c r="M132" s="115"/>
      <c r="P132" s="116">
        <f>SUM(P133:P136)</f>
        <v>19.772404000000002</v>
      </c>
      <c r="R132" s="116">
        <f>SUM(R133:R136)</f>
        <v>6.8176799999999993</v>
      </c>
      <c r="T132" s="117">
        <f>SUM(T133:T136)</f>
        <v>0</v>
      </c>
      <c r="AR132" s="112" t="s">
        <v>77</v>
      </c>
      <c r="AT132" s="118" t="s">
        <v>68</v>
      </c>
      <c r="AU132" s="118" t="s">
        <v>77</v>
      </c>
      <c r="AY132" s="112" t="s">
        <v>113</v>
      </c>
      <c r="BK132" s="119">
        <f>SUM(BK133:BK136)</f>
        <v>0</v>
      </c>
    </row>
    <row r="133" spans="2:65" s="1" customFormat="1" ht="33" customHeight="1">
      <c r="B133" s="120"/>
      <c r="C133" s="121" t="s">
        <v>188</v>
      </c>
      <c r="D133" s="121" t="s">
        <v>114</v>
      </c>
      <c r="E133" s="122" t="s">
        <v>402</v>
      </c>
      <c r="F133" s="123" t="s">
        <v>403</v>
      </c>
      <c r="G133" s="124" t="s">
        <v>198</v>
      </c>
      <c r="H133" s="125">
        <v>36</v>
      </c>
      <c r="I133" s="126"/>
      <c r="J133" s="126">
        <f>ROUND(I133*H133,2)</f>
        <v>0</v>
      </c>
      <c r="K133" s="123" t="s">
        <v>118</v>
      </c>
      <c r="L133" s="27"/>
      <c r="M133" s="127" t="s">
        <v>1</v>
      </c>
      <c r="N133" s="128" t="s">
        <v>34</v>
      </c>
      <c r="O133" s="129">
        <v>0.23899999999999999</v>
      </c>
      <c r="P133" s="129">
        <f>O133*H133</f>
        <v>8.6039999999999992</v>
      </c>
      <c r="Q133" s="129">
        <v>0.14041999999999999</v>
      </c>
      <c r="R133" s="129">
        <f>Q133*H133</f>
        <v>5.0551199999999996</v>
      </c>
      <c r="S133" s="129">
        <v>0</v>
      </c>
      <c r="T133" s="130">
        <f>S133*H133</f>
        <v>0</v>
      </c>
      <c r="AR133" s="131" t="s">
        <v>121</v>
      </c>
      <c r="AT133" s="131" t="s">
        <v>114</v>
      </c>
      <c r="AU133" s="131" t="s">
        <v>79</v>
      </c>
      <c r="AY133" s="15" t="s">
        <v>113</v>
      </c>
      <c r="BE133" s="132">
        <f>IF(N133="základní",J133,0)</f>
        <v>0</v>
      </c>
      <c r="BF133" s="132">
        <f>IF(N133="snížená",J133,0)</f>
        <v>0</v>
      </c>
      <c r="BG133" s="132">
        <f>IF(N133="zákl. přenesená",J133,0)</f>
        <v>0</v>
      </c>
      <c r="BH133" s="132">
        <f>IF(N133="sníž. přenesená",J133,0)</f>
        <v>0</v>
      </c>
      <c r="BI133" s="132">
        <f>IF(N133="nulová",J133,0)</f>
        <v>0</v>
      </c>
      <c r="BJ133" s="15" t="s">
        <v>77</v>
      </c>
      <c r="BK133" s="132">
        <f>ROUND(I133*H133,2)</f>
        <v>0</v>
      </c>
      <c r="BL133" s="15" t="s">
        <v>121</v>
      </c>
      <c r="BM133" s="131" t="s">
        <v>404</v>
      </c>
    </row>
    <row r="134" spans="2:65" s="1" customFormat="1" ht="16.5" customHeight="1">
      <c r="B134" s="120"/>
      <c r="C134" s="156" t="s">
        <v>182</v>
      </c>
      <c r="D134" s="156" t="s">
        <v>287</v>
      </c>
      <c r="E134" s="157" t="s">
        <v>405</v>
      </c>
      <c r="F134" s="158" t="s">
        <v>406</v>
      </c>
      <c r="G134" s="159" t="s">
        <v>198</v>
      </c>
      <c r="H134" s="160">
        <v>36.72</v>
      </c>
      <c r="I134" s="161"/>
      <c r="J134" s="161">
        <f>ROUND(I134*H134,2)</f>
        <v>0</v>
      </c>
      <c r="K134" s="158" t="s">
        <v>118</v>
      </c>
      <c r="L134" s="162"/>
      <c r="M134" s="163" t="s">
        <v>1</v>
      </c>
      <c r="N134" s="164" t="s">
        <v>34</v>
      </c>
      <c r="O134" s="129">
        <v>0</v>
      </c>
      <c r="P134" s="129">
        <f>O134*H134</f>
        <v>0</v>
      </c>
      <c r="Q134" s="129">
        <v>4.8000000000000001E-2</v>
      </c>
      <c r="R134" s="129">
        <f>Q134*H134</f>
        <v>1.7625599999999999</v>
      </c>
      <c r="S134" s="129">
        <v>0</v>
      </c>
      <c r="T134" s="130">
        <f>S134*H134</f>
        <v>0</v>
      </c>
      <c r="AR134" s="131" t="s">
        <v>182</v>
      </c>
      <c r="AT134" s="131" t="s">
        <v>287</v>
      </c>
      <c r="AU134" s="131" t="s">
        <v>79</v>
      </c>
      <c r="AY134" s="15" t="s">
        <v>113</v>
      </c>
      <c r="BE134" s="132">
        <f>IF(N134="základní",J134,0)</f>
        <v>0</v>
      </c>
      <c r="BF134" s="132">
        <f>IF(N134="snížená",J134,0)</f>
        <v>0</v>
      </c>
      <c r="BG134" s="132">
        <f>IF(N134="zákl. přenesená",J134,0)</f>
        <v>0</v>
      </c>
      <c r="BH134" s="132">
        <f>IF(N134="sníž. přenesená",J134,0)</f>
        <v>0</v>
      </c>
      <c r="BI134" s="132">
        <f>IF(N134="nulová",J134,0)</f>
        <v>0</v>
      </c>
      <c r="BJ134" s="15" t="s">
        <v>77</v>
      </c>
      <c r="BK134" s="132">
        <f>ROUND(I134*H134,2)</f>
        <v>0</v>
      </c>
      <c r="BL134" s="15" t="s">
        <v>121</v>
      </c>
      <c r="BM134" s="131" t="s">
        <v>407</v>
      </c>
    </row>
    <row r="135" spans="2:65" s="12" customFormat="1">
      <c r="B135" s="143"/>
      <c r="D135" s="144" t="s">
        <v>155</v>
      </c>
      <c r="E135" s="145" t="s">
        <v>1</v>
      </c>
      <c r="F135" s="146" t="s">
        <v>408</v>
      </c>
      <c r="H135" s="147">
        <v>36.72</v>
      </c>
      <c r="L135" s="143"/>
      <c r="M135" s="148"/>
      <c r="T135" s="149"/>
      <c r="AT135" s="145" t="s">
        <v>155</v>
      </c>
      <c r="AU135" s="145" t="s">
        <v>79</v>
      </c>
      <c r="AV135" s="12" t="s">
        <v>79</v>
      </c>
      <c r="AW135" s="12" t="s">
        <v>27</v>
      </c>
      <c r="AX135" s="12" t="s">
        <v>77</v>
      </c>
      <c r="AY135" s="145" t="s">
        <v>113</v>
      </c>
    </row>
    <row r="136" spans="2:65" s="1" customFormat="1" ht="24.2" customHeight="1">
      <c r="B136" s="120"/>
      <c r="C136" s="121" t="s">
        <v>193</v>
      </c>
      <c r="D136" s="121" t="s">
        <v>114</v>
      </c>
      <c r="E136" s="122" t="s">
        <v>409</v>
      </c>
      <c r="F136" s="123" t="s">
        <v>410</v>
      </c>
      <c r="G136" s="124" t="s">
        <v>185</v>
      </c>
      <c r="H136" s="125">
        <v>28.132000000000001</v>
      </c>
      <c r="I136" s="126"/>
      <c r="J136" s="126">
        <f>ROUND(I136*H136,2)</f>
        <v>0</v>
      </c>
      <c r="K136" s="123" t="s">
        <v>118</v>
      </c>
      <c r="L136" s="27"/>
      <c r="M136" s="133" t="s">
        <v>1</v>
      </c>
      <c r="N136" s="134" t="s">
        <v>34</v>
      </c>
      <c r="O136" s="135">
        <v>0.39700000000000002</v>
      </c>
      <c r="P136" s="135">
        <f>O136*H136</f>
        <v>11.168404000000001</v>
      </c>
      <c r="Q136" s="135">
        <v>0</v>
      </c>
      <c r="R136" s="135">
        <f>Q136*H136</f>
        <v>0</v>
      </c>
      <c r="S136" s="135">
        <v>0</v>
      </c>
      <c r="T136" s="136">
        <f>S136*H136</f>
        <v>0</v>
      </c>
      <c r="AR136" s="131" t="s">
        <v>121</v>
      </c>
      <c r="AT136" s="131" t="s">
        <v>114</v>
      </c>
      <c r="AU136" s="131" t="s">
        <v>79</v>
      </c>
      <c r="AY136" s="15" t="s">
        <v>113</v>
      </c>
      <c r="BE136" s="132">
        <f>IF(N136="základní",J136,0)</f>
        <v>0</v>
      </c>
      <c r="BF136" s="132">
        <f>IF(N136="snížená",J136,0)</f>
        <v>0</v>
      </c>
      <c r="BG136" s="132">
        <f>IF(N136="zákl. přenesená",J136,0)</f>
        <v>0</v>
      </c>
      <c r="BH136" s="132">
        <f>IF(N136="sníž. přenesená",J136,0)</f>
        <v>0</v>
      </c>
      <c r="BI136" s="132">
        <f>IF(N136="nulová",J136,0)</f>
        <v>0</v>
      </c>
      <c r="BJ136" s="15" t="s">
        <v>77</v>
      </c>
      <c r="BK136" s="132">
        <f>ROUND(I136*H136,2)</f>
        <v>0</v>
      </c>
      <c r="BL136" s="15" t="s">
        <v>121</v>
      </c>
      <c r="BM136" s="131" t="s">
        <v>411</v>
      </c>
    </row>
    <row r="137" spans="2:65" s="1" customFormat="1" ht="6.95" customHeight="1">
      <c r="B137" s="39"/>
      <c r="C137" s="40"/>
      <c r="D137" s="40"/>
      <c r="E137" s="40"/>
      <c r="F137" s="40"/>
      <c r="G137" s="40"/>
      <c r="H137" s="40"/>
      <c r="I137" s="40"/>
      <c r="J137" s="40"/>
      <c r="K137" s="40"/>
      <c r="L137" s="27"/>
    </row>
  </sheetData>
  <autoFilter ref="C119:K136" xr:uid="{00000000-0009-0000-0000-000004000000}"/>
  <mergeCells count="9">
    <mergeCell ref="E87:H87"/>
    <mergeCell ref="E110:H110"/>
    <mergeCell ref="E112:H112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10</vt:i4>
      </vt:variant>
    </vt:vector>
  </HeadingPairs>
  <TitlesOfParts>
    <vt:vector size="15" baseType="lpstr">
      <vt:lpstr>Rekapitulace stavby</vt:lpstr>
      <vt:lpstr>A - Všeobecné  položky</vt:lpstr>
      <vt:lpstr>B - Bourací práce</vt:lpstr>
      <vt:lpstr>C - Lávka</vt:lpstr>
      <vt:lpstr>D - Chodník</vt:lpstr>
      <vt:lpstr>'A - Všeobecné  položky'!Názvy_tisku</vt:lpstr>
      <vt:lpstr>'B - Bourací práce'!Názvy_tisku</vt:lpstr>
      <vt:lpstr>'C - Lávka'!Názvy_tisku</vt:lpstr>
      <vt:lpstr>'D - Chodník'!Názvy_tisku</vt:lpstr>
      <vt:lpstr>'Rekapitulace stavby'!Názvy_tisku</vt:lpstr>
      <vt:lpstr>'A - Všeobecné  položky'!Oblast_tisku</vt:lpstr>
      <vt:lpstr>'B - Bourací práce'!Oblast_tisku</vt:lpstr>
      <vt:lpstr>'C - Lávka'!Oblast_tisku</vt:lpstr>
      <vt:lpstr>'D - Chodník'!Oblast_tisku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Marek Gabrlík</dc:creator>
  <cp:lastModifiedBy>Lenka Szabó</cp:lastModifiedBy>
  <dcterms:created xsi:type="dcterms:W3CDTF">2025-03-19T07:06:09Z</dcterms:created>
  <dcterms:modified xsi:type="dcterms:W3CDTF">2026-01-30T07:46:32Z</dcterms:modified>
</cp:coreProperties>
</file>