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sebestma\PROFILE\2026 AKCE\Komunikace Erbenova + parkoviště\MK Erbenova - VŘ\"/>
    </mc:Choice>
  </mc:AlternateContent>
  <bookViews>
    <workbookView xWindow="3495" yWindow="4320" windowWidth="24420" windowHeight="27270"/>
  </bookViews>
  <sheets>
    <sheet name="Rekapitulace stavby" sheetId="1" r:id="rId1"/>
    <sheet name="A - Komunikace" sheetId="2" r:id="rId2"/>
    <sheet name="D - VRN" sheetId="5" r:id="rId3"/>
  </sheets>
  <definedNames>
    <definedName name="_xlnm._FilterDatabase" localSheetId="1" hidden="1">'A - Komunikace'!$C$117:$K$145</definedName>
    <definedName name="_xlnm._FilterDatabase" localSheetId="2" hidden="1">'D - VRN'!$C$117:$K$124</definedName>
    <definedName name="_xlnm.Print_Titles" localSheetId="1">'A - Komunikace'!$117:$117</definedName>
    <definedName name="_xlnm.Print_Titles" localSheetId="2">'D - VRN'!$117:$117</definedName>
    <definedName name="_xlnm.Print_Titles" localSheetId="0">'Rekapitulace stavby'!$92:$92</definedName>
    <definedName name="_xlnm.Print_Area" localSheetId="1">'A - Komunikace'!$C$4:$J$76,'A - Komunikace'!$C$105:$J$145</definedName>
    <definedName name="_xlnm.Print_Area" localSheetId="2">'D - VRN'!$C$4:$J$76,'D - VRN'!$C$105:$J$124</definedName>
    <definedName name="_xlnm.Print_Area" localSheetId="0">'Rekapitulace stavby'!$D$4:$AO$76,'Rekapitulace stavby'!$C$82:$AQ$97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2" l="1"/>
  <c r="J30" i="5"/>
  <c r="J122" i="5" l="1"/>
  <c r="J37" i="5"/>
  <c r="J36" i="5"/>
  <c r="AY96" i="1"/>
  <c r="J35" i="5"/>
  <c r="AX96" i="1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91" i="5" s="1"/>
  <c r="J20" i="5"/>
  <c r="J18" i="5"/>
  <c r="E18" i="5"/>
  <c r="F115" i="5" s="1"/>
  <c r="J17" i="5"/>
  <c r="J15" i="5"/>
  <c r="E15" i="5"/>
  <c r="F114" i="5" s="1"/>
  <c r="J14" i="5"/>
  <c r="J12" i="5"/>
  <c r="J89" i="5"/>
  <c r="E7" i="5"/>
  <c r="E85" i="5" s="1"/>
  <c r="J37" i="2"/>
  <c r="J36" i="2"/>
  <c r="AY95" i="1"/>
  <c r="J35" i="2"/>
  <c r="AX95" i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F112" i="2"/>
  <c r="E110" i="2"/>
  <c r="F89" i="2"/>
  <c r="E87" i="2"/>
  <c r="J24" i="2"/>
  <c r="E24" i="2"/>
  <c r="J92" i="2" s="1"/>
  <c r="J23" i="2"/>
  <c r="J21" i="2"/>
  <c r="E21" i="2"/>
  <c r="J114" i="2" s="1"/>
  <c r="J20" i="2"/>
  <c r="J18" i="2"/>
  <c r="E18" i="2"/>
  <c r="F115" i="2" s="1"/>
  <c r="J17" i="2"/>
  <c r="J15" i="2"/>
  <c r="E15" i="2"/>
  <c r="F91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BK127" i="2"/>
  <c r="J121" i="2"/>
  <c r="BK131" i="2"/>
  <c r="J124" i="2"/>
  <c r="J140" i="2"/>
  <c r="BK136" i="2"/>
  <c r="J131" i="2"/>
  <c r="J127" i="2"/>
  <c r="BK122" i="2"/>
  <c r="BK121" i="5"/>
  <c r="BK126" i="2"/>
  <c r="BK139" i="2"/>
  <c r="J132" i="2"/>
  <c r="BK128" i="2"/>
  <c r="J144" i="2"/>
  <c r="BK140" i="2"/>
  <c r="J137" i="2"/>
  <c r="J133" i="2"/>
  <c r="J129" i="2"/>
  <c r="J126" i="2"/>
  <c r="BK121" i="2"/>
  <c r="BK124" i="5"/>
  <c r="J124" i="5"/>
  <c r="J123" i="5"/>
  <c r="BK123" i="5"/>
  <c r="BK145" i="2"/>
  <c r="BK125" i="2"/>
  <c r="BK133" i="2"/>
  <c r="BK129" i="2"/>
  <c r="J145" i="2"/>
  <c r="BK142" i="2"/>
  <c r="J139" i="2"/>
  <c r="J136" i="2"/>
  <c r="BK132" i="2"/>
  <c r="J128" i="2"/>
  <c r="BK124" i="2"/>
  <c r="BK134" i="2"/>
  <c r="J122" i="2"/>
  <c r="J130" i="2"/>
  <c r="BK144" i="2"/>
  <c r="J142" i="2"/>
  <c r="BK137" i="2"/>
  <c r="J134" i="2"/>
  <c r="BK130" i="2"/>
  <c r="J125" i="2"/>
  <c r="AS94" i="1"/>
  <c r="J121" i="5"/>
  <c r="J120" i="5" s="1"/>
  <c r="J119" i="5" s="1"/>
  <c r="J118" i="5" s="1"/>
  <c r="T120" i="2" l="1"/>
  <c r="T119" i="2" s="1"/>
  <c r="T118" i="2" s="1"/>
  <c r="R120" i="2"/>
  <c r="R119" i="2"/>
  <c r="R118" i="2" s="1"/>
  <c r="P120" i="2"/>
  <c r="P119" i="2" s="1"/>
  <c r="P118" i="2" s="1"/>
  <c r="AU95" i="1" s="1"/>
  <c r="BK120" i="2"/>
  <c r="BK119" i="2" s="1"/>
  <c r="J119" i="2" s="1"/>
  <c r="J97" i="2" s="1"/>
  <c r="BK120" i="5"/>
  <c r="J98" i="5" s="1"/>
  <c r="P120" i="5"/>
  <c r="P119" i="5" s="1"/>
  <c r="P118" i="5" s="1"/>
  <c r="AU96" i="1" s="1"/>
  <c r="R120" i="5"/>
  <c r="R119" i="5" s="1"/>
  <c r="R118" i="5" s="1"/>
  <c r="T120" i="5"/>
  <c r="T119" i="5" s="1"/>
  <c r="T118" i="5" s="1"/>
  <c r="F91" i="5"/>
  <c r="F92" i="5"/>
  <c r="E108" i="5"/>
  <c r="J112" i="5"/>
  <c r="J114" i="5"/>
  <c r="BE123" i="5"/>
  <c r="J92" i="5"/>
  <c r="BE124" i="5"/>
  <c r="BE121" i="5"/>
  <c r="F92" i="2"/>
  <c r="E108" i="2"/>
  <c r="J112" i="2"/>
  <c r="BE121" i="2"/>
  <c r="BE122" i="2"/>
  <c r="BE125" i="2"/>
  <c r="BE129" i="2"/>
  <c r="BE131" i="2"/>
  <c r="BE145" i="2"/>
  <c r="BE134" i="2"/>
  <c r="BE136" i="2"/>
  <c r="BE137" i="2"/>
  <c r="BE139" i="2"/>
  <c r="BE142" i="2"/>
  <c r="BE144" i="2"/>
  <c r="J91" i="2"/>
  <c r="F114" i="2"/>
  <c r="J115" i="2"/>
  <c r="BE126" i="2"/>
  <c r="BE127" i="2"/>
  <c r="BE130" i="2"/>
  <c r="BE132" i="2"/>
  <c r="BE133" i="2"/>
  <c r="BE140" i="2"/>
  <c r="BE124" i="2"/>
  <c r="BE128" i="2"/>
  <c r="J34" i="2"/>
  <c r="AW95" i="1" s="1"/>
  <c r="F34" i="2"/>
  <c r="BA95" i="1" s="1"/>
  <c r="F37" i="5"/>
  <c r="BD96" i="1"/>
  <c r="F36" i="5"/>
  <c r="BC96" i="1" s="1"/>
  <c r="F35" i="2"/>
  <c r="BB95" i="1" s="1"/>
  <c r="F36" i="2"/>
  <c r="BC95" i="1" s="1"/>
  <c r="F37" i="2"/>
  <c r="BD95" i="1"/>
  <c r="F34" i="5"/>
  <c r="BA96" i="1" s="1"/>
  <c r="F35" i="5"/>
  <c r="BB96" i="1"/>
  <c r="J34" i="5"/>
  <c r="AW96" i="1" s="1"/>
  <c r="J120" i="2" l="1"/>
  <c r="J98" i="2" s="1"/>
  <c r="BK119" i="5"/>
  <c r="J97" i="5"/>
  <c r="BK118" i="2"/>
  <c r="J96" i="2" s="1"/>
  <c r="F33" i="2"/>
  <c r="AZ95" i="1" s="1"/>
  <c r="BB94" i="1"/>
  <c r="AX94" i="1" s="1"/>
  <c r="AU94" i="1"/>
  <c r="J33" i="2"/>
  <c r="AV95" i="1" s="1"/>
  <c r="AT95" i="1" s="1"/>
  <c r="F33" i="5"/>
  <c r="AZ96" i="1" s="1"/>
  <c r="J33" i="5"/>
  <c r="AV96" i="1" s="1"/>
  <c r="AT96" i="1" s="1"/>
  <c r="BD94" i="1"/>
  <c r="W33" i="1" s="1"/>
  <c r="BA94" i="1"/>
  <c r="W30" i="1" s="1"/>
  <c r="BC94" i="1"/>
  <c r="W32" i="1" s="1"/>
  <c r="BK118" i="5" l="1"/>
  <c r="J96" i="5"/>
  <c r="J30" i="2"/>
  <c r="AG95" i="1" s="1"/>
  <c r="AY94" i="1"/>
  <c r="W31" i="1"/>
  <c r="AW94" i="1"/>
  <c r="AK30" i="1" s="1"/>
  <c r="AZ94" i="1"/>
  <c r="W29" i="1" s="1"/>
  <c r="J39" i="2" l="1"/>
  <c r="AN95" i="1"/>
  <c r="AG96" i="1"/>
  <c r="AG94" i="1" s="1"/>
  <c r="AK26" i="1" s="1"/>
  <c r="AV94" i="1"/>
  <c r="AK29" i="1" s="1"/>
  <c r="AK35" i="1" l="1"/>
  <c r="J39" i="5"/>
  <c r="AN96" i="1"/>
  <c r="AT94" i="1"/>
  <c r="AN94" i="1" s="1"/>
</calcChain>
</file>

<file path=xl/sharedStrings.xml><?xml version="1.0" encoding="utf-8"?>
<sst xmlns="http://schemas.openxmlformats.org/spreadsheetml/2006/main" count="725" uniqueCount="202">
  <si>
    <t>Export Komplet</t>
  </si>
  <si>
    <t/>
  </si>
  <si>
    <t>2.0</t>
  </si>
  <si>
    <t>False</t>
  </si>
  <si>
    <t>{c3690daa-1eb3-4249-bf2b-4efd79a9c2d7}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</si>
  <si>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</si>
  <si>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</si>
  <si>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</si>
  <si>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</si>
  <si>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</si>
  <si>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</si>
  <si>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</si>
  <si>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</si>
  <si>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240810</t>
  </si>
  <si>
    <t>Stavba:</t>
  </si>
  <si>
    <t>Oprava komunikace Erbenova</t>
  </si>
  <si>
    <t>KSO:</t>
  </si>
  <si>
    <t>CC-CZ:</t>
  </si>
  <si>
    <t>Místo:</t>
  </si>
  <si>
    <t xml:space="preserve"> </t>
  </si>
  <si>
    <t>Datum:</t>
  </si>
  <si>
    <t>26. 6. 2024</t>
  </si>
  <si>
    <t>Zadavatel:</t>
  </si>
  <si>
    <t>IČ:</t>
  </si>
  <si>
    <t>DIČ:</t>
  </si>
  <si>
    <t>Zhotovitel: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</si>
  <si>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</si>
  <si>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</si>
  <si>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</si>
  <si>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</si>
  <si>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</si>
  <si>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</si>
  <si>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</si>
  <si>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</si>
  <si>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</si>
  <si>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</si>
  <si>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</si>
  <si>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</si>
  <si>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</si>
  <si>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</si>
  <si>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</si>
  <si>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</si>
  <si>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</si>
  <si>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</si>
  <si>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</si>
  <si>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</si>
  <si>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</si>
  <si>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</si>
  <si>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</si>
  <si>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</si>
  <si>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</si>
  <si>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</si>
  <si>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</si>
  <si>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</si>
  <si>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</si>
  <si>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</si>
  <si>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</si>
  <si>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</si>
  <si>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</si>
  <si>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</si>
  <si>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</si>
  <si>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</si>
  <si>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</si>
  <si>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</si>
  <si>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</si>
  <si>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</si>
  <si>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</si>
  <si>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</si>
  <si>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</si>
  <si>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</si>
  <si>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</si>
  <si>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</si>
  <si>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</si>
  <si>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</si>
  <si>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</si>
  <si>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</si>
  <si>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Komunikace</t>
  </si>
  <si>
    <t>STA</t>
  </si>
  <si>
    <t>1</t>
  </si>
  <si>
    <t>{05e1c546-b509-4556-b39d-6e7545b638d6}</t>
  </si>
  <si>
    <t>2</t>
  </si>
  <si>
    <t>VRN</t>
  </si>
  <si>
    <t>{d5e8ab0d-4609-4947-a1c2-4c3fef41caa9}</t>
  </si>
  <si>
    <t>KRYCÍ LIST SOUPISU PRACÍ</t>
  </si>
  <si>
    <t>Objekt:</t>
  </si>
  <si>
    <t>A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</si>
  <si>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</si>
  <si>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</si>
  <si>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</si>
  <si>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</si>
  <si>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</si>
  <si>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</si>
  <si>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</si>
  <si>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</si>
  <si>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</si>
  <si>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</si>
  <si>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</si>
  <si>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</si>
  <si>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</si>
  <si>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</si>
  <si>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</si>
  <si>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</si>
  <si>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</si>
  <si>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</si>
  <si>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</si>
  <si>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</si>
  <si>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</si>
  <si>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</si>
  <si>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</si>
  <si>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</si>
  <si>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</si>
  <si>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113154254</t>
  </si>
  <si>
    <t>Frézování živičného krytu tl 100 mm pruh š přes 0,5 do 1 m pl přes 500 do 1000 m2 s překážkami v trase</t>
  </si>
  <si>
    <t>m2</t>
  </si>
  <si>
    <t>4</t>
  </si>
  <si>
    <t>1846760049</t>
  </si>
  <si>
    <t>113203111</t>
  </si>
  <si>
    <t>Vytrhání obrub z dlažebních kostek</t>
  </si>
  <si>
    <t>m</t>
  </si>
  <si>
    <t>871535261</t>
  </si>
  <si>
    <t>VV</t>
  </si>
  <si>
    <t>212,0*2</t>
  </si>
  <si>
    <t>573231106</t>
  </si>
  <si>
    <t>Postřik živičný spojovací ze silniční emulze v množství 0,30 kg/m2</t>
  </si>
  <si>
    <t>284857151</t>
  </si>
  <si>
    <t>573231108</t>
  </si>
  <si>
    <t>Postřik živičný spojovací ze silniční emulze v množství 0,50 kg/m2</t>
  </si>
  <si>
    <t>58248398</t>
  </si>
  <si>
    <t>577144121</t>
  </si>
  <si>
    <t>Asfaltový beton vrstva obrusná ACO 11+ (ABS) tř. I tl 50 mm š přes 3 m z nemodifikovaného asfaltu</t>
  </si>
  <si>
    <t>1866832855</t>
  </si>
  <si>
    <t>577145121</t>
  </si>
  <si>
    <t>Asfaltový beton vrstva obrusná ACO 16 (ABH) tl 50 mm š přes 3 m z nemodifikovaného asfaltu</t>
  </si>
  <si>
    <t>217422383</t>
  </si>
  <si>
    <t>899132121</t>
  </si>
  <si>
    <t>Výměna (výšková úprava) poklopu kanalizačního pevného s ošetřením podkladu hloubky do 25 cm</t>
  </si>
  <si>
    <t>kus</t>
  </si>
  <si>
    <t>1607864648</t>
  </si>
  <si>
    <t>899132213</t>
  </si>
  <si>
    <t>Výměna (výšková úprava) poklopu vodovodního samonivelačního nebo pevného hydrantového</t>
  </si>
  <si>
    <t>-1295073149</t>
  </si>
  <si>
    <t>916111123</t>
  </si>
  <si>
    <t>Osazení obruby z drobných kostek s boční opěrou do lože z betonu prostého</t>
  </si>
  <si>
    <t>1191505626</t>
  </si>
  <si>
    <t>919125111</t>
  </si>
  <si>
    <t>Těsnění svislé spáry mezi živičným krytem a ostatními prvky samolepicí asfaltovou páskou š 35 mm</t>
  </si>
  <si>
    <t>-1144298429</t>
  </si>
  <si>
    <t>919735112</t>
  </si>
  <si>
    <t>Řezání stávajícího živičného krytu hl přes 50 do 100 mm</t>
  </si>
  <si>
    <t>1241521556</t>
  </si>
  <si>
    <t>938909311</t>
  </si>
  <si>
    <t>Čištění vozovek metením strojně podkladu nebo krytu betonového nebo živičného</t>
  </si>
  <si>
    <t>491748720</t>
  </si>
  <si>
    <t>979071022</t>
  </si>
  <si>
    <t>Očištění dlažebních kostek drobných se spárováním živičnou směsí nebo MC při překopech inženýrských sítí</t>
  </si>
  <si>
    <t>-140211392</t>
  </si>
  <si>
    <t>212,000*0,20</t>
  </si>
  <si>
    <t>997221551</t>
  </si>
  <si>
    <t>Vodorovná doprava suti ze sypkých materiálů do 1 km</t>
  </si>
  <si>
    <t>t</t>
  </si>
  <si>
    <t>618388886</t>
  </si>
  <si>
    <t>997221559</t>
  </si>
  <si>
    <t>Příplatek ZKD 1 km u vodorovné dopravy suti ze sypkých materiálů</t>
  </si>
  <si>
    <t>-101332737</t>
  </si>
  <si>
    <t>146,28*10</t>
  </si>
  <si>
    <t>997221571</t>
  </si>
  <si>
    <t>Vodorovná doprava vybouraných hmot do 1 km</t>
  </si>
  <si>
    <t>1117195252</t>
  </si>
  <si>
    <t>997221579</t>
  </si>
  <si>
    <t>Příplatek ZKD 1 km u vodorovné dopravy vybouraných hmot</t>
  </si>
  <si>
    <t>-1224402131</t>
  </si>
  <si>
    <t>24,38*2</t>
  </si>
  <si>
    <t>5</t>
  </si>
  <si>
    <t>997221612</t>
  </si>
  <si>
    <t>Nakládání vybouraných hmot na dopravní prostředky pro vodorovnou dopravu</t>
  </si>
  <si>
    <t>1101498702</t>
  </si>
  <si>
    <t>48,76*0,50</t>
  </si>
  <si>
    <t>997221875</t>
  </si>
  <si>
    <t>Poplatek za uložení na recyklační skládce (skládkovné) stavebního odpadu asfaltového bez obsahu dehtu zatříděného do Katalogu odpadů pod kódem 17 03 02</t>
  </si>
  <si>
    <t>-1119122521</t>
  </si>
  <si>
    <t>998225111</t>
  </si>
  <si>
    <t>Přesun hmot pro pozemní komunikace s krytem z kamene, monolitickým betonovým nebo živičným</t>
  </si>
  <si>
    <t>695989849</t>
  </si>
  <si>
    <t>D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</si>
  <si>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</si>
  <si>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</si>
  <si>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</si>
  <si>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</si>
  <si>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</si>
  <si>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013254000</t>
  </si>
  <si>
    <t>Dokumentace skutečného provedení stavby</t>
  </si>
  <si>
    <t>kpl</t>
  </si>
  <si>
    <t>1024</t>
  </si>
  <si>
    <t>1703732902</t>
  </si>
  <si>
    <t>030001000</t>
  </si>
  <si>
    <t>-821706934</t>
  </si>
  <si>
    <t>034303000</t>
  </si>
  <si>
    <t>Dopravní značení na staveništi</t>
  </si>
  <si>
    <t>-1430982037</t>
  </si>
  <si>
    <t>R</t>
  </si>
  <si>
    <t>012103000</t>
  </si>
  <si>
    <t xml:space="preserve">Geodetické práce před výstavbou vytyčení inženýských sítí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</si>
</sst>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18" xfId="0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167" fontId="18" fillId="0" borderId="0" xfId="0" applyNumberFormat="1" applyFont="1" applyBorder="1" applyAlignment="1" applyProtection="1">
      <alignment vertical="center"/>
      <protection locked="0"/>
    </xf>
    <xf numFmtId="4" fontId="18" fillId="0" borderId="0" xfId="0" applyNumberFormat="1" applyFont="1" applyBorder="1" applyAlignment="1" applyProtection="1">
      <alignment vertical="center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left" wrapText="1"/>
      <protection locked="0"/>
    </xf>
    <xf numFmtId="0" fontId="0" fillId="0" borderId="10" xfId="0" applyBorder="1" applyAlignment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R104" sqref="AR10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80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S5" s="14" t="s">
        <v>6</v>
      </c>
    </row>
    <row r="6" spans="1:74" ht="36.950000000000003" customHeight="1">
      <c r="B6" s="17"/>
      <c r="D6" s="22" t="s">
        <v>14</v>
      </c>
      <c r="K6" s="175" t="s">
        <v>15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27</v>
      </c>
      <c r="AK19" s="23" t="s">
        <v>23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28</v>
      </c>
    </row>
    <row r="21" spans="2:71" ht="6.95" customHeight="1">
      <c r="B21" s="17"/>
      <c r="AR21" s="17"/>
    </row>
    <row r="22" spans="2:71" ht="12" customHeight="1">
      <c r="B22" s="17"/>
      <c r="D22" s="23" t="s">
        <v>29</v>
      </c>
      <c r="AR22" s="17"/>
    </row>
    <row r="23" spans="2:71" ht="16.5" customHeight="1">
      <c r="B23" s="17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77">
        <f>ROUND(AG94,2)</f>
        <v>0</v>
      </c>
      <c r="AL26" s="178"/>
      <c r="AM26" s="178"/>
      <c r="AN26" s="178"/>
      <c r="AO26" s="178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79" t="s">
        <v>31</v>
      </c>
      <c r="M28" s="179"/>
      <c r="N28" s="179"/>
      <c r="O28" s="179"/>
      <c r="P28" s="179"/>
      <c r="W28" s="179" t="s">
        <v>32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33</v>
      </c>
      <c r="AL28" s="179"/>
      <c r="AM28" s="179"/>
      <c r="AN28" s="179"/>
      <c r="AO28" s="179"/>
      <c r="AR28" s="26"/>
    </row>
    <row r="29" spans="2:71" s="2" customFormat="1" ht="14.45" customHeight="1">
      <c r="B29" s="30"/>
      <c r="D29" s="23" t="s">
        <v>34</v>
      </c>
      <c r="F29" s="23" t="s">
        <v>35</v>
      </c>
      <c r="L29" s="170">
        <v>0.21</v>
      </c>
      <c r="M29" s="171"/>
      <c r="N29" s="171"/>
      <c r="O29" s="171"/>
      <c r="P29" s="171"/>
      <c r="W29" s="172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2">
        <f>ROUND(AV94, 2)</f>
        <v>0</v>
      </c>
      <c r="AL29" s="171"/>
      <c r="AM29" s="171"/>
      <c r="AN29" s="171"/>
      <c r="AO29" s="171"/>
      <c r="AR29" s="30"/>
    </row>
    <row r="30" spans="2:71" s="2" customFormat="1" ht="14.45" customHeight="1">
      <c r="B30" s="30"/>
      <c r="F30" s="23" t="s">
        <v>36</v>
      </c>
      <c r="L30" s="170">
        <v>0.12</v>
      </c>
      <c r="M30" s="171"/>
      <c r="N30" s="171"/>
      <c r="O30" s="171"/>
      <c r="P30" s="171"/>
      <c r="W30" s="172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2">
        <f>ROUND(AW94, 2)</f>
        <v>0</v>
      </c>
      <c r="AL30" s="171"/>
      <c r="AM30" s="171"/>
      <c r="AN30" s="171"/>
      <c r="AO30" s="171"/>
      <c r="AR30" s="30"/>
    </row>
    <row r="31" spans="2:71" s="2" customFormat="1" ht="14.45" hidden="1" customHeight="1">
      <c r="B31" s="30"/>
      <c r="F31" s="23" t="s">
        <v>37</v>
      </c>
      <c r="L31" s="170">
        <v>0.21</v>
      </c>
      <c r="M31" s="171"/>
      <c r="N31" s="171"/>
      <c r="O31" s="171"/>
      <c r="P31" s="171"/>
      <c r="W31" s="172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2">
        <v>0</v>
      </c>
      <c r="AL31" s="171"/>
      <c r="AM31" s="171"/>
      <c r="AN31" s="171"/>
      <c r="AO31" s="171"/>
      <c r="AR31" s="30"/>
    </row>
    <row r="32" spans="2:71" s="2" customFormat="1" ht="14.45" hidden="1" customHeight="1">
      <c r="B32" s="30"/>
      <c r="F32" s="23" t="s">
        <v>38</v>
      </c>
      <c r="L32" s="170">
        <v>0.12</v>
      </c>
      <c r="M32" s="171"/>
      <c r="N32" s="171"/>
      <c r="O32" s="171"/>
      <c r="P32" s="171"/>
      <c r="W32" s="172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2">
        <v>0</v>
      </c>
      <c r="AL32" s="171"/>
      <c r="AM32" s="171"/>
      <c r="AN32" s="171"/>
      <c r="AO32" s="171"/>
      <c r="AR32" s="30"/>
    </row>
    <row r="33" spans="2:44" s="2" customFormat="1" ht="14.45" hidden="1" customHeight="1">
      <c r="B33" s="30"/>
      <c r="F33" s="23" t="s">
        <v>39</v>
      </c>
      <c r="L33" s="170">
        <v>0</v>
      </c>
      <c r="M33" s="171"/>
      <c r="N33" s="171"/>
      <c r="O33" s="171"/>
      <c r="P33" s="171"/>
      <c r="W33" s="172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2">
        <v>0</v>
      </c>
      <c r="AL33" s="171"/>
      <c r="AM33" s="171"/>
      <c r="AN33" s="171"/>
      <c r="AO33" s="171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41</v>
      </c>
      <c r="U35" s="33"/>
      <c r="V35" s="33"/>
      <c r="W35" s="33"/>
      <c r="X35" s="184" t="s">
        <v>42</v>
      </c>
      <c r="Y35" s="182"/>
      <c r="Z35" s="182"/>
      <c r="AA35" s="182"/>
      <c r="AB35" s="182"/>
      <c r="AC35" s="33"/>
      <c r="AD35" s="33"/>
      <c r="AE35" s="33"/>
      <c r="AF35" s="33"/>
      <c r="AG35" s="33"/>
      <c r="AH35" s="33"/>
      <c r="AI35" s="33"/>
      <c r="AJ35" s="33"/>
      <c r="AK35" s="181">
        <f>SUM(AK26:AK33)</f>
        <v>0</v>
      </c>
      <c r="AL35" s="182"/>
      <c r="AM35" s="182"/>
      <c r="AN35" s="182"/>
      <c r="AO35" s="183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43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44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45</v>
      </c>
      <c r="AI60" s="28"/>
      <c r="AJ60" s="28"/>
      <c r="AK60" s="28"/>
      <c r="AL60" s="28"/>
      <c r="AM60" s="37" t="s">
        <v>46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47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48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45</v>
      </c>
      <c r="AI75" s="28"/>
      <c r="AJ75" s="28"/>
      <c r="AK75" s="28"/>
      <c r="AL75" s="28"/>
      <c r="AM75" s="37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1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1" s="1" customFormat="1" ht="24.95" customHeight="1">
      <c r="B82" s="26"/>
      <c r="C82" s="18" t="s">
        <v>49</v>
      </c>
      <c r="AR82" s="26"/>
    </row>
    <row r="83" spans="1:91" s="1" customFormat="1" ht="6.95" customHeight="1">
      <c r="B83" s="26"/>
      <c r="AR83" s="26"/>
    </row>
    <row r="84" spans="1:91" s="3" customFormat="1" ht="12" customHeight="1">
      <c r="B84" s="42"/>
      <c r="C84" s="23" t="s">
        <v>12</v>
      </c>
      <c r="L84" s="3" t="str">
        <f>K5</f>
        <v>240810</v>
      </c>
      <c r="AR84" s="42"/>
    </row>
    <row r="85" spans="1:91" s="4" customFormat="1" ht="36.950000000000003" customHeight="1">
      <c r="B85" s="43"/>
      <c r="C85" s="44" t="s">
        <v>14</v>
      </c>
      <c r="L85" s="151" t="str">
        <f>K6</f>
        <v>Oprava komunikace Erbenova</v>
      </c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R85" s="43"/>
    </row>
    <row r="86" spans="1:91" s="1" customFormat="1" ht="6.95" customHeight="1">
      <c r="B86" s="26"/>
      <c r="AR86" s="26"/>
    </row>
    <row r="87" spans="1:91" s="1" customFormat="1" ht="12" customHeight="1">
      <c r="B87" s="26"/>
      <c r="C87" s="23" t="s">
        <v>18</v>
      </c>
      <c r="L87" s="45" t="str">
        <f>IF(K8="","",K8)</f>
        <v xml:space="preserve"> </v>
      </c>
      <c r="AI87" s="23" t="s">
        <v>20</v>
      </c>
      <c r="AM87" s="153" t="str">
        <f>IF(AN8= "","",AN8)</f>
        <v>26. 6. 2024</v>
      </c>
      <c r="AN87" s="153"/>
      <c r="AR87" s="26"/>
    </row>
    <row r="88" spans="1:91" s="1" customFormat="1" ht="6.95" customHeight="1">
      <c r="B88" s="26"/>
      <c r="AR88" s="26"/>
    </row>
    <row r="89" spans="1:91" s="1" customFormat="1" ht="15.2" customHeight="1">
      <c r="B89" s="26"/>
      <c r="C89" s="23" t="s">
        <v>22</v>
      </c>
      <c r="L89" s="3" t="str">
        <f>IF(E11= "","",E11)</f>
        <v xml:space="preserve"> </v>
      </c>
      <c r="AI89" s="23" t="s">
        <v>26</v>
      </c>
      <c r="AM89" s="154" t="str">
        <f>IF(E17="","",E17)</f>
        <v xml:space="preserve"> </v>
      </c>
      <c r="AN89" s="155"/>
      <c r="AO89" s="155"/>
      <c r="AP89" s="155"/>
      <c r="AR89" s="26"/>
      <c r="AS89" s="156" t="s">
        <v>50</v>
      </c>
      <c r="AT89" s="157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1" customFormat="1" ht="15.2" customHeight="1">
      <c r="B90" s="26"/>
      <c r="C90" s="23" t="s">
        <v>25</v>
      </c>
      <c r="L90" s="3" t="str">
        <f>IF(E14="","",E14)</f>
        <v xml:space="preserve"> </v>
      </c>
      <c r="AI90" s="23" t="s">
        <v>27</v>
      </c>
      <c r="AM90" s="154" t="str">
        <f>IF(E20="","",E20)</f>
        <v xml:space="preserve"> </v>
      </c>
      <c r="AN90" s="155"/>
      <c r="AO90" s="155"/>
      <c r="AP90" s="155"/>
      <c r="AR90" s="26"/>
      <c r="AS90" s="158"/>
      <c r="AT90" s="159"/>
      <c r="BD90" s="50"/>
    </row>
    <row r="91" spans="1:91" s="1" customFormat="1" ht="10.9" customHeight="1">
      <c r="B91" s="26"/>
      <c r="AR91" s="26"/>
      <c r="AS91" s="158"/>
      <c r="AT91" s="159"/>
      <c r="BD91" s="50"/>
    </row>
    <row r="92" spans="1:91" s="1" customFormat="1" ht="29.25" customHeight="1">
      <c r="B92" s="26"/>
      <c r="C92" s="160" t="s">
        <v>51</v>
      </c>
      <c r="D92" s="161"/>
      <c r="E92" s="161"/>
      <c r="F92" s="161"/>
      <c r="G92" s="161"/>
      <c r="H92" s="51"/>
      <c r="I92" s="162" t="s">
        <v>52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4" t="s">
        <v>53</v>
      </c>
      <c r="AH92" s="161"/>
      <c r="AI92" s="161"/>
      <c r="AJ92" s="161"/>
      <c r="AK92" s="161"/>
      <c r="AL92" s="161"/>
      <c r="AM92" s="161"/>
      <c r="AN92" s="162" t="s">
        <v>54</v>
      </c>
      <c r="AO92" s="161"/>
      <c r="AP92" s="163"/>
      <c r="AQ92" s="52" t="s">
        <v>55</v>
      </c>
      <c r="AR92" s="26"/>
      <c r="AS92" s="53" t="s">
        <v>56</v>
      </c>
      <c r="AT92" s="54" t="s">
        <v>57</v>
      </c>
      <c r="AU92" s="54" t="s">
        <v>58</v>
      </c>
      <c r="AV92" s="54" t="s">
        <v>59</v>
      </c>
      <c r="AW92" s="54" t="s">
        <v>60</v>
      </c>
      <c r="AX92" s="54" t="s">
        <v>61</v>
      </c>
      <c r="AY92" s="54" t="s">
        <v>62</v>
      </c>
      <c r="AZ92" s="54" t="s">
        <v>63</v>
      </c>
      <c r="BA92" s="54" t="s">
        <v>64</v>
      </c>
      <c r="BB92" s="54" t="s">
        <v>65</v>
      </c>
      <c r="BC92" s="54" t="s">
        <v>66</v>
      </c>
      <c r="BD92" s="55" t="s">
        <v>67</v>
      </c>
    </row>
    <row r="93" spans="1:91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" customFormat="1" ht="32.450000000000003" customHeight="1">
      <c r="B94" s="57"/>
      <c r="C94" s="58" t="s">
        <v>68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8">
        <f>ROUND(SUM(AG95:AG96),2)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1" t="s">
        <v>1</v>
      </c>
      <c r="AR94" s="57"/>
      <c r="AS94" s="62">
        <f>ROUND(SUM(AS95:AS96),2)</f>
        <v>0</v>
      </c>
      <c r="AT94" s="63">
        <f>ROUND(SUM(AV94:AW94),2)</f>
        <v>0</v>
      </c>
      <c r="AU94" s="64">
        <f>ROUND(SUM(AU95:AU96),5)</f>
        <v>281.55365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ROUND(SUM(AZ95:AZ96),2)</f>
        <v>0</v>
      </c>
      <c r="BA94" s="63">
        <f>ROUND(SUM(BA95:BA96),2)</f>
        <v>0</v>
      </c>
      <c r="BB94" s="63">
        <f>ROUND(SUM(BB95:BB96),2)</f>
        <v>0</v>
      </c>
      <c r="BC94" s="63">
        <f>ROUND(SUM(BC95:BC96),2)</f>
        <v>0</v>
      </c>
      <c r="BD94" s="65">
        <f>ROUND(SUM(BD95:BD96),2)</f>
        <v>0</v>
      </c>
      <c r="BS94" s="66" t="s">
        <v>69</v>
      </c>
      <c r="BT94" s="66" t="s">
        <v>70</v>
      </c>
      <c r="BU94" s="67" t="s">
        <v>71</v>
      </c>
      <c r="BV94" s="66" t="s">
        <v>72</v>
      </c>
      <c r="BW94" s="66" t="s">
        <v>4</v>
      </c>
      <c r="BX94" s="66" t="s">
        <v>73</v>
      </c>
      <c r="CL94" s="66" t="s">
        <v>1</v>
      </c>
    </row>
    <row r="95" spans="1:91" s="6" customFormat="1" ht="16.5" customHeight="1">
      <c r="A95" s="68" t="s">
        <v>74</v>
      </c>
      <c r="B95" s="69"/>
      <c r="C95" s="70"/>
      <c r="D95" s="167" t="s">
        <v>75</v>
      </c>
      <c r="E95" s="167"/>
      <c r="F95" s="167"/>
      <c r="G95" s="167"/>
      <c r="H95" s="167"/>
      <c r="I95" s="71"/>
      <c r="J95" s="167" t="s">
        <v>76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'A - Komunikace'!J30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2" t="s">
        <v>77</v>
      </c>
      <c r="AR95" s="69"/>
      <c r="AS95" s="73">
        <v>0</v>
      </c>
      <c r="AT95" s="74">
        <f>ROUND(SUM(AV95:AW95),2)</f>
        <v>0</v>
      </c>
      <c r="AU95" s="75">
        <f>'A - Komunikace'!P118</f>
        <v>281.55364800000001</v>
      </c>
      <c r="AV95" s="74">
        <f>'A - Komunikace'!J33</f>
        <v>0</v>
      </c>
      <c r="AW95" s="74">
        <f>'A - Komunikace'!J34</f>
        <v>0</v>
      </c>
      <c r="AX95" s="74">
        <f>'A - Komunikace'!J35</f>
        <v>0</v>
      </c>
      <c r="AY95" s="74">
        <f>'A - Komunikace'!J36</f>
        <v>0</v>
      </c>
      <c r="AZ95" s="74">
        <f>'A - Komunikace'!F33</f>
        <v>0</v>
      </c>
      <c r="BA95" s="74">
        <f>'A - Komunikace'!F34</f>
        <v>0</v>
      </c>
      <c r="BB95" s="74">
        <f>'A - Komunikace'!F35</f>
        <v>0</v>
      </c>
      <c r="BC95" s="74">
        <f>'A - Komunikace'!F36</f>
        <v>0</v>
      </c>
      <c r="BD95" s="76">
        <f>'A - Komunikace'!F37</f>
        <v>0</v>
      </c>
      <c r="BT95" s="77" t="s">
        <v>78</v>
      </c>
      <c r="BV95" s="77" t="s">
        <v>72</v>
      </c>
      <c r="BW95" s="77" t="s">
        <v>79</v>
      </c>
      <c r="BX95" s="77" t="s">
        <v>4</v>
      </c>
      <c r="CL95" s="77" t="s">
        <v>1</v>
      </c>
      <c r="CM95" s="77" t="s">
        <v>80</v>
      </c>
    </row>
    <row r="96" spans="1:91" s="6" customFormat="1" ht="16.5" customHeight="1">
      <c r="A96" s="68" t="s">
        <v>74</v>
      </c>
      <c r="B96" s="69"/>
      <c r="C96" s="70"/>
      <c r="D96" s="167" t="s">
        <v>69</v>
      </c>
      <c r="E96" s="167"/>
      <c r="F96" s="167"/>
      <c r="G96" s="167"/>
      <c r="H96" s="167"/>
      <c r="I96" s="71"/>
      <c r="J96" s="167" t="s">
        <v>81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5">
        <f>'D - VRN'!J30</f>
        <v>0</v>
      </c>
      <c r="AH96" s="166"/>
      <c r="AI96" s="166"/>
      <c r="AJ96" s="166"/>
      <c r="AK96" s="166"/>
      <c r="AL96" s="166"/>
      <c r="AM96" s="166"/>
      <c r="AN96" s="165">
        <f>SUM(AG96,AT96)</f>
        <v>0</v>
      </c>
      <c r="AO96" s="166"/>
      <c r="AP96" s="166"/>
      <c r="AQ96" s="72" t="s">
        <v>77</v>
      </c>
      <c r="AR96" s="69"/>
      <c r="AS96" s="78">
        <v>0</v>
      </c>
      <c r="AT96" s="79">
        <f>ROUND(SUM(AV96:AW96),2)</f>
        <v>0</v>
      </c>
      <c r="AU96" s="80">
        <f>'D - VRN'!P118</f>
        <v>0</v>
      </c>
      <c r="AV96" s="79">
        <f>'D - VRN'!J33</f>
        <v>0</v>
      </c>
      <c r="AW96" s="79">
        <f>'D - VRN'!J34</f>
        <v>0</v>
      </c>
      <c r="AX96" s="79">
        <f>'D - VRN'!J35</f>
        <v>0</v>
      </c>
      <c r="AY96" s="79">
        <f>'D - VRN'!J36</f>
        <v>0</v>
      </c>
      <c r="AZ96" s="79">
        <f>'D - VRN'!F33</f>
        <v>0</v>
      </c>
      <c r="BA96" s="79">
        <f>'D - VRN'!F34</f>
        <v>0</v>
      </c>
      <c r="BB96" s="79">
        <f>'D - VRN'!F35</f>
        <v>0</v>
      </c>
      <c r="BC96" s="79">
        <f>'D - VRN'!F36</f>
        <v>0</v>
      </c>
      <c r="BD96" s="81">
        <f>'D - VRN'!F37</f>
        <v>0</v>
      </c>
      <c r="BT96" s="77" t="s">
        <v>78</v>
      </c>
      <c r="BV96" s="77" t="s">
        <v>72</v>
      </c>
      <c r="BW96" s="77" t="s">
        <v>82</v>
      </c>
      <c r="BX96" s="77" t="s">
        <v>4</v>
      </c>
      <c r="CL96" s="77" t="s">
        <v>1</v>
      </c>
      <c r="CM96" s="77" t="s">
        <v>80</v>
      </c>
    </row>
    <row r="97" spans="2:44" s="1" customFormat="1" ht="30" customHeight="1">
      <c r="B97" s="26"/>
      <c r="AR97" s="26"/>
    </row>
    <row r="98" spans="2:44" s="1" customFormat="1" ht="6.9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26"/>
    </row>
  </sheetData>
  <mergeCells count="44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6:AP96"/>
    <mergeCell ref="AG96:AM96"/>
    <mergeCell ref="J96:AF96"/>
    <mergeCell ref="D96:H96"/>
    <mergeCell ref="AG94:AM94"/>
    <mergeCell ref="AN94:AP94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A - Komunikace'!C2" display="/"/>
    <hyperlink ref="A96" location="'D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6"/>
  <sheetViews>
    <sheetView showGridLines="0" topLeftCell="A74" workbookViewId="0">
      <selection activeCell="J118" sqref="J1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79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5" customHeight="1">
      <c r="B4" s="17"/>
      <c r="D4" s="18" t="s">
        <v>83</v>
      </c>
      <c r="L4" s="17"/>
      <c r="M4" s="82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186" t="str">
        <f>'Rekapitulace stavby'!K6</f>
        <v>Oprava komunikace Erbenova</v>
      </c>
      <c r="F7" s="187"/>
      <c r="G7" s="187"/>
      <c r="H7" s="187"/>
      <c r="L7" s="17"/>
    </row>
    <row r="8" spans="2:46" s="1" customFormat="1" ht="12" customHeight="1">
      <c r="B8" s="26"/>
      <c r="D8" s="23" t="s">
        <v>84</v>
      </c>
      <c r="L8" s="26"/>
    </row>
    <row r="9" spans="2:46" s="1" customFormat="1" ht="16.5" customHeight="1">
      <c r="B9" s="26"/>
      <c r="E9" s="151" t="s">
        <v>85</v>
      </c>
      <c r="F9" s="185"/>
      <c r="G9" s="185"/>
      <c r="H9" s="185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3" t="s">
        <v>16</v>
      </c>
      <c r="F11" s="21" t="s">
        <v>1</v>
      </c>
      <c r="I11" s="23" t="s">
        <v>17</v>
      </c>
      <c r="J11" s="21" t="s">
        <v>1</v>
      </c>
      <c r="L11" s="26"/>
    </row>
    <row r="12" spans="2:46" s="1" customFormat="1" ht="12" customHeight="1">
      <c r="B12" s="26"/>
      <c r="D12" s="23" t="s">
        <v>18</v>
      </c>
      <c r="F12" s="21" t="s">
        <v>19</v>
      </c>
      <c r="I12" s="23" t="s">
        <v>20</v>
      </c>
      <c r="J12" s="46" t="str">
        <f>'Rekapitulace stavby'!AN8</f>
        <v>26. 6. 2024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22</v>
      </c>
      <c r="I14" s="23" t="s">
        <v>23</v>
      </c>
      <c r="J14" s="21" t="str">
        <f>IF('Rekapitulace stavby'!AN10="","",'Rekapitulace stavby'!AN10)</f>
        <v/>
      </c>
      <c r="L14" s="26"/>
    </row>
    <row r="15" spans="2:46" s="1" customFormat="1" ht="18" customHeight="1">
      <c r="B15" s="26"/>
      <c r="E15" s="21" t="str">
        <f>IF('Rekapitulace stavby'!E11="","",'Rekapitulace stavby'!E11)</f>
        <v xml:space="preserve"> </v>
      </c>
      <c r="I15" s="23" t="s">
        <v>24</v>
      </c>
      <c r="J15" s="21" t="str">
        <f>IF('Rekapitulace stavby'!AN11="","",'Rekapitulace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25</v>
      </c>
      <c r="I17" s="23" t="s">
        <v>23</v>
      </c>
      <c r="J17" s="21" t="str">
        <f>'Rekapitulace stavby'!AN13</f>
        <v/>
      </c>
      <c r="L17" s="26"/>
    </row>
    <row r="18" spans="2:12" s="1" customFormat="1" ht="18" customHeight="1">
      <c r="B18" s="26"/>
      <c r="E18" s="173" t="str">
        <f>'Rekapitulace stavby'!E14</f>
        <v xml:space="preserve"> </v>
      </c>
      <c r="F18" s="173"/>
      <c r="G18" s="173"/>
      <c r="H18" s="173"/>
      <c r="I18" s="23" t="s">
        <v>24</v>
      </c>
      <c r="J18" s="21" t="str">
        <f>'Rekapitulace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26</v>
      </c>
      <c r="I20" s="23" t="s">
        <v>23</v>
      </c>
      <c r="J20" s="21" t="str">
        <f>IF('Rekapitulace stavby'!AN16="","",'Rekapitulace stavby'!AN16)</f>
        <v/>
      </c>
      <c r="L20" s="26"/>
    </row>
    <row r="21" spans="2:12" s="1" customFormat="1" ht="18" customHeight="1">
      <c r="B21" s="26"/>
      <c r="E21" s="21" t="str">
        <f>IF('Rekapitulace stavby'!E17="","",'Rekapitulace stavby'!E17)</f>
        <v xml:space="preserve"> </v>
      </c>
      <c r="I21" s="23" t="s">
        <v>24</v>
      </c>
      <c r="J21" s="21" t="str">
        <f>IF('Rekapitulace stavby'!AN17="","",'Rekapitulace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27</v>
      </c>
      <c r="I23" s="23" t="s">
        <v>23</v>
      </c>
      <c r="J23" s="21" t="str">
        <f>IF('Rekapitulace stavby'!AN19="","",'Rekapitulace stavby'!AN19)</f>
        <v/>
      </c>
      <c r="L23" s="26"/>
    </row>
    <row r="24" spans="2:12" s="1" customFormat="1" ht="18" customHeight="1">
      <c r="B24" s="26"/>
      <c r="E24" s="21" t="str">
        <f>IF('Rekapitulace stavby'!E20="","",'Rekapitulace stavby'!E20)</f>
        <v xml:space="preserve"> </v>
      </c>
      <c r="I24" s="23" t="s">
        <v>24</v>
      </c>
      <c r="J24" s="21" t="str">
        <f>IF('Rekapitulace stavby'!AN20="","",'Rekapitulace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29</v>
      </c>
      <c r="L26" s="26"/>
    </row>
    <row r="27" spans="2:12" s="7" customFormat="1" ht="16.5" customHeight="1">
      <c r="B27" s="83"/>
      <c r="E27" s="176" t="s">
        <v>1</v>
      </c>
      <c r="F27" s="176"/>
      <c r="G27" s="176"/>
      <c r="H27" s="176"/>
      <c r="L27" s="83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84" t="s">
        <v>30</v>
      </c>
      <c r="J30" s="60">
        <f>ROUND(J118, 2)</f>
        <v>0</v>
      </c>
      <c r="L30" s="26"/>
    </row>
    <row r="31" spans="2:12" s="1" customFormat="1" ht="6.95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customHeight="1">
      <c r="B32" s="26"/>
      <c r="F32" s="29" t="s">
        <v>32</v>
      </c>
      <c r="I32" s="29" t="s">
        <v>31</v>
      </c>
      <c r="J32" s="29" t="s">
        <v>33</v>
      </c>
      <c r="L32" s="26"/>
    </row>
    <row r="33" spans="2:12" s="1" customFormat="1" ht="14.45" customHeight="1">
      <c r="B33" s="26"/>
      <c r="D33" s="49" t="s">
        <v>34</v>
      </c>
      <c r="E33" s="23" t="s">
        <v>35</v>
      </c>
      <c r="F33" s="85">
        <f>ROUND((SUM(BE118:BE145)),  2)</f>
        <v>0</v>
      </c>
      <c r="I33" s="86">
        <v>0.21</v>
      </c>
      <c r="J33" s="85">
        <f>ROUND(((SUM(BE118:BE145))*I33),  2)</f>
        <v>0</v>
      </c>
      <c r="L33" s="26"/>
    </row>
    <row r="34" spans="2:12" s="1" customFormat="1" ht="14.45" customHeight="1">
      <c r="B34" s="26"/>
      <c r="E34" s="23" t="s">
        <v>36</v>
      </c>
      <c r="F34" s="85">
        <f>ROUND((SUM(BF118:BF145)),  2)</f>
        <v>0</v>
      </c>
      <c r="I34" s="86">
        <v>0.12</v>
      </c>
      <c r="J34" s="85">
        <f>ROUND(((SUM(BF118:BF145))*I34),  2)</f>
        <v>0</v>
      </c>
      <c r="L34" s="26"/>
    </row>
    <row r="35" spans="2:12" s="1" customFormat="1" ht="14.45" hidden="1" customHeight="1">
      <c r="B35" s="26"/>
      <c r="E35" s="23" t="s">
        <v>37</v>
      </c>
      <c r="F35" s="85">
        <f>ROUND((SUM(BG118:BG145)),  2)</f>
        <v>0</v>
      </c>
      <c r="I35" s="86">
        <v>0.21</v>
      </c>
      <c r="J35" s="85">
        <f>0</f>
        <v>0</v>
      </c>
      <c r="L35" s="26"/>
    </row>
    <row r="36" spans="2:12" s="1" customFormat="1" ht="14.45" hidden="1" customHeight="1">
      <c r="B36" s="26"/>
      <c r="E36" s="23" t="s">
        <v>38</v>
      </c>
      <c r="F36" s="85">
        <f>ROUND((SUM(BH118:BH145)),  2)</f>
        <v>0</v>
      </c>
      <c r="I36" s="86">
        <v>0.12</v>
      </c>
      <c r="J36" s="85">
        <f>0</f>
        <v>0</v>
      </c>
      <c r="L36" s="26"/>
    </row>
    <row r="37" spans="2:12" s="1" customFormat="1" ht="14.45" hidden="1" customHeight="1">
      <c r="B37" s="26"/>
      <c r="E37" s="23" t="s">
        <v>39</v>
      </c>
      <c r="F37" s="85">
        <f>ROUND((SUM(BI118:BI145)),  2)</f>
        <v>0</v>
      </c>
      <c r="I37" s="86">
        <v>0</v>
      </c>
      <c r="J37" s="85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7"/>
      <c r="D39" s="88" t="s">
        <v>40</v>
      </c>
      <c r="E39" s="51"/>
      <c r="F39" s="51"/>
      <c r="G39" s="89" t="s">
        <v>41</v>
      </c>
      <c r="H39" s="90" t="s">
        <v>42</v>
      </c>
      <c r="I39" s="51"/>
      <c r="J39" s="91">
        <f>SUM(J30:J37)</f>
        <v>0</v>
      </c>
      <c r="K39" s="92"/>
      <c r="L39" s="26"/>
    </row>
    <row r="40" spans="2:12" s="1" customFormat="1" ht="14.45" customHeight="1">
      <c r="B40" s="26"/>
      <c r="L40" s="26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43</v>
      </c>
      <c r="E50" s="36"/>
      <c r="F50" s="36"/>
      <c r="G50" s="35" t="s">
        <v>44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45</v>
      </c>
      <c r="E61" s="28"/>
      <c r="F61" s="93" t="s">
        <v>46</v>
      </c>
      <c r="G61" s="37" t="s">
        <v>45</v>
      </c>
      <c r="H61" s="28"/>
      <c r="I61" s="28"/>
      <c r="J61" s="94" t="s">
        <v>46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47</v>
      </c>
      <c r="E65" s="36"/>
      <c r="F65" s="36"/>
      <c r="G65" s="35" t="s">
        <v>48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45</v>
      </c>
      <c r="E76" s="28"/>
      <c r="F76" s="93" t="s">
        <v>46</v>
      </c>
      <c r="G76" s="37" t="s">
        <v>45</v>
      </c>
      <c r="H76" s="28"/>
      <c r="I76" s="28"/>
      <c r="J76" s="94" t="s">
        <v>46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8" t="s">
        <v>86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14</v>
      </c>
      <c r="L84" s="26"/>
    </row>
    <row r="85" spans="2:47" s="1" customFormat="1" ht="16.5" hidden="1" customHeight="1">
      <c r="B85" s="26"/>
      <c r="E85" s="186" t="str">
        <f>E7</f>
        <v>Oprava komunikace Erbenova</v>
      </c>
      <c r="F85" s="187"/>
      <c r="G85" s="187"/>
      <c r="H85" s="187"/>
      <c r="L85" s="26"/>
    </row>
    <row r="86" spans="2:47" s="1" customFormat="1" ht="12" hidden="1" customHeight="1">
      <c r="B86" s="26"/>
      <c r="C86" s="23" t="s">
        <v>84</v>
      </c>
      <c r="L86" s="26"/>
    </row>
    <row r="87" spans="2:47" s="1" customFormat="1" ht="16.5" hidden="1" customHeight="1">
      <c r="B87" s="26"/>
      <c r="E87" s="151" t="str">
        <f>E9</f>
        <v>A - Komunikace</v>
      </c>
      <c r="F87" s="185"/>
      <c r="G87" s="185"/>
      <c r="H87" s="185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18</v>
      </c>
      <c r="F89" s="21" t="str">
        <f>F12</f>
        <v xml:space="preserve"> </v>
      </c>
      <c r="I89" s="23" t="s">
        <v>20</v>
      </c>
      <c r="J89" s="46" t="str">
        <f>IF(J12="","",J12)</f>
        <v>26. 6. 2024</v>
      </c>
      <c r="L89" s="26"/>
    </row>
    <row r="90" spans="2:47" s="1" customFormat="1" ht="6.95" hidden="1" customHeight="1">
      <c r="B90" s="26"/>
      <c r="L90" s="26"/>
    </row>
    <row r="91" spans="2:47" s="1" customFormat="1" ht="15.2" hidden="1" customHeight="1">
      <c r="B91" s="26"/>
      <c r="C91" s="23" t="s">
        <v>22</v>
      </c>
      <c r="F91" s="21" t="str">
        <f>E15</f>
        <v xml:space="preserve"> </v>
      </c>
      <c r="I91" s="23" t="s">
        <v>26</v>
      </c>
      <c r="J91" s="24" t="str">
        <f>E21</f>
        <v xml:space="preserve"> </v>
      </c>
      <c r="L91" s="26"/>
    </row>
    <row r="92" spans="2:47" s="1" customFormat="1" ht="15.2" hidden="1" customHeight="1">
      <c r="B92" s="26"/>
      <c r="C92" s="23" t="s">
        <v>25</v>
      </c>
      <c r="F92" s="21" t="str">
        <f>IF(E18="","",E18)</f>
        <v xml:space="preserve"> </v>
      </c>
      <c r="I92" s="23" t="s">
        <v>27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5" t="s">
        <v>87</v>
      </c>
      <c r="D94" s="87"/>
      <c r="E94" s="87"/>
      <c r="F94" s="87"/>
      <c r="G94" s="87"/>
      <c r="H94" s="87"/>
      <c r="I94" s="87"/>
      <c r="J94" s="96" t="s">
        <v>88</v>
      </c>
      <c r="K94" s="87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7" t="s">
        <v>89</v>
      </c>
      <c r="J96" s="60">
        <f>J118</f>
        <v>0</v>
      </c>
      <c r="L96" s="26"/>
      <c r="AU96" s="14" t="s">
        <v>90</v>
      </c>
    </row>
    <row r="97" spans="2:12" s="8" customFormat="1" ht="24.95" hidden="1" customHeight="1">
      <c r="B97" s="98"/>
      <c r="D97" s="99" t="s">
        <v>91</v>
      </c>
      <c r="E97" s="100"/>
      <c r="F97" s="100"/>
      <c r="G97" s="100"/>
      <c r="H97" s="100"/>
      <c r="I97" s="100"/>
      <c r="J97" s="101">
        <f>J119</f>
        <v>0</v>
      </c>
      <c r="L97" s="98"/>
    </row>
    <row r="98" spans="2:12" s="9" customFormat="1" ht="19.899999999999999" hidden="1" customHeight="1">
      <c r="B98" s="102"/>
      <c r="D98" s="103" t="s">
        <v>92</v>
      </c>
      <c r="E98" s="104"/>
      <c r="F98" s="104"/>
      <c r="G98" s="104"/>
      <c r="H98" s="104"/>
      <c r="I98" s="104"/>
      <c r="J98" s="105">
        <f>J120</f>
        <v>0</v>
      </c>
      <c r="L98" s="102"/>
    </row>
    <row r="99" spans="2:12" s="1" customFormat="1" ht="21.75" hidden="1" customHeight="1">
      <c r="B99" s="26"/>
      <c r="L99" s="26"/>
    </row>
    <row r="100" spans="2:12" s="1" customFormat="1" ht="6.95" hidden="1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26"/>
    </row>
    <row r="101" spans="2:12" hidden="1"/>
    <row r="102" spans="2:12" hidden="1"/>
    <row r="103" spans="2:12" hidden="1"/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6"/>
    </row>
    <row r="105" spans="2:12" s="1" customFormat="1" ht="24.95" customHeight="1">
      <c r="B105" s="26"/>
      <c r="C105" s="18" t="s">
        <v>93</v>
      </c>
      <c r="L105" s="26"/>
    </row>
    <row r="106" spans="2:12" s="1" customFormat="1" ht="6.95" customHeight="1">
      <c r="B106" s="26"/>
      <c r="L106" s="26"/>
    </row>
    <row r="107" spans="2:12" s="1" customFormat="1" ht="12" customHeight="1">
      <c r="B107" s="26"/>
      <c r="C107" s="23" t="s">
        <v>14</v>
      </c>
      <c r="L107" s="26"/>
    </row>
    <row r="108" spans="2:12" s="1" customFormat="1" ht="16.5" customHeight="1">
      <c r="B108" s="26"/>
      <c r="E108" s="186" t="str">
        <f>E7</f>
        <v>Oprava komunikace Erbenova</v>
      </c>
      <c r="F108" s="187"/>
      <c r="G108" s="187"/>
      <c r="H108" s="187"/>
      <c r="L108" s="26"/>
    </row>
    <row r="109" spans="2:12" s="1" customFormat="1" ht="12" customHeight="1">
      <c r="B109" s="26"/>
      <c r="C109" s="23" t="s">
        <v>84</v>
      </c>
      <c r="L109" s="26"/>
    </row>
    <row r="110" spans="2:12" s="1" customFormat="1" ht="16.5" customHeight="1">
      <c r="B110" s="26"/>
      <c r="E110" s="151" t="str">
        <f>E9</f>
        <v>A - Komunikace</v>
      </c>
      <c r="F110" s="185"/>
      <c r="G110" s="185"/>
      <c r="H110" s="185"/>
      <c r="L110" s="26"/>
    </row>
    <row r="111" spans="2:12" s="1" customFormat="1" ht="6.95" customHeight="1">
      <c r="B111" s="26"/>
      <c r="L111" s="26"/>
    </row>
    <row r="112" spans="2:12" s="1" customFormat="1" ht="12" customHeight="1">
      <c r="B112" s="26"/>
      <c r="C112" s="23" t="s">
        <v>18</v>
      </c>
      <c r="F112" s="21" t="str">
        <f>F12</f>
        <v xml:space="preserve"> </v>
      </c>
      <c r="I112" s="23" t="s">
        <v>20</v>
      </c>
      <c r="J112" s="46" t="str">
        <f>IF(J12="","",J12)</f>
        <v>26. 6. 2024</v>
      </c>
      <c r="L112" s="26"/>
    </row>
    <row r="113" spans="2:65" s="1" customFormat="1" ht="6.95" customHeight="1">
      <c r="B113" s="26"/>
      <c r="L113" s="26"/>
    </row>
    <row r="114" spans="2:65" s="1" customFormat="1" ht="15.2" customHeight="1">
      <c r="B114" s="26"/>
      <c r="C114" s="23" t="s">
        <v>22</v>
      </c>
      <c r="F114" s="21" t="str">
        <f>E15</f>
        <v xml:space="preserve"> </v>
      </c>
      <c r="I114" s="23" t="s">
        <v>26</v>
      </c>
      <c r="J114" s="24" t="str">
        <f>E21</f>
        <v xml:space="preserve"> </v>
      </c>
      <c r="L114" s="26"/>
    </row>
    <row r="115" spans="2:65" s="1" customFormat="1" ht="15.2" customHeight="1">
      <c r="B115" s="26"/>
      <c r="C115" s="23" t="s">
        <v>25</v>
      </c>
      <c r="F115" s="21" t="str">
        <f>IF(E18="","",E18)</f>
        <v xml:space="preserve"> </v>
      </c>
      <c r="I115" s="23" t="s">
        <v>27</v>
      </c>
      <c r="J115" s="24" t="str">
        <f>E24</f>
        <v xml:space="preserve"> </v>
      </c>
      <c r="L115" s="26"/>
    </row>
    <row r="116" spans="2:65" s="1" customFormat="1" ht="10.35" customHeight="1">
      <c r="B116" s="26"/>
      <c r="L116" s="26"/>
    </row>
    <row r="117" spans="2:65" s="10" customFormat="1" ht="29.25" customHeight="1">
      <c r="B117" s="106"/>
      <c r="C117" s="107" t="s">
        <v>94</v>
      </c>
      <c r="D117" s="108" t="s">
        <v>55</v>
      </c>
      <c r="E117" s="108" t="s">
        <v>51</v>
      </c>
      <c r="F117" s="108" t="s">
        <v>52</v>
      </c>
      <c r="G117" s="108" t="s">
        <v>95</v>
      </c>
      <c r="H117" s="108" t="s">
        <v>96</v>
      </c>
      <c r="I117" s="108" t="s">
        <v>97</v>
      </c>
      <c r="J117" s="109" t="s">
        <v>88</v>
      </c>
      <c r="K117" s="110" t="s">
        <v>98</v>
      </c>
      <c r="L117" s="106"/>
      <c r="M117" s="53" t="s">
        <v>1</v>
      </c>
      <c r="N117" s="54" t="s">
        <v>34</v>
      </c>
      <c r="O117" s="54" t="s">
        <v>99</v>
      </c>
      <c r="P117" s="54" t="s">
        <v>100</v>
      </c>
      <c r="Q117" s="54" t="s">
        <v>101</v>
      </c>
      <c r="R117" s="54" t="s">
        <v>102</v>
      </c>
      <c r="S117" s="54" t="s">
        <v>103</v>
      </c>
      <c r="T117" s="55" t="s">
        <v>104</v>
      </c>
    </row>
    <row r="118" spans="2:65" s="1" customFormat="1" ht="22.9" customHeight="1">
      <c r="B118" s="26"/>
      <c r="C118" s="58" t="s">
        <v>105</v>
      </c>
      <c r="J118" s="111">
        <f>BK118</f>
        <v>0</v>
      </c>
      <c r="L118" s="26"/>
      <c r="M118" s="56"/>
      <c r="N118" s="47"/>
      <c r="O118" s="47"/>
      <c r="P118" s="112">
        <f>P119</f>
        <v>281.55364800000001</v>
      </c>
      <c r="Q118" s="47"/>
      <c r="R118" s="112">
        <f>R119</f>
        <v>192.55794999999998</v>
      </c>
      <c r="S118" s="47"/>
      <c r="T118" s="113">
        <f>T119</f>
        <v>215.77</v>
      </c>
      <c r="AT118" s="14" t="s">
        <v>69</v>
      </c>
      <c r="AU118" s="14" t="s">
        <v>90</v>
      </c>
      <c r="BK118" s="114">
        <f>BK119</f>
        <v>0</v>
      </c>
    </row>
    <row r="119" spans="2:65" s="11" customFormat="1" ht="25.9" customHeight="1">
      <c r="B119" s="115"/>
      <c r="D119" s="116" t="s">
        <v>69</v>
      </c>
      <c r="E119" s="117" t="s">
        <v>106</v>
      </c>
      <c r="F119" s="117" t="s">
        <v>107</v>
      </c>
      <c r="J119" s="118">
        <f>BK119</f>
        <v>0</v>
      </c>
      <c r="L119" s="115"/>
      <c r="M119" s="119"/>
      <c r="P119" s="120">
        <f>P120</f>
        <v>281.55364800000001</v>
      </c>
      <c r="R119" s="120">
        <f>R120</f>
        <v>192.55794999999998</v>
      </c>
      <c r="T119" s="121">
        <f>T120</f>
        <v>215.77</v>
      </c>
      <c r="AR119" s="116" t="s">
        <v>78</v>
      </c>
      <c r="AT119" s="122" t="s">
        <v>69</v>
      </c>
      <c r="AU119" s="122" t="s">
        <v>70</v>
      </c>
      <c r="AY119" s="116" t="s">
        <v>108</v>
      </c>
      <c r="BK119" s="123">
        <f>BK120</f>
        <v>0</v>
      </c>
    </row>
    <row r="120" spans="2:65" s="11" customFormat="1" ht="22.9" customHeight="1">
      <c r="B120" s="115"/>
      <c r="D120" s="116" t="s">
        <v>69</v>
      </c>
      <c r="E120" s="124" t="s">
        <v>78</v>
      </c>
      <c r="F120" s="124" t="s">
        <v>109</v>
      </c>
      <c r="J120" s="125">
        <f>BK120</f>
        <v>0</v>
      </c>
      <c r="L120" s="115"/>
      <c r="M120" s="119"/>
      <c r="P120" s="120">
        <f>SUM(P121:P145)</f>
        <v>281.55364800000001</v>
      </c>
      <c r="R120" s="120">
        <f>SUM(R121:R145)</f>
        <v>192.55794999999998</v>
      </c>
      <c r="T120" s="121">
        <f>SUM(T121:T145)</f>
        <v>215.77</v>
      </c>
      <c r="AR120" s="116" t="s">
        <v>78</v>
      </c>
      <c r="AT120" s="122" t="s">
        <v>69</v>
      </c>
      <c r="AU120" s="122" t="s">
        <v>78</v>
      </c>
      <c r="AY120" s="116" t="s">
        <v>108</v>
      </c>
      <c r="BK120" s="123">
        <f>SUM(BK121:BK145)</f>
        <v>0</v>
      </c>
    </row>
    <row r="121" spans="2:65" s="1" customFormat="1" ht="33" customHeight="1">
      <c r="B121" s="126"/>
      <c r="C121" s="127" t="s">
        <v>78</v>
      </c>
      <c r="D121" s="127" t="s">
        <v>110</v>
      </c>
      <c r="E121" s="128" t="s">
        <v>111</v>
      </c>
      <c r="F121" s="129" t="s">
        <v>112</v>
      </c>
      <c r="G121" s="130" t="s">
        <v>113</v>
      </c>
      <c r="H121" s="131">
        <v>636</v>
      </c>
      <c r="I121" s="132"/>
      <c r="J121" s="132">
        <f>ROUND(I121*H121,2)</f>
        <v>0</v>
      </c>
      <c r="K121" s="133"/>
      <c r="L121" s="26"/>
      <c r="M121" s="134" t="s">
        <v>1</v>
      </c>
      <c r="N121" s="135" t="s">
        <v>35</v>
      </c>
      <c r="O121" s="136">
        <v>2.8000000000000001E-2</v>
      </c>
      <c r="P121" s="136">
        <f>O121*H121</f>
        <v>17.808</v>
      </c>
      <c r="Q121" s="136">
        <v>1.2E-4</v>
      </c>
      <c r="R121" s="136">
        <f>Q121*H121</f>
        <v>7.6319999999999999E-2</v>
      </c>
      <c r="S121" s="136">
        <v>0.23</v>
      </c>
      <c r="T121" s="137">
        <f>S121*H121</f>
        <v>146.28</v>
      </c>
      <c r="AR121" s="138" t="s">
        <v>114</v>
      </c>
      <c r="AT121" s="138" t="s">
        <v>110</v>
      </c>
      <c r="AU121" s="138" t="s">
        <v>80</v>
      </c>
      <c r="AY121" s="14" t="s">
        <v>108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4" t="s">
        <v>78</v>
      </c>
      <c r="BK121" s="139">
        <f>ROUND(I121*H121,2)</f>
        <v>0</v>
      </c>
      <c r="BL121" s="14" t="s">
        <v>114</v>
      </c>
      <c r="BM121" s="138" t="s">
        <v>115</v>
      </c>
    </row>
    <row r="122" spans="2:65" s="1" customFormat="1" ht="16.5" customHeight="1">
      <c r="B122" s="126"/>
      <c r="C122" s="127">
        <v>2</v>
      </c>
      <c r="D122" s="127" t="s">
        <v>110</v>
      </c>
      <c r="E122" s="128" t="s">
        <v>116</v>
      </c>
      <c r="F122" s="129" t="s">
        <v>117</v>
      </c>
      <c r="G122" s="130" t="s">
        <v>118</v>
      </c>
      <c r="H122" s="131">
        <v>424</v>
      </c>
      <c r="I122" s="132"/>
      <c r="J122" s="132">
        <f>ROUND(I122*H122,2)</f>
        <v>0</v>
      </c>
      <c r="K122" s="133"/>
      <c r="L122" s="26"/>
      <c r="M122" s="134" t="s">
        <v>1</v>
      </c>
      <c r="N122" s="135" t="s">
        <v>35</v>
      </c>
      <c r="O122" s="136">
        <v>0.14699999999999999</v>
      </c>
      <c r="P122" s="136">
        <f>O122*H122</f>
        <v>62.327999999999996</v>
      </c>
      <c r="Q122" s="136">
        <v>0</v>
      </c>
      <c r="R122" s="136">
        <f>Q122*H122</f>
        <v>0</v>
      </c>
      <c r="S122" s="136">
        <v>0.115</v>
      </c>
      <c r="T122" s="137">
        <f>S122*H122</f>
        <v>48.760000000000005</v>
      </c>
      <c r="AR122" s="138" t="s">
        <v>114</v>
      </c>
      <c r="AT122" s="138" t="s">
        <v>110</v>
      </c>
      <c r="AU122" s="138" t="s">
        <v>80</v>
      </c>
      <c r="AY122" s="14" t="s">
        <v>108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4" t="s">
        <v>78</v>
      </c>
      <c r="BK122" s="139">
        <f>ROUND(I122*H122,2)</f>
        <v>0</v>
      </c>
      <c r="BL122" s="14" t="s">
        <v>114</v>
      </c>
      <c r="BM122" s="138" t="s">
        <v>119</v>
      </c>
    </row>
    <row r="123" spans="2:65" s="12" customFormat="1">
      <c r="B123" s="140"/>
      <c r="D123" s="141" t="s">
        <v>120</v>
      </c>
      <c r="E123" s="142" t="s">
        <v>1</v>
      </c>
      <c r="F123" s="143" t="s">
        <v>121</v>
      </c>
      <c r="H123" s="144">
        <v>424</v>
      </c>
      <c r="L123" s="140"/>
      <c r="M123" s="145"/>
      <c r="T123" s="146"/>
      <c r="AT123" s="142" t="s">
        <v>120</v>
      </c>
      <c r="AU123" s="142" t="s">
        <v>80</v>
      </c>
      <c r="AV123" s="12" t="s">
        <v>80</v>
      </c>
      <c r="AW123" s="12" t="s">
        <v>28</v>
      </c>
      <c r="AX123" s="12" t="s">
        <v>78</v>
      </c>
      <c r="AY123" s="142" t="s">
        <v>108</v>
      </c>
    </row>
    <row r="124" spans="2:65" s="1" customFormat="1" ht="24.2" customHeight="1">
      <c r="B124" s="126"/>
      <c r="C124" s="127">
        <v>3</v>
      </c>
      <c r="D124" s="127" t="s">
        <v>110</v>
      </c>
      <c r="E124" s="128" t="s">
        <v>122</v>
      </c>
      <c r="F124" s="129" t="s">
        <v>123</v>
      </c>
      <c r="G124" s="130" t="s">
        <v>113</v>
      </c>
      <c r="H124" s="131">
        <v>636</v>
      </c>
      <c r="I124" s="132"/>
      <c r="J124" s="132">
        <f t="shared" ref="J124:J134" si="0">ROUND(I124*H124,2)</f>
        <v>0</v>
      </c>
      <c r="K124" s="133"/>
      <c r="L124" s="26"/>
      <c r="M124" s="134" t="s">
        <v>1</v>
      </c>
      <c r="N124" s="135" t="s">
        <v>35</v>
      </c>
      <c r="O124" s="136">
        <v>2E-3</v>
      </c>
      <c r="P124" s="136">
        <f t="shared" ref="P124:P134" si="1">O124*H124</f>
        <v>1.272</v>
      </c>
      <c r="Q124" s="136">
        <v>3.1E-4</v>
      </c>
      <c r="R124" s="136">
        <f t="shared" ref="R124:R134" si="2">Q124*H124</f>
        <v>0.19716</v>
      </c>
      <c r="S124" s="136">
        <v>0</v>
      </c>
      <c r="T124" s="137">
        <f t="shared" ref="T124:T134" si="3">S124*H124</f>
        <v>0</v>
      </c>
      <c r="AR124" s="138" t="s">
        <v>114</v>
      </c>
      <c r="AT124" s="138" t="s">
        <v>110</v>
      </c>
      <c r="AU124" s="138" t="s">
        <v>80</v>
      </c>
      <c r="AY124" s="14" t="s">
        <v>108</v>
      </c>
      <c r="BE124" s="139">
        <f t="shared" ref="BE124:BE134" si="4">IF(N124="základní",J124,0)</f>
        <v>0</v>
      </c>
      <c r="BF124" s="139">
        <f t="shared" ref="BF124:BF134" si="5">IF(N124="snížená",J124,0)</f>
        <v>0</v>
      </c>
      <c r="BG124" s="139">
        <f t="shared" ref="BG124:BG134" si="6">IF(N124="zákl. přenesená",J124,0)</f>
        <v>0</v>
      </c>
      <c r="BH124" s="139">
        <f t="shared" ref="BH124:BH134" si="7">IF(N124="sníž. přenesená",J124,0)</f>
        <v>0</v>
      </c>
      <c r="BI124" s="139">
        <f t="shared" ref="BI124:BI134" si="8">IF(N124="nulová",J124,0)</f>
        <v>0</v>
      </c>
      <c r="BJ124" s="14" t="s">
        <v>78</v>
      </c>
      <c r="BK124" s="139">
        <f t="shared" ref="BK124:BK134" si="9">ROUND(I124*H124,2)</f>
        <v>0</v>
      </c>
      <c r="BL124" s="14" t="s">
        <v>114</v>
      </c>
      <c r="BM124" s="138" t="s">
        <v>124</v>
      </c>
    </row>
    <row r="125" spans="2:65" s="1" customFormat="1" ht="24.2" customHeight="1">
      <c r="B125" s="126"/>
      <c r="C125" s="127">
        <v>4</v>
      </c>
      <c r="D125" s="127" t="s">
        <v>110</v>
      </c>
      <c r="E125" s="128" t="s">
        <v>125</v>
      </c>
      <c r="F125" s="129" t="s">
        <v>126</v>
      </c>
      <c r="G125" s="130" t="s">
        <v>113</v>
      </c>
      <c r="H125" s="131">
        <v>636</v>
      </c>
      <c r="I125" s="132"/>
      <c r="J125" s="132">
        <f t="shared" si="0"/>
        <v>0</v>
      </c>
      <c r="K125" s="133"/>
      <c r="L125" s="26"/>
      <c r="M125" s="134" t="s">
        <v>1</v>
      </c>
      <c r="N125" s="135" t="s">
        <v>35</v>
      </c>
      <c r="O125" s="136">
        <v>2E-3</v>
      </c>
      <c r="P125" s="136">
        <f t="shared" si="1"/>
        <v>1.272</v>
      </c>
      <c r="Q125" s="136">
        <v>5.1000000000000004E-4</v>
      </c>
      <c r="R125" s="136">
        <f t="shared" si="2"/>
        <v>0.32436000000000004</v>
      </c>
      <c r="S125" s="136">
        <v>0</v>
      </c>
      <c r="T125" s="137">
        <f t="shared" si="3"/>
        <v>0</v>
      </c>
      <c r="AR125" s="138" t="s">
        <v>114</v>
      </c>
      <c r="AT125" s="138" t="s">
        <v>110</v>
      </c>
      <c r="AU125" s="138" t="s">
        <v>80</v>
      </c>
      <c r="AY125" s="14" t="s">
        <v>108</v>
      </c>
      <c r="BE125" s="139">
        <f t="shared" si="4"/>
        <v>0</v>
      </c>
      <c r="BF125" s="139">
        <f t="shared" si="5"/>
        <v>0</v>
      </c>
      <c r="BG125" s="139">
        <f t="shared" si="6"/>
        <v>0</v>
      </c>
      <c r="BH125" s="139">
        <f t="shared" si="7"/>
        <v>0</v>
      </c>
      <c r="BI125" s="139">
        <f t="shared" si="8"/>
        <v>0</v>
      </c>
      <c r="BJ125" s="14" t="s">
        <v>78</v>
      </c>
      <c r="BK125" s="139">
        <f t="shared" si="9"/>
        <v>0</v>
      </c>
      <c r="BL125" s="14" t="s">
        <v>114</v>
      </c>
      <c r="BM125" s="138" t="s">
        <v>127</v>
      </c>
    </row>
    <row r="126" spans="2:65" s="1" customFormat="1" ht="33" customHeight="1">
      <c r="B126" s="126"/>
      <c r="C126" s="127">
        <v>5</v>
      </c>
      <c r="D126" s="127" t="s">
        <v>110</v>
      </c>
      <c r="E126" s="128" t="s">
        <v>128</v>
      </c>
      <c r="F126" s="129" t="s">
        <v>129</v>
      </c>
      <c r="G126" s="130" t="s">
        <v>113</v>
      </c>
      <c r="H126" s="131">
        <v>636</v>
      </c>
      <c r="I126" s="132"/>
      <c r="J126" s="132">
        <f t="shared" si="0"/>
        <v>0</v>
      </c>
      <c r="K126" s="133"/>
      <c r="L126" s="26"/>
      <c r="M126" s="134" t="s">
        <v>1</v>
      </c>
      <c r="N126" s="135" t="s">
        <v>35</v>
      </c>
      <c r="O126" s="136">
        <v>1.6E-2</v>
      </c>
      <c r="P126" s="136">
        <f t="shared" si="1"/>
        <v>10.176</v>
      </c>
      <c r="Q126" s="136">
        <v>0.12966</v>
      </c>
      <c r="R126" s="136">
        <f t="shared" si="2"/>
        <v>82.463759999999994</v>
      </c>
      <c r="S126" s="136">
        <v>0</v>
      </c>
      <c r="T126" s="137">
        <f t="shared" si="3"/>
        <v>0</v>
      </c>
      <c r="AR126" s="138" t="s">
        <v>114</v>
      </c>
      <c r="AT126" s="138" t="s">
        <v>110</v>
      </c>
      <c r="AU126" s="138" t="s">
        <v>80</v>
      </c>
      <c r="AY126" s="14" t="s">
        <v>108</v>
      </c>
      <c r="BE126" s="139">
        <f t="shared" si="4"/>
        <v>0</v>
      </c>
      <c r="BF126" s="139">
        <f t="shared" si="5"/>
        <v>0</v>
      </c>
      <c r="BG126" s="139">
        <f t="shared" si="6"/>
        <v>0</v>
      </c>
      <c r="BH126" s="139">
        <f t="shared" si="7"/>
        <v>0</v>
      </c>
      <c r="BI126" s="139">
        <f t="shared" si="8"/>
        <v>0</v>
      </c>
      <c r="BJ126" s="14" t="s">
        <v>78</v>
      </c>
      <c r="BK126" s="139">
        <f t="shared" si="9"/>
        <v>0</v>
      </c>
      <c r="BL126" s="14" t="s">
        <v>114</v>
      </c>
      <c r="BM126" s="138" t="s">
        <v>130</v>
      </c>
    </row>
    <row r="127" spans="2:65" s="1" customFormat="1" ht="33" customHeight="1">
      <c r="B127" s="126"/>
      <c r="C127" s="127">
        <v>6</v>
      </c>
      <c r="D127" s="127" t="s">
        <v>110</v>
      </c>
      <c r="E127" s="128" t="s">
        <v>131</v>
      </c>
      <c r="F127" s="129" t="s">
        <v>132</v>
      </c>
      <c r="G127" s="130" t="s">
        <v>113</v>
      </c>
      <c r="H127" s="131">
        <v>636</v>
      </c>
      <c r="I127" s="132"/>
      <c r="J127" s="132">
        <f t="shared" si="0"/>
        <v>0</v>
      </c>
      <c r="K127" s="133"/>
      <c r="L127" s="26"/>
      <c r="M127" s="134" t="s">
        <v>1</v>
      </c>
      <c r="N127" s="135" t="s">
        <v>35</v>
      </c>
      <c r="O127" s="136">
        <v>1.6E-2</v>
      </c>
      <c r="P127" s="136">
        <f t="shared" si="1"/>
        <v>10.176</v>
      </c>
      <c r="Q127" s="136">
        <v>0.12966</v>
      </c>
      <c r="R127" s="136">
        <f t="shared" si="2"/>
        <v>82.463759999999994</v>
      </c>
      <c r="S127" s="136">
        <v>0</v>
      </c>
      <c r="T127" s="137">
        <f t="shared" si="3"/>
        <v>0</v>
      </c>
      <c r="AR127" s="138" t="s">
        <v>114</v>
      </c>
      <c r="AT127" s="138" t="s">
        <v>110</v>
      </c>
      <c r="AU127" s="138" t="s">
        <v>80</v>
      </c>
      <c r="AY127" s="14" t="s">
        <v>108</v>
      </c>
      <c r="BE127" s="139">
        <f t="shared" si="4"/>
        <v>0</v>
      </c>
      <c r="BF127" s="139">
        <f t="shared" si="5"/>
        <v>0</v>
      </c>
      <c r="BG127" s="139">
        <f t="shared" si="6"/>
        <v>0</v>
      </c>
      <c r="BH127" s="139">
        <f t="shared" si="7"/>
        <v>0</v>
      </c>
      <c r="BI127" s="139">
        <f t="shared" si="8"/>
        <v>0</v>
      </c>
      <c r="BJ127" s="14" t="s">
        <v>78</v>
      </c>
      <c r="BK127" s="139">
        <f t="shared" si="9"/>
        <v>0</v>
      </c>
      <c r="BL127" s="14" t="s">
        <v>114</v>
      </c>
      <c r="BM127" s="138" t="s">
        <v>133</v>
      </c>
    </row>
    <row r="128" spans="2:65" s="1" customFormat="1" ht="33" customHeight="1">
      <c r="B128" s="126"/>
      <c r="C128" s="127">
        <v>7</v>
      </c>
      <c r="D128" s="127" t="s">
        <v>110</v>
      </c>
      <c r="E128" s="128" t="s">
        <v>134</v>
      </c>
      <c r="F128" s="129" t="s">
        <v>135</v>
      </c>
      <c r="G128" s="130" t="s">
        <v>136</v>
      </c>
      <c r="H128" s="131">
        <v>11</v>
      </c>
      <c r="I128" s="132"/>
      <c r="J128" s="132">
        <f t="shared" si="0"/>
        <v>0</v>
      </c>
      <c r="K128" s="133"/>
      <c r="L128" s="26"/>
      <c r="M128" s="134" t="s">
        <v>1</v>
      </c>
      <c r="N128" s="135" t="s">
        <v>35</v>
      </c>
      <c r="O128" s="136">
        <v>5.9</v>
      </c>
      <c r="P128" s="136">
        <f t="shared" si="1"/>
        <v>64.900000000000006</v>
      </c>
      <c r="Q128" s="136">
        <v>0.65847999999999995</v>
      </c>
      <c r="R128" s="136">
        <f t="shared" si="2"/>
        <v>7.2432799999999995</v>
      </c>
      <c r="S128" s="136">
        <v>0.66</v>
      </c>
      <c r="T128" s="137">
        <f t="shared" si="3"/>
        <v>7.2600000000000007</v>
      </c>
      <c r="AR128" s="138" t="s">
        <v>114</v>
      </c>
      <c r="AT128" s="138" t="s">
        <v>110</v>
      </c>
      <c r="AU128" s="138" t="s">
        <v>80</v>
      </c>
      <c r="AY128" s="14" t="s">
        <v>108</v>
      </c>
      <c r="BE128" s="139">
        <f t="shared" si="4"/>
        <v>0</v>
      </c>
      <c r="BF128" s="139">
        <f t="shared" si="5"/>
        <v>0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4" t="s">
        <v>78</v>
      </c>
      <c r="BK128" s="139">
        <f t="shared" si="9"/>
        <v>0</v>
      </c>
      <c r="BL128" s="14" t="s">
        <v>114</v>
      </c>
      <c r="BM128" s="138" t="s">
        <v>137</v>
      </c>
    </row>
    <row r="129" spans="2:65" s="1" customFormat="1" ht="24.2" customHeight="1">
      <c r="B129" s="126"/>
      <c r="C129" s="127">
        <v>8</v>
      </c>
      <c r="D129" s="127" t="s">
        <v>110</v>
      </c>
      <c r="E129" s="128" t="s">
        <v>138</v>
      </c>
      <c r="F129" s="129" t="s">
        <v>139</v>
      </c>
      <c r="G129" s="130" t="s">
        <v>136</v>
      </c>
      <c r="H129" s="131">
        <v>5</v>
      </c>
      <c r="I129" s="132"/>
      <c r="J129" s="132">
        <f t="shared" si="0"/>
        <v>0</v>
      </c>
      <c r="K129" s="133"/>
      <c r="L129" s="26"/>
      <c r="M129" s="134" t="s">
        <v>1</v>
      </c>
      <c r="N129" s="135" t="s">
        <v>35</v>
      </c>
      <c r="O129" s="136">
        <v>3.96</v>
      </c>
      <c r="P129" s="136">
        <f t="shared" si="1"/>
        <v>19.8</v>
      </c>
      <c r="Q129" s="136">
        <v>0.15056</v>
      </c>
      <c r="R129" s="136">
        <f t="shared" si="2"/>
        <v>0.75280000000000002</v>
      </c>
      <c r="S129" s="136">
        <v>0.15</v>
      </c>
      <c r="T129" s="137">
        <f t="shared" si="3"/>
        <v>0.75</v>
      </c>
      <c r="AR129" s="138" t="s">
        <v>114</v>
      </c>
      <c r="AT129" s="138" t="s">
        <v>110</v>
      </c>
      <c r="AU129" s="138" t="s">
        <v>80</v>
      </c>
      <c r="AY129" s="14" t="s">
        <v>108</v>
      </c>
      <c r="BE129" s="139">
        <f t="shared" si="4"/>
        <v>0</v>
      </c>
      <c r="BF129" s="139">
        <f t="shared" si="5"/>
        <v>0</v>
      </c>
      <c r="BG129" s="139">
        <f t="shared" si="6"/>
        <v>0</v>
      </c>
      <c r="BH129" s="139">
        <f t="shared" si="7"/>
        <v>0</v>
      </c>
      <c r="BI129" s="139">
        <f t="shared" si="8"/>
        <v>0</v>
      </c>
      <c r="BJ129" s="14" t="s">
        <v>78</v>
      </c>
      <c r="BK129" s="139">
        <f t="shared" si="9"/>
        <v>0</v>
      </c>
      <c r="BL129" s="14" t="s">
        <v>114</v>
      </c>
      <c r="BM129" s="138" t="s">
        <v>140</v>
      </c>
    </row>
    <row r="130" spans="2:65" s="1" customFormat="1" ht="24.2" customHeight="1">
      <c r="B130" s="126"/>
      <c r="C130" s="127">
        <v>9</v>
      </c>
      <c r="D130" s="127" t="s">
        <v>110</v>
      </c>
      <c r="E130" s="128" t="s">
        <v>141</v>
      </c>
      <c r="F130" s="129" t="s">
        <v>142</v>
      </c>
      <c r="G130" s="130" t="s">
        <v>118</v>
      </c>
      <c r="H130" s="131">
        <v>212</v>
      </c>
      <c r="I130" s="132"/>
      <c r="J130" s="132">
        <f t="shared" si="0"/>
        <v>0</v>
      </c>
      <c r="K130" s="133"/>
      <c r="L130" s="26"/>
      <c r="M130" s="134" t="s">
        <v>1</v>
      </c>
      <c r="N130" s="135" t="s">
        <v>35</v>
      </c>
      <c r="O130" s="136">
        <v>0.11899999999999999</v>
      </c>
      <c r="P130" s="136">
        <f t="shared" si="1"/>
        <v>25.227999999999998</v>
      </c>
      <c r="Q130" s="136">
        <v>8.9779999999999999E-2</v>
      </c>
      <c r="R130" s="136">
        <f t="shared" si="2"/>
        <v>19.033359999999998</v>
      </c>
      <c r="S130" s="136">
        <v>0</v>
      </c>
      <c r="T130" s="137">
        <f t="shared" si="3"/>
        <v>0</v>
      </c>
      <c r="AR130" s="138" t="s">
        <v>114</v>
      </c>
      <c r="AT130" s="138" t="s">
        <v>110</v>
      </c>
      <c r="AU130" s="138" t="s">
        <v>80</v>
      </c>
      <c r="AY130" s="14" t="s">
        <v>108</v>
      </c>
      <c r="BE130" s="139">
        <f t="shared" si="4"/>
        <v>0</v>
      </c>
      <c r="BF130" s="139">
        <f t="shared" si="5"/>
        <v>0</v>
      </c>
      <c r="BG130" s="139">
        <f t="shared" si="6"/>
        <v>0</v>
      </c>
      <c r="BH130" s="139">
        <f t="shared" si="7"/>
        <v>0</v>
      </c>
      <c r="BI130" s="139">
        <f t="shared" si="8"/>
        <v>0</v>
      </c>
      <c r="BJ130" s="14" t="s">
        <v>78</v>
      </c>
      <c r="BK130" s="139">
        <f t="shared" si="9"/>
        <v>0</v>
      </c>
      <c r="BL130" s="14" t="s">
        <v>114</v>
      </c>
      <c r="BM130" s="138" t="s">
        <v>143</v>
      </c>
    </row>
    <row r="131" spans="2:65" s="1" customFormat="1" ht="33" customHeight="1">
      <c r="B131" s="126"/>
      <c r="C131" s="127">
        <v>10</v>
      </c>
      <c r="D131" s="127" t="s">
        <v>110</v>
      </c>
      <c r="E131" s="128" t="s">
        <v>144</v>
      </c>
      <c r="F131" s="129" t="s">
        <v>145</v>
      </c>
      <c r="G131" s="130" t="s">
        <v>118</v>
      </c>
      <c r="H131" s="131">
        <v>7</v>
      </c>
      <c r="I131" s="132"/>
      <c r="J131" s="132">
        <f t="shared" si="0"/>
        <v>0</v>
      </c>
      <c r="K131" s="133"/>
      <c r="L131" s="26"/>
      <c r="M131" s="134" t="s">
        <v>1</v>
      </c>
      <c r="N131" s="135" t="s">
        <v>35</v>
      </c>
      <c r="O131" s="136">
        <v>0.05</v>
      </c>
      <c r="P131" s="136">
        <f t="shared" si="1"/>
        <v>0.35000000000000003</v>
      </c>
      <c r="Q131" s="136">
        <v>4.4999999999999999E-4</v>
      </c>
      <c r="R131" s="136">
        <f t="shared" si="2"/>
        <v>3.15E-3</v>
      </c>
      <c r="S131" s="136">
        <v>0</v>
      </c>
      <c r="T131" s="137">
        <f t="shared" si="3"/>
        <v>0</v>
      </c>
      <c r="AR131" s="138" t="s">
        <v>114</v>
      </c>
      <c r="AT131" s="138" t="s">
        <v>110</v>
      </c>
      <c r="AU131" s="138" t="s">
        <v>80</v>
      </c>
      <c r="AY131" s="14" t="s">
        <v>108</v>
      </c>
      <c r="BE131" s="139">
        <f t="shared" si="4"/>
        <v>0</v>
      </c>
      <c r="BF131" s="139">
        <f t="shared" si="5"/>
        <v>0</v>
      </c>
      <c r="BG131" s="139">
        <f t="shared" si="6"/>
        <v>0</v>
      </c>
      <c r="BH131" s="139">
        <f t="shared" si="7"/>
        <v>0</v>
      </c>
      <c r="BI131" s="139">
        <f t="shared" si="8"/>
        <v>0</v>
      </c>
      <c r="BJ131" s="14" t="s">
        <v>78</v>
      </c>
      <c r="BK131" s="139">
        <f t="shared" si="9"/>
        <v>0</v>
      </c>
      <c r="BL131" s="14" t="s">
        <v>114</v>
      </c>
      <c r="BM131" s="138" t="s">
        <v>146</v>
      </c>
    </row>
    <row r="132" spans="2:65" s="1" customFormat="1" ht="24.2" customHeight="1">
      <c r="B132" s="126"/>
      <c r="C132" s="127">
        <v>11</v>
      </c>
      <c r="D132" s="127" t="s">
        <v>110</v>
      </c>
      <c r="E132" s="128" t="s">
        <v>147</v>
      </c>
      <c r="F132" s="129" t="s">
        <v>148</v>
      </c>
      <c r="G132" s="130" t="s">
        <v>118</v>
      </c>
      <c r="H132" s="131">
        <v>7</v>
      </c>
      <c r="I132" s="132"/>
      <c r="J132" s="132">
        <f t="shared" si="0"/>
        <v>0</v>
      </c>
      <c r="K132" s="133"/>
      <c r="L132" s="26"/>
      <c r="M132" s="134" t="s">
        <v>1</v>
      </c>
      <c r="N132" s="135" t="s">
        <v>35</v>
      </c>
      <c r="O132" s="136">
        <v>0.19600000000000001</v>
      </c>
      <c r="P132" s="136">
        <f t="shared" si="1"/>
        <v>1.3720000000000001</v>
      </c>
      <c r="Q132" s="136">
        <v>0</v>
      </c>
      <c r="R132" s="136">
        <f t="shared" si="2"/>
        <v>0</v>
      </c>
      <c r="S132" s="136">
        <v>0</v>
      </c>
      <c r="T132" s="137">
        <f t="shared" si="3"/>
        <v>0</v>
      </c>
      <c r="AR132" s="138" t="s">
        <v>114</v>
      </c>
      <c r="AT132" s="138" t="s">
        <v>110</v>
      </c>
      <c r="AU132" s="138" t="s">
        <v>80</v>
      </c>
      <c r="AY132" s="14" t="s">
        <v>108</v>
      </c>
      <c r="BE132" s="139">
        <f t="shared" si="4"/>
        <v>0</v>
      </c>
      <c r="BF132" s="139">
        <f t="shared" si="5"/>
        <v>0</v>
      </c>
      <c r="BG132" s="139">
        <f t="shared" si="6"/>
        <v>0</v>
      </c>
      <c r="BH132" s="139">
        <f t="shared" si="7"/>
        <v>0</v>
      </c>
      <c r="BI132" s="139">
        <f t="shared" si="8"/>
        <v>0</v>
      </c>
      <c r="BJ132" s="14" t="s">
        <v>78</v>
      </c>
      <c r="BK132" s="139">
        <f t="shared" si="9"/>
        <v>0</v>
      </c>
      <c r="BL132" s="14" t="s">
        <v>114</v>
      </c>
      <c r="BM132" s="138" t="s">
        <v>149</v>
      </c>
    </row>
    <row r="133" spans="2:65" s="1" customFormat="1" ht="24.2" customHeight="1">
      <c r="B133" s="126"/>
      <c r="C133" s="127">
        <v>12</v>
      </c>
      <c r="D133" s="127" t="s">
        <v>110</v>
      </c>
      <c r="E133" s="128" t="s">
        <v>150</v>
      </c>
      <c r="F133" s="129" t="s">
        <v>151</v>
      </c>
      <c r="G133" s="130" t="s">
        <v>113</v>
      </c>
      <c r="H133" s="131">
        <v>636</v>
      </c>
      <c r="I133" s="132"/>
      <c r="J133" s="132">
        <f t="shared" si="0"/>
        <v>0</v>
      </c>
      <c r="K133" s="133"/>
      <c r="L133" s="26"/>
      <c r="M133" s="134" t="s">
        <v>1</v>
      </c>
      <c r="N133" s="135" t="s">
        <v>35</v>
      </c>
      <c r="O133" s="136">
        <v>2E-3</v>
      </c>
      <c r="P133" s="136">
        <f t="shared" si="1"/>
        <v>1.272</v>
      </c>
      <c r="Q133" s="136">
        <v>0</v>
      </c>
      <c r="R133" s="136">
        <f t="shared" si="2"/>
        <v>0</v>
      </c>
      <c r="S133" s="136">
        <v>0.02</v>
      </c>
      <c r="T133" s="137">
        <f t="shared" si="3"/>
        <v>12.72</v>
      </c>
      <c r="AR133" s="138" t="s">
        <v>114</v>
      </c>
      <c r="AT133" s="138" t="s">
        <v>110</v>
      </c>
      <c r="AU133" s="138" t="s">
        <v>80</v>
      </c>
      <c r="AY133" s="14" t="s">
        <v>108</v>
      </c>
      <c r="BE133" s="139">
        <f t="shared" si="4"/>
        <v>0</v>
      </c>
      <c r="BF133" s="139">
        <f t="shared" si="5"/>
        <v>0</v>
      </c>
      <c r="BG133" s="139">
        <f t="shared" si="6"/>
        <v>0</v>
      </c>
      <c r="BH133" s="139">
        <f t="shared" si="7"/>
        <v>0</v>
      </c>
      <c r="BI133" s="139">
        <f t="shared" si="8"/>
        <v>0</v>
      </c>
      <c r="BJ133" s="14" t="s">
        <v>78</v>
      </c>
      <c r="BK133" s="139">
        <f t="shared" si="9"/>
        <v>0</v>
      </c>
      <c r="BL133" s="14" t="s">
        <v>114</v>
      </c>
      <c r="BM133" s="138" t="s">
        <v>152</v>
      </c>
    </row>
    <row r="134" spans="2:65" s="1" customFormat="1" ht="33" customHeight="1">
      <c r="B134" s="126"/>
      <c r="C134" s="127">
        <v>13</v>
      </c>
      <c r="D134" s="127" t="s">
        <v>110</v>
      </c>
      <c r="E134" s="128" t="s">
        <v>153</v>
      </c>
      <c r="F134" s="129" t="s">
        <v>154</v>
      </c>
      <c r="G134" s="130" t="s">
        <v>113</v>
      </c>
      <c r="H134" s="131">
        <v>42.4</v>
      </c>
      <c r="I134" s="132"/>
      <c r="J134" s="132">
        <f t="shared" si="0"/>
        <v>0</v>
      </c>
      <c r="K134" s="133"/>
      <c r="L134" s="26"/>
      <c r="M134" s="134" t="s">
        <v>1</v>
      </c>
      <c r="N134" s="135" t="s">
        <v>35</v>
      </c>
      <c r="O134" s="136">
        <v>0.374</v>
      </c>
      <c r="P134" s="136">
        <f t="shared" si="1"/>
        <v>15.8576</v>
      </c>
      <c r="Q134" s="136">
        <v>0</v>
      </c>
      <c r="R134" s="136">
        <f t="shared" si="2"/>
        <v>0</v>
      </c>
      <c r="S134" s="136">
        <v>0</v>
      </c>
      <c r="T134" s="137">
        <f t="shared" si="3"/>
        <v>0</v>
      </c>
      <c r="AR134" s="138" t="s">
        <v>114</v>
      </c>
      <c r="AT134" s="138" t="s">
        <v>110</v>
      </c>
      <c r="AU134" s="138" t="s">
        <v>80</v>
      </c>
      <c r="AY134" s="14" t="s">
        <v>108</v>
      </c>
      <c r="BE134" s="139">
        <f t="shared" si="4"/>
        <v>0</v>
      </c>
      <c r="BF134" s="139">
        <f t="shared" si="5"/>
        <v>0</v>
      </c>
      <c r="BG134" s="139">
        <f t="shared" si="6"/>
        <v>0</v>
      </c>
      <c r="BH134" s="139">
        <f t="shared" si="7"/>
        <v>0</v>
      </c>
      <c r="BI134" s="139">
        <f t="shared" si="8"/>
        <v>0</v>
      </c>
      <c r="BJ134" s="14" t="s">
        <v>78</v>
      </c>
      <c r="BK134" s="139">
        <f t="shared" si="9"/>
        <v>0</v>
      </c>
      <c r="BL134" s="14" t="s">
        <v>114</v>
      </c>
      <c r="BM134" s="138" t="s">
        <v>155</v>
      </c>
    </row>
    <row r="135" spans="2:65" s="12" customFormat="1">
      <c r="B135" s="140"/>
      <c r="D135" s="141" t="s">
        <v>120</v>
      </c>
      <c r="E135" s="142" t="s">
        <v>1</v>
      </c>
      <c r="F135" s="143" t="s">
        <v>156</v>
      </c>
      <c r="H135" s="144">
        <v>42.400000000000006</v>
      </c>
      <c r="L135" s="140"/>
      <c r="M135" s="145"/>
      <c r="T135" s="146"/>
      <c r="AT135" s="142" t="s">
        <v>120</v>
      </c>
      <c r="AU135" s="142" t="s">
        <v>80</v>
      </c>
      <c r="AV135" s="12" t="s">
        <v>80</v>
      </c>
      <c r="AW135" s="12" t="s">
        <v>28</v>
      </c>
      <c r="AX135" s="12" t="s">
        <v>78</v>
      </c>
      <c r="AY135" s="142" t="s">
        <v>108</v>
      </c>
    </row>
    <row r="136" spans="2:65" s="1" customFormat="1" ht="21.75" customHeight="1">
      <c r="B136" s="126"/>
      <c r="C136" s="127">
        <v>14</v>
      </c>
      <c r="D136" s="127" t="s">
        <v>110</v>
      </c>
      <c r="E136" s="128" t="s">
        <v>157</v>
      </c>
      <c r="F136" s="129" t="s">
        <v>158</v>
      </c>
      <c r="G136" s="130" t="s">
        <v>159</v>
      </c>
      <c r="H136" s="131">
        <v>146.28</v>
      </c>
      <c r="I136" s="132"/>
      <c r="J136" s="132">
        <f>ROUND(I136*H136,2)</f>
        <v>0</v>
      </c>
      <c r="K136" s="133"/>
      <c r="L136" s="26"/>
      <c r="M136" s="134" t="s">
        <v>1</v>
      </c>
      <c r="N136" s="135" t="s">
        <v>35</v>
      </c>
      <c r="O136" s="136">
        <v>0.03</v>
      </c>
      <c r="P136" s="136">
        <f>O136*H136</f>
        <v>4.3883999999999999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114</v>
      </c>
      <c r="AT136" s="138" t="s">
        <v>110</v>
      </c>
      <c r="AU136" s="138" t="s">
        <v>80</v>
      </c>
      <c r="AY136" s="14" t="s">
        <v>108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4" t="s">
        <v>78</v>
      </c>
      <c r="BK136" s="139">
        <f>ROUND(I136*H136,2)</f>
        <v>0</v>
      </c>
      <c r="BL136" s="14" t="s">
        <v>114</v>
      </c>
      <c r="BM136" s="138" t="s">
        <v>160</v>
      </c>
    </row>
    <row r="137" spans="2:65" s="1" customFormat="1" ht="24.2" customHeight="1">
      <c r="B137" s="126"/>
      <c r="C137" s="127">
        <v>15</v>
      </c>
      <c r="D137" s="127" t="s">
        <v>110</v>
      </c>
      <c r="E137" s="128" t="s">
        <v>161</v>
      </c>
      <c r="F137" s="129" t="s">
        <v>162</v>
      </c>
      <c r="G137" s="130" t="s">
        <v>159</v>
      </c>
      <c r="H137" s="131">
        <v>1462.8</v>
      </c>
      <c r="I137" s="132"/>
      <c r="J137" s="132">
        <f>ROUND(I137*H137,2)</f>
        <v>0</v>
      </c>
      <c r="K137" s="133"/>
      <c r="L137" s="26"/>
      <c r="M137" s="134" t="s">
        <v>1</v>
      </c>
      <c r="N137" s="135" t="s">
        <v>35</v>
      </c>
      <c r="O137" s="136">
        <v>2E-3</v>
      </c>
      <c r="P137" s="136">
        <f>O137*H137</f>
        <v>2.9255999999999998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114</v>
      </c>
      <c r="AT137" s="138" t="s">
        <v>110</v>
      </c>
      <c r="AU137" s="138" t="s">
        <v>80</v>
      </c>
      <c r="AY137" s="14" t="s">
        <v>108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4" t="s">
        <v>78</v>
      </c>
      <c r="BK137" s="139">
        <f>ROUND(I137*H137,2)</f>
        <v>0</v>
      </c>
      <c r="BL137" s="14" t="s">
        <v>114</v>
      </c>
      <c r="BM137" s="138" t="s">
        <v>163</v>
      </c>
    </row>
    <row r="138" spans="2:65" s="12" customFormat="1">
      <c r="B138" s="140"/>
      <c r="D138" s="141" t="s">
        <v>120</v>
      </c>
      <c r="E138" s="142" t="s">
        <v>1</v>
      </c>
      <c r="F138" s="143" t="s">
        <v>164</v>
      </c>
      <c r="H138" s="144">
        <v>1462.8</v>
      </c>
      <c r="L138" s="140"/>
      <c r="M138" s="145"/>
      <c r="T138" s="146"/>
      <c r="AT138" s="142" t="s">
        <v>120</v>
      </c>
      <c r="AU138" s="142" t="s">
        <v>80</v>
      </c>
      <c r="AV138" s="12" t="s">
        <v>80</v>
      </c>
      <c r="AW138" s="12" t="s">
        <v>28</v>
      </c>
      <c r="AX138" s="12" t="s">
        <v>78</v>
      </c>
      <c r="AY138" s="142" t="s">
        <v>108</v>
      </c>
    </row>
    <row r="139" spans="2:65" s="1" customFormat="1" ht="16.5" customHeight="1">
      <c r="B139" s="126"/>
      <c r="C139" s="127">
        <v>16</v>
      </c>
      <c r="D139" s="127" t="s">
        <v>110</v>
      </c>
      <c r="E139" s="128" t="s">
        <v>165</v>
      </c>
      <c r="F139" s="129" t="s">
        <v>166</v>
      </c>
      <c r="G139" s="130" t="s">
        <v>159</v>
      </c>
      <c r="H139" s="131">
        <v>24.38</v>
      </c>
      <c r="I139" s="132"/>
      <c r="J139" s="132">
        <f>ROUND(I139*H139,2)</f>
        <v>0</v>
      </c>
      <c r="K139" s="133"/>
      <c r="L139" s="26"/>
      <c r="M139" s="134" t="s">
        <v>1</v>
      </c>
      <c r="N139" s="135" t="s">
        <v>35</v>
      </c>
      <c r="O139" s="136">
        <v>0.83499999999999996</v>
      </c>
      <c r="P139" s="136">
        <f>O139*H139</f>
        <v>20.357299999999999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114</v>
      </c>
      <c r="AT139" s="138" t="s">
        <v>110</v>
      </c>
      <c r="AU139" s="138" t="s">
        <v>80</v>
      </c>
      <c r="AY139" s="14" t="s">
        <v>108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4" t="s">
        <v>78</v>
      </c>
      <c r="BK139" s="139">
        <f>ROUND(I139*H139,2)</f>
        <v>0</v>
      </c>
      <c r="BL139" s="14" t="s">
        <v>114</v>
      </c>
      <c r="BM139" s="138" t="s">
        <v>167</v>
      </c>
    </row>
    <row r="140" spans="2:65" s="1" customFormat="1" ht="24.2" customHeight="1">
      <c r="B140" s="126"/>
      <c r="C140" s="127">
        <v>17</v>
      </c>
      <c r="D140" s="127" t="s">
        <v>110</v>
      </c>
      <c r="E140" s="128" t="s">
        <v>168</v>
      </c>
      <c r="F140" s="129" t="s">
        <v>169</v>
      </c>
      <c r="G140" s="130" t="s">
        <v>159</v>
      </c>
      <c r="H140" s="131">
        <v>48.76</v>
      </c>
      <c r="I140" s="132"/>
      <c r="J140" s="132">
        <f>ROUND(I140*H140,2)</f>
        <v>0</v>
      </c>
      <c r="K140" s="133"/>
      <c r="L140" s="26"/>
      <c r="M140" s="134" t="s">
        <v>1</v>
      </c>
      <c r="N140" s="135" t="s">
        <v>35</v>
      </c>
      <c r="O140" s="136">
        <v>4.0000000000000001E-3</v>
      </c>
      <c r="P140" s="136">
        <f>O140*H140</f>
        <v>0.19503999999999999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114</v>
      </c>
      <c r="AT140" s="138" t="s">
        <v>110</v>
      </c>
      <c r="AU140" s="138" t="s">
        <v>80</v>
      </c>
      <c r="AY140" s="14" t="s">
        <v>108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4" t="s">
        <v>78</v>
      </c>
      <c r="BK140" s="139">
        <f>ROUND(I140*H140,2)</f>
        <v>0</v>
      </c>
      <c r="BL140" s="14" t="s">
        <v>114</v>
      </c>
      <c r="BM140" s="138" t="s">
        <v>170</v>
      </c>
    </row>
    <row r="141" spans="2:65" s="12" customFormat="1">
      <c r="B141" s="140"/>
      <c r="D141" s="141" t="s">
        <v>120</v>
      </c>
      <c r="E141" s="142" t="s">
        <v>1</v>
      </c>
      <c r="F141" s="143" t="s">
        <v>171</v>
      </c>
      <c r="H141" s="144">
        <v>48.76</v>
      </c>
      <c r="L141" s="140"/>
      <c r="M141" s="145"/>
      <c r="T141" s="146"/>
      <c r="AT141" s="142" t="s">
        <v>120</v>
      </c>
      <c r="AU141" s="142" t="s">
        <v>80</v>
      </c>
      <c r="AV141" s="12" t="s">
        <v>80</v>
      </c>
      <c r="AW141" s="12" t="s">
        <v>28</v>
      </c>
      <c r="AX141" s="12" t="s">
        <v>78</v>
      </c>
      <c r="AY141" s="142" t="s">
        <v>108</v>
      </c>
    </row>
    <row r="142" spans="2:65" s="1" customFormat="1" ht="24.2" customHeight="1">
      <c r="B142" s="126"/>
      <c r="C142" s="127">
        <v>18</v>
      </c>
      <c r="D142" s="127" t="s">
        <v>110</v>
      </c>
      <c r="E142" s="128" t="s">
        <v>173</v>
      </c>
      <c r="F142" s="129" t="s">
        <v>174</v>
      </c>
      <c r="G142" s="130" t="s">
        <v>159</v>
      </c>
      <c r="H142" s="131">
        <v>24.38</v>
      </c>
      <c r="I142" s="132"/>
      <c r="J142" s="132">
        <f>ROUND(I142*H142,2)</f>
        <v>0</v>
      </c>
      <c r="K142" s="133"/>
      <c r="L142" s="26"/>
      <c r="M142" s="134" t="s">
        <v>1</v>
      </c>
      <c r="N142" s="135" t="s">
        <v>35</v>
      </c>
      <c r="O142" s="136">
        <v>0.376</v>
      </c>
      <c r="P142" s="136">
        <f>O142*H142</f>
        <v>9.166879999999999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114</v>
      </c>
      <c r="AT142" s="138" t="s">
        <v>110</v>
      </c>
      <c r="AU142" s="138" t="s">
        <v>80</v>
      </c>
      <c r="AY142" s="14" t="s">
        <v>108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4" t="s">
        <v>78</v>
      </c>
      <c r="BK142" s="139">
        <f>ROUND(I142*H142,2)</f>
        <v>0</v>
      </c>
      <c r="BL142" s="14" t="s">
        <v>114</v>
      </c>
      <c r="BM142" s="138" t="s">
        <v>175</v>
      </c>
    </row>
    <row r="143" spans="2:65" s="12" customFormat="1">
      <c r="B143" s="140"/>
      <c r="D143" s="141" t="s">
        <v>120</v>
      </c>
      <c r="E143" s="142" t="s">
        <v>1</v>
      </c>
      <c r="F143" s="143" t="s">
        <v>176</v>
      </c>
      <c r="H143" s="144">
        <v>24.38</v>
      </c>
      <c r="L143" s="140"/>
      <c r="M143" s="145"/>
      <c r="T143" s="146"/>
      <c r="AT143" s="142" t="s">
        <v>120</v>
      </c>
      <c r="AU143" s="142" t="s">
        <v>80</v>
      </c>
      <c r="AV143" s="12" t="s">
        <v>80</v>
      </c>
      <c r="AW143" s="12" t="s">
        <v>28</v>
      </c>
      <c r="AX143" s="12" t="s">
        <v>78</v>
      </c>
      <c r="AY143" s="142" t="s">
        <v>108</v>
      </c>
    </row>
    <row r="144" spans="2:65" s="1" customFormat="1" ht="44.25" customHeight="1">
      <c r="B144" s="126"/>
      <c r="C144" s="127">
        <v>19</v>
      </c>
      <c r="D144" s="127" t="s">
        <v>110</v>
      </c>
      <c r="E144" s="128" t="s">
        <v>177</v>
      </c>
      <c r="F144" s="129" t="s">
        <v>178</v>
      </c>
      <c r="G144" s="130" t="s">
        <v>159</v>
      </c>
      <c r="H144" s="131">
        <v>146.28</v>
      </c>
      <c r="I144" s="132"/>
      <c r="J144" s="132">
        <f>ROUND(I144*H144,2)</f>
        <v>0</v>
      </c>
      <c r="K144" s="133"/>
      <c r="L144" s="26"/>
      <c r="M144" s="134" t="s">
        <v>1</v>
      </c>
      <c r="N144" s="135" t="s">
        <v>35</v>
      </c>
      <c r="O144" s="136">
        <v>0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114</v>
      </c>
      <c r="AT144" s="138" t="s">
        <v>110</v>
      </c>
      <c r="AU144" s="138" t="s">
        <v>80</v>
      </c>
      <c r="AY144" s="14" t="s">
        <v>108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4" t="s">
        <v>78</v>
      </c>
      <c r="BK144" s="139">
        <f>ROUND(I144*H144,2)</f>
        <v>0</v>
      </c>
      <c r="BL144" s="14" t="s">
        <v>114</v>
      </c>
      <c r="BM144" s="138" t="s">
        <v>179</v>
      </c>
    </row>
    <row r="145" spans="2:65" s="1" customFormat="1" ht="33" customHeight="1">
      <c r="B145" s="126"/>
      <c r="C145" s="127">
        <v>20</v>
      </c>
      <c r="D145" s="127" t="s">
        <v>110</v>
      </c>
      <c r="E145" s="128" t="s">
        <v>180</v>
      </c>
      <c r="F145" s="129" t="s">
        <v>181</v>
      </c>
      <c r="G145" s="130" t="s">
        <v>159</v>
      </c>
      <c r="H145" s="131">
        <v>192.55799999999999</v>
      </c>
      <c r="I145" s="132"/>
      <c r="J145" s="132">
        <f>ROUND(I145*H145,2)</f>
        <v>0</v>
      </c>
      <c r="K145" s="133"/>
      <c r="L145" s="26"/>
      <c r="M145" s="147" t="s">
        <v>1</v>
      </c>
      <c r="N145" s="148" t="s">
        <v>35</v>
      </c>
      <c r="O145" s="149">
        <v>6.6000000000000003E-2</v>
      </c>
      <c r="P145" s="149">
        <f>O145*H145</f>
        <v>12.708828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38" t="s">
        <v>114</v>
      </c>
      <c r="AT145" s="138" t="s">
        <v>110</v>
      </c>
      <c r="AU145" s="138" t="s">
        <v>80</v>
      </c>
      <c r="AY145" s="14" t="s">
        <v>108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4" t="s">
        <v>78</v>
      </c>
      <c r="BK145" s="139">
        <f>ROUND(I145*H145,2)</f>
        <v>0</v>
      </c>
      <c r="BL145" s="14" t="s">
        <v>114</v>
      </c>
      <c r="BM145" s="138" t="s">
        <v>182</v>
      </c>
    </row>
    <row r="146" spans="2:65" s="1" customFormat="1" ht="6.95" customHeight="1">
      <c r="B146" s="38"/>
      <c r="C146" s="39"/>
      <c r="D146" s="39"/>
      <c r="E146" s="39"/>
      <c r="F146" s="39"/>
      <c r="G146" s="39"/>
      <c r="H146" s="39"/>
      <c r="I146" s="39"/>
      <c r="J146" s="39"/>
      <c r="K146" s="39"/>
      <c r="L146" s="26"/>
    </row>
  </sheetData>
  <autoFilter ref="C117:K14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5"/>
  <sheetViews>
    <sheetView showGridLines="0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5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5" customHeight="1">
      <c r="B4" s="17"/>
      <c r="D4" s="18" t="s">
        <v>83</v>
      </c>
      <c r="L4" s="17"/>
      <c r="M4" s="82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186" t="str">
        <f>'Rekapitulace stavby'!K6</f>
        <v>Oprava komunikace Erbenova</v>
      </c>
      <c r="F7" s="187"/>
      <c r="G7" s="187"/>
      <c r="H7" s="187"/>
      <c r="L7" s="17"/>
    </row>
    <row r="8" spans="2:46" s="1" customFormat="1" ht="12" customHeight="1">
      <c r="B8" s="26"/>
      <c r="D8" s="23" t="s">
        <v>84</v>
      </c>
      <c r="L8" s="26"/>
    </row>
    <row r="9" spans="2:46" s="1" customFormat="1" ht="16.5" customHeight="1">
      <c r="B9" s="26"/>
      <c r="E9" s="151" t="s">
        <v>183</v>
      </c>
      <c r="F9" s="185"/>
      <c r="G9" s="185"/>
      <c r="H9" s="185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3" t="s">
        <v>16</v>
      </c>
      <c r="F11" s="21" t="s">
        <v>1</v>
      </c>
      <c r="I11" s="23" t="s">
        <v>17</v>
      </c>
      <c r="J11" s="21" t="s">
        <v>1</v>
      </c>
      <c r="L11" s="26"/>
    </row>
    <row r="12" spans="2:46" s="1" customFormat="1" ht="12" customHeight="1">
      <c r="B12" s="26"/>
      <c r="D12" s="23" t="s">
        <v>18</v>
      </c>
      <c r="F12" s="21" t="s">
        <v>19</v>
      </c>
      <c r="I12" s="23" t="s">
        <v>20</v>
      </c>
      <c r="J12" s="46" t="str">
        <f>'Rekapitulace stavby'!AN8</f>
        <v>26. 6. 2024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22</v>
      </c>
      <c r="I14" s="23" t="s">
        <v>23</v>
      </c>
      <c r="J14" s="21" t="str">
        <f>IF('Rekapitulace stavby'!AN10="","",'Rekapitulace stavby'!AN10)</f>
        <v/>
      </c>
      <c r="L14" s="26"/>
    </row>
    <row r="15" spans="2:46" s="1" customFormat="1" ht="18" customHeight="1">
      <c r="B15" s="26"/>
      <c r="E15" s="21" t="str">
        <f>IF('Rekapitulace stavby'!E11="","",'Rekapitulace stavby'!E11)</f>
        <v xml:space="preserve"> </v>
      </c>
      <c r="I15" s="23" t="s">
        <v>24</v>
      </c>
      <c r="J15" s="21" t="str">
        <f>IF('Rekapitulace stavby'!AN11="","",'Rekapitulace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25</v>
      </c>
      <c r="I17" s="23" t="s">
        <v>23</v>
      </c>
      <c r="J17" s="21" t="str">
        <f>'Rekapitulace stavby'!AN13</f>
        <v/>
      </c>
      <c r="L17" s="26"/>
    </row>
    <row r="18" spans="2:12" s="1" customFormat="1" ht="18" customHeight="1">
      <c r="B18" s="26"/>
      <c r="E18" s="173" t="str">
        <f>'Rekapitulace stavby'!E14</f>
        <v xml:space="preserve"> </v>
      </c>
      <c r="F18" s="173"/>
      <c r="G18" s="173"/>
      <c r="H18" s="173"/>
      <c r="I18" s="23" t="s">
        <v>24</v>
      </c>
      <c r="J18" s="21" t="str">
        <f>'Rekapitulace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26</v>
      </c>
      <c r="I20" s="23" t="s">
        <v>23</v>
      </c>
      <c r="J20" s="21" t="str">
        <f>IF('Rekapitulace stavby'!AN16="","",'Rekapitulace stavby'!AN16)</f>
        <v/>
      </c>
      <c r="L20" s="26"/>
    </row>
    <row r="21" spans="2:12" s="1" customFormat="1" ht="18" customHeight="1">
      <c r="B21" s="26"/>
      <c r="E21" s="21" t="str">
        <f>IF('Rekapitulace stavby'!E17="","",'Rekapitulace stavby'!E17)</f>
        <v xml:space="preserve"> </v>
      </c>
      <c r="I21" s="23" t="s">
        <v>24</v>
      </c>
      <c r="J21" s="21" t="str">
        <f>IF('Rekapitulace stavby'!AN17="","",'Rekapitulace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27</v>
      </c>
      <c r="I23" s="23" t="s">
        <v>23</v>
      </c>
      <c r="J23" s="21" t="str">
        <f>IF('Rekapitulace stavby'!AN19="","",'Rekapitulace stavby'!AN19)</f>
        <v/>
      </c>
      <c r="L23" s="26"/>
    </row>
    <row r="24" spans="2:12" s="1" customFormat="1" ht="18" customHeight="1">
      <c r="B24" s="26"/>
      <c r="E24" s="21" t="str">
        <f>IF('Rekapitulace stavby'!E20="","",'Rekapitulace stavby'!E20)</f>
        <v xml:space="preserve"> </v>
      </c>
      <c r="I24" s="23" t="s">
        <v>24</v>
      </c>
      <c r="J24" s="21" t="str">
        <f>IF('Rekapitulace stavby'!AN20="","",'Rekapitulace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29</v>
      </c>
      <c r="L26" s="26"/>
    </row>
    <row r="27" spans="2:12" s="7" customFormat="1" ht="16.5" customHeight="1">
      <c r="B27" s="83"/>
      <c r="E27" s="176" t="s">
        <v>1</v>
      </c>
      <c r="F27" s="176"/>
      <c r="G27" s="176"/>
      <c r="H27" s="176"/>
      <c r="L27" s="83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84" t="s">
        <v>30</v>
      </c>
      <c r="J30" s="60">
        <f>ROUND(J118, 2)</f>
        <v>0</v>
      </c>
      <c r="L30" s="26"/>
    </row>
    <row r="31" spans="2:12" s="1" customFormat="1" ht="6.95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customHeight="1">
      <c r="B32" s="26"/>
      <c r="F32" s="29" t="s">
        <v>32</v>
      </c>
      <c r="I32" s="29" t="s">
        <v>31</v>
      </c>
      <c r="J32" s="29" t="s">
        <v>33</v>
      </c>
      <c r="L32" s="26"/>
    </row>
    <row r="33" spans="2:12" s="1" customFormat="1" ht="14.45" customHeight="1">
      <c r="B33" s="26"/>
      <c r="D33" s="49" t="s">
        <v>34</v>
      </c>
      <c r="E33" s="23" t="s">
        <v>35</v>
      </c>
      <c r="F33" s="85">
        <f>ROUND((SUM(BE118:BE124)),  2)</f>
        <v>0</v>
      </c>
      <c r="I33" s="86">
        <v>0.21</v>
      </c>
      <c r="J33" s="85">
        <f>ROUND(((SUM(BE118:BE124))*I33),  2)</f>
        <v>0</v>
      </c>
      <c r="L33" s="26"/>
    </row>
    <row r="34" spans="2:12" s="1" customFormat="1" ht="14.45" customHeight="1">
      <c r="B34" s="26"/>
      <c r="E34" s="23" t="s">
        <v>36</v>
      </c>
      <c r="F34" s="85">
        <f>ROUND((SUM(BF118:BF124)),  2)</f>
        <v>0</v>
      </c>
      <c r="I34" s="86">
        <v>0.12</v>
      </c>
      <c r="J34" s="85">
        <f>ROUND(((SUM(BF118:BF124))*I34),  2)</f>
        <v>0</v>
      </c>
      <c r="L34" s="26"/>
    </row>
    <row r="35" spans="2:12" s="1" customFormat="1" ht="14.45" hidden="1" customHeight="1">
      <c r="B35" s="26"/>
      <c r="E35" s="23" t="s">
        <v>37</v>
      </c>
      <c r="F35" s="85">
        <f>ROUND((SUM(BG118:BG124)),  2)</f>
        <v>0</v>
      </c>
      <c r="I35" s="86">
        <v>0.21</v>
      </c>
      <c r="J35" s="85">
        <f>0</f>
        <v>0</v>
      </c>
      <c r="L35" s="26"/>
    </row>
    <row r="36" spans="2:12" s="1" customFormat="1" ht="14.45" hidden="1" customHeight="1">
      <c r="B36" s="26"/>
      <c r="E36" s="23" t="s">
        <v>38</v>
      </c>
      <c r="F36" s="85">
        <f>ROUND((SUM(BH118:BH124)),  2)</f>
        <v>0</v>
      </c>
      <c r="I36" s="86">
        <v>0.12</v>
      </c>
      <c r="J36" s="85">
        <f>0</f>
        <v>0</v>
      </c>
      <c r="L36" s="26"/>
    </row>
    <row r="37" spans="2:12" s="1" customFormat="1" ht="14.45" hidden="1" customHeight="1">
      <c r="B37" s="26"/>
      <c r="E37" s="23" t="s">
        <v>39</v>
      </c>
      <c r="F37" s="85">
        <f>ROUND((SUM(BI118:BI124)),  2)</f>
        <v>0</v>
      </c>
      <c r="I37" s="86">
        <v>0</v>
      </c>
      <c r="J37" s="85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7"/>
      <c r="D39" s="88" t="s">
        <v>40</v>
      </c>
      <c r="E39" s="51"/>
      <c r="F39" s="51"/>
      <c r="G39" s="89" t="s">
        <v>41</v>
      </c>
      <c r="H39" s="90" t="s">
        <v>42</v>
      </c>
      <c r="I39" s="51"/>
      <c r="J39" s="91">
        <f>SUM(J30:J37)</f>
        <v>0</v>
      </c>
      <c r="K39" s="92"/>
      <c r="L39" s="26"/>
    </row>
    <row r="40" spans="2:12" s="1" customFormat="1" ht="14.45" customHeight="1">
      <c r="B40" s="26"/>
      <c r="L40" s="26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43</v>
      </c>
      <c r="E50" s="36"/>
      <c r="F50" s="36"/>
      <c r="G50" s="35" t="s">
        <v>44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45</v>
      </c>
      <c r="E61" s="28"/>
      <c r="F61" s="93" t="s">
        <v>46</v>
      </c>
      <c r="G61" s="37" t="s">
        <v>45</v>
      </c>
      <c r="H61" s="28"/>
      <c r="I61" s="28"/>
      <c r="J61" s="94" t="s">
        <v>46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47</v>
      </c>
      <c r="E65" s="36"/>
      <c r="F65" s="36"/>
      <c r="G65" s="35" t="s">
        <v>48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45</v>
      </c>
      <c r="E76" s="28"/>
      <c r="F76" s="93" t="s">
        <v>46</v>
      </c>
      <c r="G76" s="37" t="s">
        <v>45</v>
      </c>
      <c r="H76" s="28"/>
      <c r="I76" s="28"/>
      <c r="J76" s="94" t="s">
        <v>46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8" t="s">
        <v>86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14</v>
      </c>
      <c r="L84" s="26"/>
    </row>
    <row r="85" spans="2:47" s="1" customFormat="1" ht="16.5" hidden="1" customHeight="1">
      <c r="B85" s="26"/>
      <c r="E85" s="186" t="str">
        <f>E7</f>
        <v>Oprava komunikace Erbenova</v>
      </c>
      <c r="F85" s="187"/>
      <c r="G85" s="187"/>
      <c r="H85" s="187"/>
      <c r="L85" s="26"/>
    </row>
    <row r="86" spans="2:47" s="1" customFormat="1" ht="12" hidden="1" customHeight="1">
      <c r="B86" s="26"/>
      <c r="C86" s="23" t="s">
        <v>84</v>
      </c>
      <c r="L86" s="26"/>
    </row>
    <row r="87" spans="2:47" s="1" customFormat="1" ht="16.5" hidden="1" customHeight="1">
      <c r="B87" s="26"/>
      <c r="E87" s="151" t="str">
        <f>E9</f>
        <v>D - VRN</v>
      </c>
      <c r="F87" s="185"/>
      <c r="G87" s="185"/>
      <c r="H87" s="185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18</v>
      </c>
      <c r="F89" s="21" t="str">
        <f>F12</f>
        <v xml:space="preserve"> </v>
      </c>
      <c r="I89" s="23" t="s">
        <v>20</v>
      </c>
      <c r="J89" s="46" t="str">
        <f>IF(J12="","",J12)</f>
        <v>26. 6. 2024</v>
      </c>
      <c r="L89" s="26"/>
    </row>
    <row r="90" spans="2:47" s="1" customFormat="1" ht="6.95" hidden="1" customHeight="1">
      <c r="B90" s="26"/>
      <c r="L90" s="26"/>
    </row>
    <row r="91" spans="2:47" s="1" customFormat="1" ht="15.2" hidden="1" customHeight="1">
      <c r="B91" s="26"/>
      <c r="C91" s="23" t="s">
        <v>22</v>
      </c>
      <c r="F91" s="21" t="str">
        <f>E15</f>
        <v xml:space="preserve"> </v>
      </c>
      <c r="I91" s="23" t="s">
        <v>26</v>
      </c>
      <c r="J91" s="24" t="str">
        <f>E21</f>
        <v xml:space="preserve"> </v>
      </c>
      <c r="L91" s="26"/>
    </row>
    <row r="92" spans="2:47" s="1" customFormat="1" ht="15.2" hidden="1" customHeight="1">
      <c r="B92" s="26"/>
      <c r="C92" s="23" t="s">
        <v>25</v>
      </c>
      <c r="F92" s="21" t="str">
        <f>IF(E18="","",E18)</f>
        <v xml:space="preserve"> </v>
      </c>
      <c r="I92" s="23" t="s">
        <v>27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5" t="s">
        <v>87</v>
      </c>
      <c r="D94" s="87"/>
      <c r="E94" s="87"/>
      <c r="F94" s="87"/>
      <c r="G94" s="87"/>
      <c r="H94" s="87"/>
      <c r="I94" s="87"/>
      <c r="J94" s="96" t="s">
        <v>88</v>
      </c>
      <c r="K94" s="87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7" t="s">
        <v>89</v>
      </c>
      <c r="J96" s="60">
        <f>J118</f>
        <v>0</v>
      </c>
      <c r="L96" s="26"/>
      <c r="AU96" s="14" t="s">
        <v>90</v>
      </c>
    </row>
    <row r="97" spans="2:12" s="8" customFormat="1" ht="24.95" hidden="1" customHeight="1">
      <c r="B97" s="98"/>
      <c r="D97" s="99" t="s">
        <v>184</v>
      </c>
      <c r="E97" s="100"/>
      <c r="F97" s="100"/>
      <c r="G97" s="100"/>
      <c r="H97" s="100"/>
      <c r="I97" s="100"/>
      <c r="J97" s="101">
        <f>J119</f>
        <v>0</v>
      </c>
      <c r="L97" s="98"/>
    </row>
    <row r="98" spans="2:12" s="9" customFormat="1" ht="19.899999999999999" hidden="1" customHeight="1">
      <c r="B98" s="102"/>
      <c r="D98" s="103" t="s">
        <v>185</v>
      </c>
      <c r="E98" s="104"/>
      <c r="F98" s="104"/>
      <c r="G98" s="104"/>
      <c r="H98" s="104"/>
      <c r="I98" s="104"/>
      <c r="J98" s="105">
        <f>J120</f>
        <v>0</v>
      </c>
      <c r="L98" s="102"/>
    </row>
    <row r="99" spans="2:12" s="1" customFormat="1" ht="21.75" hidden="1" customHeight="1">
      <c r="B99" s="26"/>
      <c r="L99" s="26"/>
    </row>
    <row r="100" spans="2:12" s="1" customFormat="1" ht="6.95" hidden="1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26"/>
    </row>
    <row r="101" spans="2:12" hidden="1"/>
    <row r="102" spans="2:12" hidden="1"/>
    <row r="103" spans="2:12" hidden="1"/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6"/>
    </row>
    <row r="105" spans="2:12" s="1" customFormat="1" ht="24.95" customHeight="1">
      <c r="B105" s="26"/>
      <c r="C105" s="18" t="s">
        <v>93</v>
      </c>
      <c r="L105" s="26"/>
    </row>
    <row r="106" spans="2:12" s="1" customFormat="1" ht="6.95" customHeight="1">
      <c r="B106" s="26"/>
      <c r="L106" s="26"/>
    </row>
    <row r="107" spans="2:12" s="1" customFormat="1" ht="12" customHeight="1">
      <c r="B107" s="26"/>
      <c r="C107" s="23" t="s">
        <v>14</v>
      </c>
      <c r="L107" s="26"/>
    </row>
    <row r="108" spans="2:12" s="1" customFormat="1" ht="16.5" customHeight="1">
      <c r="B108" s="26"/>
      <c r="E108" s="186" t="str">
        <f>E7</f>
        <v>Oprava komunikace Erbenova</v>
      </c>
      <c r="F108" s="187"/>
      <c r="G108" s="187"/>
      <c r="H108" s="187"/>
      <c r="L108" s="26"/>
    </row>
    <row r="109" spans="2:12" s="1" customFormat="1" ht="12" customHeight="1">
      <c r="B109" s="26"/>
      <c r="C109" s="23" t="s">
        <v>84</v>
      </c>
      <c r="L109" s="26"/>
    </row>
    <row r="110" spans="2:12" s="1" customFormat="1" ht="16.5" customHeight="1">
      <c r="B110" s="26"/>
      <c r="E110" s="151" t="str">
        <f>E9</f>
        <v>D - VRN</v>
      </c>
      <c r="F110" s="185"/>
      <c r="G110" s="185"/>
      <c r="H110" s="185"/>
      <c r="L110" s="26"/>
    </row>
    <row r="111" spans="2:12" s="1" customFormat="1" ht="6.95" customHeight="1">
      <c r="B111" s="26"/>
      <c r="L111" s="26"/>
    </row>
    <row r="112" spans="2:12" s="1" customFormat="1" ht="12" customHeight="1">
      <c r="B112" s="26"/>
      <c r="C112" s="23" t="s">
        <v>18</v>
      </c>
      <c r="F112" s="21" t="str">
        <f>F12</f>
        <v xml:space="preserve"> </v>
      </c>
      <c r="I112" s="23" t="s">
        <v>20</v>
      </c>
      <c r="J112" s="46" t="str">
        <f>IF(J12="","",J12)</f>
        <v>26. 6. 2024</v>
      </c>
      <c r="L112" s="26"/>
    </row>
    <row r="113" spans="2:65" s="1" customFormat="1" ht="6.95" customHeight="1">
      <c r="B113" s="26"/>
      <c r="L113" s="26"/>
    </row>
    <row r="114" spans="2:65" s="1" customFormat="1" ht="15.2" customHeight="1">
      <c r="B114" s="26"/>
      <c r="C114" s="23" t="s">
        <v>22</v>
      </c>
      <c r="F114" s="21" t="str">
        <f>E15</f>
        <v xml:space="preserve"> </v>
      </c>
      <c r="I114" s="23" t="s">
        <v>26</v>
      </c>
      <c r="J114" s="24" t="str">
        <f>E21</f>
        <v xml:space="preserve"> </v>
      </c>
      <c r="L114" s="26"/>
    </row>
    <row r="115" spans="2:65" s="1" customFormat="1" ht="15.2" customHeight="1">
      <c r="B115" s="26"/>
      <c r="C115" s="23" t="s">
        <v>25</v>
      </c>
      <c r="F115" s="21" t="str">
        <f>IF(E18="","",E18)</f>
        <v xml:space="preserve"> </v>
      </c>
      <c r="I115" s="23" t="s">
        <v>27</v>
      </c>
      <c r="J115" s="24" t="str">
        <f>E24</f>
        <v xml:space="preserve"> </v>
      </c>
      <c r="L115" s="26"/>
    </row>
    <row r="116" spans="2:65" s="1" customFormat="1" ht="10.35" customHeight="1">
      <c r="B116" s="26"/>
      <c r="L116" s="26"/>
    </row>
    <row r="117" spans="2:65" s="10" customFormat="1" ht="29.25" customHeight="1">
      <c r="B117" s="106"/>
      <c r="C117" s="107" t="s">
        <v>94</v>
      </c>
      <c r="D117" s="108" t="s">
        <v>55</v>
      </c>
      <c r="E117" s="108" t="s">
        <v>51</v>
      </c>
      <c r="F117" s="108" t="s">
        <v>52</v>
      </c>
      <c r="G117" s="108" t="s">
        <v>95</v>
      </c>
      <c r="H117" s="108" t="s">
        <v>96</v>
      </c>
      <c r="I117" s="108" t="s">
        <v>97</v>
      </c>
      <c r="J117" s="109" t="s">
        <v>88</v>
      </c>
      <c r="K117" s="110" t="s">
        <v>98</v>
      </c>
      <c r="L117" s="106"/>
      <c r="M117" s="53" t="s">
        <v>1</v>
      </c>
      <c r="N117" s="54" t="s">
        <v>34</v>
      </c>
      <c r="O117" s="54" t="s">
        <v>99</v>
      </c>
      <c r="P117" s="54" t="s">
        <v>100</v>
      </c>
      <c r="Q117" s="54" t="s">
        <v>101</v>
      </c>
      <c r="R117" s="54" t="s">
        <v>102</v>
      </c>
      <c r="S117" s="54" t="s">
        <v>103</v>
      </c>
      <c r="T117" s="55" t="s">
        <v>104</v>
      </c>
    </row>
    <row r="118" spans="2:65" s="1" customFormat="1" ht="22.9" customHeight="1">
      <c r="B118" s="26"/>
      <c r="C118" s="58" t="s">
        <v>105</v>
      </c>
      <c r="J118" s="111">
        <f>J119</f>
        <v>0</v>
      </c>
      <c r="L118" s="26"/>
      <c r="M118" s="56"/>
      <c r="N118" s="47"/>
      <c r="O118" s="47"/>
      <c r="P118" s="112">
        <f>P119</f>
        <v>0</v>
      </c>
      <c r="Q118" s="47"/>
      <c r="R118" s="112">
        <f>R119</f>
        <v>0</v>
      </c>
      <c r="S118" s="47"/>
      <c r="T118" s="113">
        <f>T119</f>
        <v>0</v>
      </c>
      <c r="AT118" s="14" t="s">
        <v>69</v>
      </c>
      <c r="AU118" s="14" t="s">
        <v>90</v>
      </c>
      <c r="BK118" s="114">
        <f>BK119</f>
        <v>0</v>
      </c>
    </row>
    <row r="119" spans="2:65" s="11" customFormat="1" ht="25.9" customHeight="1">
      <c r="B119" s="115"/>
      <c r="D119" s="116" t="s">
        <v>69</v>
      </c>
      <c r="E119" s="117" t="s">
        <v>81</v>
      </c>
      <c r="F119" s="117" t="s">
        <v>186</v>
      </c>
      <c r="J119" s="118">
        <f>J120</f>
        <v>0</v>
      </c>
      <c r="L119" s="115"/>
      <c r="M119" s="119"/>
      <c r="P119" s="120">
        <f>P120</f>
        <v>0</v>
      </c>
      <c r="R119" s="120">
        <f>R120</f>
        <v>0</v>
      </c>
      <c r="T119" s="121">
        <f>T120</f>
        <v>0</v>
      </c>
      <c r="AR119" s="116" t="s">
        <v>172</v>
      </c>
      <c r="AT119" s="122" t="s">
        <v>69</v>
      </c>
      <c r="AU119" s="122" t="s">
        <v>70</v>
      </c>
      <c r="AY119" s="116" t="s">
        <v>108</v>
      </c>
      <c r="BK119" s="123">
        <f>BK120</f>
        <v>0</v>
      </c>
    </row>
    <row r="120" spans="2:65" s="11" customFormat="1" ht="22.9" customHeight="1">
      <c r="B120" s="115"/>
      <c r="D120" s="116" t="s">
        <v>69</v>
      </c>
      <c r="E120" s="124" t="s">
        <v>187</v>
      </c>
      <c r="F120" s="124" t="s">
        <v>188</v>
      </c>
      <c r="J120" s="125">
        <f>J121+J122+J123+J124</f>
        <v>0</v>
      </c>
      <c r="L120" s="115"/>
      <c r="M120" s="119"/>
      <c r="P120" s="120">
        <f>SUM(P121:P124)</f>
        <v>0</v>
      </c>
      <c r="R120" s="120">
        <f>SUM(R121:R124)</f>
        <v>0</v>
      </c>
      <c r="T120" s="121">
        <f>SUM(T121:T124)</f>
        <v>0</v>
      </c>
      <c r="AR120" s="116" t="s">
        <v>172</v>
      </c>
      <c r="AT120" s="122" t="s">
        <v>69</v>
      </c>
      <c r="AU120" s="122" t="s">
        <v>78</v>
      </c>
      <c r="AY120" s="116" t="s">
        <v>108</v>
      </c>
      <c r="BK120" s="123">
        <f>SUM(BK121:BK124)</f>
        <v>0</v>
      </c>
    </row>
    <row r="121" spans="2:65" s="1" customFormat="1" ht="16.5" customHeight="1">
      <c r="B121" s="126"/>
      <c r="C121" s="189">
        <v>1</v>
      </c>
      <c r="D121" s="189" t="s">
        <v>110</v>
      </c>
      <c r="E121" s="190" t="s">
        <v>189</v>
      </c>
      <c r="F121" s="191" t="s">
        <v>190</v>
      </c>
      <c r="G121" s="192" t="s">
        <v>191</v>
      </c>
      <c r="H121" s="193">
        <v>1</v>
      </c>
      <c r="I121" s="194"/>
      <c r="J121" s="194">
        <f>ROUND(I121*H121,2)</f>
        <v>0</v>
      </c>
      <c r="K121" s="188"/>
      <c r="L121" s="26"/>
      <c r="M121" s="134" t="s">
        <v>1</v>
      </c>
      <c r="N121" s="135" t="s">
        <v>35</v>
      </c>
      <c r="O121" s="136">
        <v>0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192</v>
      </c>
      <c r="AT121" s="138" t="s">
        <v>110</v>
      </c>
      <c r="AU121" s="138" t="s">
        <v>80</v>
      </c>
      <c r="AY121" s="14" t="s">
        <v>108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4" t="s">
        <v>78</v>
      </c>
      <c r="BK121" s="139">
        <f>ROUND(I121*H121,2)</f>
        <v>0</v>
      </c>
      <c r="BL121" s="14" t="s">
        <v>192</v>
      </c>
      <c r="BM121" s="138" t="s">
        <v>193</v>
      </c>
    </row>
    <row r="122" spans="2:65" s="1" customFormat="1" ht="26.25" customHeight="1">
      <c r="B122" s="126"/>
      <c r="C122" s="189">
        <v>2</v>
      </c>
      <c r="D122" s="195" t="s">
        <v>199</v>
      </c>
      <c r="E122" s="190" t="s">
        <v>200</v>
      </c>
      <c r="F122" s="196" t="s">
        <v>201</v>
      </c>
      <c r="G122" s="195" t="s">
        <v>191</v>
      </c>
      <c r="H122" s="193">
        <v>1</v>
      </c>
      <c r="I122" s="194"/>
      <c r="J122" s="194">
        <f>H122*I122</f>
        <v>0</v>
      </c>
      <c r="K122" s="188"/>
      <c r="L122" s="26"/>
      <c r="M122" s="134"/>
      <c r="N122" s="135"/>
      <c r="O122" s="136"/>
      <c r="P122" s="136"/>
      <c r="Q122" s="136"/>
      <c r="R122" s="136"/>
      <c r="S122" s="136"/>
      <c r="T122" s="137"/>
      <c r="AR122" s="138"/>
      <c r="AT122" s="138"/>
      <c r="AU122" s="138"/>
      <c r="AY122" s="14"/>
      <c r="BE122" s="139"/>
      <c r="BF122" s="139"/>
      <c r="BG122" s="139"/>
      <c r="BH122" s="139"/>
      <c r="BI122" s="139"/>
      <c r="BJ122" s="14"/>
      <c r="BK122" s="139"/>
      <c r="BL122" s="14"/>
      <c r="BM122" s="138"/>
    </row>
    <row r="123" spans="2:65" s="1" customFormat="1" ht="16.5" customHeight="1">
      <c r="B123" s="126"/>
      <c r="C123" s="189">
        <v>3</v>
      </c>
      <c r="D123" s="189" t="s">
        <v>110</v>
      </c>
      <c r="E123" s="190" t="s">
        <v>194</v>
      </c>
      <c r="F123" s="191" t="s">
        <v>188</v>
      </c>
      <c r="G123" s="192" t="s">
        <v>191</v>
      </c>
      <c r="H123" s="193">
        <v>1</v>
      </c>
      <c r="I123" s="194"/>
      <c r="J123" s="194">
        <f>ROUND(I123*H123,2)</f>
        <v>0</v>
      </c>
      <c r="K123" s="188"/>
      <c r="L123" s="26"/>
      <c r="M123" s="134" t="s">
        <v>1</v>
      </c>
      <c r="N123" s="135" t="s">
        <v>35</v>
      </c>
      <c r="O123" s="136">
        <v>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192</v>
      </c>
      <c r="AT123" s="138" t="s">
        <v>110</v>
      </c>
      <c r="AU123" s="138" t="s">
        <v>80</v>
      </c>
      <c r="AY123" s="14" t="s">
        <v>108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4" t="s">
        <v>78</v>
      </c>
      <c r="BK123" s="139">
        <f>ROUND(I123*H123,2)</f>
        <v>0</v>
      </c>
      <c r="BL123" s="14" t="s">
        <v>192</v>
      </c>
      <c r="BM123" s="138" t="s">
        <v>195</v>
      </c>
    </row>
    <row r="124" spans="2:65" s="1" customFormat="1" ht="16.5" customHeight="1">
      <c r="B124" s="126"/>
      <c r="C124" s="189">
        <v>4</v>
      </c>
      <c r="D124" s="189" t="s">
        <v>110</v>
      </c>
      <c r="E124" s="190" t="s">
        <v>196</v>
      </c>
      <c r="F124" s="191" t="s">
        <v>197</v>
      </c>
      <c r="G124" s="192" t="s">
        <v>191</v>
      </c>
      <c r="H124" s="193">
        <v>1</v>
      </c>
      <c r="I124" s="194"/>
      <c r="J124" s="194">
        <f>ROUND(I124*H124,2)</f>
        <v>0</v>
      </c>
      <c r="K124" s="188"/>
      <c r="L124" s="26"/>
      <c r="M124" s="147" t="s">
        <v>1</v>
      </c>
      <c r="N124" s="148" t="s">
        <v>35</v>
      </c>
      <c r="O124" s="149">
        <v>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38" t="s">
        <v>192</v>
      </c>
      <c r="AT124" s="138" t="s">
        <v>110</v>
      </c>
      <c r="AU124" s="138" t="s">
        <v>80</v>
      </c>
      <c r="AY124" s="14" t="s">
        <v>108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4" t="s">
        <v>78</v>
      </c>
      <c r="BK124" s="139">
        <f>ROUND(I124*H124,2)</f>
        <v>0</v>
      </c>
      <c r="BL124" s="14" t="s">
        <v>192</v>
      </c>
      <c r="BM124" s="138" t="s">
        <v>198</v>
      </c>
    </row>
    <row r="125" spans="2:65" s="1" customFormat="1" ht="6.95" customHeight="1">
      <c r="B125" s="38"/>
      <c r="C125" s="197"/>
      <c r="D125" s="39"/>
      <c r="E125" s="39"/>
      <c r="F125" s="39"/>
      <c r="G125" s="39"/>
      <c r="H125" s="39"/>
      <c r="I125" s="39"/>
      <c r="J125" s="39"/>
      <c r="K125" s="39"/>
      <c r="L125" s="26"/>
    </row>
  </sheetData>
  <autoFilter ref="C117:K12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A - Komunikace</vt:lpstr>
      <vt:lpstr>D - VRN</vt:lpstr>
      <vt:lpstr>'A - Komunikace'!Názvy_tisku</vt:lpstr>
      <vt:lpstr>'D - VRN'!Názvy_tisku</vt:lpstr>
      <vt:lpstr>'Rekapitulace stavby'!Názvy_tisku</vt:lpstr>
      <vt:lpstr>'A - Komunikace'!Oblast_tisku</vt:lpstr>
      <vt:lpstr>'D - VRN'!Oblast_tisku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Gabrlík</dc:creator>
  <cp:lastModifiedBy>Magda Šebestová</cp:lastModifiedBy>
  <dcterms:created xsi:type="dcterms:W3CDTF">2024-09-02T05:29:39Z</dcterms:created>
  <dcterms:modified xsi:type="dcterms:W3CDTF">2026-02-19T12:31:52Z</dcterms:modified>
</cp:coreProperties>
</file>