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3755" windowHeight="12120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<sst xmlns="http://schemas.openxmlformats.org/spreadsheetml/2006/main" count="309" uniqueCount="198">
  <si>
    <t>KRYCÍ LIST ROZPOČTU</t>
  </si>
  <si>
    <t>Název stavby</t>
  </si>
  <si>
    <t>JKSO</t>
  </si>
  <si>
    <t xml:space="preserve"> </t>
  </si>
  <si>
    <t>Kód stavby</t>
  </si>
  <si>
    <t>0377-2013</t>
  </si>
  <si>
    <t>Název objektu</t>
  </si>
  <si>
    <t>EČO</t>
  </si>
  <si>
    <t>Kód objektu</t>
  </si>
  <si>
    <t>0377.3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</si>
  <si>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</si>
  <si>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</si>
  <si>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</si>
  <si>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</si>
  <si>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</si>
  <si>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</si>
  <si>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</si>
  <si>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</si>
  <si>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</si>
  <si>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</si>
  <si>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</si>
  <si>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</si>
  <si>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</si>
  <si>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</si>
  <si>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</si>
  <si>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</si>
  <si>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</si>
  <si>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</si>
  <si>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</si>
  <si>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</si>
  <si>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</si>
  <si>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</si>
  <si>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</si>
  <si>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</si>
  <si>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</si>
  <si>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</si>
  <si>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</si>
  <si>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</si>
  <si>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</si>
  <si>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</si>
  <si>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</si>
  <si>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</si>
  <si>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</si>
  <si>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</si>
  <si>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</si>
  <si>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</si>
  <si>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</si>
  <si>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</si>
  <si>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</si>
  <si>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</si>
  <si>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</si>
  <si>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</si>
  <si>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</si>
  <si>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</si>
  <si>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</si>
  <si>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</si>
  <si>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</si>
  <si>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</si>
  <si>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</si>
  <si>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</si>
  <si>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</si>
  <si>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</si>
  <si>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</si>
  <si>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</si>
  <si>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</si>
  <si>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</si>
  <si>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</si>
  <si>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</si>
  <si>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</si>
  <si>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</si>
  <si>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</si>
  <si>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</si>
  <si>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</si>
  <si>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</si>
  <si>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</si>
  <si>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</si>
  <si>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</si>
  <si>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</si>
  <si>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</si>
  <si>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</si>
  <si>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</si>
  <si>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</si>
  <si>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</si>
  <si>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</si>
  <si>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</si>
  <si>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</si>
  <si>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</si>
  <si>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</si>
  <si>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</si>
  <si>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</si>
  <si>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</si>
  <si>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</si>
  <si>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</si>
  <si>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</si>
  <si>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</si>
  <si>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</si>
  <si>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</si>
  <si>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1</t>
  </si>
  <si>
    <t>m3</t>
  </si>
  <si>
    <t>2</t>
  </si>
  <si>
    <t>3</t>
  </si>
  <si>
    <t>t</t>
  </si>
  <si>
    <t>m2</t>
  </si>
  <si>
    <t>kg</t>
  </si>
  <si>
    <t>m</t>
  </si>
  <si>
    <t>ks</t>
  </si>
  <si>
    <t>Ing. Karel Vach, Ing.Ondřej Bojko</t>
  </si>
  <si>
    <t>č. položky</t>
  </si>
  <si>
    <t>zkrácený popis</t>
  </si>
  <si>
    <t>B.</t>
  </si>
  <si>
    <t>810001</t>
  </si>
  <si>
    <t>Kabel CYKY3Jx2,5mm2, v.u.</t>
  </si>
  <si>
    <t>Ukončení kab do 4x10mm2</t>
  </si>
  <si>
    <t>202013</t>
  </si>
  <si>
    <t>204011</t>
  </si>
  <si>
    <t>204201</t>
  </si>
  <si>
    <t>Elektrovýzbr. Stož. SR 721-27ZCu</t>
  </si>
  <si>
    <t>204123</t>
  </si>
  <si>
    <t>Kryt svorkovníce KS56</t>
  </si>
  <si>
    <t>220021</t>
  </si>
  <si>
    <t>Pásek FeZn30/4mm v zemi vč svorek</t>
  </si>
  <si>
    <t>10006</t>
  </si>
  <si>
    <t>Trubka ohebná typu 23, 36mm</t>
  </si>
  <si>
    <t>Nosný materiál</t>
  </si>
  <si>
    <t>Kabel CYKY3Jx2,5mm2 + 5% prořez</t>
  </si>
  <si>
    <t>Elektrovýzbroj stož. SR 721-27ZCu</t>
  </si>
  <si>
    <t>Kryt svorkovnice KS56</t>
  </si>
  <si>
    <t>Pásek FeZn 30/4, 0,95kg/m + 5% prořez</t>
  </si>
  <si>
    <t>kompl.</t>
  </si>
  <si>
    <t>Zemní práce 846-9</t>
  </si>
  <si>
    <t>11000-2200</t>
  </si>
  <si>
    <t>Vytýčení kabel. Trasy</t>
  </si>
  <si>
    <t>km</t>
  </si>
  <si>
    <t>13131-1121</t>
  </si>
  <si>
    <t>Výkop jámy pro stožár v zem. Tř. 3</t>
  </si>
  <si>
    <t>13231-1318</t>
  </si>
  <si>
    <t>Výkop kab. Rýhy 350x800, řez A-A´, tř. 3</t>
  </si>
  <si>
    <t>17431-1318</t>
  </si>
  <si>
    <t>Zához kab. Rýhy 350x800, řez A-A´, tř. 3</t>
  </si>
  <si>
    <t>18111-1300</t>
  </si>
  <si>
    <t>Úprava povrchu rýhy zhutněním</t>
  </si>
  <si>
    <t>27031-1100</t>
  </si>
  <si>
    <t>Beton základ stožáru, beton tř. III</t>
  </si>
  <si>
    <t>33871-1120</t>
  </si>
  <si>
    <t xml:space="preserve">Plast. Roura pr. 200mm do zákl. stožáru </t>
  </si>
  <si>
    <t>45157-1520</t>
  </si>
  <si>
    <t>Zakrytí plast. Folií š. 330mm</t>
  </si>
  <si>
    <t>45157-2110</t>
  </si>
  <si>
    <t>Plast. Trubka AR50, řez A-A´, vč. Přísluš.</t>
  </si>
  <si>
    <t>Odvoz zbylých hmot na skládku do 1km</t>
  </si>
  <si>
    <t>97908-9210</t>
  </si>
  <si>
    <t>Příplatek za každý další 1km</t>
  </si>
  <si>
    <t>Pískové lože kabelu tl. 100mm, řez A-A</t>
  </si>
  <si>
    <t>A.</t>
  </si>
  <si>
    <t>Dodávka</t>
  </si>
  <si>
    <t>Zajištění beznapěťového stavu</t>
  </si>
  <si>
    <t>Výchozí revize</t>
  </si>
  <si>
    <t>Světelnětechnické měření soustavy</t>
  </si>
  <si>
    <t>ZRN celkem-hlava III</t>
  </si>
  <si>
    <t>C.</t>
  </si>
  <si>
    <t>D.</t>
  </si>
  <si>
    <t>pol. 1</t>
  </si>
  <si>
    <t>pol. 2</t>
  </si>
  <si>
    <t>viz. tech. zp.</t>
  </si>
  <si>
    <t>viz. situace</t>
  </si>
  <si>
    <t>pol. 4</t>
  </si>
  <si>
    <t>pol. 5</t>
  </si>
  <si>
    <t>pol. 6</t>
  </si>
  <si>
    <t>pol. 7</t>
  </si>
  <si>
    <t>pol. 8</t>
  </si>
  <si>
    <t>E.</t>
  </si>
  <si>
    <t>Ostatní práce</t>
  </si>
  <si>
    <t xml:space="preserve">pol. 3 </t>
  </si>
  <si>
    <t>97908-9110</t>
  </si>
  <si>
    <t>Demontáže</t>
  </si>
  <si>
    <t>Mechanismy - jeřáb, plošina, …</t>
  </si>
  <si>
    <t>Rozpočet</t>
  </si>
  <si>
    <t>100251</t>
  </si>
  <si>
    <t>Trubka ohebná typu 23, 36mm + 5% prořez</t>
  </si>
  <si>
    <t>pol. 9</t>
  </si>
  <si>
    <t>810013</t>
  </si>
  <si>
    <t>Kabel CYKY4Jx10mm2, v.u.</t>
  </si>
  <si>
    <t>16 LED svítidlo Schréder Voltana 2, NV, 28W</t>
  </si>
  <si>
    <t>Osv. stožár BM6, žár. zn.</t>
  </si>
  <si>
    <t>220022</t>
  </si>
  <si>
    <t>Zemnící drát FeZn pr. 8mm vč. svorek</t>
  </si>
  <si>
    <t>Kabel CYKY4Jx10mm2 + 5% prořez</t>
  </si>
  <si>
    <t>13231-1522</t>
  </si>
  <si>
    <t>Výkop kab. rýhy 500x1200, řez B-B´, tř. 3</t>
  </si>
  <si>
    <t>17431-1522</t>
  </si>
  <si>
    <t>Zához kab. rýhy 500x1200, řez B-B´, tř. 3</t>
  </si>
  <si>
    <t>Parkoviště u Komerční banky</t>
  </si>
  <si>
    <t>SO 401 - Veřejné osvětlení</t>
  </si>
  <si>
    <t>96104-1000</t>
  </si>
  <si>
    <t>Bourání beton. základu stáv. stožárů</t>
  </si>
  <si>
    <t>27.6. 2017</t>
  </si>
  <si>
    <t xml:space="preserve">Město Kopřivnice </t>
  </si>
  <si>
    <t>Ing. Karel Vach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</si>
</sst>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0_ ;\-#,##0.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52"/>
      <name val="Arial"/>
      <family val="2"/>
    </font>
    <font>
      <sz val="8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8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2" borderId="0" xfId="0" applyFont="1" applyFill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/>
      <protection/>
    </xf>
    <xf numFmtId="0" fontId="15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horizontal="left" vertical="center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164" fontId="3" fillId="33" borderId="47" xfId="0" applyNumberFormat="1" applyFont="1" applyFill="1" applyBorder="1" applyAlignment="1" applyProtection="1">
      <alignment horizontal="center" vertical="center"/>
      <protection/>
    </xf>
    <xf numFmtId="164" fontId="3" fillId="33" borderId="61" xfId="0" applyNumberFormat="1" applyFont="1" applyFill="1" applyBorder="1" applyAlignment="1" applyProtection="1">
      <alignment horizontal="center" vertical="center"/>
      <protection/>
    </xf>
    <xf numFmtId="164" fontId="3" fillId="33" borderId="62" xfId="0" applyNumberFormat="1" applyFont="1" applyFill="1" applyBorder="1" applyAlignment="1" applyProtection="1">
      <alignment horizontal="center" vertical="center"/>
      <protection/>
    </xf>
    <xf numFmtId="164" fontId="3" fillId="33" borderId="40" xfId="0" applyNumberFormat="1" applyFont="1" applyFill="1" applyBorder="1" applyAlignment="1" applyProtection="1">
      <alignment horizontal="center" vertical="center"/>
      <protection/>
    </xf>
    <xf numFmtId="0" fontId="0" fillId="32" borderId="30" xfId="0" applyFont="1" applyFill="1" applyBorder="1" applyAlignment="1" applyProtection="1">
      <alignment horizontal="left"/>
      <protection/>
    </xf>
    <xf numFmtId="0" fontId="0" fillId="32" borderId="31" xfId="0" applyFont="1" applyFill="1" applyBorder="1" applyAlignment="1" applyProtection="1">
      <alignment horizontal="left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3" borderId="40" xfId="0" applyNumberFormat="1" applyFont="1" applyFill="1" applyBorder="1" applyAlignment="1" applyProtection="1">
      <alignment horizontal="center" vertical="center"/>
      <protection/>
    </xf>
    <xf numFmtId="164" fontId="2" fillId="33" borderId="41" xfId="0" applyNumberFormat="1" applyFont="1" applyFill="1" applyBorder="1" applyAlignment="1" applyProtection="1">
      <alignment horizontal="center" vertical="center"/>
      <protection/>
    </xf>
    <xf numFmtId="164" fontId="3" fillId="33" borderId="41" xfId="0" applyNumberFormat="1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4" fontId="3" fillId="32" borderId="0" xfId="0" applyNumberFormat="1" applyFont="1" applyFill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U52" sqref="U5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4" t="s">
        <v>191</v>
      </c>
      <c r="F5" s="175"/>
      <c r="G5" s="175"/>
      <c r="H5" s="175"/>
      <c r="I5" s="175"/>
      <c r="J5" s="176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77" t="s">
        <v>192</v>
      </c>
      <c r="F7" s="178"/>
      <c r="G7" s="178"/>
      <c r="H7" s="178"/>
      <c r="I7" s="178"/>
      <c r="J7" s="179"/>
      <c r="K7" s="14"/>
      <c r="L7" s="14"/>
      <c r="M7" s="14"/>
      <c r="N7" s="14"/>
      <c r="O7" s="14" t="s">
        <v>7</v>
      </c>
      <c r="P7" s="23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19" t="s">
        <v>9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80" t="s">
        <v>3</v>
      </c>
      <c r="F9" s="181"/>
      <c r="G9" s="181"/>
      <c r="H9" s="181"/>
      <c r="I9" s="181"/>
      <c r="J9" s="182"/>
      <c r="K9" s="14"/>
      <c r="L9" s="14"/>
      <c r="M9" s="14"/>
      <c r="N9" s="14"/>
      <c r="O9" s="14" t="s">
        <v>11</v>
      </c>
      <c r="P9" s="183"/>
      <c r="Q9" s="181"/>
      <c r="R9" s="182"/>
      <c r="S9" s="18"/>
    </row>
    <row r="10" spans="1:19" ht="17.25" customHeight="1" hidden="1">
      <c r="A10" s="13"/>
      <c r="B10" s="14" t="s">
        <v>12</v>
      </c>
      <c r="C10" s="14"/>
      <c r="D10" s="14"/>
      <c r="E10" s="24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4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4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196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18</v>
      </c>
      <c r="C27" s="14"/>
      <c r="D27" s="14"/>
      <c r="E27" s="23" t="s">
        <v>106</v>
      </c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19</v>
      </c>
      <c r="C28" s="14"/>
      <c r="D28" s="14"/>
      <c r="E28" s="23"/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4" t="s">
        <v>22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197</v>
      </c>
      <c r="H31" s="36"/>
      <c r="I31" s="37"/>
      <c r="J31" s="14"/>
      <c r="K31" s="14"/>
      <c r="L31" s="14"/>
      <c r="M31" s="14"/>
      <c r="N31" s="14"/>
      <c r="O31" s="38" t="s">
        <v>195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24</v>
      </c>
      <c r="B34" s="48"/>
      <c r="C34" s="48"/>
      <c r="D34" s="49"/>
      <c r="E34" s="50" t="s">
        <v>25</v>
      </c>
      <c r="F34" s="49"/>
      <c r="G34" s="50" t="s">
        <v>26</v>
      </c>
      <c r="H34" s="48"/>
      <c r="I34" s="49"/>
      <c r="J34" s="50" t="s">
        <v>27</v>
      </c>
      <c r="K34" s="48"/>
      <c r="L34" s="50" t="s">
        <v>28</v>
      </c>
      <c r="M34" s="48"/>
      <c r="N34" s="48"/>
      <c r="O34" s="49"/>
      <c r="P34" s="50" t="s">
        <v>29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30</v>
      </c>
      <c r="F36" s="44"/>
      <c r="G36" s="44"/>
      <c r="H36" s="44"/>
      <c r="I36" s="44"/>
      <c r="J36" s="61" t="s">
        <v>31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32</v>
      </c>
      <c r="B37" s="63"/>
      <c r="C37" s="64" t="s">
        <v>33</v>
      </c>
      <c r="D37" s="65"/>
      <c r="E37" s="65"/>
      <c r="F37" s="66"/>
      <c r="G37" s="62" t="s">
        <v>34</v>
      </c>
      <c r="H37" s="67"/>
      <c r="I37" s="64" t="s">
        <v>35</v>
      </c>
      <c r="J37" s="65"/>
      <c r="K37" s="65"/>
      <c r="L37" s="62" t="s">
        <v>36</v>
      </c>
      <c r="M37" s="67"/>
      <c r="N37" s="64" t="s">
        <v>37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38</v>
      </c>
      <c r="C38" s="17"/>
      <c r="D38" s="70" t="s">
        <v>39</v>
      </c>
      <c r="E38" s="71">
        <f>SUMIF(Rozpocet!M5:M74,8,Rozpocet!G5:G74)</f>
        <v>0</v>
      </c>
      <c r="F38" s="72"/>
      <c r="G38" s="68">
        <v>8</v>
      </c>
      <c r="H38" s="73" t="s">
        <v>40</v>
      </c>
      <c r="I38" s="30"/>
      <c r="J38" s="74">
        <v>0</v>
      </c>
      <c r="K38" s="75"/>
      <c r="L38" s="68">
        <v>13</v>
      </c>
      <c r="M38" s="28" t="s">
        <v>41</v>
      </c>
      <c r="N38" s="36"/>
      <c r="O38" s="36"/>
      <c r="P38" s="76">
        <f>M49</f>
        <v>21</v>
      </c>
      <c r="Q38" s="77" t="s">
        <v>42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43</v>
      </c>
      <c r="E39" s="71">
        <v>0</v>
      </c>
      <c r="F39" s="72"/>
      <c r="G39" s="68">
        <v>9</v>
      </c>
      <c r="H39" s="14" t="s">
        <v>44</v>
      </c>
      <c r="I39" s="70"/>
      <c r="J39" s="74">
        <v>0</v>
      </c>
      <c r="K39" s="75"/>
      <c r="L39" s="68">
        <v>14</v>
      </c>
      <c r="M39" s="28" t="s">
        <v>45</v>
      </c>
      <c r="N39" s="36"/>
      <c r="O39" s="36"/>
      <c r="P39" s="76">
        <f>M49</f>
        <v>21</v>
      </c>
      <c r="Q39" s="77" t="s">
        <v>42</v>
      </c>
      <c r="R39" s="71">
        <v>0</v>
      </c>
      <c r="S39" s="72"/>
    </row>
    <row r="40" spans="1:19" ht="20.25" customHeight="1">
      <c r="A40" s="68">
        <v>3</v>
      </c>
      <c r="B40" s="69" t="s">
        <v>46</v>
      </c>
      <c r="C40" s="17"/>
      <c r="D40" s="70" t="s">
        <v>39</v>
      </c>
      <c r="E40" s="71">
        <f>SUMIF(Rozpocet!M11:M74,32,Rozpocet!G11:G74)</f>
        <v>0</v>
      </c>
      <c r="F40" s="72"/>
      <c r="G40" s="68">
        <v>10</v>
      </c>
      <c r="H40" s="73" t="s">
        <v>47</v>
      </c>
      <c r="I40" s="30"/>
      <c r="J40" s="74">
        <v>0</v>
      </c>
      <c r="K40" s="75"/>
      <c r="L40" s="68">
        <v>15</v>
      </c>
      <c r="M40" s="28" t="s">
        <v>48</v>
      </c>
      <c r="N40" s="36"/>
      <c r="O40" s="36"/>
      <c r="P40" s="76">
        <f>M49</f>
        <v>21</v>
      </c>
      <c r="Q40" s="77" t="s">
        <v>42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43</v>
      </c>
      <c r="E41" s="71">
        <f>SUMIF(Rozpocet!M12:M74,16,Rozpocet!G12:G74)+SUMIF(Rozpocet!M12:M74,128,Rozpocet!G12:G74)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49</v>
      </c>
      <c r="N41" s="36"/>
      <c r="O41" s="36"/>
      <c r="P41" s="76">
        <f>M49</f>
        <v>21</v>
      </c>
      <c r="Q41" s="77" t="s">
        <v>42</v>
      </c>
      <c r="R41" s="71">
        <v>0</v>
      </c>
      <c r="S41" s="72"/>
    </row>
    <row r="42" spans="1:19" ht="20.25" customHeight="1">
      <c r="A42" s="68">
        <v>5</v>
      </c>
      <c r="B42" s="69" t="s">
        <v>50</v>
      </c>
      <c r="C42" s="17"/>
      <c r="D42" s="70" t="s">
        <v>39</v>
      </c>
      <c r="E42" s="71">
        <f>SUMIF(Rozpocet!M13:M74,256,Rozpocet!G13:G74)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51</v>
      </c>
      <c r="N42" s="36"/>
      <c r="O42" s="36"/>
      <c r="P42" s="76">
        <f>M49</f>
        <v>21</v>
      </c>
      <c r="Q42" s="77" t="s">
        <v>42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43</v>
      </c>
      <c r="E43" s="71">
        <f>SUMIF(Rozpocet!M14:M74,64,Rozpocet!G14:G74)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52</v>
      </c>
      <c r="N43" s="36"/>
      <c r="O43" s="36"/>
      <c r="P43" s="36"/>
      <c r="Q43" s="30"/>
      <c r="R43" s="71">
        <f>SUMIF(Rozpocet!M14:M74,1024,Rozpocet!G14:G74)</f>
        <v>0</v>
      </c>
      <c r="S43" s="72"/>
    </row>
    <row r="44" spans="1:19" ht="20.25" customHeight="1">
      <c r="A44" s="68">
        <v>7</v>
      </c>
      <c r="B44" s="81" t="s">
        <v>53</v>
      </c>
      <c r="C44" s="36"/>
      <c r="D44" s="30"/>
      <c r="E44" s="82">
        <f>Rekapitulace!C20</f>
        <v>0</v>
      </c>
      <c r="F44" s="46"/>
      <c r="G44" s="68">
        <v>12</v>
      </c>
      <c r="H44" s="81" t="s">
        <v>54</v>
      </c>
      <c r="I44" s="30"/>
      <c r="J44" s="83">
        <f>SUM(J38:J41)</f>
        <v>0</v>
      </c>
      <c r="K44" s="84"/>
      <c r="L44" s="68">
        <v>19</v>
      </c>
      <c r="M44" s="69" t="s">
        <v>55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56</v>
      </c>
      <c r="C45" s="88"/>
      <c r="D45" s="89"/>
      <c r="E45" s="90">
        <f>SUMIF(Rozpocet!M14:M74,512,Rozpocet!G14:G74)</f>
        <v>0</v>
      </c>
      <c r="F45" s="42"/>
      <c r="G45" s="86">
        <v>21</v>
      </c>
      <c r="H45" s="87" t="s">
        <v>57</v>
      </c>
      <c r="I45" s="89"/>
      <c r="J45" s="91">
        <v>0</v>
      </c>
      <c r="K45" s="92">
        <f>M49</f>
        <v>21</v>
      </c>
      <c r="L45" s="86">
        <v>22</v>
      </c>
      <c r="M45" s="87" t="s">
        <v>58</v>
      </c>
      <c r="N45" s="88"/>
      <c r="O45" s="88"/>
      <c r="P45" s="88"/>
      <c r="Q45" s="89"/>
      <c r="R45" s="90">
        <f>SUMIF(Rozpocet!M14:M74,"&lt;4",Rozpocet!G14:G74)+SUMIF(Rozpocet!M14:M74,"&gt;1024",Rozpocet!G14:G74)</f>
        <v>0</v>
      </c>
      <c r="S45" s="42"/>
    </row>
    <row r="46" spans="1:19" ht="20.25" customHeight="1">
      <c r="A46" s="93" t="s">
        <v>18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59</v>
      </c>
      <c r="M46" s="49"/>
      <c r="N46" s="64" t="s">
        <v>60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61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62</v>
      </c>
      <c r="B48" s="32"/>
      <c r="C48" s="32"/>
      <c r="D48" s="32"/>
      <c r="E48" s="32"/>
      <c r="F48" s="33"/>
      <c r="G48" s="99" t="s">
        <v>63</v>
      </c>
      <c r="H48" s="32"/>
      <c r="I48" s="32"/>
      <c r="J48" s="32"/>
      <c r="K48" s="32"/>
      <c r="L48" s="68">
        <v>24</v>
      </c>
      <c r="M48" s="100">
        <v>15</v>
      </c>
      <c r="N48" s="33" t="s">
        <v>42</v>
      </c>
      <c r="O48" s="101">
        <f>R47-O49</f>
        <v>0</v>
      </c>
      <c r="P48" s="36" t="s">
        <v>64</v>
      </c>
      <c r="Q48" s="30"/>
      <c r="R48" s="102">
        <v>0</v>
      </c>
      <c r="S48" s="103">
        <f>O48*M48/100</f>
        <v>0</v>
      </c>
    </row>
    <row r="49" spans="1:19" ht="20.25" customHeight="1">
      <c r="A49" s="104" t="s">
        <v>17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42</v>
      </c>
      <c r="O49" s="101">
        <f>ROUND(SUMIF(Rozpocet!L14:L74,M49,Rozpocet!G14:G74)+SUMIF(P38:P42,M49,R38:R42)+IF(K45=M49,J45,0),2)</f>
        <v>0</v>
      </c>
      <c r="P49" s="36" t="s">
        <v>64</v>
      </c>
      <c r="Q49" s="30"/>
      <c r="R49" s="71">
        <f>R47*0.21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65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62</v>
      </c>
      <c r="B51" s="32"/>
      <c r="C51" s="32"/>
      <c r="D51" s="32"/>
      <c r="E51" s="32"/>
      <c r="F51" s="33"/>
      <c r="G51" s="99" t="s">
        <v>63</v>
      </c>
      <c r="H51" s="32"/>
      <c r="I51" s="32"/>
      <c r="J51" s="32"/>
      <c r="K51" s="32"/>
      <c r="L51" s="62" t="s">
        <v>66</v>
      </c>
      <c r="M51" s="49"/>
      <c r="N51" s="64" t="s">
        <v>67</v>
      </c>
      <c r="O51" s="48"/>
      <c r="P51" s="48"/>
      <c r="Q51" s="48"/>
      <c r="R51" s="112"/>
      <c r="S51" s="51"/>
    </row>
    <row r="52" spans="1:19" ht="20.25" customHeight="1">
      <c r="A52" s="104" t="s">
        <v>19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68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69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62</v>
      </c>
      <c r="B54" s="41"/>
      <c r="C54" s="41"/>
      <c r="D54" s="41"/>
      <c r="E54" s="41"/>
      <c r="F54" s="114"/>
      <c r="G54" s="115" t="s">
        <v>63</v>
      </c>
      <c r="H54" s="41"/>
      <c r="I54" s="41"/>
      <c r="J54" s="41"/>
      <c r="K54" s="41"/>
      <c r="L54" s="86">
        <v>29</v>
      </c>
      <c r="M54" s="87" t="s">
        <v>70</v>
      </c>
      <c r="N54" s="88"/>
      <c r="O54" s="88"/>
      <c r="P54" s="88"/>
      <c r="Q54" s="89"/>
      <c r="R54" s="55">
        <v>0</v>
      </c>
      <c r="S54" s="116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M35" sqref="M35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71</v>
      </c>
      <c r="B1" s="118"/>
      <c r="C1" s="118"/>
      <c r="D1" s="118"/>
      <c r="E1" s="118"/>
    </row>
    <row r="2" spans="1:5" ht="12" customHeight="1">
      <c r="A2" s="119" t="s">
        <v>72</v>
      </c>
      <c r="B2" s="120" t="s">
        <v>191</v>
      </c>
      <c r="C2" s="121"/>
      <c r="D2" s="121"/>
      <c r="E2" s="121"/>
    </row>
    <row r="3" spans="1:5" ht="12" customHeight="1">
      <c r="A3" s="119" t="s">
        <v>73</v>
      </c>
      <c r="B3" s="120" t="s">
        <v>192</v>
      </c>
      <c r="C3" s="122"/>
      <c r="D3" s="120"/>
      <c r="E3" s="123"/>
    </row>
    <row r="4" spans="1:5" ht="12" customHeight="1">
      <c r="A4" s="119" t="s">
        <v>74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75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76</v>
      </c>
      <c r="B7" s="120" t="s">
        <v>196</v>
      </c>
      <c r="C7" s="122"/>
      <c r="D7" s="120"/>
      <c r="E7" s="123"/>
    </row>
    <row r="8" spans="1:5" ht="12" customHeight="1">
      <c r="A8" s="120" t="s">
        <v>77</v>
      </c>
      <c r="B8" s="120" t="s">
        <v>197</v>
      </c>
      <c r="C8" s="122"/>
      <c r="D8" s="120"/>
      <c r="E8" s="123"/>
    </row>
    <row r="9" spans="1:5" ht="12" customHeight="1">
      <c r="A9" s="120" t="s">
        <v>78</v>
      </c>
      <c r="B9" s="171">
        <v>42913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79</v>
      </c>
      <c r="B11" s="125" t="s">
        <v>80</v>
      </c>
      <c r="C11" s="126" t="s">
        <v>81</v>
      </c>
      <c r="D11" s="127" t="s">
        <v>82</v>
      </c>
      <c r="E11" s="126" t="s">
        <v>83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8" t="s">
        <v>153</v>
      </c>
      <c r="B14" s="139" t="s">
        <v>154</v>
      </c>
      <c r="C14" s="140">
        <v>0</v>
      </c>
      <c r="D14" s="137"/>
      <c r="E14" s="137"/>
    </row>
    <row r="15" spans="1:5" s="135" customFormat="1" ht="12.75" customHeight="1">
      <c r="A15" s="138" t="str">
        <f>Rozpocet!B15</f>
        <v>B.</v>
      </c>
      <c r="B15" s="139" t="str">
        <f>Rozpocet!C15</f>
        <v>Montáž</v>
      </c>
      <c r="C15" s="140">
        <f>Rozpocet!G15</f>
        <v>0</v>
      </c>
      <c r="D15" s="141">
        <f>Rozpocet!I15</f>
        <v>0</v>
      </c>
      <c r="E15" s="141">
        <f>Rozpocet!K15</f>
        <v>0</v>
      </c>
    </row>
    <row r="16" spans="1:5" s="135" customFormat="1" ht="12.75" customHeight="1">
      <c r="A16" s="138" t="str">
        <f>Rozpocet!B26</f>
        <v>C.</v>
      </c>
      <c r="B16" s="139" t="str">
        <f>Rozpocet!C26</f>
        <v>Nosný materiál</v>
      </c>
      <c r="C16" s="140">
        <f>Rozpocet!G26</f>
        <v>0</v>
      </c>
      <c r="D16" s="141">
        <f>Rozpocet!I26</f>
        <v>0.00504</v>
      </c>
      <c r="E16" s="141">
        <f>Rozpocet!K26</f>
        <v>0</v>
      </c>
    </row>
    <row r="17" spans="1:5" s="135" customFormat="1" ht="12.75" customHeight="1">
      <c r="A17" s="138" t="str">
        <f>Rozpocet!B45</f>
        <v>D.</v>
      </c>
      <c r="B17" s="139" t="str">
        <f>Rozpocet!C45</f>
        <v>Zemní práce 846-9</v>
      </c>
      <c r="C17" s="140">
        <f>Rozpocet!G45</f>
        <v>0</v>
      </c>
      <c r="D17" s="141">
        <f>Rozpocet!I45</f>
        <v>16.4701</v>
      </c>
      <c r="E17" s="141">
        <f>Rozpocet!K45</f>
        <v>0</v>
      </c>
    </row>
    <row r="18" spans="1:5" s="135" customFormat="1" ht="12.75" customHeight="1">
      <c r="A18" s="138" t="str">
        <f>Rozpocet!B64</f>
        <v>E.</v>
      </c>
      <c r="B18" s="139" t="str">
        <f>Rozpocet!C64</f>
        <v>Ostatní práce</v>
      </c>
      <c r="C18" s="140">
        <f>Rozpocet!G64</f>
        <v>0</v>
      </c>
      <c r="D18" s="141" t="e">
        <f>Rozpocet!#REF!</f>
        <v>#REF!</v>
      </c>
      <c r="E18" s="141" t="e">
        <f>Rozpocet!#REF!</f>
        <v>#REF!</v>
      </c>
    </row>
    <row r="19" spans="1:5" s="135" customFormat="1" ht="12.75" customHeight="1">
      <c r="A19" s="138"/>
      <c r="B19" s="139"/>
      <c r="C19" s="140"/>
      <c r="D19" s="141"/>
      <c r="E19" s="141"/>
    </row>
    <row r="20" spans="2:5" s="142" customFormat="1" ht="12.75" customHeight="1">
      <c r="B20" s="143" t="s">
        <v>158</v>
      </c>
      <c r="C20" s="144">
        <f>SUM(C14:C18)</f>
        <v>0</v>
      </c>
      <c r="D20" s="145">
        <f>Rozpocet!I74</f>
        <v>0</v>
      </c>
      <c r="E20" s="145">
        <f>Rozpocet!K74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G70" sqref="G70"/>
    </sheetView>
  </sheetViews>
  <sheetFormatPr defaultColWidth="9.140625" defaultRowHeight="11.25" customHeight="1"/>
  <cols>
    <col min="1" max="1" width="5.57421875" style="2" customWidth="1"/>
    <col min="2" max="2" width="12.7109375" style="2" customWidth="1"/>
    <col min="3" max="3" width="53.140625" style="2" customWidth="1"/>
    <col min="4" max="4" width="7.28125" style="2" customWidth="1"/>
    <col min="5" max="5" width="9.8515625" style="2" customWidth="1"/>
    <col min="6" max="6" width="9.7109375" style="2" customWidth="1"/>
    <col min="7" max="7" width="13.57421875" style="2" customWidth="1"/>
    <col min="8" max="8" width="10.57421875" style="2" hidden="1" customWidth="1"/>
    <col min="9" max="9" width="10.8515625" style="2" hidden="1" customWidth="1"/>
    <col min="10" max="10" width="9.7109375" style="2" hidden="1" customWidth="1"/>
    <col min="11" max="11" width="11.57421875" style="2" hidden="1" customWidth="1"/>
    <col min="12" max="12" width="5.28125" style="2" customWidth="1"/>
    <col min="13" max="13" width="7.00390625" style="2" hidden="1" customWidth="1"/>
    <col min="14" max="14" width="7.28125" style="2" hidden="1" customWidth="1"/>
    <col min="15" max="17" width="9.140625" style="2" hidden="1" customWidth="1"/>
    <col min="18" max="18" width="0" style="2" hidden="1" customWidth="1"/>
    <col min="19" max="16384" width="9.140625" style="2" customWidth="1"/>
  </cols>
  <sheetData>
    <row r="1" spans="1:18" ht="18" customHeight="1">
      <c r="A1" s="117" t="s">
        <v>176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46"/>
      <c r="P1" s="146"/>
      <c r="Q1" s="146"/>
      <c r="R1" s="146"/>
    </row>
    <row r="2" spans="1:18" ht="11.25" customHeight="1">
      <c r="A2" s="119" t="s">
        <v>72</v>
      </c>
      <c r="B2" s="120" t="s">
        <v>191</v>
      </c>
      <c r="C2" s="120"/>
      <c r="D2" s="120"/>
      <c r="E2" s="120"/>
      <c r="F2" s="120"/>
      <c r="G2" s="120"/>
      <c r="H2" s="120"/>
      <c r="I2" s="120"/>
      <c r="J2" s="146"/>
      <c r="K2" s="146"/>
      <c r="L2" s="146"/>
      <c r="M2" s="147"/>
      <c r="N2" s="147"/>
      <c r="O2" s="146"/>
      <c r="P2" s="146"/>
      <c r="Q2" s="146"/>
      <c r="R2" s="146"/>
    </row>
    <row r="3" spans="1:18" ht="11.25" customHeight="1">
      <c r="A3" s="119" t="s">
        <v>73</v>
      </c>
      <c r="B3" s="120" t="s">
        <v>192</v>
      </c>
      <c r="C3" s="120"/>
      <c r="D3" s="120"/>
      <c r="E3" s="120"/>
      <c r="F3" s="120"/>
      <c r="G3" s="120"/>
      <c r="H3" s="120"/>
      <c r="I3" s="120"/>
      <c r="J3" s="146"/>
      <c r="K3" s="146"/>
      <c r="L3" s="146"/>
      <c r="M3" s="147"/>
      <c r="N3" s="147"/>
      <c r="O3" s="146"/>
      <c r="P3" s="146"/>
      <c r="Q3" s="146"/>
      <c r="R3" s="146"/>
    </row>
    <row r="4" spans="1:18" ht="11.25" customHeight="1">
      <c r="A4" s="119" t="s">
        <v>74</v>
      </c>
      <c r="B4" s="120"/>
      <c r="C4" s="120"/>
      <c r="D4" s="120"/>
      <c r="E4" s="120"/>
      <c r="F4" s="120"/>
      <c r="G4" s="120"/>
      <c r="H4" s="120"/>
      <c r="I4" s="120"/>
      <c r="J4" s="146"/>
      <c r="K4" s="146"/>
      <c r="L4" s="146"/>
      <c r="M4" s="147"/>
      <c r="N4" s="147"/>
      <c r="O4" s="146"/>
      <c r="P4" s="146"/>
      <c r="Q4" s="146"/>
      <c r="R4" s="146"/>
    </row>
    <row r="5" spans="1:18" ht="11.2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46"/>
      <c r="K5" s="146"/>
      <c r="L5" s="146"/>
      <c r="M5" s="147"/>
      <c r="N5" s="147"/>
      <c r="O5" s="146"/>
      <c r="P5" s="146"/>
      <c r="Q5" s="146"/>
      <c r="R5" s="146"/>
    </row>
    <row r="6" spans="1:18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46"/>
      <c r="K6" s="146"/>
      <c r="L6" s="146"/>
      <c r="M6" s="147"/>
      <c r="N6" s="147"/>
      <c r="O6" s="146"/>
      <c r="P6" s="146"/>
      <c r="Q6" s="146"/>
      <c r="R6" s="146"/>
    </row>
    <row r="7" spans="1:18" ht="11.25" customHeight="1">
      <c r="A7" s="120" t="s">
        <v>76</v>
      </c>
      <c r="B7" s="120" t="s">
        <v>196</v>
      </c>
      <c r="C7" s="120"/>
      <c r="D7" s="120"/>
      <c r="E7" s="120"/>
      <c r="F7" s="120"/>
      <c r="G7" s="120"/>
      <c r="H7" s="120"/>
      <c r="I7" s="120"/>
      <c r="J7" s="146"/>
      <c r="K7" s="146"/>
      <c r="L7" s="146"/>
      <c r="M7" s="147"/>
      <c r="N7" s="147"/>
      <c r="O7" s="146"/>
      <c r="P7" s="146"/>
      <c r="Q7" s="146"/>
      <c r="R7" s="146"/>
    </row>
    <row r="8" spans="1:18" ht="11.25" customHeight="1">
      <c r="A8" s="120" t="s">
        <v>77</v>
      </c>
      <c r="B8" s="120" t="s">
        <v>197</v>
      </c>
      <c r="C8" s="120"/>
      <c r="D8" s="120"/>
      <c r="E8" s="120"/>
      <c r="F8" s="120"/>
      <c r="G8" s="120"/>
      <c r="H8" s="120"/>
      <c r="I8" s="120"/>
      <c r="J8" s="146"/>
      <c r="K8" s="146"/>
      <c r="L8" s="146"/>
      <c r="M8" s="147"/>
      <c r="N8" s="147"/>
      <c r="O8" s="146"/>
      <c r="P8" s="146"/>
      <c r="Q8" s="146"/>
      <c r="R8" s="146"/>
    </row>
    <row r="9" spans="1:18" ht="11.25" customHeight="1">
      <c r="A9" s="120" t="s">
        <v>78</v>
      </c>
      <c r="B9" s="171">
        <v>42913</v>
      </c>
      <c r="C9" s="120"/>
      <c r="D9" s="120"/>
      <c r="E9" s="120"/>
      <c r="F9" s="120"/>
      <c r="G9" s="120"/>
      <c r="H9" s="120"/>
      <c r="I9" s="120"/>
      <c r="J9" s="146"/>
      <c r="K9" s="146"/>
      <c r="L9" s="146"/>
      <c r="M9" s="147"/>
      <c r="N9" s="147"/>
      <c r="O9" s="146"/>
      <c r="P9" s="146"/>
      <c r="Q9" s="146"/>
      <c r="R9" s="146"/>
    </row>
    <row r="10" spans="1:18" ht="5.2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47"/>
      <c r="O10" s="146"/>
      <c r="P10" s="146"/>
      <c r="Q10" s="146"/>
      <c r="R10" s="146"/>
    </row>
    <row r="11" spans="1:19" ht="21.75" customHeight="1">
      <c r="A11" s="124" t="s">
        <v>86</v>
      </c>
      <c r="B11" s="125" t="s">
        <v>107</v>
      </c>
      <c r="C11" s="125" t="s">
        <v>108</v>
      </c>
      <c r="D11" s="125" t="s">
        <v>87</v>
      </c>
      <c r="E11" s="125" t="s">
        <v>88</v>
      </c>
      <c r="F11" s="125" t="s">
        <v>89</v>
      </c>
      <c r="G11" s="125" t="s">
        <v>81</v>
      </c>
      <c r="H11" s="125" t="s">
        <v>90</v>
      </c>
      <c r="I11" s="125" t="s">
        <v>82</v>
      </c>
      <c r="J11" s="125" t="s">
        <v>91</v>
      </c>
      <c r="K11" s="125" t="s">
        <v>92</v>
      </c>
      <c r="L11" s="125" t="s">
        <v>93</v>
      </c>
      <c r="M11" s="148" t="s">
        <v>94</v>
      </c>
      <c r="N11" s="149" t="s">
        <v>95</v>
      </c>
      <c r="O11" s="125"/>
      <c r="P11" s="125"/>
      <c r="Q11" s="125"/>
      <c r="R11" s="150" t="s">
        <v>96</v>
      </c>
      <c r="S11" s="151"/>
    </row>
    <row r="12" spans="1:19" ht="11.25" customHeight="1">
      <c r="A12" s="128">
        <v>1</v>
      </c>
      <c r="B12" s="129">
        <v>2</v>
      </c>
      <c r="C12" s="129">
        <v>3</v>
      </c>
      <c r="D12" s="129">
        <v>6</v>
      </c>
      <c r="E12" s="129">
        <v>7</v>
      </c>
      <c r="F12" s="129">
        <v>8</v>
      </c>
      <c r="G12" s="129">
        <v>9</v>
      </c>
      <c r="H12" s="129"/>
      <c r="I12" s="129"/>
      <c r="J12" s="129"/>
      <c r="K12" s="129"/>
      <c r="L12" s="129">
        <v>10</v>
      </c>
      <c r="M12" s="152">
        <v>11</v>
      </c>
      <c r="N12" s="153">
        <v>12</v>
      </c>
      <c r="O12" s="129"/>
      <c r="P12" s="129"/>
      <c r="Q12" s="129"/>
      <c r="R12" s="154">
        <v>11</v>
      </c>
      <c r="S12" s="151"/>
    </row>
    <row r="13" spans="1:18" ht="3.7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7"/>
      <c r="N13" s="155"/>
      <c r="O13" s="146"/>
      <c r="P13" s="146"/>
      <c r="Q13" s="146"/>
      <c r="R13" s="146"/>
    </row>
    <row r="14" spans="1:14" s="135" customFormat="1" ht="2.25" customHeight="1">
      <c r="A14" s="156"/>
      <c r="B14" s="156"/>
      <c r="C14" s="156"/>
      <c r="D14" s="156"/>
      <c r="E14" s="156"/>
      <c r="F14" s="156"/>
      <c r="G14" s="157"/>
      <c r="H14" s="156"/>
      <c r="I14" s="158"/>
      <c r="J14" s="156"/>
      <c r="K14" s="158"/>
      <c r="L14" s="156"/>
      <c r="N14" s="136"/>
    </row>
    <row r="15" spans="2:14" s="135" customFormat="1" ht="27.75" customHeight="1">
      <c r="B15" s="139" t="s">
        <v>109</v>
      </c>
      <c r="C15" s="139" t="s">
        <v>43</v>
      </c>
      <c r="G15" s="140">
        <f>SUM(G16:G25)</f>
        <v>0</v>
      </c>
      <c r="I15" s="141">
        <f>SUM(I16:I24)</f>
        <v>0</v>
      </c>
      <c r="K15" s="141">
        <f>SUM(K16:K24)</f>
        <v>0</v>
      </c>
      <c r="N15" s="139" t="s">
        <v>97</v>
      </c>
    </row>
    <row r="16" spans="1:14" s="14" customFormat="1" ht="12.75" customHeight="1">
      <c r="A16" s="159" t="s">
        <v>97</v>
      </c>
      <c r="B16" s="167" t="s">
        <v>110</v>
      </c>
      <c r="C16" s="168" t="s">
        <v>111</v>
      </c>
      <c r="D16" s="169" t="s">
        <v>104</v>
      </c>
      <c r="E16" s="162">
        <v>30</v>
      </c>
      <c r="F16" s="163"/>
      <c r="G16" s="163">
        <f>ROUND(E16*F16,2)</f>
        <v>0</v>
      </c>
      <c r="H16" s="164">
        <v>0</v>
      </c>
      <c r="I16" s="162">
        <f>E16*H16</f>
        <v>0</v>
      </c>
      <c r="J16" s="164">
        <v>0</v>
      </c>
      <c r="K16" s="162">
        <f>E16*J16</f>
        <v>0</v>
      </c>
      <c r="L16" s="165">
        <v>21</v>
      </c>
      <c r="M16" s="166">
        <v>4</v>
      </c>
      <c r="N16" s="14" t="s">
        <v>99</v>
      </c>
    </row>
    <row r="17" spans="1:14" s="14" customFormat="1" ht="13.5" customHeight="1">
      <c r="A17" s="159" t="s">
        <v>99</v>
      </c>
      <c r="B17" s="167" t="s">
        <v>180</v>
      </c>
      <c r="C17" s="168" t="s">
        <v>181</v>
      </c>
      <c r="D17" s="169" t="s">
        <v>104</v>
      </c>
      <c r="E17" s="162">
        <v>180</v>
      </c>
      <c r="F17" s="163"/>
      <c r="G17" s="163">
        <f>ROUND(E17*F17,2)</f>
        <v>0</v>
      </c>
      <c r="H17" s="164">
        <v>0</v>
      </c>
      <c r="I17" s="162">
        <f>E17*H17</f>
        <v>0</v>
      </c>
      <c r="J17" s="164">
        <v>0</v>
      </c>
      <c r="K17" s="162">
        <f>E17*J17</f>
        <v>0</v>
      </c>
      <c r="L17" s="165">
        <v>21</v>
      </c>
      <c r="M17" s="166">
        <v>4</v>
      </c>
      <c r="N17" s="14" t="s">
        <v>99</v>
      </c>
    </row>
    <row r="18" spans="1:14" s="14" customFormat="1" ht="13.5" customHeight="1">
      <c r="A18" s="159" t="s">
        <v>100</v>
      </c>
      <c r="B18" s="167" t="s">
        <v>177</v>
      </c>
      <c r="C18" s="168" t="s">
        <v>112</v>
      </c>
      <c r="D18" s="169" t="s">
        <v>105</v>
      </c>
      <c r="E18" s="162">
        <v>24</v>
      </c>
      <c r="F18" s="163"/>
      <c r="G18" s="163">
        <f>ROUND(E18*F18,2)</f>
        <v>0</v>
      </c>
      <c r="H18" s="164">
        <v>0</v>
      </c>
      <c r="I18" s="162">
        <f>E18*H18</f>
        <v>0</v>
      </c>
      <c r="J18" s="164">
        <v>0</v>
      </c>
      <c r="K18" s="162">
        <f>E18*J18</f>
        <v>0</v>
      </c>
      <c r="L18" s="165">
        <v>21</v>
      </c>
      <c r="M18" s="166">
        <v>4</v>
      </c>
      <c r="N18" s="14" t="s">
        <v>99</v>
      </c>
    </row>
    <row r="19" spans="1:13" s="14" customFormat="1" ht="13.5" customHeight="1">
      <c r="A19" s="159">
        <v>4</v>
      </c>
      <c r="B19" s="160" t="s">
        <v>113</v>
      </c>
      <c r="C19" s="161" t="s">
        <v>182</v>
      </c>
      <c r="D19" s="169" t="s">
        <v>105</v>
      </c>
      <c r="E19" s="162">
        <v>6</v>
      </c>
      <c r="F19" s="163"/>
      <c r="G19" s="163">
        <f aca="true" t="shared" si="0" ref="G19:G25">ROUND(E19*F19,2)</f>
        <v>0</v>
      </c>
      <c r="H19" s="164"/>
      <c r="I19" s="162"/>
      <c r="J19" s="164"/>
      <c r="K19" s="162"/>
      <c r="L19" s="165">
        <v>21</v>
      </c>
      <c r="M19" s="166"/>
    </row>
    <row r="20" spans="1:13" s="14" customFormat="1" ht="13.5" customHeight="1">
      <c r="A20" s="159">
        <v>5</v>
      </c>
      <c r="B20" s="160" t="s">
        <v>114</v>
      </c>
      <c r="C20" s="168" t="s">
        <v>183</v>
      </c>
      <c r="D20" s="169" t="s">
        <v>105</v>
      </c>
      <c r="E20" s="162">
        <v>6</v>
      </c>
      <c r="F20" s="163"/>
      <c r="G20" s="163">
        <f t="shared" si="0"/>
        <v>0</v>
      </c>
      <c r="H20" s="164"/>
      <c r="I20" s="162"/>
      <c r="J20" s="164"/>
      <c r="K20" s="162"/>
      <c r="L20" s="165">
        <v>21</v>
      </c>
      <c r="M20" s="166"/>
    </row>
    <row r="21" spans="1:13" s="14" customFormat="1" ht="13.5" customHeight="1">
      <c r="A21" s="159">
        <v>6</v>
      </c>
      <c r="B21" s="167" t="s">
        <v>115</v>
      </c>
      <c r="C21" s="168" t="s">
        <v>116</v>
      </c>
      <c r="D21" s="169" t="s">
        <v>105</v>
      </c>
      <c r="E21" s="162">
        <v>6</v>
      </c>
      <c r="F21" s="163"/>
      <c r="G21" s="163">
        <f t="shared" si="0"/>
        <v>0</v>
      </c>
      <c r="H21" s="164"/>
      <c r="I21" s="162"/>
      <c r="J21" s="164"/>
      <c r="K21" s="162"/>
      <c r="L21" s="165">
        <v>21</v>
      </c>
      <c r="M21" s="166"/>
    </row>
    <row r="22" spans="1:13" s="14" customFormat="1" ht="13.5" customHeight="1">
      <c r="A22" s="159">
        <v>7</v>
      </c>
      <c r="B22" s="167" t="s">
        <v>117</v>
      </c>
      <c r="C22" s="168" t="s">
        <v>118</v>
      </c>
      <c r="D22" s="169" t="s">
        <v>105</v>
      </c>
      <c r="E22" s="162">
        <v>6</v>
      </c>
      <c r="F22" s="163"/>
      <c r="G22" s="163">
        <f t="shared" si="0"/>
        <v>0</v>
      </c>
      <c r="H22" s="164"/>
      <c r="I22" s="162"/>
      <c r="J22" s="164"/>
      <c r="K22" s="162"/>
      <c r="L22" s="165">
        <v>21</v>
      </c>
      <c r="M22" s="166"/>
    </row>
    <row r="23" spans="1:13" s="14" customFormat="1" ht="13.5" customHeight="1">
      <c r="A23" s="159">
        <v>8</v>
      </c>
      <c r="B23" s="167" t="s">
        <v>119</v>
      </c>
      <c r="C23" s="168" t="s">
        <v>120</v>
      </c>
      <c r="D23" s="169" t="s">
        <v>104</v>
      </c>
      <c r="E23" s="162">
        <v>160</v>
      </c>
      <c r="F23" s="163"/>
      <c r="G23" s="163">
        <f t="shared" si="0"/>
        <v>0</v>
      </c>
      <c r="H23" s="164"/>
      <c r="I23" s="162"/>
      <c r="J23" s="164"/>
      <c r="K23" s="162"/>
      <c r="L23" s="165">
        <v>21</v>
      </c>
      <c r="M23" s="166"/>
    </row>
    <row r="24" spans="1:13" s="14" customFormat="1" ht="13.5" customHeight="1">
      <c r="A24" s="159">
        <v>9</v>
      </c>
      <c r="B24" s="167" t="s">
        <v>121</v>
      </c>
      <c r="C24" s="168" t="s">
        <v>122</v>
      </c>
      <c r="D24" s="169" t="s">
        <v>104</v>
      </c>
      <c r="E24" s="162">
        <v>24</v>
      </c>
      <c r="F24" s="163"/>
      <c r="G24" s="163">
        <f t="shared" si="0"/>
        <v>0</v>
      </c>
      <c r="H24" s="164"/>
      <c r="I24" s="162"/>
      <c r="J24" s="164"/>
      <c r="K24" s="162"/>
      <c r="L24" s="165">
        <v>21</v>
      </c>
      <c r="M24" s="166"/>
    </row>
    <row r="25" spans="1:13" s="14" customFormat="1" ht="13.5" customHeight="1">
      <c r="A25" s="159">
        <v>10</v>
      </c>
      <c r="B25" s="167" t="s">
        <v>184</v>
      </c>
      <c r="C25" s="168" t="s">
        <v>185</v>
      </c>
      <c r="D25" s="169" t="s">
        <v>104</v>
      </c>
      <c r="E25" s="162">
        <v>9</v>
      </c>
      <c r="F25" s="163"/>
      <c r="G25" s="163">
        <f t="shared" si="0"/>
        <v>0</v>
      </c>
      <c r="H25" s="164"/>
      <c r="I25" s="162"/>
      <c r="J25" s="164"/>
      <c r="K25" s="162"/>
      <c r="L25" s="165">
        <v>21</v>
      </c>
      <c r="M25" s="166"/>
    </row>
    <row r="26" spans="2:14" s="135" customFormat="1" ht="45" customHeight="1">
      <c r="B26" s="139" t="s">
        <v>159</v>
      </c>
      <c r="C26" s="139" t="s">
        <v>123</v>
      </c>
      <c r="G26" s="140">
        <f>SUM(G27:G43)</f>
        <v>0</v>
      </c>
      <c r="I26" s="141">
        <f>SUM(I27:I42)</f>
        <v>0.00504</v>
      </c>
      <c r="K26" s="141">
        <f>SUM(K27:K42)</f>
        <v>0</v>
      </c>
      <c r="N26" s="139" t="s">
        <v>97</v>
      </c>
    </row>
    <row r="27" spans="1:14" s="14" customFormat="1" ht="12.75" customHeight="1">
      <c r="A27" s="159">
        <v>11</v>
      </c>
      <c r="B27" s="167" t="s">
        <v>161</v>
      </c>
      <c r="C27" s="161" t="s">
        <v>124</v>
      </c>
      <c r="D27" s="169" t="s">
        <v>104</v>
      </c>
      <c r="E27" s="162">
        <v>31.5</v>
      </c>
      <c r="F27" s="163"/>
      <c r="G27" s="163">
        <f aca="true" t="shared" si="1" ref="G27:G41">ROUND(E27*F27,2)</f>
        <v>0</v>
      </c>
      <c r="H27" s="164">
        <v>0</v>
      </c>
      <c r="I27" s="162">
        <f aca="true" t="shared" si="2" ref="I27:I41">E27*H27</f>
        <v>0</v>
      </c>
      <c r="J27" s="164">
        <v>0</v>
      </c>
      <c r="K27" s="162">
        <f aca="true" t="shared" si="3" ref="K27:K41">E27*J27</f>
        <v>0</v>
      </c>
      <c r="L27" s="165">
        <v>21</v>
      </c>
      <c r="M27" s="166">
        <v>4</v>
      </c>
      <c r="N27" s="14" t="s">
        <v>99</v>
      </c>
    </row>
    <row r="28" spans="1:13" s="14" customFormat="1" ht="12.75" customHeight="1">
      <c r="A28" s="159"/>
      <c r="B28" s="167"/>
      <c r="C28" s="170" t="s">
        <v>163</v>
      </c>
      <c r="D28" s="169"/>
      <c r="E28" s="162"/>
      <c r="F28" s="163"/>
      <c r="G28" s="163"/>
      <c r="H28" s="164"/>
      <c r="I28" s="162"/>
      <c r="J28" s="164"/>
      <c r="K28" s="162"/>
      <c r="L28" s="165"/>
      <c r="M28" s="166"/>
    </row>
    <row r="29" spans="1:14" s="14" customFormat="1" ht="12" customHeight="1">
      <c r="A29" s="159">
        <v>12</v>
      </c>
      <c r="B29" s="167" t="s">
        <v>162</v>
      </c>
      <c r="C29" s="161" t="s">
        <v>186</v>
      </c>
      <c r="D29" s="169" t="s">
        <v>104</v>
      </c>
      <c r="E29" s="162">
        <v>189</v>
      </c>
      <c r="F29" s="163"/>
      <c r="G29" s="163">
        <f t="shared" si="1"/>
        <v>0</v>
      </c>
      <c r="H29" s="164">
        <v>0</v>
      </c>
      <c r="I29" s="162">
        <f t="shared" si="2"/>
        <v>0</v>
      </c>
      <c r="J29" s="164">
        <v>0</v>
      </c>
      <c r="K29" s="162">
        <f t="shared" si="3"/>
        <v>0</v>
      </c>
      <c r="L29" s="165">
        <v>21</v>
      </c>
      <c r="M29" s="166">
        <v>4</v>
      </c>
      <c r="N29" s="14" t="s">
        <v>99</v>
      </c>
    </row>
    <row r="30" spans="1:13" s="14" customFormat="1" ht="12" customHeight="1">
      <c r="A30" s="159"/>
      <c r="B30" s="167"/>
      <c r="C30" s="170" t="s">
        <v>164</v>
      </c>
      <c r="D30" s="169"/>
      <c r="E30" s="162"/>
      <c r="F30" s="163"/>
      <c r="G30" s="163"/>
      <c r="H30" s="164"/>
      <c r="I30" s="162"/>
      <c r="J30" s="164"/>
      <c r="K30" s="162"/>
      <c r="L30" s="165"/>
      <c r="M30" s="166"/>
    </row>
    <row r="31" spans="1:14" s="14" customFormat="1" ht="13.5" customHeight="1">
      <c r="A31" s="159">
        <v>13</v>
      </c>
      <c r="B31" s="167" t="s">
        <v>172</v>
      </c>
      <c r="C31" s="161" t="s">
        <v>182</v>
      </c>
      <c r="D31" s="169" t="s">
        <v>105</v>
      </c>
      <c r="E31" s="162">
        <v>6</v>
      </c>
      <c r="F31" s="163"/>
      <c r="G31" s="163">
        <f t="shared" si="1"/>
        <v>0</v>
      </c>
      <c r="H31" s="164">
        <v>0</v>
      </c>
      <c r="I31" s="162">
        <f t="shared" si="2"/>
        <v>0</v>
      </c>
      <c r="J31" s="164">
        <v>0</v>
      </c>
      <c r="K31" s="162">
        <f t="shared" si="3"/>
        <v>0</v>
      </c>
      <c r="L31" s="165">
        <v>21</v>
      </c>
      <c r="M31" s="166">
        <v>4</v>
      </c>
      <c r="N31" s="14" t="s">
        <v>99</v>
      </c>
    </row>
    <row r="32" spans="1:13" s="14" customFormat="1" ht="13.5" customHeight="1">
      <c r="A32" s="159"/>
      <c r="B32" s="167"/>
      <c r="C32" s="170" t="s">
        <v>164</v>
      </c>
      <c r="D32" s="169"/>
      <c r="E32" s="162"/>
      <c r="F32" s="163"/>
      <c r="G32" s="163"/>
      <c r="H32" s="164"/>
      <c r="I32" s="162"/>
      <c r="J32" s="164"/>
      <c r="K32" s="162"/>
      <c r="L32" s="165"/>
      <c r="M32" s="166"/>
    </row>
    <row r="33" spans="1:14" s="14" customFormat="1" ht="13.5" customHeight="1">
      <c r="A33" s="159">
        <v>14</v>
      </c>
      <c r="B33" s="167" t="s">
        <v>165</v>
      </c>
      <c r="C33" s="161" t="s">
        <v>185</v>
      </c>
      <c r="D33" s="169" t="s">
        <v>104</v>
      </c>
      <c r="E33" s="162">
        <v>9</v>
      </c>
      <c r="F33" s="163"/>
      <c r="G33" s="163">
        <f t="shared" si="1"/>
        <v>0</v>
      </c>
      <c r="H33" s="164">
        <v>0</v>
      </c>
      <c r="I33" s="162">
        <f t="shared" si="2"/>
        <v>0</v>
      </c>
      <c r="J33" s="164">
        <v>0</v>
      </c>
      <c r="K33" s="162">
        <f t="shared" si="3"/>
        <v>0</v>
      </c>
      <c r="L33" s="165">
        <v>21</v>
      </c>
      <c r="M33" s="166">
        <v>4</v>
      </c>
      <c r="N33" s="14" t="s">
        <v>99</v>
      </c>
    </row>
    <row r="34" spans="1:13" s="14" customFormat="1" ht="13.5" customHeight="1">
      <c r="A34" s="159"/>
      <c r="B34" s="167"/>
      <c r="C34" s="170" t="s">
        <v>163</v>
      </c>
      <c r="D34" s="169"/>
      <c r="E34" s="162"/>
      <c r="F34" s="163"/>
      <c r="G34" s="163"/>
      <c r="H34" s="164"/>
      <c r="I34" s="162"/>
      <c r="J34" s="164"/>
      <c r="K34" s="162"/>
      <c r="L34" s="165"/>
      <c r="M34" s="166"/>
    </row>
    <row r="35" spans="1:14" s="14" customFormat="1" ht="13.5" customHeight="1">
      <c r="A35" s="159">
        <v>15</v>
      </c>
      <c r="B35" s="167" t="s">
        <v>166</v>
      </c>
      <c r="C35" s="161" t="s">
        <v>183</v>
      </c>
      <c r="D35" s="169" t="s">
        <v>105</v>
      </c>
      <c r="E35" s="162">
        <v>6</v>
      </c>
      <c r="F35" s="163"/>
      <c r="G35" s="163">
        <f t="shared" si="1"/>
        <v>0</v>
      </c>
      <c r="H35" s="164">
        <v>0.00084</v>
      </c>
      <c r="I35" s="162">
        <f t="shared" si="2"/>
        <v>0.00504</v>
      </c>
      <c r="J35" s="164">
        <v>0</v>
      </c>
      <c r="K35" s="162">
        <f t="shared" si="3"/>
        <v>0</v>
      </c>
      <c r="L35" s="165">
        <v>21</v>
      </c>
      <c r="M35" s="166">
        <v>4</v>
      </c>
      <c r="N35" s="14" t="s">
        <v>99</v>
      </c>
    </row>
    <row r="36" spans="1:13" s="14" customFormat="1" ht="13.5" customHeight="1">
      <c r="A36" s="159"/>
      <c r="B36" s="167"/>
      <c r="C36" s="170" t="s">
        <v>164</v>
      </c>
      <c r="D36" s="169"/>
      <c r="E36" s="162"/>
      <c r="F36" s="163"/>
      <c r="G36" s="163"/>
      <c r="H36" s="164"/>
      <c r="I36" s="162"/>
      <c r="J36" s="164"/>
      <c r="K36" s="162"/>
      <c r="L36" s="165"/>
      <c r="M36" s="166"/>
    </row>
    <row r="37" spans="1:14" s="14" customFormat="1" ht="13.5" customHeight="1">
      <c r="A37" s="159">
        <v>16</v>
      </c>
      <c r="B37" s="167" t="s">
        <v>167</v>
      </c>
      <c r="C37" s="168" t="s">
        <v>125</v>
      </c>
      <c r="D37" s="169" t="s">
        <v>105</v>
      </c>
      <c r="E37" s="162">
        <v>6</v>
      </c>
      <c r="F37" s="163"/>
      <c r="G37" s="163">
        <f t="shared" si="1"/>
        <v>0</v>
      </c>
      <c r="H37" s="164">
        <v>0</v>
      </c>
      <c r="I37" s="162">
        <f t="shared" si="2"/>
        <v>0</v>
      </c>
      <c r="J37" s="164">
        <v>0</v>
      </c>
      <c r="K37" s="162">
        <f t="shared" si="3"/>
        <v>0</v>
      </c>
      <c r="L37" s="165">
        <v>21</v>
      </c>
      <c r="M37" s="166">
        <v>4</v>
      </c>
      <c r="N37" s="14" t="s">
        <v>99</v>
      </c>
    </row>
    <row r="38" spans="1:13" s="14" customFormat="1" ht="13.5" customHeight="1">
      <c r="A38" s="159"/>
      <c r="B38" s="167"/>
      <c r="C38" s="170" t="s">
        <v>164</v>
      </c>
      <c r="D38" s="169"/>
      <c r="E38" s="162"/>
      <c r="F38" s="163"/>
      <c r="G38" s="163"/>
      <c r="H38" s="164"/>
      <c r="I38" s="162"/>
      <c r="J38" s="164"/>
      <c r="K38" s="162"/>
      <c r="L38" s="165"/>
      <c r="M38" s="166"/>
    </row>
    <row r="39" spans="1:14" s="14" customFormat="1" ht="13.5" customHeight="1">
      <c r="A39" s="159">
        <v>17</v>
      </c>
      <c r="B39" s="167" t="s">
        <v>168</v>
      </c>
      <c r="C39" s="168" t="s">
        <v>126</v>
      </c>
      <c r="D39" s="169" t="s">
        <v>105</v>
      </c>
      <c r="E39" s="162">
        <v>6</v>
      </c>
      <c r="F39" s="163"/>
      <c r="G39" s="163">
        <f t="shared" si="1"/>
        <v>0</v>
      </c>
      <c r="H39" s="164">
        <v>0</v>
      </c>
      <c r="I39" s="162">
        <f t="shared" si="2"/>
        <v>0</v>
      </c>
      <c r="J39" s="164">
        <v>0</v>
      </c>
      <c r="K39" s="162">
        <f t="shared" si="3"/>
        <v>0</v>
      </c>
      <c r="L39" s="165">
        <v>21</v>
      </c>
      <c r="M39" s="166">
        <v>4</v>
      </c>
      <c r="N39" s="14" t="s">
        <v>99</v>
      </c>
    </row>
    <row r="40" spans="1:13" s="14" customFormat="1" ht="13.5" customHeight="1">
      <c r="A40" s="159"/>
      <c r="B40" s="167"/>
      <c r="C40" s="170" t="s">
        <v>164</v>
      </c>
      <c r="D40" s="169"/>
      <c r="E40" s="162"/>
      <c r="F40" s="163"/>
      <c r="G40" s="163"/>
      <c r="H40" s="164"/>
      <c r="I40" s="162"/>
      <c r="J40" s="164"/>
      <c r="K40" s="162"/>
      <c r="L40" s="165"/>
      <c r="M40" s="166"/>
    </row>
    <row r="41" spans="1:14" s="14" customFormat="1" ht="13.5" customHeight="1">
      <c r="A41" s="159">
        <v>18</v>
      </c>
      <c r="B41" s="167" t="s">
        <v>169</v>
      </c>
      <c r="C41" s="168" t="s">
        <v>127</v>
      </c>
      <c r="D41" s="169" t="s">
        <v>103</v>
      </c>
      <c r="E41" s="162">
        <v>159.6</v>
      </c>
      <c r="F41" s="163"/>
      <c r="G41" s="163">
        <f t="shared" si="1"/>
        <v>0</v>
      </c>
      <c r="H41" s="164">
        <v>0</v>
      </c>
      <c r="I41" s="162">
        <f t="shared" si="2"/>
        <v>0</v>
      </c>
      <c r="J41" s="164">
        <v>0</v>
      </c>
      <c r="K41" s="162">
        <f t="shared" si="3"/>
        <v>0</v>
      </c>
      <c r="L41" s="165">
        <v>21</v>
      </c>
      <c r="M41" s="166">
        <v>4</v>
      </c>
      <c r="N41" s="14" t="s">
        <v>99</v>
      </c>
    </row>
    <row r="42" spans="1:13" s="14" customFormat="1" ht="13.5" customHeight="1">
      <c r="A42" s="159"/>
      <c r="B42" s="167"/>
      <c r="C42" s="170" t="s">
        <v>164</v>
      </c>
      <c r="D42" s="169"/>
      <c r="E42" s="162"/>
      <c r="F42" s="163"/>
      <c r="G42" s="163"/>
      <c r="H42" s="164"/>
      <c r="I42" s="162"/>
      <c r="J42" s="164"/>
      <c r="K42" s="162"/>
      <c r="L42" s="165"/>
      <c r="M42" s="166"/>
    </row>
    <row r="43" spans="1:13" s="14" customFormat="1" ht="13.5" customHeight="1">
      <c r="A43" s="159">
        <v>19</v>
      </c>
      <c r="B43" s="167" t="s">
        <v>179</v>
      </c>
      <c r="C43" s="172" t="s">
        <v>178</v>
      </c>
      <c r="D43" s="169" t="s">
        <v>104</v>
      </c>
      <c r="E43" s="162">
        <v>25.2</v>
      </c>
      <c r="F43" s="163"/>
      <c r="G43" s="163">
        <f>E43*F43</f>
        <v>0</v>
      </c>
      <c r="H43" s="164"/>
      <c r="I43" s="162"/>
      <c r="J43" s="164"/>
      <c r="K43" s="162"/>
      <c r="L43" s="165">
        <v>21</v>
      </c>
      <c r="M43" s="166"/>
    </row>
    <row r="44" spans="1:13" s="14" customFormat="1" ht="13.5" customHeight="1">
      <c r="A44" s="159"/>
      <c r="B44" s="167"/>
      <c r="C44" s="173" t="s">
        <v>164</v>
      </c>
      <c r="D44" s="169"/>
      <c r="E44" s="162"/>
      <c r="F44" s="163"/>
      <c r="G44" s="163"/>
      <c r="H44" s="164"/>
      <c r="I44" s="162"/>
      <c r="J44" s="164"/>
      <c r="K44" s="162"/>
      <c r="L44" s="165"/>
      <c r="M44" s="166"/>
    </row>
    <row r="45" spans="2:14" s="135" customFormat="1" ht="38.25" customHeight="1">
      <c r="B45" s="139" t="s">
        <v>160</v>
      </c>
      <c r="C45" s="139" t="s">
        <v>129</v>
      </c>
      <c r="G45" s="140">
        <f>SUM(G46:G60)</f>
        <v>0</v>
      </c>
      <c r="I45" s="141">
        <f>SUM(I46:I60)</f>
        <v>16.4701</v>
      </c>
      <c r="K45" s="141">
        <f>SUM(K46:K60)</f>
        <v>0</v>
      </c>
      <c r="N45" s="139" t="s">
        <v>97</v>
      </c>
    </row>
    <row r="46" spans="1:14" s="14" customFormat="1" ht="13.5" customHeight="1">
      <c r="A46" s="159">
        <v>20</v>
      </c>
      <c r="B46" s="160" t="s">
        <v>130</v>
      </c>
      <c r="C46" s="161" t="s">
        <v>131</v>
      </c>
      <c r="D46" s="159" t="s">
        <v>132</v>
      </c>
      <c r="E46" s="162">
        <v>0.2</v>
      </c>
      <c r="F46" s="163"/>
      <c r="G46" s="163">
        <f aca="true" t="shared" si="4" ref="G46:G60">ROUND(E46*F46,2)</f>
        <v>0</v>
      </c>
      <c r="H46" s="164">
        <v>1.9205</v>
      </c>
      <c r="I46" s="162">
        <f>E46*H46</f>
        <v>0.38410000000000005</v>
      </c>
      <c r="J46" s="164">
        <v>0</v>
      </c>
      <c r="K46" s="162">
        <f>E46*J46</f>
        <v>0</v>
      </c>
      <c r="L46" s="165">
        <v>21</v>
      </c>
      <c r="M46" s="166">
        <v>4</v>
      </c>
      <c r="N46" s="14" t="s">
        <v>99</v>
      </c>
    </row>
    <row r="47" spans="1:14" s="14" customFormat="1" ht="13.5" customHeight="1">
      <c r="A47" s="159">
        <v>21</v>
      </c>
      <c r="B47" s="160" t="s">
        <v>133</v>
      </c>
      <c r="C47" s="161" t="s">
        <v>134</v>
      </c>
      <c r="D47" s="159" t="s">
        <v>105</v>
      </c>
      <c r="E47" s="162">
        <v>6</v>
      </c>
      <c r="F47" s="163"/>
      <c r="G47" s="163">
        <f t="shared" si="4"/>
        <v>0</v>
      </c>
      <c r="H47" s="164">
        <v>1.9205</v>
      </c>
      <c r="I47" s="162">
        <f>E47*H47</f>
        <v>11.523</v>
      </c>
      <c r="J47" s="164">
        <v>0</v>
      </c>
      <c r="K47" s="162">
        <f>E47*J47</f>
        <v>0</v>
      </c>
      <c r="L47" s="165">
        <v>21</v>
      </c>
      <c r="M47" s="166">
        <v>4</v>
      </c>
      <c r="N47" s="14" t="s">
        <v>99</v>
      </c>
    </row>
    <row r="48" spans="1:14" s="14" customFormat="1" ht="13.5" customHeight="1">
      <c r="A48" s="159">
        <v>22</v>
      </c>
      <c r="B48" s="160" t="s">
        <v>135</v>
      </c>
      <c r="C48" s="161" t="s">
        <v>136</v>
      </c>
      <c r="D48" s="159" t="s">
        <v>104</v>
      </c>
      <c r="E48" s="162">
        <v>130</v>
      </c>
      <c r="F48" s="163"/>
      <c r="G48" s="163">
        <f t="shared" si="4"/>
        <v>0</v>
      </c>
      <c r="H48" s="164">
        <v>0</v>
      </c>
      <c r="I48" s="162">
        <f>E48*H48</f>
        <v>0</v>
      </c>
      <c r="J48" s="164">
        <v>0</v>
      </c>
      <c r="K48" s="162">
        <f>E48*J48</f>
        <v>0</v>
      </c>
      <c r="L48" s="165">
        <v>21</v>
      </c>
      <c r="M48" s="166">
        <v>4</v>
      </c>
      <c r="N48" s="14" t="s">
        <v>99</v>
      </c>
    </row>
    <row r="49" spans="1:14" s="14" customFormat="1" ht="13.5" customHeight="1">
      <c r="A49" s="159">
        <v>23</v>
      </c>
      <c r="B49" s="160" t="s">
        <v>137</v>
      </c>
      <c r="C49" s="161" t="s">
        <v>138</v>
      </c>
      <c r="D49" s="159" t="s">
        <v>104</v>
      </c>
      <c r="E49" s="162">
        <v>130</v>
      </c>
      <c r="F49" s="163"/>
      <c r="G49" s="163">
        <f t="shared" si="4"/>
        <v>0</v>
      </c>
      <c r="H49" s="164">
        <v>0.0351</v>
      </c>
      <c r="I49" s="162">
        <f>E49*H49</f>
        <v>4.563</v>
      </c>
      <c r="J49" s="164">
        <v>0</v>
      </c>
      <c r="K49" s="162">
        <f>E49*J49</f>
        <v>0</v>
      </c>
      <c r="L49" s="165">
        <v>21</v>
      </c>
      <c r="M49" s="166">
        <v>4</v>
      </c>
      <c r="N49" s="14" t="s">
        <v>99</v>
      </c>
    </row>
    <row r="50" spans="1:13" s="14" customFormat="1" ht="13.5" customHeight="1">
      <c r="A50" s="159">
        <v>24</v>
      </c>
      <c r="B50" s="160" t="s">
        <v>187</v>
      </c>
      <c r="C50" s="161" t="s">
        <v>188</v>
      </c>
      <c r="D50" s="159" t="s">
        <v>104</v>
      </c>
      <c r="E50" s="162">
        <v>15</v>
      </c>
      <c r="F50" s="163"/>
      <c r="G50" s="163">
        <f t="shared" si="4"/>
        <v>0</v>
      </c>
      <c r="H50" s="164"/>
      <c r="I50" s="162"/>
      <c r="J50" s="164"/>
      <c r="K50" s="162"/>
      <c r="L50" s="165">
        <v>21</v>
      </c>
      <c r="M50" s="166"/>
    </row>
    <row r="51" spans="1:13" s="14" customFormat="1" ht="13.5" customHeight="1">
      <c r="A51" s="159">
        <v>25</v>
      </c>
      <c r="B51" s="160" t="s">
        <v>189</v>
      </c>
      <c r="C51" s="161" t="s">
        <v>190</v>
      </c>
      <c r="D51" s="159" t="s">
        <v>104</v>
      </c>
      <c r="E51" s="162">
        <v>15</v>
      </c>
      <c r="F51" s="163"/>
      <c r="G51" s="163">
        <f t="shared" si="4"/>
        <v>0</v>
      </c>
      <c r="H51" s="164"/>
      <c r="I51" s="162"/>
      <c r="J51" s="164"/>
      <c r="K51" s="162"/>
      <c r="L51" s="165">
        <v>21</v>
      </c>
      <c r="M51" s="166"/>
    </row>
    <row r="52" spans="1:13" s="14" customFormat="1" ht="13.5" customHeight="1">
      <c r="A52" s="159">
        <v>26</v>
      </c>
      <c r="B52" s="160" t="s">
        <v>139</v>
      </c>
      <c r="C52" s="161" t="s">
        <v>140</v>
      </c>
      <c r="D52" s="159" t="s">
        <v>102</v>
      </c>
      <c r="E52" s="162">
        <v>64.5</v>
      </c>
      <c r="F52" s="163"/>
      <c r="G52" s="163">
        <f t="shared" si="4"/>
        <v>0</v>
      </c>
      <c r="H52" s="164"/>
      <c r="I52" s="162"/>
      <c r="J52" s="164"/>
      <c r="K52" s="162"/>
      <c r="L52" s="165">
        <v>21</v>
      </c>
      <c r="M52" s="166"/>
    </row>
    <row r="53" spans="1:13" s="14" customFormat="1" ht="13.5" customHeight="1">
      <c r="A53" s="159">
        <v>27</v>
      </c>
      <c r="B53" s="160" t="s">
        <v>141</v>
      </c>
      <c r="C53" s="161" t="s">
        <v>142</v>
      </c>
      <c r="D53" s="159" t="s">
        <v>98</v>
      </c>
      <c r="E53" s="162">
        <v>3.6</v>
      </c>
      <c r="F53" s="163"/>
      <c r="G53" s="163">
        <f t="shared" si="4"/>
        <v>0</v>
      </c>
      <c r="H53" s="164"/>
      <c r="I53" s="162"/>
      <c r="J53" s="164"/>
      <c r="K53" s="162"/>
      <c r="L53" s="165">
        <v>21</v>
      </c>
      <c r="M53" s="166"/>
    </row>
    <row r="54" spans="1:13" s="14" customFormat="1" ht="13.5" customHeight="1">
      <c r="A54" s="159">
        <v>28</v>
      </c>
      <c r="B54" s="160" t="s">
        <v>143</v>
      </c>
      <c r="C54" s="161" t="s">
        <v>144</v>
      </c>
      <c r="D54" s="159" t="s">
        <v>104</v>
      </c>
      <c r="E54" s="162">
        <v>9</v>
      </c>
      <c r="F54" s="163"/>
      <c r="G54" s="163">
        <f t="shared" si="4"/>
        <v>0</v>
      </c>
      <c r="H54" s="164"/>
      <c r="I54" s="162"/>
      <c r="J54" s="164"/>
      <c r="K54" s="162"/>
      <c r="L54" s="165">
        <v>21</v>
      </c>
      <c r="M54" s="166"/>
    </row>
    <row r="55" spans="1:13" s="14" customFormat="1" ht="13.5" customHeight="1">
      <c r="A55" s="159">
        <v>29</v>
      </c>
      <c r="B55" s="160" t="s">
        <v>145</v>
      </c>
      <c r="C55" s="161" t="s">
        <v>146</v>
      </c>
      <c r="D55" s="159" t="s">
        <v>104</v>
      </c>
      <c r="E55" s="162">
        <v>150</v>
      </c>
      <c r="F55" s="163"/>
      <c r="G55" s="163">
        <f t="shared" si="4"/>
        <v>0</v>
      </c>
      <c r="H55" s="164"/>
      <c r="I55" s="162"/>
      <c r="J55" s="164"/>
      <c r="K55" s="162"/>
      <c r="L55" s="165">
        <v>21</v>
      </c>
      <c r="M55" s="166"/>
    </row>
    <row r="56" spans="1:13" s="14" customFormat="1" ht="13.5" customHeight="1">
      <c r="A56" s="159">
        <v>30</v>
      </c>
      <c r="B56" s="160" t="s">
        <v>147</v>
      </c>
      <c r="C56" s="161" t="s">
        <v>148</v>
      </c>
      <c r="D56" s="159" t="s">
        <v>104</v>
      </c>
      <c r="E56" s="162">
        <v>150</v>
      </c>
      <c r="F56" s="163"/>
      <c r="G56" s="163">
        <f t="shared" si="4"/>
        <v>0</v>
      </c>
      <c r="H56" s="164"/>
      <c r="I56" s="162"/>
      <c r="J56" s="164"/>
      <c r="K56" s="162"/>
      <c r="L56" s="165">
        <v>21</v>
      </c>
      <c r="M56" s="166"/>
    </row>
    <row r="57" spans="1:13" s="14" customFormat="1" ht="13.5" customHeight="1">
      <c r="A57" s="159">
        <v>31</v>
      </c>
      <c r="B57" s="160" t="s">
        <v>173</v>
      </c>
      <c r="C57" s="161" t="s">
        <v>149</v>
      </c>
      <c r="D57" s="159" t="s">
        <v>101</v>
      </c>
      <c r="E57" s="162">
        <v>10</v>
      </c>
      <c r="F57" s="163"/>
      <c r="G57" s="163">
        <f t="shared" si="4"/>
        <v>0</v>
      </c>
      <c r="H57" s="164"/>
      <c r="I57" s="162"/>
      <c r="J57" s="164"/>
      <c r="K57" s="162"/>
      <c r="L57" s="165">
        <v>21</v>
      </c>
      <c r="M57" s="166"/>
    </row>
    <row r="58" spans="1:13" s="14" customFormat="1" ht="13.5" customHeight="1">
      <c r="A58" s="159">
        <v>32</v>
      </c>
      <c r="B58" s="160" t="s">
        <v>150</v>
      </c>
      <c r="C58" s="161" t="s">
        <v>151</v>
      </c>
      <c r="D58" s="159" t="s">
        <v>101</v>
      </c>
      <c r="E58" s="162">
        <v>10</v>
      </c>
      <c r="F58" s="163"/>
      <c r="G58" s="163">
        <f>E58*F58</f>
        <v>0</v>
      </c>
      <c r="H58" s="164"/>
      <c r="I58" s="162"/>
      <c r="J58" s="164"/>
      <c r="K58" s="162"/>
      <c r="L58" s="165">
        <v>21</v>
      </c>
      <c r="M58" s="166"/>
    </row>
    <row r="59" spans="1:13" s="14" customFormat="1" ht="13.5" customHeight="1">
      <c r="A59" s="159">
        <v>33</v>
      </c>
      <c r="B59" s="160" t="s">
        <v>193</v>
      </c>
      <c r="C59" s="161" t="s">
        <v>194</v>
      </c>
      <c r="D59" s="159" t="s">
        <v>98</v>
      </c>
      <c r="E59" s="162">
        <v>2</v>
      </c>
      <c r="F59" s="163"/>
      <c r="G59" s="163">
        <f>E59*F59</f>
        <v>0</v>
      </c>
      <c r="H59" s="164"/>
      <c r="I59" s="162"/>
      <c r="J59" s="164"/>
      <c r="K59" s="162"/>
      <c r="L59" s="165">
        <v>21</v>
      </c>
      <c r="M59" s="166"/>
    </row>
    <row r="60" spans="1:13" s="14" customFormat="1" ht="13.5" customHeight="1">
      <c r="A60" s="159">
        <v>34</v>
      </c>
      <c r="B60" s="160" t="s">
        <v>147</v>
      </c>
      <c r="C60" s="161" t="s">
        <v>152</v>
      </c>
      <c r="D60" s="159" t="s">
        <v>104</v>
      </c>
      <c r="E60" s="162">
        <v>130</v>
      </c>
      <c r="F60" s="163"/>
      <c r="G60" s="163">
        <f t="shared" si="4"/>
        <v>0</v>
      </c>
      <c r="H60" s="164"/>
      <c r="I60" s="162"/>
      <c r="J60" s="164"/>
      <c r="K60" s="162"/>
      <c r="L60" s="165">
        <v>21</v>
      </c>
      <c r="M60" s="166"/>
    </row>
    <row r="61" spans="1:13" s="14" customFormat="1" ht="13.5" customHeight="1">
      <c r="A61" s="159"/>
      <c r="B61" s="160"/>
      <c r="C61" s="161"/>
      <c r="D61" s="159"/>
      <c r="E61" s="162"/>
      <c r="F61" s="163"/>
      <c r="G61" s="163"/>
      <c r="H61" s="164"/>
      <c r="I61" s="162"/>
      <c r="J61" s="164"/>
      <c r="K61" s="162"/>
      <c r="L61" s="165"/>
      <c r="M61" s="166"/>
    </row>
    <row r="62" spans="1:13" s="14" customFormat="1" ht="13.5" customHeight="1">
      <c r="A62" s="159"/>
      <c r="B62" s="160"/>
      <c r="C62" s="161"/>
      <c r="D62" s="159"/>
      <c r="E62" s="162"/>
      <c r="F62" s="163"/>
      <c r="G62" s="163"/>
      <c r="H62" s="164"/>
      <c r="I62" s="162"/>
      <c r="J62" s="164"/>
      <c r="K62" s="162"/>
      <c r="L62" s="165"/>
      <c r="M62" s="166"/>
    </row>
    <row r="63" spans="1:13" s="14" customFormat="1" ht="13.5" customHeight="1">
      <c r="A63" s="159"/>
      <c r="B63" s="160"/>
      <c r="C63" s="161"/>
      <c r="D63" s="159"/>
      <c r="E63" s="162"/>
      <c r="F63" s="163"/>
      <c r="G63" s="163"/>
      <c r="H63" s="164"/>
      <c r="I63" s="162"/>
      <c r="J63" s="164"/>
      <c r="K63" s="162"/>
      <c r="L63" s="165"/>
      <c r="M63" s="166"/>
    </row>
    <row r="64" spans="1:13" s="14" customFormat="1" ht="26.25" customHeight="1">
      <c r="A64" s="159"/>
      <c r="B64" s="139" t="s">
        <v>170</v>
      </c>
      <c r="C64" s="139" t="s">
        <v>171</v>
      </c>
      <c r="D64" s="135"/>
      <c r="E64" s="135"/>
      <c r="F64" s="135"/>
      <c r="G64" s="140">
        <f>SUM(G65:G69)</f>
        <v>0</v>
      </c>
      <c r="H64" s="135"/>
      <c r="I64" s="141">
        <f>SUM(I74:I89)</f>
        <v>0</v>
      </c>
      <c r="J64" s="135"/>
      <c r="K64" s="141">
        <f>SUM(K74:K89)</f>
        <v>0</v>
      </c>
      <c r="L64" s="135"/>
      <c r="M64" s="166"/>
    </row>
    <row r="65" spans="1:13" s="14" customFormat="1" ht="13.5" customHeight="1">
      <c r="A65" s="159">
        <v>35</v>
      </c>
      <c r="B65" s="139"/>
      <c r="C65" s="161" t="s">
        <v>155</v>
      </c>
      <c r="D65" s="159" t="s">
        <v>128</v>
      </c>
      <c r="E65" s="162">
        <v>1</v>
      </c>
      <c r="F65" s="163"/>
      <c r="G65" s="140">
        <f>E65*F65</f>
        <v>0</v>
      </c>
      <c r="H65" s="135"/>
      <c r="I65" s="141"/>
      <c r="J65" s="135"/>
      <c r="K65" s="141"/>
      <c r="L65" s="165">
        <v>21</v>
      </c>
      <c r="M65" s="166"/>
    </row>
    <row r="66" spans="1:13" s="14" customFormat="1" ht="13.5" customHeight="1">
      <c r="A66" s="159">
        <v>36</v>
      </c>
      <c r="B66" s="139"/>
      <c r="C66" s="161" t="s">
        <v>156</v>
      </c>
      <c r="D66" s="159" t="s">
        <v>128</v>
      </c>
      <c r="E66" s="162">
        <v>1</v>
      </c>
      <c r="F66" s="163"/>
      <c r="G66" s="140">
        <f>E66*F66</f>
        <v>0</v>
      </c>
      <c r="H66" s="135"/>
      <c r="I66" s="141"/>
      <c r="J66" s="135"/>
      <c r="K66" s="141"/>
      <c r="L66" s="165">
        <v>21</v>
      </c>
      <c r="M66" s="166"/>
    </row>
    <row r="67" spans="1:13" s="14" customFormat="1" ht="13.5" customHeight="1">
      <c r="A67" s="159">
        <v>37</v>
      </c>
      <c r="B67" s="139"/>
      <c r="C67" s="161" t="s">
        <v>157</v>
      </c>
      <c r="D67" s="159" t="s">
        <v>128</v>
      </c>
      <c r="E67" s="162">
        <v>1</v>
      </c>
      <c r="F67" s="163"/>
      <c r="G67" s="140">
        <f>E67*F67</f>
        <v>0</v>
      </c>
      <c r="H67" s="135"/>
      <c r="I67" s="141"/>
      <c r="J67" s="135"/>
      <c r="K67" s="141"/>
      <c r="L67" s="165">
        <v>21</v>
      </c>
      <c r="M67" s="166"/>
    </row>
    <row r="68" spans="1:13" s="14" customFormat="1" ht="13.5" customHeight="1">
      <c r="A68" s="159">
        <v>38</v>
      </c>
      <c r="B68" s="139"/>
      <c r="C68" s="168" t="s">
        <v>174</v>
      </c>
      <c r="D68" s="159" t="s">
        <v>128</v>
      </c>
      <c r="E68" s="162">
        <v>1</v>
      </c>
      <c r="F68" s="163"/>
      <c r="G68" s="140">
        <f>E68*F68</f>
        <v>0</v>
      </c>
      <c r="H68" s="135"/>
      <c r="I68" s="141"/>
      <c r="J68" s="135"/>
      <c r="K68" s="141"/>
      <c r="L68" s="165">
        <v>21</v>
      </c>
      <c r="M68" s="166"/>
    </row>
    <row r="69" spans="1:13" s="14" customFormat="1" ht="13.5" customHeight="1">
      <c r="A69" s="159">
        <v>39</v>
      </c>
      <c r="B69" s="139"/>
      <c r="C69" s="168" t="s">
        <v>175</v>
      </c>
      <c r="D69" s="159" t="s">
        <v>128</v>
      </c>
      <c r="E69" s="162">
        <v>1</v>
      </c>
      <c r="F69" s="163"/>
      <c r="G69" s="140">
        <f>E69*F69</f>
        <v>0</v>
      </c>
      <c r="H69" s="135"/>
      <c r="I69" s="141"/>
      <c r="J69" s="135"/>
      <c r="K69" s="141"/>
      <c r="L69" s="165">
        <v>21</v>
      </c>
      <c r="M69" s="166"/>
    </row>
    <row r="70" spans="1:13" s="14" customFormat="1" ht="13.5" customHeight="1">
      <c r="A70" s="159"/>
      <c r="B70" s="139"/>
      <c r="C70" s="139"/>
      <c r="D70" s="135"/>
      <c r="E70" s="135"/>
      <c r="F70" s="135"/>
      <c r="G70" s="140"/>
      <c r="H70" s="135"/>
      <c r="I70" s="141"/>
      <c r="J70" s="135"/>
      <c r="K70" s="141"/>
      <c r="L70" s="135"/>
      <c r="M70" s="166"/>
    </row>
    <row r="71" spans="1:13" s="14" customFormat="1" ht="13.5" customHeight="1">
      <c r="A71" s="159"/>
      <c r="B71" s="139"/>
      <c r="C71" s="139"/>
      <c r="D71" s="135"/>
      <c r="E71" s="135"/>
      <c r="F71" s="135"/>
      <c r="G71" s="140"/>
      <c r="H71" s="135"/>
      <c r="I71" s="141"/>
      <c r="J71" s="135"/>
      <c r="K71" s="141"/>
      <c r="L71" s="135"/>
      <c r="M71" s="166"/>
    </row>
    <row r="72" spans="1:13" s="14" customFormat="1" ht="13.5" customHeight="1">
      <c r="A72" s="159"/>
      <c r="B72" s="139"/>
      <c r="C72" s="139"/>
      <c r="D72" s="135"/>
      <c r="E72" s="135"/>
      <c r="F72" s="135"/>
      <c r="G72" s="140"/>
      <c r="H72" s="135"/>
      <c r="I72" s="141"/>
      <c r="J72" s="135"/>
      <c r="K72" s="141"/>
      <c r="L72" s="135"/>
      <c r="M72" s="166"/>
    </row>
    <row r="73" spans="1:13" s="14" customFormat="1" ht="13.5" customHeight="1">
      <c r="A73" s="159"/>
      <c r="B73" s="139"/>
      <c r="C73" s="139"/>
      <c r="D73" s="135"/>
      <c r="E73" s="135"/>
      <c r="F73" s="135"/>
      <c r="G73" s="140"/>
      <c r="H73" s="135"/>
      <c r="I73" s="141"/>
      <c r="J73" s="135"/>
      <c r="K73" s="141"/>
      <c r="L73" s="135"/>
      <c r="M73" s="166"/>
    </row>
    <row r="74" spans="1:11" s="142" customFormat="1" ht="45.75" customHeight="1">
      <c r="A74" s="142">
        <v>38</v>
      </c>
      <c r="C74" s="143" t="s">
        <v>84</v>
      </c>
      <c r="G74" s="144">
        <f>G15+G26+G45+G64</f>
        <v>0</v>
      </c>
      <c r="I74" s="145">
        <f>I14</f>
        <v>0</v>
      </c>
      <c r="K74" s="145">
        <f>K14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Ondra</cp:lastModifiedBy>
  <cp:lastPrinted>2014-04-23T08:03:40Z</cp:lastPrinted>
  <dcterms:created xsi:type="dcterms:W3CDTF">2014-05-06T09:27:28Z</dcterms:created>
  <dcterms:modified xsi:type="dcterms:W3CDTF">2017-06-27T19:13:21Z</dcterms:modified>
  <cp:category/>
  <cp:version/>
  <cp:contentType/>
  <cp:contentStatus/>
</cp:coreProperties>
</file>