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VO - SO 400  Přeložka VO ..." sheetId="2" r:id="rId2"/>
  </sheets>
  <definedNames>
    <definedName name="_xlnm.Print_Area" localSheetId="0">'Rekapitulace stavby'!$D$4:$AO$76,'Rekapitulace stavby'!$C$82:$AQ$96</definedName>
    <definedName name="_xlnm._FilterDatabase" localSheetId="1" hidden="1">'VO - SO 400  Přeložka VO ...'!$C$125:$K$234</definedName>
    <definedName name="_xlnm.Print_Area" localSheetId="1">'VO - SO 400  Přeložka VO ...'!$C$4:$J$76,'VO - SO 400  Přeložka VO ...'!$C$82:$J$107,'VO - SO 400  Přeložka VO ...'!$C$113:$K$234</definedName>
    <definedName name="_xlnm.Print_Titles" localSheetId="0">'Rekapitulace stavby'!$92:$92</definedName>
    <definedName name="_xlnm.Print_Titles" localSheetId="1">'VO - SO 400  Přeložka VO ...'!$125:$125</definedName>
  </definedNames>
  <calcPr fullCalcOnLoad="1"/>
</workbook>
</file>

<file path=xl/sharedStrings.xml><?xml version="1.0" encoding="utf-8"?>
<sst xmlns="http://schemas.openxmlformats.org/spreadsheetml/2006/main" count="1798" uniqueCount="542">
  <si>
    <t>Export Komplet</t>
  </si>
  <si>
    <t/>
  </si>
  <si>
    <t>2.0</t>
  </si>
  <si>
    <t>False</t>
  </si>
  <si>
    <t>{dfa2e649-871a-4fc4-8b4a-9a1e83a7f17a}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</si>
  <si>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</si>
  <si>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</si>
  <si>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</si>
  <si>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</si>
  <si>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</si>
  <si>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</si>
  <si>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</si>
  <si>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</si>
  <si>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</si>
  <si>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181-29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</si>
  <si>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</si>
  <si>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</si>
  <si>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Chodník a přechod pro chodce na ul. Záhumenní, Kopřivnice</t>
  </si>
  <si>
    <t>KSO:</t>
  </si>
  <si>
    <t>CC-CZ:</t>
  </si>
  <si>
    <t>Místo:</t>
  </si>
  <si>
    <t>k.ú. Kopřivnice</t>
  </si>
  <si>
    <t>Datum:</t>
  </si>
  <si>
    <t>4. 1. 2019</t>
  </si>
  <si>
    <t>Zadavatel:</t>
  </si>
  <si>
    <t>IČ:</t>
  </si>
  <si>
    <t>00298077</t>
  </si>
  <si>
    <t>Město Kopřivnice</t>
  </si>
  <si>
    <t>DIČ:</t>
  </si>
  <si>
    <t>Uchazeč:</t>
  </si>
  <si>
    <t>Vyplň údaj</t>
  </si>
  <si>
    <t>Projektant:</t>
  </si>
  <si>
    <t>18980228</t>
  </si>
  <si>
    <t>Libuše Svolinská</t>
  </si>
  <si>
    <t>True</t>
  </si>
  <si>
    <t>Zpracovatel:</t>
  </si>
  <si>
    <t>Libuše Svolinska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</si>
  <si>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</si>
  <si>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</si>
  <si>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</si>
  <si>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</si>
  <si>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</si>
  <si>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</si>
  <si>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</si>
  <si>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</si>
  <si>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</si>
  <si>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</si>
  <si>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</si>
  <si>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</si>
  <si>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</si>
  <si>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</si>
  <si>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</si>
  <si>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</si>
  <si>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</si>
  <si>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</si>
  <si>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</si>
  <si>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</si>
  <si>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</si>
  <si>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</si>
  <si>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</si>
  <si>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</si>
  <si>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</si>
  <si>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</si>
  <si>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</si>
  <si>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</si>
  <si>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</si>
  <si>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</si>
  <si>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</si>
  <si>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</si>
  <si>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</si>
  <si>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</si>
  <si>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</si>
  <si>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</si>
  <si>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</si>
  <si>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</si>
  <si>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</si>
  <si>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</si>
  <si>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</si>
  <si>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</si>
  <si>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</si>
  <si>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</si>
  <si>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</si>
  <si>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</si>
  <si>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VO</t>
  </si>
  <si>
    <t>SO 400  Přeložka VO a osvětlení přechodu</t>
  </si>
  <si>
    <t>STA</t>
  </si>
  <si>
    <t>1</t>
  </si>
  <si>
    <t>{f542a94f-8b43-4cd2-9347-cb4f3d5829e9}</t>
  </si>
  <si>
    <t>2</t>
  </si>
  <si>
    <t>KRYCÍ LIST SOUPISU PRACÍ</t>
  </si>
  <si>
    <t>Objekt:</t>
  </si>
  <si>
    <t>VO - SO 400  Přeložka VO a osvětlení přechodu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</si>
  <si>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</si>
  <si>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</si>
  <si>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</si>
  <si>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</si>
  <si>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</si>
  <si>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</si>
  <si>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997 - Přesun sutě</t>
  </si>
  <si>
    <t>M - Práce a dodávky M</t>
  </si>
  <si>
    <t xml:space="preserve">    PSV - Práce a dodávky PSV</t>
  </si>
  <si>
    <t xml:space="preserve">    741 - Elektroinstalace - silnoproud</t>
  </si>
  <si>
    <t xml:space="preserve">    21-M - Elektromontáže</t>
  </si>
  <si>
    <t xml:space="preserve">    46-M - Zemní práce při extr.mont.pracích</t>
  </si>
  <si>
    <t xml:space="preserve">      16 - Zemní práce - přemístění výkopku</t>
  </si>
  <si>
    <t>HZS - Hodinové zúčtovací sazby</t>
  </si>
  <si>
    <t xml:space="preserve">    000 - Poznámka plati pro všechny oddíly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</si>
  <si>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</si>
  <si>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</si>
  <si>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</si>
  <si>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</si>
  <si>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</si>
  <si>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</si>
  <si>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</si>
  <si>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</si>
  <si>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</si>
  <si>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</si>
  <si>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</si>
  <si>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</si>
  <si>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</si>
  <si>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</si>
  <si>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</si>
  <si>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</si>
  <si>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</si>
  <si>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</si>
  <si>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</si>
  <si>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997013802</t>
  </si>
  <si>
    <t>Poplatek za uložení na skládce (skládkovné) stavebního odpadu železobetonového kód odpadu 170 101</t>
  </si>
  <si>
    <t>t</t>
  </si>
  <si>
    <t>CS ÚRS 2018 01</t>
  </si>
  <si>
    <t>4</t>
  </si>
  <si>
    <t>807933062</t>
  </si>
  <si>
    <t>M</t>
  </si>
  <si>
    <t>Práce a dodávky M</t>
  </si>
  <si>
    <t>3</t>
  </si>
  <si>
    <t>PSV</t>
  </si>
  <si>
    <t>Práce a dodávky PSV</t>
  </si>
  <si>
    <t>741</t>
  </si>
  <si>
    <t>Elektroinstalace - silnoproud</t>
  </si>
  <si>
    <t>741110441</t>
  </si>
  <si>
    <t>Montáž hadice ochranná pryžová s nasunutím do krabic D do 40 mm uložená volně</t>
  </si>
  <si>
    <t>m</t>
  </si>
  <si>
    <t>16</t>
  </si>
  <si>
    <t>-1124698012</t>
  </si>
  <si>
    <t>34571350</t>
  </si>
  <si>
    <t>trubka elektroinstalační ohebná dvouplášťová korugovaná D 32/40 mm, HDPE+LDPE</t>
  </si>
  <si>
    <t>128</t>
  </si>
  <si>
    <t>-1182461561</t>
  </si>
  <si>
    <t>741110442</t>
  </si>
  <si>
    <t>Montáž hadice ochranná pryžová s nasunutím do krabic D přes 40 do 63 mm uložená volně</t>
  </si>
  <si>
    <t>335399979</t>
  </si>
  <si>
    <t>5</t>
  </si>
  <si>
    <t>34571355</t>
  </si>
  <si>
    <t>trubka elektroinstalační ohebná dvouplášťová korugovaná D 94/110 mm, HDPE+LDPE</t>
  </si>
  <si>
    <t>-213087044</t>
  </si>
  <si>
    <t>6</t>
  </si>
  <si>
    <t>741122211</t>
  </si>
  <si>
    <t>Montáž kabel Cu plný kulatý žíla 3x1,5 až 6 mm2 uložený volně (CYKY)</t>
  </si>
  <si>
    <t>-771325347</t>
  </si>
  <si>
    <t>7</t>
  </si>
  <si>
    <t>34111030</t>
  </si>
  <si>
    <t>kabel silový s Cu jádrem 1 kV 3x1,5mm2</t>
  </si>
  <si>
    <t>32</t>
  </si>
  <si>
    <t>-2142435839</t>
  </si>
  <si>
    <t>8</t>
  </si>
  <si>
    <t>741122223</t>
  </si>
  <si>
    <t>Montáž kabel Cu plný kulatý žíla 4x16 až 25 mm2 uložený volně (CYKY)</t>
  </si>
  <si>
    <t>1128620387</t>
  </si>
  <si>
    <t>9</t>
  </si>
  <si>
    <t>34111080</t>
  </si>
  <si>
    <t>kabel silový s Cu jádrem 1 kV 4x16mm2</t>
  </si>
  <si>
    <t>-1667108800</t>
  </si>
  <si>
    <t>10</t>
  </si>
  <si>
    <t>741128022</t>
  </si>
  <si>
    <t>Příplatek k montáži kabelů za zatažení vodiče a kabelu do 2,00 kg</t>
  </si>
  <si>
    <t>101818948</t>
  </si>
  <si>
    <t>11</t>
  </si>
  <si>
    <t>741130021</t>
  </si>
  <si>
    <t>Ukončení vodič izolovaný do 2,5 mm2 na svorkovnici</t>
  </si>
  <si>
    <t>kus</t>
  </si>
  <si>
    <t>445279342</t>
  </si>
  <si>
    <t>12</t>
  </si>
  <si>
    <t>741130025</t>
  </si>
  <si>
    <t>Ukončení vodič izolovaný do 16 mm2 na svorkovnici</t>
  </si>
  <si>
    <t>239492515</t>
  </si>
  <si>
    <t>13</t>
  </si>
  <si>
    <t>741130026</t>
  </si>
  <si>
    <t>Ukončení vodič izolovaný do 25 mm2 na svorkovnici</t>
  </si>
  <si>
    <t>-706996347</t>
  </si>
  <si>
    <t>14</t>
  </si>
  <si>
    <t>741130026-D</t>
  </si>
  <si>
    <t>Ukončení vodič izolovaný do 25 mm2 na svorkovnici- odpojení</t>
  </si>
  <si>
    <t>825018245</t>
  </si>
  <si>
    <t>741132103</t>
  </si>
  <si>
    <t>Ukončení kabelů 3x1,5 až 4 mm2 smršťovací záklopkou nebo páskem bez letování</t>
  </si>
  <si>
    <t>-102185049</t>
  </si>
  <si>
    <t>741132133</t>
  </si>
  <si>
    <t>Ukončení kabelů 4x16 mm2 smršťovací záklopkou nebo páskem bez letování</t>
  </si>
  <si>
    <t>521309355</t>
  </si>
  <si>
    <t>17</t>
  </si>
  <si>
    <t>741132134</t>
  </si>
  <si>
    <t>Ukončení kabelů 4x25 mm2 smršťovací záklopkou nebo páskem bez letování</t>
  </si>
  <si>
    <t>1646542814</t>
  </si>
  <si>
    <t>18</t>
  </si>
  <si>
    <t>354001R</t>
  </si>
  <si>
    <t>smršťovací koncovka do 4x16</t>
  </si>
  <si>
    <t>ks</t>
  </si>
  <si>
    <t>306016401</t>
  </si>
  <si>
    <t>19</t>
  </si>
  <si>
    <t>354002R</t>
  </si>
  <si>
    <t>smršťovací koncovka do3x1,5</t>
  </si>
  <si>
    <t>-514757824</t>
  </si>
  <si>
    <t>20</t>
  </si>
  <si>
    <t>354003R</t>
  </si>
  <si>
    <t>smršťovací koncovka do4x25</t>
  </si>
  <si>
    <t>-1674037412</t>
  </si>
  <si>
    <t>741410021</t>
  </si>
  <si>
    <t>Montáž vodič uzemňovací pásek průřezu do 120 mm2 v městské zástavbě v zemi</t>
  </si>
  <si>
    <t>-719661941</t>
  </si>
  <si>
    <t>22</t>
  </si>
  <si>
    <t>35442062</t>
  </si>
  <si>
    <t>pás zemnící 30x4mm FeZn</t>
  </si>
  <si>
    <t>kg</t>
  </si>
  <si>
    <t>1291803203</t>
  </si>
  <si>
    <t>23</t>
  </si>
  <si>
    <t>741410041</t>
  </si>
  <si>
    <t>Montáž vodič uzemňovací drát nebo lano D do 10 mm v městské zástavbě</t>
  </si>
  <si>
    <t>1097213405</t>
  </si>
  <si>
    <t>24</t>
  </si>
  <si>
    <t>35441073</t>
  </si>
  <si>
    <t>drát D 10mm FeZn</t>
  </si>
  <si>
    <t>-395902330</t>
  </si>
  <si>
    <t>25</t>
  </si>
  <si>
    <t>35441080</t>
  </si>
  <si>
    <t>drát D 8mm nerez</t>
  </si>
  <si>
    <t>1270100847</t>
  </si>
  <si>
    <t>26</t>
  </si>
  <si>
    <t>741420021</t>
  </si>
  <si>
    <t>Montáž svorka hromosvodná se 2 šrouby</t>
  </si>
  <si>
    <t>972233181</t>
  </si>
  <si>
    <t>27</t>
  </si>
  <si>
    <t>35441885</t>
  </si>
  <si>
    <t>svorka spojovací pro lano D 8-10 mm</t>
  </si>
  <si>
    <t>-1430396335</t>
  </si>
  <si>
    <t>28</t>
  </si>
  <si>
    <t>741420022</t>
  </si>
  <si>
    <t>Montáž svorka hromosvodná se 3 šrouby</t>
  </si>
  <si>
    <t>907081759</t>
  </si>
  <si>
    <t>29</t>
  </si>
  <si>
    <t>35441895</t>
  </si>
  <si>
    <t>svorka připojovací k připojení kovových částí, FeZn, na stožár</t>
  </si>
  <si>
    <t>-984861044</t>
  </si>
  <si>
    <t>30</t>
  </si>
  <si>
    <t>35441986</t>
  </si>
  <si>
    <t>svorka odbočovací a spojovací pro pásek 30x4 mm, FeZn</t>
  </si>
  <si>
    <t>-1941516811</t>
  </si>
  <si>
    <t>31</t>
  </si>
  <si>
    <t>35442040</t>
  </si>
  <si>
    <t>svorka uzemnění nerez pro zemnící pásku a drát</t>
  </si>
  <si>
    <t>-1540777771</t>
  </si>
  <si>
    <t>741810002</t>
  </si>
  <si>
    <t>Celková prohlídka elektrického rozvodu a zařízení do 500 000,- Kč</t>
  </si>
  <si>
    <t>2041673330</t>
  </si>
  <si>
    <t>21-M</t>
  </si>
  <si>
    <t>Elektromontáže</t>
  </si>
  <si>
    <t>33</t>
  </si>
  <si>
    <t>210202013</t>
  </si>
  <si>
    <t>Montáž svítidlo výbojkové průmyslové stropní na výložník</t>
  </si>
  <si>
    <t>64</t>
  </si>
  <si>
    <t>-1615156357</t>
  </si>
  <si>
    <t>34</t>
  </si>
  <si>
    <t>35801R</t>
  </si>
  <si>
    <t>výbojkové  svítidlo se sodíkovou výbojkou 150W, 17500lm, horizontální uchycení na výložník , s  plastových s konstrukci  odolných proti UV záření, IP66 optika /IP54 elektr. část, odolnost proti nárazu IK 08</t>
  </si>
  <si>
    <t>256</t>
  </si>
  <si>
    <t>-762149938</t>
  </si>
  <si>
    <t>35</t>
  </si>
  <si>
    <t>35802R</t>
  </si>
  <si>
    <t>zdroj výbojka sodíková, 17500lm, E40</t>
  </si>
  <si>
    <t>-486227432</t>
  </si>
  <si>
    <t>36</t>
  </si>
  <si>
    <t>35803R</t>
  </si>
  <si>
    <t>LED svítidlo speciální pro osvětl. přechodu, pravé, 48LED, 550mA, 81W, 10880lm, rovné sklo /AZKO900, IP66, popis viz tech. zpráva</t>
  </si>
  <si>
    <t>-1819201931</t>
  </si>
  <si>
    <t>37</t>
  </si>
  <si>
    <t>35804R</t>
  </si>
  <si>
    <t>příplatek za recyklací svítidel</t>
  </si>
  <si>
    <t>-671912248</t>
  </si>
  <si>
    <t>38</t>
  </si>
  <si>
    <t>35805R</t>
  </si>
  <si>
    <t>příplatek za recyklací zdrojů</t>
  </si>
  <si>
    <t>-623140160</t>
  </si>
  <si>
    <t>39</t>
  </si>
  <si>
    <t>210204011</t>
  </si>
  <si>
    <t>Montáž stožárů osvětlení ocelových samostatně stojících délky do 12 m</t>
  </si>
  <si>
    <t>803192154</t>
  </si>
  <si>
    <t>40</t>
  </si>
  <si>
    <t>358  02R</t>
  </si>
  <si>
    <t>ocelový stožár výšky 6m, celková délka 6,8m, třístupňový  s manžetou, provedení pro osvětlení přechodu /133/89/76, max. výložník 2m /, žárově zinkovaný ponorem</t>
  </si>
  <si>
    <t>-948912468</t>
  </si>
  <si>
    <t>41</t>
  </si>
  <si>
    <t>358  01R</t>
  </si>
  <si>
    <t>ocelový stožár s manžetou 10m, celková délka 9,4 m,  třístupňový /159/114//89, vetknutí 1,2m,  žárově zinkovaný ponorem</t>
  </si>
  <si>
    <t>896888489</t>
  </si>
  <si>
    <t>42</t>
  </si>
  <si>
    <t>210204103</t>
  </si>
  <si>
    <t>Montáž výložníků osvětlení jednoramenných sloupových hmotnosti do 35 kg</t>
  </si>
  <si>
    <t>1685816533</t>
  </si>
  <si>
    <t>43</t>
  </si>
  <si>
    <t>348444R</t>
  </si>
  <si>
    <t>výložník rovný pro svítidlo vyložení  1,5m, sklon trubky 0 stupňů,   žárově zinkovaný ponorem</t>
  </si>
  <si>
    <t>-1926925540</t>
  </si>
  <si>
    <t>44</t>
  </si>
  <si>
    <t>348445R</t>
  </si>
  <si>
    <t>výložník rovný pro svítidlo vyložení  2 m, sklon trubky 0  stupňů,   žárově zinkovaný ponorem</t>
  </si>
  <si>
    <t>1087768853</t>
  </si>
  <si>
    <t>45</t>
  </si>
  <si>
    <t>348443R</t>
  </si>
  <si>
    <t>výložník obloukový ,výška 1,8m,   vyložení  2 m, sklon trubky 5 stupně vzhůru,   žárově zinkovaný ponorem</t>
  </si>
  <si>
    <t>-1082616662</t>
  </si>
  <si>
    <t>46</t>
  </si>
  <si>
    <t>210204201</t>
  </si>
  <si>
    <t>Montáž elektrovýzbroje stožárů osvětlení 1 okruh</t>
  </si>
  <si>
    <t>1773649168</t>
  </si>
  <si>
    <t>47</t>
  </si>
  <si>
    <t>35401R</t>
  </si>
  <si>
    <t>stožárová svorkovnice měděná čtyřpolová</t>
  </si>
  <si>
    <t>-802223007</t>
  </si>
  <si>
    <t>48</t>
  </si>
  <si>
    <t>210205R</t>
  </si>
  <si>
    <t>Číslování stožárů , komplet včetně barvy</t>
  </si>
  <si>
    <t>1475345967</t>
  </si>
  <si>
    <t>49</t>
  </si>
  <si>
    <t>PC1</t>
  </si>
  <si>
    <t>montážní plošina</t>
  </si>
  <si>
    <t>nh</t>
  </si>
  <si>
    <t>-873732648</t>
  </si>
  <si>
    <t>50</t>
  </si>
  <si>
    <t>PC2</t>
  </si>
  <si>
    <t>geodetické zaměření</t>
  </si>
  <si>
    <t>1244874719</t>
  </si>
  <si>
    <t>51</t>
  </si>
  <si>
    <t>741375821</t>
  </si>
  <si>
    <t>Demontáž svítidla průmyslového výbojkového venkovního na výložníku do 3 m se zachováním funkčnosti</t>
  </si>
  <si>
    <t>1775431258</t>
  </si>
  <si>
    <t>52</t>
  </si>
  <si>
    <t>210204011D-D</t>
  </si>
  <si>
    <t>Demontáž stožárů osvětlení ocelových samostatně stojících délky do 12 m</t>
  </si>
  <si>
    <t>332053096</t>
  </si>
  <si>
    <t>53</t>
  </si>
  <si>
    <t>210204103-D</t>
  </si>
  <si>
    <t>Demontáž výložníků osvětlení jednoramenných sloupových hmotnosti do 35 kg</t>
  </si>
  <si>
    <t>2134887554</t>
  </si>
  <si>
    <t>54</t>
  </si>
  <si>
    <t>210204201-D</t>
  </si>
  <si>
    <t>Demontáž elektrovýzbroje stožárů osvětlení 1 okruh</t>
  </si>
  <si>
    <t>-1701541164</t>
  </si>
  <si>
    <t>55</t>
  </si>
  <si>
    <t>741421845</t>
  </si>
  <si>
    <t>Demontáž svorky šroubové hromosvodné se 3 šrouby a více šrouby</t>
  </si>
  <si>
    <t>846981980</t>
  </si>
  <si>
    <t>56</t>
  </si>
  <si>
    <t>HZS-D</t>
  </si>
  <si>
    <t>Ostatní potřebné demontáže</t>
  </si>
  <si>
    <t>179409797</t>
  </si>
  <si>
    <t>57</t>
  </si>
  <si>
    <t>HZS-M1</t>
  </si>
  <si>
    <t>Demontáž  bezdrátového rozhlasu ze sloupu VO a znovumontáž na přemístěný sloup VO</t>
  </si>
  <si>
    <t>-1395444704</t>
  </si>
  <si>
    <t>46-M</t>
  </si>
  <si>
    <t>Zemní práce při extr.mont.pracích</t>
  </si>
  <si>
    <t>58</t>
  </si>
  <si>
    <t>460050704</t>
  </si>
  <si>
    <t>Hloubení nezapažených jam pro stožáry veřejného osvětlení ručně v hornině tř 4</t>
  </si>
  <si>
    <t>580403989</t>
  </si>
  <si>
    <t>59</t>
  </si>
  <si>
    <t>460070754s</t>
  </si>
  <si>
    <t>Hloubení nezapažených jam zakopových po protlak v hornině tř 4</t>
  </si>
  <si>
    <t>m3</t>
  </si>
  <si>
    <t>1718127896</t>
  </si>
  <si>
    <t>60</t>
  </si>
  <si>
    <t>460080035</t>
  </si>
  <si>
    <t>Základové konstrukce ze ŽB tř. C 25/30</t>
  </si>
  <si>
    <t>-204061548</t>
  </si>
  <si>
    <t>61</t>
  </si>
  <si>
    <t>460080112</t>
  </si>
  <si>
    <t>Bourání základu betonového se záhozem jámy sypaninou</t>
  </si>
  <si>
    <t>293826721</t>
  </si>
  <si>
    <t>62</t>
  </si>
  <si>
    <t>460120014</t>
  </si>
  <si>
    <t>Zásyp jam ručně v hornině třídy 4</t>
  </si>
  <si>
    <t>CS ÚRS 2017 01</t>
  </si>
  <si>
    <t>-1069623353</t>
  </si>
  <si>
    <t>63</t>
  </si>
  <si>
    <t>460150174</t>
  </si>
  <si>
    <t>Hloubení kabelových zapažených i nezapažených rýh ručně š 35 cm, hl 90 cm, v hornině tř 4</t>
  </si>
  <si>
    <t>-691994746</t>
  </si>
  <si>
    <t>460150304</t>
  </si>
  <si>
    <t>Hloubení kabelových zapažených i nezapažených rýh ručně š 50 cm, hl 120 cm, v hornině tř 4</t>
  </si>
  <si>
    <t>-973370766</t>
  </si>
  <si>
    <t>65</t>
  </si>
  <si>
    <t>460230004s</t>
  </si>
  <si>
    <t>Hloubení nezapažených rýh do hloubky  1m pro sondu,  ručně v hornině tř 4</t>
  </si>
  <si>
    <t>1660097874</t>
  </si>
  <si>
    <t>66</t>
  </si>
  <si>
    <t>460230414</t>
  </si>
  <si>
    <t>Odkop zeminy ručně s vodorovným přemístěním do 50 m na skládku v hornině tř 3 a 4</t>
  </si>
  <si>
    <t>-1265150804</t>
  </si>
  <si>
    <t>67</t>
  </si>
  <si>
    <t>460310102</t>
  </si>
  <si>
    <t>Řízený zemní protlak strojně v hornině tř 1až4 hloubky do 6 m vnějšího průměru do 90 mm</t>
  </si>
  <si>
    <t>-1572399562</t>
  </si>
  <si>
    <t>68</t>
  </si>
  <si>
    <t>28614106R</t>
  </si>
  <si>
    <t>trubka pro protlak  D 63mm/ 50mm</t>
  </si>
  <si>
    <t>-450885682</t>
  </si>
  <si>
    <t>69</t>
  </si>
  <si>
    <t>460400021</t>
  </si>
  <si>
    <t>Pažení příložné plné výkopů rýh kabelových hloubky do 2 m</t>
  </si>
  <si>
    <t>m2</t>
  </si>
  <si>
    <t>-1908507833</t>
  </si>
  <si>
    <t>70</t>
  </si>
  <si>
    <t>460400071</t>
  </si>
  <si>
    <t>Pažení příložné plné výkopů jam hloubky do 4 m</t>
  </si>
  <si>
    <t>-1218786367</t>
  </si>
  <si>
    <t>71</t>
  </si>
  <si>
    <t>460400171</t>
  </si>
  <si>
    <t>Odstranění pažení příložného výkopů jam hloubky do 4 m</t>
  </si>
  <si>
    <t>1752363080</t>
  </si>
  <si>
    <t>72</t>
  </si>
  <si>
    <t>460421181</t>
  </si>
  <si>
    <t>Lože kabelů z písku nebo štěrkopísku tl 10 cm nad kabel, kryté plastovou folií, š lože do 25 cm</t>
  </si>
  <si>
    <t>-1263062206</t>
  </si>
  <si>
    <t>73</t>
  </si>
  <si>
    <t>460421182</t>
  </si>
  <si>
    <t>Lože kabelů z písku nebo štěrkopísku tl 10 cm nad kabel, kryté plastovou folií, š lože do 50 cm</t>
  </si>
  <si>
    <t>-1258985443</t>
  </si>
  <si>
    <t>74</t>
  </si>
  <si>
    <t>460421201</t>
  </si>
  <si>
    <t>Lože kabelů z prohozeného výkopku tl 5 cm nad kabel, bez zakrytí, šířky do 65 cm</t>
  </si>
  <si>
    <t>1357508080</t>
  </si>
  <si>
    <t>75</t>
  </si>
  <si>
    <t>460510026</t>
  </si>
  <si>
    <t>Kabelové prostupy z trub betonových do rýhy s obetonováním, průměru do 30 cm</t>
  </si>
  <si>
    <t>-364326755</t>
  </si>
  <si>
    <t>76</t>
  </si>
  <si>
    <t>592210R</t>
  </si>
  <si>
    <t>trouba železobetonová nebo plastová zesílená ,  vnitřní průměr 40 cm, délka 1m</t>
  </si>
  <si>
    <t>-262022841</t>
  </si>
  <si>
    <t>77</t>
  </si>
  <si>
    <t>59221011</t>
  </si>
  <si>
    <t>trouba betonová přímá, D30x100x4 cm</t>
  </si>
  <si>
    <t>304977756</t>
  </si>
  <si>
    <t>78</t>
  </si>
  <si>
    <t>460510064</t>
  </si>
  <si>
    <t>Kabelové prostupy z trub plastových do rýhy s obsypem, průměru do 10 cm</t>
  </si>
  <si>
    <t>-695293542</t>
  </si>
  <si>
    <t>79</t>
  </si>
  <si>
    <t>460510065</t>
  </si>
  <si>
    <t>Kabelové prostupy z trub plastových do rýhy s obsypem, průměru do 15 cm</t>
  </si>
  <si>
    <t>-1819320872</t>
  </si>
  <si>
    <t>80</t>
  </si>
  <si>
    <t>3457136R</t>
  </si>
  <si>
    <t xml:space="preserve">uzavirací zátka  D 94/110mm, </t>
  </si>
  <si>
    <t>331823874</t>
  </si>
  <si>
    <t>81</t>
  </si>
  <si>
    <t>460560174</t>
  </si>
  <si>
    <t>Zásyp rýh ručně šířky 35 cm, hloubky 90 cm, z horniny třídy 4</t>
  </si>
  <si>
    <t>88826003</t>
  </si>
  <si>
    <t>82</t>
  </si>
  <si>
    <t>460560304</t>
  </si>
  <si>
    <t>Zásyp rýh ručně šířky 50 cm, hloubky 120 cm, z horniny třídy 4</t>
  </si>
  <si>
    <t>-1213633024</t>
  </si>
  <si>
    <t>83</t>
  </si>
  <si>
    <t>460600023</t>
  </si>
  <si>
    <t>Vodorovné přemístění horniny jakékoliv třídy do 1000 m</t>
  </si>
  <si>
    <t>-410529731</t>
  </si>
  <si>
    <t>84</t>
  </si>
  <si>
    <t>460600031</t>
  </si>
  <si>
    <t>Příplatek k vodorovnému přemístění horniny za každých dalších 1000 m 10km</t>
  </si>
  <si>
    <t>-100746654</t>
  </si>
  <si>
    <t>85</t>
  </si>
  <si>
    <t>460650055</t>
  </si>
  <si>
    <t>Zřízení podkladní vrstvy vozovky a chodníku ze štěrkodrti se zhutněním tloušťky do 25 cm</t>
  </si>
  <si>
    <t>-1950876724</t>
  </si>
  <si>
    <t>86</t>
  </si>
  <si>
    <t>58102R</t>
  </si>
  <si>
    <t>štěrkodrť</t>
  </si>
  <si>
    <t>-1055086892</t>
  </si>
  <si>
    <t>87</t>
  </si>
  <si>
    <t>58932936</t>
  </si>
  <si>
    <t>beton C 25/30  kamenivo frakce 0/16</t>
  </si>
  <si>
    <t>1006240616</t>
  </si>
  <si>
    <t>88</t>
  </si>
  <si>
    <t>235001R</t>
  </si>
  <si>
    <t>písek  do výkopu a základů</t>
  </si>
  <si>
    <t>1056674381</t>
  </si>
  <si>
    <t>Zemní práce - přemístění výkopku</t>
  </si>
  <si>
    <t>89</t>
  </si>
  <si>
    <t>162701105</t>
  </si>
  <si>
    <t>vodorovné přemístění výklopku do 10 km</t>
  </si>
  <si>
    <t>847253771</t>
  </si>
  <si>
    <t>90</t>
  </si>
  <si>
    <t>162701109</t>
  </si>
  <si>
    <t>připlatek za další  km 7x17,2</t>
  </si>
  <si>
    <t>-715176060</t>
  </si>
  <si>
    <t>91</t>
  </si>
  <si>
    <t>167101101</t>
  </si>
  <si>
    <t>naložení zeminy</t>
  </si>
  <si>
    <t>1472196797</t>
  </si>
  <si>
    <t>92</t>
  </si>
  <si>
    <t>171201201</t>
  </si>
  <si>
    <t>uložení zeminy na skládku</t>
  </si>
  <si>
    <t>1844530134</t>
  </si>
  <si>
    <t>93</t>
  </si>
  <si>
    <t>1712012011</t>
  </si>
  <si>
    <t>poplatek za uložení zeminy na skládce</t>
  </si>
  <si>
    <t>436231876</t>
  </si>
  <si>
    <t>HZS</t>
  </si>
  <si>
    <t>Hodinové zúčtovací sazby</t>
  </si>
  <si>
    <t>94</t>
  </si>
  <si>
    <t>HZS2221</t>
  </si>
  <si>
    <t>Hodinová zúčtovací sazba elektrikář - fotodokumentace</t>
  </si>
  <si>
    <t>hod</t>
  </si>
  <si>
    <t>512</t>
  </si>
  <si>
    <t>543990706</t>
  </si>
  <si>
    <t>95</t>
  </si>
  <si>
    <t>HZS4211</t>
  </si>
  <si>
    <t>Hodinová zúčtovací sazba revizní technik</t>
  </si>
  <si>
    <t>1594738558</t>
  </si>
  <si>
    <t>96</t>
  </si>
  <si>
    <t>HZS4231</t>
  </si>
  <si>
    <t>Hodinová zúčtovací sazba technik - oprava dokumentace dle skutečného provedení stavby</t>
  </si>
  <si>
    <t>-233837877</t>
  </si>
  <si>
    <t>000</t>
  </si>
  <si>
    <t>Poznámka plati pro všechny oddíly</t>
  </si>
  <si>
    <t>97</t>
  </si>
  <si>
    <t>Cenové a technické podmínky ceníku URS jsou na adrese www.cs-urs.cz, cenová úroveň rozpočtu URS 2018</t>
  </si>
  <si>
    <t>-2103803148</t>
  </si>
  <si>
    <t>98</t>
  </si>
  <si>
    <t>0000</t>
  </si>
  <si>
    <t xml:space="preserve">V rozsahu montáže a materiálu položky zahrňte všechny pomocné práce a přidružené  materiály k dokončení položky včetně dopravy,  Ceny R položek materiálu jsou vzaty průměr cen z vekoobchodů a dodavatelů. Ceny PC montaží jsou ceny obvyklé </t>
  </si>
  <si>
    <t>-1294531095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</si>
</sst>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 applyProtection="1">
      <alignment horizontal="center" vertical="center" wrapText="1"/>
      <protection locked="0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2" xfId="0" applyNumberFormat="1" applyFont="1" applyBorder="1" applyAlignment="1">
      <alignment/>
    </xf>
    <xf numFmtId="166" fontId="30" fillId="0" borderId="13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3" t="s">
        <v>5</v>
      </c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ht="12" customHeight="1">
      <c r="B5" s="17"/>
      <c r="D5" s="21" t="s">
        <v>13</v>
      </c>
      <c r="K5" s="22" t="s">
        <v>14</v>
      </c>
      <c r="AR5" s="17"/>
      <c r="BE5" s="23" t="s">
        <v>15</v>
      </c>
      <c r="BS5" s="14" t="s">
        <v>6</v>
      </c>
    </row>
    <row r="6" spans="2:71" ht="36.95" customHeight="1">
      <c r="B6" s="17"/>
      <c r="D6" s="24" t="s">
        <v>16</v>
      </c>
      <c r="K6" s="25" t="s">
        <v>17</v>
      </c>
      <c r="AR6" s="17"/>
      <c r="BE6" s="26"/>
      <c r="BS6" s="14" t="s">
        <v>6</v>
      </c>
    </row>
    <row r="7" spans="2:71" ht="12" customHeight="1">
      <c r="B7" s="17"/>
      <c r="D7" s="27" t="s">
        <v>18</v>
      </c>
      <c r="K7" s="22" t="s">
        <v>1</v>
      </c>
      <c r="AK7" s="27" t="s">
        <v>19</v>
      </c>
      <c r="AN7" s="22" t="s">
        <v>1</v>
      </c>
      <c r="AR7" s="17"/>
      <c r="BE7" s="26"/>
      <c r="BS7" s="14" t="s">
        <v>6</v>
      </c>
    </row>
    <row r="8" spans="2:71" ht="12" customHeight="1">
      <c r="B8" s="17"/>
      <c r="D8" s="27" t="s">
        <v>20</v>
      </c>
      <c r="K8" s="22" t="s">
        <v>21</v>
      </c>
      <c r="AK8" s="27" t="s">
        <v>22</v>
      </c>
      <c r="AN8" s="28" t="s">
        <v>23</v>
      </c>
      <c r="AR8" s="17"/>
      <c r="BE8" s="26"/>
      <c r="BS8" s="14" t="s">
        <v>6</v>
      </c>
    </row>
    <row r="9" spans="2:71" ht="14.4" customHeight="1">
      <c r="B9" s="17"/>
      <c r="AR9" s="17"/>
      <c r="BE9" s="26"/>
      <c r="BS9" s="14" t="s">
        <v>6</v>
      </c>
    </row>
    <row r="10" spans="2:71" ht="12" customHeight="1">
      <c r="B10" s="17"/>
      <c r="D10" s="27" t="s">
        <v>24</v>
      </c>
      <c r="AK10" s="27" t="s">
        <v>25</v>
      </c>
      <c r="AN10" s="22" t="s">
        <v>26</v>
      </c>
      <c r="AR10" s="17"/>
      <c r="BE10" s="26"/>
      <c r="BS10" s="14" t="s">
        <v>6</v>
      </c>
    </row>
    <row r="11" spans="2:71" ht="18.45" customHeight="1">
      <c r="B11" s="17"/>
      <c r="E11" s="22" t="s">
        <v>27</v>
      </c>
      <c r="AK11" s="27" t="s">
        <v>28</v>
      </c>
      <c r="AN11" s="22" t="s">
        <v>1</v>
      </c>
      <c r="AR11" s="17"/>
      <c r="BE11" s="26"/>
      <c r="BS11" s="14" t="s">
        <v>6</v>
      </c>
    </row>
    <row r="12" spans="2:71" ht="6.95" customHeight="1">
      <c r="B12" s="17"/>
      <c r="AR12" s="17"/>
      <c r="BE12" s="26"/>
      <c r="BS12" s="14" t="s">
        <v>6</v>
      </c>
    </row>
    <row r="13" spans="2:71" ht="12" customHeight="1">
      <c r="B13" s="17"/>
      <c r="D13" s="27" t="s">
        <v>29</v>
      </c>
      <c r="AK13" s="27" t="s">
        <v>25</v>
      </c>
      <c r="AN13" s="29" t="s">
        <v>30</v>
      </c>
      <c r="AR13" s="17"/>
      <c r="BE13" s="26"/>
      <c r="BS13" s="14" t="s">
        <v>6</v>
      </c>
    </row>
    <row r="14" spans="2:71" ht="12">
      <c r="B14" s="17"/>
      <c r="E14" s="29" t="s">
        <v>30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28</v>
      </c>
      <c r="AN14" s="29" t="s">
        <v>30</v>
      </c>
      <c r="AR14" s="17"/>
      <c r="BE14" s="26"/>
      <c r="BS14" s="14" t="s">
        <v>6</v>
      </c>
    </row>
    <row r="15" spans="2:71" ht="6.95" customHeight="1">
      <c r="B15" s="17"/>
      <c r="AR15" s="17"/>
      <c r="BE15" s="26"/>
      <c r="BS15" s="14" t="s">
        <v>3</v>
      </c>
    </row>
    <row r="16" spans="2:71" ht="12" customHeight="1">
      <c r="B16" s="17"/>
      <c r="D16" s="27" t="s">
        <v>31</v>
      </c>
      <c r="AK16" s="27" t="s">
        <v>25</v>
      </c>
      <c r="AN16" s="22" t="s">
        <v>32</v>
      </c>
      <c r="AR16" s="17"/>
      <c r="BE16" s="26"/>
      <c r="BS16" s="14" t="s">
        <v>3</v>
      </c>
    </row>
    <row r="17" spans="2:71" ht="18.45" customHeight="1">
      <c r="B17" s="17"/>
      <c r="E17" s="22" t="s">
        <v>33</v>
      </c>
      <c r="AK17" s="27" t="s">
        <v>28</v>
      </c>
      <c r="AN17" s="22" t="s">
        <v>1</v>
      </c>
      <c r="AR17" s="17"/>
      <c r="BE17" s="26"/>
      <c r="BS17" s="14" t="s">
        <v>34</v>
      </c>
    </row>
    <row r="18" spans="2:71" ht="6.95" customHeight="1">
      <c r="B18" s="17"/>
      <c r="AR18" s="17"/>
      <c r="BE18" s="26"/>
      <c r="BS18" s="14" t="s">
        <v>6</v>
      </c>
    </row>
    <row r="19" spans="2:71" ht="12" customHeight="1">
      <c r="B19" s="17"/>
      <c r="D19" s="27" t="s">
        <v>35</v>
      </c>
      <c r="AK19" s="27" t="s">
        <v>25</v>
      </c>
      <c r="AN19" s="22" t="s">
        <v>32</v>
      </c>
      <c r="AR19" s="17"/>
      <c r="BE19" s="26"/>
      <c r="BS19" s="14" t="s">
        <v>6</v>
      </c>
    </row>
    <row r="20" spans="2:71" ht="18.45" customHeight="1">
      <c r="B20" s="17"/>
      <c r="E20" s="22" t="s">
        <v>36</v>
      </c>
      <c r="AK20" s="27" t="s">
        <v>28</v>
      </c>
      <c r="AN20" s="22" t="s">
        <v>1</v>
      </c>
      <c r="AR20" s="17"/>
      <c r="BE20" s="26"/>
      <c r="BS20" s="14" t="s">
        <v>34</v>
      </c>
    </row>
    <row r="21" spans="2:57" ht="6.95" customHeight="1">
      <c r="B21" s="17"/>
      <c r="AR21" s="17"/>
      <c r="BE21" s="26"/>
    </row>
    <row r="22" spans="2:57" ht="12" customHeight="1">
      <c r="B22" s="17"/>
      <c r="D22" s="27" t="s">
        <v>37</v>
      </c>
      <c r="AR22" s="17"/>
      <c r="BE22" s="26"/>
    </row>
    <row r="23" spans="2:57" ht="16.5" customHeight="1">
      <c r="B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R23" s="17"/>
      <c r="BE23" s="26"/>
    </row>
    <row r="24" spans="2:57" ht="6.95" customHeight="1">
      <c r="B24" s="17"/>
      <c r="AR24" s="17"/>
      <c r="BE24" s="26"/>
    </row>
    <row r="25" spans="2:57" ht="6.95" customHeight="1">
      <c r="B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17"/>
      <c r="BE25" s="26"/>
    </row>
    <row r="26" spans="2:57" s="1" customFormat="1" ht="25.9" customHeight="1">
      <c r="B26" s="33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6">
        <f>ROUND(AG94,2)</f>
        <v>0</v>
      </c>
      <c r="AL26" s="35"/>
      <c r="AM26" s="35"/>
      <c r="AN26" s="35"/>
      <c r="AO26" s="35"/>
      <c r="AR26" s="33"/>
      <c r="BE26" s="26"/>
    </row>
    <row r="27" spans="2:57" s="1" customFormat="1" ht="6.95" customHeight="1">
      <c r="B27" s="33"/>
      <c r="AR27" s="33"/>
      <c r="BE27" s="26"/>
    </row>
    <row r="28" spans="2:57" s="1" customFormat="1" ht="12">
      <c r="B28" s="33"/>
      <c r="L28" s="37" t="s">
        <v>39</v>
      </c>
      <c r="M28" s="37"/>
      <c r="N28" s="37"/>
      <c r="O28" s="37"/>
      <c r="P28" s="37"/>
      <c r="W28" s="37" t="s">
        <v>40</v>
      </c>
      <c r="X28" s="37"/>
      <c r="Y28" s="37"/>
      <c r="Z28" s="37"/>
      <c r="AA28" s="37"/>
      <c r="AB28" s="37"/>
      <c r="AC28" s="37"/>
      <c r="AD28" s="37"/>
      <c r="AE28" s="37"/>
      <c r="AK28" s="37" t="s">
        <v>41</v>
      </c>
      <c r="AL28" s="37"/>
      <c r="AM28" s="37"/>
      <c r="AN28" s="37"/>
      <c r="AO28" s="37"/>
      <c r="AR28" s="33"/>
      <c r="BE28" s="26"/>
    </row>
    <row r="29" spans="2:57" s="2" customFormat="1" ht="14.4" customHeight="1">
      <c r="B29" s="38"/>
      <c r="D29" s="27" t="s">
        <v>42</v>
      </c>
      <c r="F29" s="27" t="s">
        <v>43</v>
      </c>
      <c r="L29" s="39">
        <v>0.21</v>
      </c>
      <c r="M29" s="2"/>
      <c r="N29" s="2"/>
      <c r="O29" s="2"/>
      <c r="P29" s="2"/>
      <c r="W29" s="40">
        <f>ROUND(AZ94,2)</f>
        <v>0</v>
      </c>
      <c r="X29" s="2"/>
      <c r="Y29" s="2"/>
      <c r="Z29" s="2"/>
      <c r="AA29" s="2"/>
      <c r="AB29" s="2"/>
      <c r="AC29" s="2"/>
      <c r="AD29" s="2"/>
      <c r="AE29" s="2"/>
      <c r="AK29" s="40">
        <f>ROUND(AV94,2)</f>
        <v>0</v>
      </c>
      <c r="AL29" s="2"/>
      <c r="AM29" s="2"/>
      <c r="AN29" s="2"/>
      <c r="AO29" s="2"/>
      <c r="AR29" s="38"/>
      <c r="BE29" s="41"/>
    </row>
    <row r="30" spans="2:57" s="2" customFormat="1" ht="14.4" customHeight="1">
      <c r="B30" s="38"/>
      <c r="F30" s="27" t="s">
        <v>44</v>
      </c>
      <c r="L30" s="39">
        <v>0.15</v>
      </c>
      <c r="M30" s="2"/>
      <c r="N30" s="2"/>
      <c r="O30" s="2"/>
      <c r="P30" s="2"/>
      <c r="W30" s="40">
        <f>ROUND(BA94,2)</f>
        <v>0</v>
      </c>
      <c r="X30" s="2"/>
      <c r="Y30" s="2"/>
      <c r="Z30" s="2"/>
      <c r="AA30" s="2"/>
      <c r="AB30" s="2"/>
      <c r="AC30" s="2"/>
      <c r="AD30" s="2"/>
      <c r="AE30" s="2"/>
      <c r="AK30" s="40">
        <f>ROUND(AW94,2)</f>
        <v>0</v>
      </c>
      <c r="AL30" s="2"/>
      <c r="AM30" s="2"/>
      <c r="AN30" s="2"/>
      <c r="AO30" s="2"/>
      <c r="AR30" s="38"/>
      <c r="BE30" s="41"/>
    </row>
    <row r="31" spans="2:57" s="2" customFormat="1" ht="14.4" customHeight="1" hidden="1">
      <c r="B31" s="38"/>
      <c r="F31" s="27" t="s">
        <v>45</v>
      </c>
      <c r="L31" s="39">
        <v>0.21</v>
      </c>
      <c r="M31" s="2"/>
      <c r="N31" s="2"/>
      <c r="O31" s="2"/>
      <c r="P31" s="2"/>
      <c r="W31" s="40">
        <f>ROUND(BB94,2)</f>
        <v>0</v>
      </c>
      <c r="X31" s="2"/>
      <c r="Y31" s="2"/>
      <c r="Z31" s="2"/>
      <c r="AA31" s="2"/>
      <c r="AB31" s="2"/>
      <c r="AC31" s="2"/>
      <c r="AD31" s="2"/>
      <c r="AE31" s="2"/>
      <c r="AK31" s="40">
        <v>0</v>
      </c>
      <c r="AL31" s="2"/>
      <c r="AM31" s="2"/>
      <c r="AN31" s="2"/>
      <c r="AO31" s="2"/>
      <c r="AR31" s="38"/>
      <c r="BE31" s="41"/>
    </row>
    <row r="32" spans="2:57" s="2" customFormat="1" ht="14.4" customHeight="1" hidden="1">
      <c r="B32" s="38"/>
      <c r="F32" s="27" t="s">
        <v>46</v>
      </c>
      <c r="L32" s="39">
        <v>0.15</v>
      </c>
      <c r="M32" s="2"/>
      <c r="N32" s="2"/>
      <c r="O32" s="2"/>
      <c r="P32" s="2"/>
      <c r="W32" s="40">
        <f>ROUND(BC94,2)</f>
        <v>0</v>
      </c>
      <c r="X32" s="2"/>
      <c r="Y32" s="2"/>
      <c r="Z32" s="2"/>
      <c r="AA32" s="2"/>
      <c r="AB32" s="2"/>
      <c r="AC32" s="2"/>
      <c r="AD32" s="2"/>
      <c r="AE32" s="2"/>
      <c r="AK32" s="40">
        <v>0</v>
      </c>
      <c r="AL32" s="2"/>
      <c r="AM32" s="2"/>
      <c r="AN32" s="2"/>
      <c r="AO32" s="2"/>
      <c r="AR32" s="38"/>
      <c r="BE32" s="41"/>
    </row>
    <row r="33" spans="2:57" s="2" customFormat="1" ht="14.4" customHeight="1" hidden="1">
      <c r="B33" s="38"/>
      <c r="F33" s="27" t="s">
        <v>47</v>
      </c>
      <c r="L33" s="39">
        <v>0</v>
      </c>
      <c r="M33" s="2"/>
      <c r="N33" s="2"/>
      <c r="O33" s="2"/>
      <c r="P33" s="2"/>
      <c r="W33" s="40">
        <f>ROUND(BD94,2)</f>
        <v>0</v>
      </c>
      <c r="X33" s="2"/>
      <c r="Y33" s="2"/>
      <c r="Z33" s="2"/>
      <c r="AA33" s="2"/>
      <c r="AB33" s="2"/>
      <c r="AC33" s="2"/>
      <c r="AD33" s="2"/>
      <c r="AE33" s="2"/>
      <c r="AK33" s="40">
        <v>0</v>
      </c>
      <c r="AL33" s="2"/>
      <c r="AM33" s="2"/>
      <c r="AN33" s="2"/>
      <c r="AO33" s="2"/>
      <c r="AR33" s="38"/>
      <c r="BE33" s="41"/>
    </row>
    <row r="34" spans="2:57" s="1" customFormat="1" ht="6.95" customHeight="1">
      <c r="B34" s="33"/>
      <c r="AR34" s="33"/>
      <c r="BE34" s="26"/>
    </row>
    <row r="35" spans="2:44" s="1" customFormat="1" ht="25.9" customHeight="1">
      <c r="B35" s="33"/>
      <c r="C35" s="42"/>
      <c r="D35" s="43" t="s">
        <v>48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49</v>
      </c>
      <c r="U35" s="44"/>
      <c r="V35" s="44"/>
      <c r="W35" s="44"/>
      <c r="X35" s="46" t="s">
        <v>50</v>
      </c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7">
        <f>SUM(AK26:AK33)</f>
        <v>0</v>
      </c>
      <c r="AL35" s="44"/>
      <c r="AM35" s="44"/>
      <c r="AN35" s="44"/>
      <c r="AO35" s="48"/>
      <c r="AP35" s="42"/>
      <c r="AQ35" s="42"/>
      <c r="AR35" s="33"/>
    </row>
    <row r="36" spans="2:44" s="1" customFormat="1" ht="6.95" customHeight="1">
      <c r="B36" s="33"/>
      <c r="AR36" s="33"/>
    </row>
    <row r="37" spans="2:44" s="1" customFormat="1" ht="14.4" customHeight="1">
      <c r="B37" s="33"/>
      <c r="AR37" s="33"/>
    </row>
    <row r="38" spans="2:44" ht="14.4" customHeight="1">
      <c r="B38" s="17"/>
      <c r="AR38" s="17"/>
    </row>
    <row r="39" spans="2:44" ht="14.4" customHeight="1">
      <c r="B39" s="17"/>
      <c r="AR39" s="17"/>
    </row>
    <row r="40" spans="2:44" ht="14.4" customHeight="1">
      <c r="B40" s="17"/>
      <c r="AR40" s="17"/>
    </row>
    <row r="41" spans="2:44" ht="14.4" customHeight="1">
      <c r="B41" s="17"/>
      <c r="AR41" s="17"/>
    </row>
    <row r="42" spans="2:44" ht="14.4" customHeight="1">
      <c r="B42" s="17"/>
      <c r="AR42" s="17"/>
    </row>
    <row r="43" spans="2:44" ht="14.4" customHeight="1">
      <c r="B43" s="17"/>
      <c r="AR43" s="17"/>
    </row>
    <row r="44" spans="2:44" ht="14.4" customHeight="1">
      <c r="B44" s="17"/>
      <c r="AR44" s="17"/>
    </row>
    <row r="45" spans="2:44" ht="14.4" customHeight="1">
      <c r="B45" s="17"/>
      <c r="AR45" s="17"/>
    </row>
    <row r="46" spans="2:44" ht="14.4" customHeight="1">
      <c r="B46" s="17"/>
      <c r="AR46" s="17"/>
    </row>
    <row r="47" spans="2:44" ht="14.4" customHeight="1">
      <c r="B47" s="17"/>
      <c r="AR47" s="17"/>
    </row>
    <row r="48" spans="2:44" ht="14.4" customHeight="1">
      <c r="B48" s="17"/>
      <c r="AR48" s="17"/>
    </row>
    <row r="49" spans="2:44" s="1" customFormat="1" ht="14.4" customHeight="1">
      <c r="B49" s="33"/>
      <c r="D49" s="49" t="s">
        <v>51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52</v>
      </c>
      <c r="AI49" s="50"/>
      <c r="AJ49" s="50"/>
      <c r="AK49" s="50"/>
      <c r="AL49" s="50"/>
      <c r="AM49" s="50"/>
      <c r="AN49" s="50"/>
      <c r="AO49" s="50"/>
      <c r="AR49" s="33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2:44" s="1" customFormat="1" ht="12">
      <c r="B60" s="33"/>
      <c r="D60" s="51" t="s">
        <v>53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1" t="s">
        <v>54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1" t="s">
        <v>53</v>
      </c>
      <c r="AI60" s="35"/>
      <c r="AJ60" s="35"/>
      <c r="AK60" s="35"/>
      <c r="AL60" s="35"/>
      <c r="AM60" s="51" t="s">
        <v>54</v>
      </c>
      <c r="AN60" s="35"/>
      <c r="AO60" s="35"/>
      <c r="AR60" s="33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2:44" s="1" customFormat="1" ht="12">
      <c r="B64" s="33"/>
      <c r="D64" s="49" t="s">
        <v>55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9" t="s">
        <v>56</v>
      </c>
      <c r="AI64" s="50"/>
      <c r="AJ64" s="50"/>
      <c r="AK64" s="50"/>
      <c r="AL64" s="50"/>
      <c r="AM64" s="50"/>
      <c r="AN64" s="50"/>
      <c r="AO64" s="50"/>
      <c r="AR64" s="33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2:44" s="1" customFormat="1" ht="12">
      <c r="B75" s="33"/>
      <c r="D75" s="51" t="s">
        <v>53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1" t="s">
        <v>54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1" t="s">
        <v>53</v>
      </c>
      <c r="AI75" s="35"/>
      <c r="AJ75" s="35"/>
      <c r="AK75" s="35"/>
      <c r="AL75" s="35"/>
      <c r="AM75" s="51" t="s">
        <v>54</v>
      </c>
      <c r="AN75" s="35"/>
      <c r="AO75" s="35"/>
      <c r="AR75" s="33"/>
    </row>
    <row r="76" spans="2:44" s="1" customFormat="1" ht="12">
      <c r="B76" s="33"/>
      <c r="AR76" s="33"/>
    </row>
    <row r="77" spans="2:44" s="1" customFormat="1" ht="6.95" customHeight="1"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3"/>
    </row>
    <row r="81" spans="2:44" s="1" customFormat="1" ht="6.95" customHeight="1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3"/>
    </row>
    <row r="82" spans="2:44" s="1" customFormat="1" ht="24.95" customHeight="1">
      <c r="B82" s="33"/>
      <c r="C82" s="18" t="s">
        <v>57</v>
      </c>
      <c r="AR82" s="33"/>
    </row>
    <row r="83" spans="2:44" s="1" customFormat="1" ht="6.95" customHeight="1">
      <c r="B83" s="33"/>
      <c r="AR83" s="33"/>
    </row>
    <row r="84" spans="2:44" s="3" customFormat="1" ht="12" customHeight="1">
      <c r="B84" s="56"/>
      <c r="C84" s="27" t="s">
        <v>13</v>
      </c>
      <c r="L84" s="3" t="str">
        <f>K5</f>
        <v>181-29</v>
      </c>
      <c r="AR84" s="56"/>
    </row>
    <row r="85" spans="2:44" s="4" customFormat="1" ht="36.95" customHeight="1">
      <c r="B85" s="57"/>
      <c r="C85" s="58" t="s">
        <v>16</v>
      </c>
      <c r="L85" s="59" t="str">
        <f>K6</f>
        <v>Chodník a přechod pro chodce na ul. Záhumenní, Kopřivnice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R85" s="57"/>
    </row>
    <row r="86" spans="2:44" s="1" customFormat="1" ht="6.95" customHeight="1">
      <c r="B86" s="33"/>
      <c r="AR86" s="33"/>
    </row>
    <row r="87" spans="2:44" s="1" customFormat="1" ht="12" customHeight="1">
      <c r="B87" s="33"/>
      <c r="C87" s="27" t="s">
        <v>20</v>
      </c>
      <c r="L87" s="60" t="str">
        <f>IF(K8="","",K8)</f>
        <v>k.ú. Kopřivnice</v>
      </c>
      <c r="AI87" s="27" t="s">
        <v>22</v>
      </c>
      <c r="AM87" s="61" t="str">
        <f>IF(AN8="","",AN8)</f>
        <v>4. 1. 2019</v>
      </c>
      <c r="AN87" s="61"/>
      <c r="AR87" s="33"/>
    </row>
    <row r="88" spans="2:44" s="1" customFormat="1" ht="6.95" customHeight="1">
      <c r="B88" s="33"/>
      <c r="AR88" s="33"/>
    </row>
    <row r="89" spans="2:56" s="1" customFormat="1" ht="15.15" customHeight="1">
      <c r="B89" s="33"/>
      <c r="C89" s="27" t="s">
        <v>24</v>
      </c>
      <c r="L89" s="3" t="str">
        <f>IF(E11="","",E11)</f>
        <v>Město Kopřivnice</v>
      </c>
      <c r="AI89" s="27" t="s">
        <v>31</v>
      </c>
      <c r="AM89" s="62" t="str">
        <f>IF(E17="","",E17)</f>
        <v>Libuše Svolinská</v>
      </c>
      <c r="AN89" s="3"/>
      <c r="AO89" s="3"/>
      <c r="AP89" s="3"/>
      <c r="AR89" s="33"/>
      <c r="AS89" s="63" t="s">
        <v>58</v>
      </c>
      <c r="AT89" s="64"/>
      <c r="AU89" s="65"/>
      <c r="AV89" s="65"/>
      <c r="AW89" s="65"/>
      <c r="AX89" s="65"/>
      <c r="AY89" s="65"/>
      <c r="AZ89" s="65"/>
      <c r="BA89" s="65"/>
      <c r="BB89" s="65"/>
      <c r="BC89" s="65"/>
      <c r="BD89" s="66"/>
    </row>
    <row r="90" spans="2:56" s="1" customFormat="1" ht="15.15" customHeight="1">
      <c r="B90" s="33"/>
      <c r="C90" s="27" t="s">
        <v>29</v>
      </c>
      <c r="L90" s="3" t="str">
        <f>IF(E14="Vyplň údaj","",E14)</f>
        <v/>
      </c>
      <c r="AI90" s="27" t="s">
        <v>35</v>
      </c>
      <c r="AM90" s="62" t="str">
        <f>IF(E20="","",E20)</f>
        <v>Libuše Svolinska</v>
      </c>
      <c r="AN90" s="3"/>
      <c r="AO90" s="3"/>
      <c r="AP90" s="3"/>
      <c r="AR90" s="33"/>
      <c r="AS90" s="67"/>
      <c r="AT90" s="68"/>
      <c r="AU90" s="69"/>
      <c r="AV90" s="69"/>
      <c r="AW90" s="69"/>
      <c r="AX90" s="69"/>
      <c r="AY90" s="69"/>
      <c r="AZ90" s="69"/>
      <c r="BA90" s="69"/>
      <c r="BB90" s="69"/>
      <c r="BC90" s="69"/>
      <c r="BD90" s="70"/>
    </row>
    <row r="91" spans="2:56" s="1" customFormat="1" ht="10.8" customHeight="1">
      <c r="B91" s="33"/>
      <c r="AR91" s="33"/>
      <c r="AS91" s="67"/>
      <c r="AT91" s="68"/>
      <c r="AU91" s="69"/>
      <c r="AV91" s="69"/>
      <c r="AW91" s="69"/>
      <c r="AX91" s="69"/>
      <c r="AY91" s="69"/>
      <c r="AZ91" s="69"/>
      <c r="BA91" s="69"/>
      <c r="BB91" s="69"/>
      <c r="BC91" s="69"/>
      <c r="BD91" s="70"/>
    </row>
    <row r="92" spans="2:56" s="1" customFormat="1" ht="29.25" customHeight="1">
      <c r="B92" s="33"/>
      <c r="C92" s="71" t="s">
        <v>59</v>
      </c>
      <c r="D92" s="72"/>
      <c r="E92" s="72"/>
      <c r="F92" s="72"/>
      <c r="G92" s="72"/>
      <c r="H92" s="73"/>
      <c r="I92" s="74" t="s">
        <v>60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5" t="s">
        <v>61</v>
      </c>
      <c r="AH92" s="72"/>
      <c r="AI92" s="72"/>
      <c r="AJ92" s="72"/>
      <c r="AK92" s="72"/>
      <c r="AL92" s="72"/>
      <c r="AM92" s="72"/>
      <c r="AN92" s="74" t="s">
        <v>62</v>
      </c>
      <c r="AO92" s="72"/>
      <c r="AP92" s="76"/>
      <c r="AQ92" s="77" t="s">
        <v>63</v>
      </c>
      <c r="AR92" s="33"/>
      <c r="AS92" s="78" t="s">
        <v>64</v>
      </c>
      <c r="AT92" s="79" t="s">
        <v>65</v>
      </c>
      <c r="AU92" s="79" t="s">
        <v>66</v>
      </c>
      <c r="AV92" s="79" t="s">
        <v>67</v>
      </c>
      <c r="AW92" s="79" t="s">
        <v>68</v>
      </c>
      <c r="AX92" s="79" t="s">
        <v>69</v>
      </c>
      <c r="AY92" s="79" t="s">
        <v>70</v>
      </c>
      <c r="AZ92" s="79" t="s">
        <v>71</v>
      </c>
      <c r="BA92" s="79" t="s">
        <v>72</v>
      </c>
      <c r="BB92" s="79" t="s">
        <v>73</v>
      </c>
      <c r="BC92" s="79" t="s">
        <v>74</v>
      </c>
      <c r="BD92" s="80" t="s">
        <v>75</v>
      </c>
    </row>
    <row r="93" spans="2:56" s="1" customFormat="1" ht="10.8" customHeight="1">
      <c r="B93" s="33"/>
      <c r="AR93" s="33"/>
      <c r="AS93" s="81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</row>
    <row r="94" spans="2:90" s="5" customFormat="1" ht="32.4" customHeight="1">
      <c r="B94" s="82"/>
      <c r="C94" s="83" t="s">
        <v>76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5">
        <f>ROUND(AG95,2)</f>
        <v>0</v>
      </c>
      <c r="AH94" s="85"/>
      <c r="AI94" s="85"/>
      <c r="AJ94" s="85"/>
      <c r="AK94" s="85"/>
      <c r="AL94" s="85"/>
      <c r="AM94" s="85"/>
      <c r="AN94" s="86">
        <f>SUM(AG94,AT94)</f>
        <v>0</v>
      </c>
      <c r="AO94" s="86"/>
      <c r="AP94" s="86"/>
      <c r="AQ94" s="87" t="s">
        <v>1</v>
      </c>
      <c r="AR94" s="82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77</v>
      </c>
      <c r="BT94" s="92" t="s">
        <v>78</v>
      </c>
      <c r="BU94" s="93" t="s">
        <v>79</v>
      </c>
      <c r="BV94" s="92" t="s">
        <v>80</v>
      </c>
      <c r="BW94" s="92" t="s">
        <v>4</v>
      </c>
      <c r="BX94" s="92" t="s">
        <v>81</v>
      </c>
      <c r="CL94" s="92" t="s">
        <v>1</v>
      </c>
    </row>
    <row r="95" spans="1:91" s="6" customFormat="1" ht="27" customHeight="1">
      <c r="A95" s="94" t="s">
        <v>82</v>
      </c>
      <c r="B95" s="95"/>
      <c r="C95" s="96"/>
      <c r="D95" s="97" t="s">
        <v>83</v>
      </c>
      <c r="E95" s="97"/>
      <c r="F95" s="97"/>
      <c r="G95" s="97"/>
      <c r="H95" s="97"/>
      <c r="I95" s="98"/>
      <c r="J95" s="97" t="s">
        <v>84</v>
      </c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9">
        <f>'VO - SO 400  Přeložka VO ...'!J30</f>
        <v>0</v>
      </c>
      <c r="AH95" s="98"/>
      <c r="AI95" s="98"/>
      <c r="AJ95" s="98"/>
      <c r="AK95" s="98"/>
      <c r="AL95" s="98"/>
      <c r="AM95" s="98"/>
      <c r="AN95" s="99">
        <f>SUM(AG95,AT95)</f>
        <v>0</v>
      </c>
      <c r="AO95" s="98"/>
      <c r="AP95" s="98"/>
      <c r="AQ95" s="100" t="s">
        <v>85</v>
      </c>
      <c r="AR95" s="95"/>
      <c r="AS95" s="101">
        <v>0</v>
      </c>
      <c r="AT95" s="102">
        <f>ROUND(SUM(AV95:AW95),2)</f>
        <v>0</v>
      </c>
      <c r="AU95" s="103">
        <f>'VO - SO 400  Přeložka VO ...'!P126</f>
        <v>0</v>
      </c>
      <c r="AV95" s="102">
        <f>'VO - SO 400  Přeložka VO ...'!J33</f>
        <v>0</v>
      </c>
      <c r="AW95" s="102">
        <f>'VO - SO 400  Přeložka VO ...'!J34</f>
        <v>0</v>
      </c>
      <c r="AX95" s="102">
        <f>'VO - SO 400  Přeložka VO ...'!J35</f>
        <v>0</v>
      </c>
      <c r="AY95" s="102">
        <f>'VO - SO 400  Přeložka VO ...'!J36</f>
        <v>0</v>
      </c>
      <c r="AZ95" s="102">
        <f>'VO - SO 400  Přeložka VO ...'!F33</f>
        <v>0</v>
      </c>
      <c r="BA95" s="102">
        <f>'VO - SO 400  Přeložka VO ...'!F34</f>
        <v>0</v>
      </c>
      <c r="BB95" s="102">
        <f>'VO - SO 400  Přeložka VO ...'!F35</f>
        <v>0</v>
      </c>
      <c r="BC95" s="102">
        <f>'VO - SO 400  Přeložka VO ...'!F36</f>
        <v>0</v>
      </c>
      <c r="BD95" s="104">
        <f>'VO - SO 400  Přeložka VO ...'!F37</f>
        <v>0</v>
      </c>
      <c r="BT95" s="105" t="s">
        <v>86</v>
      </c>
      <c r="BV95" s="105" t="s">
        <v>80</v>
      </c>
      <c r="BW95" s="105" t="s">
        <v>87</v>
      </c>
      <c r="BX95" s="105" t="s">
        <v>4</v>
      </c>
      <c r="CL95" s="105" t="s">
        <v>1</v>
      </c>
      <c r="CM95" s="105" t="s">
        <v>88</v>
      </c>
    </row>
    <row r="96" spans="2:44" s="1" customFormat="1" ht="30" customHeight="1">
      <c r="B96" s="33"/>
      <c r="AR96" s="33"/>
    </row>
    <row r="97" spans="2:44" s="1" customFormat="1" ht="6.95" customHeight="1"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3"/>
    </row>
  </sheetData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VO - SO 400  Přeložka VO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3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3" t="s">
        <v>5</v>
      </c>
      <c r="AT2" s="14" t="s">
        <v>87</v>
      </c>
    </row>
    <row r="3" spans="2:46" ht="6.95" customHeight="1">
      <c r="B3" s="15"/>
      <c r="C3" s="16"/>
      <c r="D3" s="16"/>
      <c r="E3" s="16"/>
      <c r="F3" s="16"/>
      <c r="G3" s="16"/>
      <c r="H3" s="16"/>
      <c r="I3" s="107"/>
      <c r="J3" s="16"/>
      <c r="K3" s="16"/>
      <c r="L3" s="17"/>
      <c r="AT3" s="14" t="s">
        <v>88</v>
      </c>
    </row>
    <row r="4" spans="2:46" ht="24.95" customHeight="1">
      <c r="B4" s="17"/>
      <c r="D4" s="18" t="s">
        <v>89</v>
      </c>
      <c r="L4" s="17"/>
      <c r="M4" s="108" t="s">
        <v>10</v>
      </c>
      <c r="AT4" s="14" t="s">
        <v>3</v>
      </c>
    </row>
    <row r="5" spans="2:12" ht="6.95" customHeight="1">
      <c r="B5" s="17"/>
      <c r="L5" s="17"/>
    </row>
    <row r="6" spans="2:12" ht="12" customHeight="1">
      <c r="B6" s="17"/>
      <c r="D6" s="27" t="s">
        <v>16</v>
      </c>
      <c r="L6" s="17"/>
    </row>
    <row r="7" spans="2:12" ht="16.5" customHeight="1">
      <c r="B7" s="17"/>
      <c r="E7" s="109" t="str">
        <f>'Rekapitulace stavby'!K6</f>
        <v>Chodník a přechod pro chodce na ul. Záhumenní, Kopřivnice</v>
      </c>
      <c r="F7" s="27"/>
      <c r="G7" s="27"/>
      <c r="H7" s="27"/>
      <c r="L7" s="17"/>
    </row>
    <row r="8" spans="2:12" s="1" customFormat="1" ht="12" customHeight="1">
      <c r="B8" s="33"/>
      <c r="D8" s="27" t="s">
        <v>90</v>
      </c>
      <c r="I8" s="110"/>
      <c r="L8" s="33"/>
    </row>
    <row r="9" spans="2:12" s="1" customFormat="1" ht="36.95" customHeight="1">
      <c r="B9" s="33"/>
      <c r="E9" s="59" t="s">
        <v>91</v>
      </c>
      <c r="F9" s="1"/>
      <c r="G9" s="1"/>
      <c r="H9" s="1"/>
      <c r="I9" s="110"/>
      <c r="L9" s="33"/>
    </row>
    <row r="10" spans="2:12" s="1" customFormat="1" ht="12">
      <c r="B10" s="33"/>
      <c r="I10" s="110"/>
      <c r="L10" s="33"/>
    </row>
    <row r="11" spans="2:12" s="1" customFormat="1" ht="12" customHeight="1">
      <c r="B11" s="33"/>
      <c r="D11" s="27" t="s">
        <v>18</v>
      </c>
      <c r="F11" s="22" t="s">
        <v>1</v>
      </c>
      <c r="I11" s="111" t="s">
        <v>19</v>
      </c>
      <c r="J11" s="22" t="s">
        <v>1</v>
      </c>
      <c r="L11" s="33"/>
    </row>
    <row r="12" spans="2:12" s="1" customFormat="1" ht="12" customHeight="1">
      <c r="B12" s="33"/>
      <c r="D12" s="27" t="s">
        <v>20</v>
      </c>
      <c r="F12" s="22" t="s">
        <v>21</v>
      </c>
      <c r="I12" s="111" t="s">
        <v>22</v>
      </c>
      <c r="J12" s="61" t="str">
        <f>'Rekapitulace stavby'!AN8</f>
        <v>4. 1. 2019</v>
      </c>
      <c r="L12" s="33"/>
    </row>
    <row r="13" spans="2:12" s="1" customFormat="1" ht="10.8" customHeight="1">
      <c r="B13" s="33"/>
      <c r="I13" s="110"/>
      <c r="L13" s="33"/>
    </row>
    <row r="14" spans="2:12" s="1" customFormat="1" ht="12" customHeight="1">
      <c r="B14" s="33"/>
      <c r="D14" s="27" t="s">
        <v>24</v>
      </c>
      <c r="I14" s="111" t="s">
        <v>25</v>
      </c>
      <c r="J14" s="22" t="s">
        <v>26</v>
      </c>
      <c r="L14" s="33"/>
    </row>
    <row r="15" spans="2:12" s="1" customFormat="1" ht="18" customHeight="1">
      <c r="B15" s="33"/>
      <c r="E15" s="22" t="s">
        <v>27</v>
      </c>
      <c r="I15" s="111" t="s">
        <v>28</v>
      </c>
      <c r="J15" s="22" t="s">
        <v>1</v>
      </c>
      <c r="L15" s="33"/>
    </row>
    <row r="16" spans="2:12" s="1" customFormat="1" ht="6.95" customHeight="1">
      <c r="B16" s="33"/>
      <c r="I16" s="110"/>
      <c r="L16" s="33"/>
    </row>
    <row r="17" spans="2:12" s="1" customFormat="1" ht="12" customHeight="1">
      <c r="B17" s="33"/>
      <c r="D17" s="27" t="s">
        <v>29</v>
      </c>
      <c r="I17" s="111" t="s">
        <v>25</v>
      </c>
      <c r="J17" s="28" t="str">
        <f>'Rekapitulace stavby'!AN13</f>
        <v>Vyplň údaj</v>
      </c>
      <c r="L17" s="33"/>
    </row>
    <row r="18" spans="2:12" s="1" customFormat="1" ht="18" customHeight="1">
      <c r="B18" s="33"/>
      <c r="E18" s="28" t="str">
        <f>'Rekapitulace stavby'!E14</f>
        <v>Vyplň údaj</v>
      </c>
      <c r="F18" s="22"/>
      <c r="G18" s="22"/>
      <c r="H18" s="22"/>
      <c r="I18" s="111" t="s">
        <v>28</v>
      </c>
      <c r="J18" s="28" t="str">
        <f>'Rekapitulace stavby'!AN14</f>
        <v>Vyplň údaj</v>
      </c>
      <c r="L18" s="33"/>
    </row>
    <row r="19" spans="2:12" s="1" customFormat="1" ht="6.95" customHeight="1">
      <c r="B19" s="33"/>
      <c r="I19" s="110"/>
      <c r="L19" s="33"/>
    </row>
    <row r="20" spans="2:12" s="1" customFormat="1" ht="12" customHeight="1">
      <c r="B20" s="33"/>
      <c r="D20" s="27" t="s">
        <v>31</v>
      </c>
      <c r="I20" s="111" t="s">
        <v>25</v>
      </c>
      <c r="J20" s="22" t="s">
        <v>32</v>
      </c>
      <c r="L20" s="33"/>
    </row>
    <row r="21" spans="2:12" s="1" customFormat="1" ht="18" customHeight="1">
      <c r="B21" s="33"/>
      <c r="E21" s="22" t="s">
        <v>33</v>
      </c>
      <c r="I21" s="111" t="s">
        <v>28</v>
      </c>
      <c r="J21" s="22" t="s">
        <v>1</v>
      </c>
      <c r="L21" s="33"/>
    </row>
    <row r="22" spans="2:12" s="1" customFormat="1" ht="6.95" customHeight="1">
      <c r="B22" s="33"/>
      <c r="I22" s="110"/>
      <c r="L22" s="33"/>
    </row>
    <row r="23" spans="2:12" s="1" customFormat="1" ht="12" customHeight="1">
      <c r="B23" s="33"/>
      <c r="D23" s="27" t="s">
        <v>35</v>
      </c>
      <c r="I23" s="111" t="s">
        <v>25</v>
      </c>
      <c r="J23" s="22" t="s">
        <v>32</v>
      </c>
      <c r="L23" s="33"/>
    </row>
    <row r="24" spans="2:12" s="1" customFormat="1" ht="18" customHeight="1">
      <c r="B24" s="33"/>
      <c r="E24" s="22" t="s">
        <v>36</v>
      </c>
      <c r="I24" s="111" t="s">
        <v>28</v>
      </c>
      <c r="J24" s="22" t="s">
        <v>1</v>
      </c>
      <c r="L24" s="33"/>
    </row>
    <row r="25" spans="2:12" s="1" customFormat="1" ht="6.95" customHeight="1">
      <c r="B25" s="33"/>
      <c r="I25" s="110"/>
      <c r="L25" s="33"/>
    </row>
    <row r="26" spans="2:12" s="1" customFormat="1" ht="12" customHeight="1">
      <c r="B26" s="33"/>
      <c r="D26" s="27" t="s">
        <v>37</v>
      </c>
      <c r="I26" s="110"/>
      <c r="L26" s="33"/>
    </row>
    <row r="27" spans="2:12" s="7" customFormat="1" ht="16.5" customHeight="1">
      <c r="B27" s="112"/>
      <c r="E27" s="31" t="s">
        <v>1</v>
      </c>
      <c r="F27" s="31"/>
      <c r="G27" s="31"/>
      <c r="H27" s="31"/>
      <c r="I27" s="113"/>
      <c r="L27" s="112"/>
    </row>
    <row r="28" spans="2:12" s="1" customFormat="1" ht="6.95" customHeight="1">
      <c r="B28" s="33"/>
      <c r="I28" s="110"/>
      <c r="L28" s="33"/>
    </row>
    <row r="29" spans="2:12" s="1" customFormat="1" ht="6.95" customHeight="1">
      <c r="B29" s="33"/>
      <c r="D29" s="65"/>
      <c r="E29" s="65"/>
      <c r="F29" s="65"/>
      <c r="G29" s="65"/>
      <c r="H29" s="65"/>
      <c r="I29" s="114"/>
      <c r="J29" s="65"/>
      <c r="K29" s="65"/>
      <c r="L29" s="33"/>
    </row>
    <row r="30" spans="2:12" s="1" customFormat="1" ht="25.4" customHeight="1">
      <c r="B30" s="33"/>
      <c r="D30" s="115" t="s">
        <v>38</v>
      </c>
      <c r="I30" s="110"/>
      <c r="J30" s="86">
        <f>ROUND(J126,2)</f>
        <v>0</v>
      </c>
      <c r="L30" s="33"/>
    </row>
    <row r="31" spans="2:12" s="1" customFormat="1" ht="6.95" customHeight="1">
      <c r="B31" s="33"/>
      <c r="D31" s="65"/>
      <c r="E31" s="65"/>
      <c r="F31" s="65"/>
      <c r="G31" s="65"/>
      <c r="H31" s="65"/>
      <c r="I31" s="114"/>
      <c r="J31" s="65"/>
      <c r="K31" s="65"/>
      <c r="L31" s="33"/>
    </row>
    <row r="32" spans="2:12" s="1" customFormat="1" ht="14.4" customHeight="1">
      <c r="B32" s="33"/>
      <c r="F32" s="37" t="s">
        <v>40</v>
      </c>
      <c r="I32" s="116" t="s">
        <v>39</v>
      </c>
      <c r="J32" s="37" t="s">
        <v>41</v>
      </c>
      <c r="L32" s="33"/>
    </row>
    <row r="33" spans="2:12" s="1" customFormat="1" ht="14.4" customHeight="1">
      <c r="B33" s="33"/>
      <c r="D33" s="117" t="s">
        <v>42</v>
      </c>
      <c r="E33" s="27" t="s">
        <v>43</v>
      </c>
      <c r="F33" s="118">
        <f>ROUND((SUM(BE126:BE234)),2)</f>
        <v>0</v>
      </c>
      <c r="I33" s="119">
        <v>0.21</v>
      </c>
      <c r="J33" s="118">
        <f>ROUND(((SUM(BE126:BE234))*I33),2)</f>
        <v>0</v>
      </c>
      <c r="L33" s="33"/>
    </row>
    <row r="34" spans="2:12" s="1" customFormat="1" ht="14.4" customHeight="1">
      <c r="B34" s="33"/>
      <c r="E34" s="27" t="s">
        <v>44</v>
      </c>
      <c r="F34" s="118">
        <f>ROUND((SUM(BF126:BF234)),2)</f>
        <v>0</v>
      </c>
      <c r="I34" s="119">
        <v>0.15</v>
      </c>
      <c r="J34" s="118">
        <f>ROUND(((SUM(BF126:BF234))*I34),2)</f>
        <v>0</v>
      </c>
      <c r="L34" s="33"/>
    </row>
    <row r="35" spans="2:12" s="1" customFormat="1" ht="14.4" customHeight="1" hidden="1">
      <c r="B35" s="33"/>
      <c r="E35" s="27" t="s">
        <v>45</v>
      </c>
      <c r="F35" s="118">
        <f>ROUND((SUM(BG126:BG234)),2)</f>
        <v>0</v>
      </c>
      <c r="I35" s="119">
        <v>0.21</v>
      </c>
      <c r="J35" s="118">
        <f>0</f>
        <v>0</v>
      </c>
      <c r="L35" s="33"/>
    </row>
    <row r="36" spans="2:12" s="1" customFormat="1" ht="14.4" customHeight="1" hidden="1">
      <c r="B36" s="33"/>
      <c r="E36" s="27" t="s">
        <v>46</v>
      </c>
      <c r="F36" s="118">
        <f>ROUND((SUM(BH126:BH234)),2)</f>
        <v>0</v>
      </c>
      <c r="I36" s="119">
        <v>0.15</v>
      </c>
      <c r="J36" s="118">
        <f>0</f>
        <v>0</v>
      </c>
      <c r="L36" s="33"/>
    </row>
    <row r="37" spans="2:12" s="1" customFormat="1" ht="14.4" customHeight="1" hidden="1">
      <c r="B37" s="33"/>
      <c r="E37" s="27" t="s">
        <v>47</v>
      </c>
      <c r="F37" s="118">
        <f>ROUND((SUM(BI126:BI234)),2)</f>
        <v>0</v>
      </c>
      <c r="I37" s="119">
        <v>0</v>
      </c>
      <c r="J37" s="118">
        <f>0</f>
        <v>0</v>
      </c>
      <c r="L37" s="33"/>
    </row>
    <row r="38" spans="2:12" s="1" customFormat="1" ht="6.95" customHeight="1">
      <c r="B38" s="33"/>
      <c r="I38" s="110"/>
      <c r="L38" s="33"/>
    </row>
    <row r="39" spans="2:12" s="1" customFormat="1" ht="25.4" customHeight="1">
      <c r="B39" s="33"/>
      <c r="C39" s="120"/>
      <c r="D39" s="121" t="s">
        <v>48</v>
      </c>
      <c r="E39" s="73"/>
      <c r="F39" s="73"/>
      <c r="G39" s="122" t="s">
        <v>49</v>
      </c>
      <c r="H39" s="123" t="s">
        <v>50</v>
      </c>
      <c r="I39" s="124"/>
      <c r="J39" s="125">
        <f>SUM(J30:J37)</f>
        <v>0</v>
      </c>
      <c r="K39" s="126"/>
      <c r="L39" s="33"/>
    </row>
    <row r="40" spans="2:12" s="1" customFormat="1" ht="14.4" customHeight="1">
      <c r="B40" s="33"/>
      <c r="I40" s="110"/>
      <c r="L40" s="33"/>
    </row>
    <row r="41" spans="2:12" ht="14.4" customHeight="1">
      <c r="B41" s="17"/>
      <c r="L41" s="17"/>
    </row>
    <row r="42" spans="2:12" ht="14.4" customHeight="1">
      <c r="B42" s="17"/>
      <c r="L42" s="17"/>
    </row>
    <row r="43" spans="2:12" ht="14.4" customHeight="1">
      <c r="B43" s="17"/>
      <c r="L43" s="17"/>
    </row>
    <row r="44" spans="2:12" ht="14.4" customHeight="1">
      <c r="B44" s="17"/>
      <c r="L44" s="17"/>
    </row>
    <row r="45" spans="2:12" ht="14.4" customHeight="1">
      <c r="B45" s="17"/>
      <c r="L45" s="17"/>
    </row>
    <row r="46" spans="2:12" ht="14.4" customHeight="1">
      <c r="B46" s="17"/>
      <c r="L46" s="17"/>
    </row>
    <row r="47" spans="2:12" ht="14.4" customHeight="1">
      <c r="B47" s="17"/>
      <c r="L47" s="17"/>
    </row>
    <row r="48" spans="2:12" ht="14.4" customHeight="1">
      <c r="B48" s="17"/>
      <c r="L48" s="17"/>
    </row>
    <row r="49" spans="2:12" ht="14.4" customHeight="1">
      <c r="B49" s="17"/>
      <c r="L49" s="17"/>
    </row>
    <row r="50" spans="2:12" s="1" customFormat="1" ht="14.4" customHeight="1">
      <c r="B50" s="33"/>
      <c r="D50" s="49" t="s">
        <v>51</v>
      </c>
      <c r="E50" s="50"/>
      <c r="F50" s="50"/>
      <c r="G50" s="49" t="s">
        <v>52</v>
      </c>
      <c r="H50" s="50"/>
      <c r="I50" s="127"/>
      <c r="J50" s="50"/>
      <c r="K50" s="50"/>
      <c r="L50" s="3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">
      <c r="B61" s="33"/>
      <c r="D61" s="51" t="s">
        <v>53</v>
      </c>
      <c r="E61" s="35"/>
      <c r="F61" s="128" t="s">
        <v>54</v>
      </c>
      <c r="G61" s="51" t="s">
        <v>53</v>
      </c>
      <c r="H61" s="35"/>
      <c r="I61" s="129"/>
      <c r="J61" s="130" t="s">
        <v>54</v>
      </c>
      <c r="K61" s="35"/>
      <c r="L61" s="33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">
      <c r="B65" s="33"/>
      <c r="D65" s="49" t="s">
        <v>55</v>
      </c>
      <c r="E65" s="50"/>
      <c r="F65" s="50"/>
      <c r="G65" s="49" t="s">
        <v>56</v>
      </c>
      <c r="H65" s="50"/>
      <c r="I65" s="127"/>
      <c r="J65" s="50"/>
      <c r="K65" s="50"/>
      <c r="L65" s="33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">
      <c r="B76" s="33"/>
      <c r="D76" s="51" t="s">
        <v>53</v>
      </c>
      <c r="E76" s="35"/>
      <c r="F76" s="128" t="s">
        <v>54</v>
      </c>
      <c r="G76" s="51" t="s">
        <v>53</v>
      </c>
      <c r="H76" s="35"/>
      <c r="I76" s="129"/>
      <c r="J76" s="130" t="s">
        <v>54</v>
      </c>
      <c r="K76" s="35"/>
      <c r="L76" s="33"/>
    </row>
    <row r="77" spans="2:12" s="1" customFormat="1" ht="14.4" customHeight="1">
      <c r="B77" s="52"/>
      <c r="C77" s="53"/>
      <c r="D77" s="53"/>
      <c r="E77" s="53"/>
      <c r="F77" s="53"/>
      <c r="G77" s="53"/>
      <c r="H77" s="53"/>
      <c r="I77" s="131"/>
      <c r="J77" s="53"/>
      <c r="K77" s="53"/>
      <c r="L77" s="33"/>
    </row>
    <row r="81" spans="2:12" s="1" customFormat="1" ht="6.95" customHeight="1">
      <c r="B81" s="54"/>
      <c r="C81" s="55"/>
      <c r="D81" s="55"/>
      <c r="E81" s="55"/>
      <c r="F81" s="55"/>
      <c r="G81" s="55"/>
      <c r="H81" s="55"/>
      <c r="I81" s="132"/>
      <c r="J81" s="55"/>
      <c r="K81" s="55"/>
      <c r="L81" s="33"/>
    </row>
    <row r="82" spans="2:12" s="1" customFormat="1" ht="24.95" customHeight="1">
      <c r="B82" s="33"/>
      <c r="C82" s="18" t="s">
        <v>92</v>
      </c>
      <c r="I82" s="110"/>
      <c r="L82" s="33"/>
    </row>
    <row r="83" spans="2:12" s="1" customFormat="1" ht="6.95" customHeight="1">
      <c r="B83" s="33"/>
      <c r="I83" s="110"/>
      <c r="L83" s="33"/>
    </row>
    <row r="84" spans="2:12" s="1" customFormat="1" ht="12" customHeight="1">
      <c r="B84" s="33"/>
      <c r="C84" s="27" t="s">
        <v>16</v>
      </c>
      <c r="I84" s="110"/>
      <c r="L84" s="33"/>
    </row>
    <row r="85" spans="2:12" s="1" customFormat="1" ht="16.5" customHeight="1">
      <c r="B85" s="33"/>
      <c r="E85" s="109" t="str">
        <f>E7</f>
        <v>Chodník a přechod pro chodce na ul. Záhumenní, Kopřivnice</v>
      </c>
      <c r="F85" s="27"/>
      <c r="G85" s="27"/>
      <c r="H85" s="27"/>
      <c r="I85" s="110"/>
      <c r="L85" s="33"/>
    </row>
    <row r="86" spans="2:12" s="1" customFormat="1" ht="12" customHeight="1">
      <c r="B86" s="33"/>
      <c r="C86" s="27" t="s">
        <v>90</v>
      </c>
      <c r="I86" s="110"/>
      <c r="L86" s="33"/>
    </row>
    <row r="87" spans="2:12" s="1" customFormat="1" ht="16.5" customHeight="1">
      <c r="B87" s="33"/>
      <c r="E87" s="59" t="str">
        <f>E9</f>
        <v xml:space="preserve">VO - SO 400  Přeložka VO a osvětlení přechodu</v>
      </c>
      <c r="F87" s="1"/>
      <c r="G87" s="1"/>
      <c r="H87" s="1"/>
      <c r="I87" s="110"/>
      <c r="L87" s="33"/>
    </row>
    <row r="88" spans="2:12" s="1" customFormat="1" ht="6.95" customHeight="1">
      <c r="B88" s="33"/>
      <c r="I88" s="110"/>
      <c r="L88" s="33"/>
    </row>
    <row r="89" spans="2:12" s="1" customFormat="1" ht="12" customHeight="1">
      <c r="B89" s="33"/>
      <c r="C89" s="27" t="s">
        <v>20</v>
      </c>
      <c r="F89" s="22" t="str">
        <f>F12</f>
        <v>k.ú. Kopřivnice</v>
      </c>
      <c r="I89" s="111" t="s">
        <v>22</v>
      </c>
      <c r="J89" s="61" t="str">
        <f>IF(J12="","",J12)</f>
        <v>4. 1. 2019</v>
      </c>
      <c r="L89" s="33"/>
    </row>
    <row r="90" spans="2:12" s="1" customFormat="1" ht="6.95" customHeight="1">
      <c r="B90" s="33"/>
      <c r="I90" s="110"/>
      <c r="L90" s="33"/>
    </row>
    <row r="91" spans="2:12" s="1" customFormat="1" ht="15.15" customHeight="1">
      <c r="B91" s="33"/>
      <c r="C91" s="27" t="s">
        <v>24</v>
      </c>
      <c r="F91" s="22" t="str">
        <f>E15</f>
        <v>Město Kopřivnice</v>
      </c>
      <c r="I91" s="111" t="s">
        <v>31</v>
      </c>
      <c r="J91" s="31" t="str">
        <f>E21</f>
        <v>Libuše Svolinská</v>
      </c>
      <c r="L91" s="33"/>
    </row>
    <row r="92" spans="2:12" s="1" customFormat="1" ht="15.15" customHeight="1">
      <c r="B92" s="33"/>
      <c r="C92" s="27" t="s">
        <v>29</v>
      </c>
      <c r="F92" s="22" t="str">
        <f>IF(E18="","",E18)</f>
        <v>Vyplň údaj</v>
      </c>
      <c r="I92" s="111" t="s">
        <v>35</v>
      </c>
      <c r="J92" s="31" t="str">
        <f>E24</f>
        <v>Libuše Svolinska</v>
      </c>
      <c r="L92" s="33"/>
    </row>
    <row r="93" spans="2:12" s="1" customFormat="1" ht="10.3" customHeight="1">
      <c r="B93" s="33"/>
      <c r="I93" s="110"/>
      <c r="L93" s="33"/>
    </row>
    <row r="94" spans="2:12" s="1" customFormat="1" ht="29.25" customHeight="1">
      <c r="B94" s="33"/>
      <c r="C94" s="133" t="s">
        <v>93</v>
      </c>
      <c r="D94" s="120"/>
      <c r="E94" s="120"/>
      <c r="F94" s="120"/>
      <c r="G94" s="120"/>
      <c r="H94" s="120"/>
      <c r="I94" s="134"/>
      <c r="J94" s="135" t="s">
        <v>94</v>
      </c>
      <c r="K94" s="120"/>
      <c r="L94" s="33"/>
    </row>
    <row r="95" spans="2:12" s="1" customFormat="1" ht="10.3" customHeight="1">
      <c r="B95" s="33"/>
      <c r="I95" s="110"/>
      <c r="L95" s="33"/>
    </row>
    <row r="96" spans="2:47" s="1" customFormat="1" ht="22.8" customHeight="1">
      <c r="B96" s="33"/>
      <c r="C96" s="136" t="s">
        <v>95</v>
      </c>
      <c r="I96" s="110"/>
      <c r="J96" s="86">
        <f>J126</f>
        <v>0</v>
      </c>
      <c r="L96" s="33"/>
      <c r="AU96" s="14" t="s">
        <v>96</v>
      </c>
    </row>
    <row r="97" spans="2:12" s="8" customFormat="1" ht="24.95" customHeight="1">
      <c r="B97" s="137"/>
      <c r="D97" s="138" t="s">
        <v>97</v>
      </c>
      <c r="E97" s="139"/>
      <c r="F97" s="139"/>
      <c r="G97" s="139"/>
      <c r="H97" s="139"/>
      <c r="I97" s="140"/>
      <c r="J97" s="141">
        <f>J127</f>
        <v>0</v>
      </c>
      <c r="L97" s="137"/>
    </row>
    <row r="98" spans="2:12" s="9" customFormat="1" ht="19.9" customHeight="1">
      <c r="B98" s="142"/>
      <c r="D98" s="143" t="s">
        <v>98</v>
      </c>
      <c r="E98" s="144"/>
      <c r="F98" s="144"/>
      <c r="G98" s="144"/>
      <c r="H98" s="144"/>
      <c r="I98" s="145"/>
      <c r="J98" s="146">
        <f>J128</f>
        <v>0</v>
      </c>
      <c r="L98" s="142"/>
    </row>
    <row r="99" spans="2:12" s="8" customFormat="1" ht="24.95" customHeight="1">
      <c r="B99" s="137"/>
      <c r="D99" s="138" t="s">
        <v>99</v>
      </c>
      <c r="E99" s="139"/>
      <c r="F99" s="139"/>
      <c r="G99" s="139"/>
      <c r="H99" s="139"/>
      <c r="I99" s="140"/>
      <c r="J99" s="141">
        <f>J130</f>
        <v>0</v>
      </c>
      <c r="L99" s="137"/>
    </row>
    <row r="100" spans="2:12" s="9" customFormat="1" ht="19.9" customHeight="1">
      <c r="B100" s="142"/>
      <c r="D100" s="143" t="s">
        <v>100</v>
      </c>
      <c r="E100" s="144"/>
      <c r="F100" s="144"/>
      <c r="G100" s="144"/>
      <c r="H100" s="144"/>
      <c r="I100" s="145"/>
      <c r="J100" s="146">
        <f>J131</f>
        <v>0</v>
      </c>
      <c r="L100" s="142"/>
    </row>
    <row r="101" spans="2:12" s="9" customFormat="1" ht="19.9" customHeight="1">
      <c r="B101" s="142"/>
      <c r="D101" s="143" t="s">
        <v>101</v>
      </c>
      <c r="E101" s="144"/>
      <c r="F101" s="144"/>
      <c r="G101" s="144"/>
      <c r="H101" s="144"/>
      <c r="I101" s="145"/>
      <c r="J101" s="146">
        <f>J132</f>
        <v>0</v>
      </c>
      <c r="L101" s="142"/>
    </row>
    <row r="102" spans="2:12" s="9" customFormat="1" ht="19.9" customHeight="1">
      <c r="B102" s="142"/>
      <c r="D102" s="143" t="s">
        <v>102</v>
      </c>
      <c r="E102" s="144"/>
      <c r="F102" s="144"/>
      <c r="G102" s="144"/>
      <c r="H102" s="144"/>
      <c r="I102" s="145"/>
      <c r="J102" s="146">
        <f>J164</f>
        <v>0</v>
      </c>
      <c r="L102" s="142"/>
    </row>
    <row r="103" spans="2:12" s="9" customFormat="1" ht="19.9" customHeight="1">
      <c r="B103" s="142"/>
      <c r="D103" s="143" t="s">
        <v>103</v>
      </c>
      <c r="E103" s="144"/>
      <c r="F103" s="144"/>
      <c r="G103" s="144"/>
      <c r="H103" s="144"/>
      <c r="I103" s="145"/>
      <c r="J103" s="146">
        <f>J190</f>
        <v>0</v>
      </c>
      <c r="L103" s="142"/>
    </row>
    <row r="104" spans="2:12" s="9" customFormat="1" ht="14.85" customHeight="1">
      <c r="B104" s="142"/>
      <c r="D104" s="143" t="s">
        <v>104</v>
      </c>
      <c r="E104" s="144"/>
      <c r="F104" s="144"/>
      <c r="G104" s="144"/>
      <c r="H104" s="144"/>
      <c r="I104" s="145"/>
      <c r="J104" s="146">
        <f>J222</f>
        <v>0</v>
      </c>
      <c r="L104" s="142"/>
    </row>
    <row r="105" spans="2:12" s="8" customFormat="1" ht="24.95" customHeight="1">
      <c r="B105" s="137"/>
      <c r="D105" s="138" t="s">
        <v>105</v>
      </c>
      <c r="E105" s="139"/>
      <c r="F105" s="139"/>
      <c r="G105" s="139"/>
      <c r="H105" s="139"/>
      <c r="I105" s="140"/>
      <c r="J105" s="141">
        <f>J228</f>
        <v>0</v>
      </c>
      <c r="L105" s="137"/>
    </row>
    <row r="106" spans="2:12" s="9" customFormat="1" ht="19.9" customHeight="1">
      <c r="B106" s="142"/>
      <c r="D106" s="143" t="s">
        <v>106</v>
      </c>
      <c r="E106" s="144"/>
      <c r="F106" s="144"/>
      <c r="G106" s="144"/>
      <c r="H106" s="144"/>
      <c r="I106" s="145"/>
      <c r="J106" s="146">
        <f>J232</f>
        <v>0</v>
      </c>
      <c r="L106" s="142"/>
    </row>
    <row r="107" spans="2:12" s="1" customFormat="1" ht="21.8" customHeight="1">
      <c r="B107" s="33"/>
      <c r="I107" s="110"/>
      <c r="L107" s="33"/>
    </row>
    <row r="108" spans="2:12" s="1" customFormat="1" ht="6.95" customHeight="1">
      <c r="B108" s="52"/>
      <c r="C108" s="53"/>
      <c r="D108" s="53"/>
      <c r="E108" s="53"/>
      <c r="F108" s="53"/>
      <c r="G108" s="53"/>
      <c r="H108" s="53"/>
      <c r="I108" s="131"/>
      <c r="J108" s="53"/>
      <c r="K108" s="53"/>
      <c r="L108" s="33"/>
    </row>
    <row r="112" spans="2:12" s="1" customFormat="1" ht="6.95" customHeight="1">
      <c r="B112" s="54"/>
      <c r="C112" s="55"/>
      <c r="D112" s="55"/>
      <c r="E112" s="55"/>
      <c r="F112" s="55"/>
      <c r="G112" s="55"/>
      <c r="H112" s="55"/>
      <c r="I112" s="132"/>
      <c r="J112" s="55"/>
      <c r="K112" s="55"/>
      <c r="L112" s="33"/>
    </row>
    <row r="113" spans="2:12" s="1" customFormat="1" ht="24.95" customHeight="1">
      <c r="B113" s="33"/>
      <c r="C113" s="18" t="s">
        <v>107</v>
      </c>
      <c r="I113" s="110"/>
      <c r="L113" s="33"/>
    </row>
    <row r="114" spans="2:12" s="1" customFormat="1" ht="6.95" customHeight="1">
      <c r="B114" s="33"/>
      <c r="I114" s="110"/>
      <c r="L114" s="33"/>
    </row>
    <row r="115" spans="2:12" s="1" customFormat="1" ht="12" customHeight="1">
      <c r="B115" s="33"/>
      <c r="C115" s="27" t="s">
        <v>16</v>
      </c>
      <c r="I115" s="110"/>
      <c r="L115" s="33"/>
    </row>
    <row r="116" spans="2:12" s="1" customFormat="1" ht="16.5" customHeight="1">
      <c r="B116" s="33"/>
      <c r="E116" s="109" t="str">
        <f>E7</f>
        <v>Chodník a přechod pro chodce na ul. Záhumenní, Kopřivnice</v>
      </c>
      <c r="F116" s="27"/>
      <c r="G116" s="27"/>
      <c r="H116" s="27"/>
      <c r="I116" s="110"/>
      <c r="L116" s="33"/>
    </row>
    <row r="117" spans="2:12" s="1" customFormat="1" ht="12" customHeight="1">
      <c r="B117" s="33"/>
      <c r="C117" s="27" t="s">
        <v>90</v>
      </c>
      <c r="I117" s="110"/>
      <c r="L117" s="33"/>
    </row>
    <row r="118" spans="2:12" s="1" customFormat="1" ht="16.5" customHeight="1">
      <c r="B118" s="33"/>
      <c r="E118" s="59" t="str">
        <f>E9</f>
        <v xml:space="preserve">VO - SO 400  Přeložka VO a osvětlení přechodu</v>
      </c>
      <c r="F118" s="1"/>
      <c r="G118" s="1"/>
      <c r="H118" s="1"/>
      <c r="I118" s="110"/>
      <c r="L118" s="33"/>
    </row>
    <row r="119" spans="2:12" s="1" customFormat="1" ht="6.95" customHeight="1">
      <c r="B119" s="33"/>
      <c r="I119" s="110"/>
      <c r="L119" s="33"/>
    </row>
    <row r="120" spans="2:12" s="1" customFormat="1" ht="12" customHeight="1">
      <c r="B120" s="33"/>
      <c r="C120" s="27" t="s">
        <v>20</v>
      </c>
      <c r="F120" s="22" t="str">
        <f>F12</f>
        <v>k.ú. Kopřivnice</v>
      </c>
      <c r="I120" s="111" t="s">
        <v>22</v>
      </c>
      <c r="J120" s="61" t="str">
        <f>IF(J12="","",J12)</f>
        <v>4. 1. 2019</v>
      </c>
      <c r="L120" s="33"/>
    </row>
    <row r="121" spans="2:12" s="1" customFormat="1" ht="6.95" customHeight="1">
      <c r="B121" s="33"/>
      <c r="I121" s="110"/>
      <c r="L121" s="33"/>
    </row>
    <row r="122" spans="2:12" s="1" customFormat="1" ht="15.15" customHeight="1">
      <c r="B122" s="33"/>
      <c r="C122" s="27" t="s">
        <v>24</v>
      </c>
      <c r="F122" s="22" t="str">
        <f>E15</f>
        <v>Město Kopřivnice</v>
      </c>
      <c r="I122" s="111" t="s">
        <v>31</v>
      </c>
      <c r="J122" s="31" t="str">
        <f>E21</f>
        <v>Libuše Svolinská</v>
      </c>
      <c r="L122" s="33"/>
    </row>
    <row r="123" spans="2:12" s="1" customFormat="1" ht="15.15" customHeight="1">
      <c r="B123" s="33"/>
      <c r="C123" s="27" t="s">
        <v>29</v>
      </c>
      <c r="F123" s="22" t="str">
        <f>IF(E18="","",E18)</f>
        <v>Vyplň údaj</v>
      </c>
      <c r="I123" s="111" t="s">
        <v>35</v>
      </c>
      <c r="J123" s="31" t="str">
        <f>E24</f>
        <v>Libuše Svolinska</v>
      </c>
      <c r="L123" s="33"/>
    </row>
    <row r="124" spans="2:12" s="1" customFormat="1" ht="10.3" customHeight="1">
      <c r="B124" s="33"/>
      <c r="I124" s="110"/>
      <c r="L124" s="33"/>
    </row>
    <row r="125" spans="2:20" s="10" customFormat="1" ht="29.25" customHeight="1">
      <c r="B125" s="147"/>
      <c r="C125" s="148" t="s">
        <v>108</v>
      </c>
      <c r="D125" s="149" t="s">
        <v>63</v>
      </c>
      <c r="E125" s="149" t="s">
        <v>59</v>
      </c>
      <c r="F125" s="149" t="s">
        <v>60</v>
      </c>
      <c r="G125" s="149" t="s">
        <v>109</v>
      </c>
      <c r="H125" s="149" t="s">
        <v>110</v>
      </c>
      <c r="I125" s="150" t="s">
        <v>111</v>
      </c>
      <c r="J125" s="151" t="s">
        <v>94</v>
      </c>
      <c r="K125" s="152" t="s">
        <v>112</v>
      </c>
      <c r="L125" s="147"/>
      <c r="M125" s="78" t="s">
        <v>1</v>
      </c>
      <c r="N125" s="79" t="s">
        <v>42</v>
      </c>
      <c r="O125" s="79" t="s">
        <v>113</v>
      </c>
      <c r="P125" s="79" t="s">
        <v>114</v>
      </c>
      <c r="Q125" s="79" t="s">
        <v>115</v>
      </c>
      <c r="R125" s="79" t="s">
        <v>116</v>
      </c>
      <c r="S125" s="79" t="s">
        <v>117</v>
      </c>
      <c r="T125" s="80" t="s">
        <v>118</v>
      </c>
    </row>
    <row r="126" spans="2:63" s="1" customFormat="1" ht="22.8" customHeight="1">
      <c r="B126" s="33"/>
      <c r="C126" s="83" t="s">
        <v>119</v>
      </c>
      <c r="I126" s="110"/>
      <c r="J126" s="153">
        <f>BK126</f>
        <v>0</v>
      </c>
      <c r="L126" s="33"/>
      <c r="M126" s="81"/>
      <c r="N126" s="65"/>
      <c r="O126" s="65"/>
      <c r="P126" s="154">
        <f>P127+P130+P228</f>
        <v>0</v>
      </c>
      <c r="Q126" s="65"/>
      <c r="R126" s="154">
        <f>R127+R130+R228</f>
        <v>120.84185000000001</v>
      </c>
      <c r="S126" s="65"/>
      <c r="T126" s="155">
        <f>T127+T130+T228</f>
        <v>0.00135</v>
      </c>
      <c r="AT126" s="14" t="s">
        <v>77</v>
      </c>
      <c r="AU126" s="14" t="s">
        <v>96</v>
      </c>
      <c r="BK126" s="156">
        <f>BK127+BK130+BK228</f>
        <v>0</v>
      </c>
    </row>
    <row r="127" spans="2:63" s="11" customFormat="1" ht="25.9" customHeight="1">
      <c r="B127" s="157"/>
      <c r="D127" s="158" t="s">
        <v>77</v>
      </c>
      <c r="E127" s="159" t="s">
        <v>120</v>
      </c>
      <c r="F127" s="159" t="s">
        <v>121</v>
      </c>
      <c r="I127" s="160"/>
      <c r="J127" s="161">
        <f>BK127</f>
        <v>0</v>
      </c>
      <c r="L127" s="157"/>
      <c r="M127" s="162"/>
      <c r="N127" s="163"/>
      <c r="O127" s="163"/>
      <c r="P127" s="164">
        <f>P128</f>
        <v>0</v>
      </c>
      <c r="Q127" s="163"/>
      <c r="R127" s="164">
        <f>R128</f>
        <v>0</v>
      </c>
      <c r="S127" s="163"/>
      <c r="T127" s="165">
        <f>T128</f>
        <v>0</v>
      </c>
      <c r="AR127" s="158" t="s">
        <v>86</v>
      </c>
      <c r="AT127" s="166" t="s">
        <v>77</v>
      </c>
      <c r="AU127" s="166" t="s">
        <v>78</v>
      </c>
      <c r="AY127" s="158" t="s">
        <v>122</v>
      </c>
      <c r="BK127" s="167">
        <f>BK128</f>
        <v>0</v>
      </c>
    </row>
    <row r="128" spans="2:63" s="11" customFormat="1" ht="22.8" customHeight="1">
      <c r="B128" s="157"/>
      <c r="D128" s="158" t="s">
        <v>77</v>
      </c>
      <c r="E128" s="168" t="s">
        <v>123</v>
      </c>
      <c r="F128" s="168" t="s">
        <v>124</v>
      </c>
      <c r="I128" s="160"/>
      <c r="J128" s="169">
        <f>BK128</f>
        <v>0</v>
      </c>
      <c r="L128" s="157"/>
      <c r="M128" s="162"/>
      <c r="N128" s="163"/>
      <c r="O128" s="163"/>
      <c r="P128" s="164">
        <f>P129</f>
        <v>0</v>
      </c>
      <c r="Q128" s="163"/>
      <c r="R128" s="164">
        <f>R129</f>
        <v>0</v>
      </c>
      <c r="S128" s="163"/>
      <c r="T128" s="165">
        <f>T129</f>
        <v>0</v>
      </c>
      <c r="AR128" s="158" t="s">
        <v>86</v>
      </c>
      <c r="AT128" s="166" t="s">
        <v>77</v>
      </c>
      <c r="AU128" s="166" t="s">
        <v>86</v>
      </c>
      <c r="AY128" s="158" t="s">
        <v>122</v>
      </c>
      <c r="BK128" s="167">
        <f>BK129</f>
        <v>0</v>
      </c>
    </row>
    <row r="129" spans="2:65" s="1" customFormat="1" ht="36" customHeight="1">
      <c r="B129" s="170"/>
      <c r="C129" s="171" t="s">
        <v>86</v>
      </c>
      <c r="D129" s="171" t="s">
        <v>125</v>
      </c>
      <c r="E129" s="172" t="s">
        <v>126</v>
      </c>
      <c r="F129" s="173" t="s">
        <v>127</v>
      </c>
      <c r="G129" s="174" t="s">
        <v>128</v>
      </c>
      <c r="H129" s="175">
        <v>6</v>
      </c>
      <c r="I129" s="176"/>
      <c r="J129" s="177">
        <f>ROUND(I129*H129,2)</f>
        <v>0</v>
      </c>
      <c r="K129" s="173" t="s">
        <v>129</v>
      </c>
      <c r="L129" s="33"/>
      <c r="M129" s="178" t="s">
        <v>1</v>
      </c>
      <c r="N129" s="179" t="s">
        <v>43</v>
      </c>
      <c r="O129" s="69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AR129" s="182" t="s">
        <v>130</v>
      </c>
      <c r="AT129" s="182" t="s">
        <v>125</v>
      </c>
      <c r="AU129" s="182" t="s">
        <v>88</v>
      </c>
      <c r="AY129" s="14" t="s">
        <v>122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4" t="s">
        <v>86</v>
      </c>
      <c r="BK129" s="183">
        <f>ROUND(I129*H129,2)</f>
        <v>0</v>
      </c>
      <c r="BL129" s="14" t="s">
        <v>130</v>
      </c>
      <c r="BM129" s="182" t="s">
        <v>131</v>
      </c>
    </row>
    <row r="130" spans="2:63" s="11" customFormat="1" ht="25.9" customHeight="1">
      <c r="B130" s="157"/>
      <c r="D130" s="158" t="s">
        <v>77</v>
      </c>
      <c r="E130" s="159" t="s">
        <v>132</v>
      </c>
      <c r="F130" s="159" t="s">
        <v>133</v>
      </c>
      <c r="I130" s="160"/>
      <c r="J130" s="161">
        <f>BK130</f>
        <v>0</v>
      </c>
      <c r="L130" s="157"/>
      <c r="M130" s="162"/>
      <c r="N130" s="163"/>
      <c r="O130" s="163"/>
      <c r="P130" s="164">
        <f>P131+P132+P164+P190</f>
        <v>0</v>
      </c>
      <c r="Q130" s="163"/>
      <c r="R130" s="164">
        <f>R131+R132+R164+R190</f>
        <v>120.84185000000001</v>
      </c>
      <c r="S130" s="163"/>
      <c r="T130" s="165">
        <f>T131+T132+T164+T190</f>
        <v>0.00135</v>
      </c>
      <c r="AR130" s="158" t="s">
        <v>134</v>
      </c>
      <c r="AT130" s="166" t="s">
        <v>77</v>
      </c>
      <c r="AU130" s="166" t="s">
        <v>78</v>
      </c>
      <c r="AY130" s="158" t="s">
        <v>122</v>
      </c>
      <c r="BK130" s="167">
        <f>BK131+BK132+BK164+BK190</f>
        <v>0</v>
      </c>
    </row>
    <row r="131" spans="2:63" s="11" customFormat="1" ht="22.8" customHeight="1">
      <c r="B131" s="157"/>
      <c r="D131" s="158" t="s">
        <v>77</v>
      </c>
      <c r="E131" s="168" t="s">
        <v>135</v>
      </c>
      <c r="F131" s="168" t="s">
        <v>136</v>
      </c>
      <c r="I131" s="160"/>
      <c r="J131" s="169">
        <f>BK131</f>
        <v>0</v>
      </c>
      <c r="L131" s="157"/>
      <c r="M131" s="162"/>
      <c r="N131" s="163"/>
      <c r="O131" s="163"/>
      <c r="P131" s="164">
        <v>0</v>
      </c>
      <c r="Q131" s="163"/>
      <c r="R131" s="164">
        <v>0</v>
      </c>
      <c r="S131" s="163"/>
      <c r="T131" s="165">
        <v>0</v>
      </c>
      <c r="AR131" s="158" t="s">
        <v>134</v>
      </c>
      <c r="AT131" s="166" t="s">
        <v>77</v>
      </c>
      <c r="AU131" s="166" t="s">
        <v>86</v>
      </c>
      <c r="AY131" s="158" t="s">
        <v>122</v>
      </c>
      <c r="BK131" s="167">
        <v>0</v>
      </c>
    </row>
    <row r="132" spans="2:63" s="11" customFormat="1" ht="22.8" customHeight="1">
      <c r="B132" s="157"/>
      <c r="D132" s="158" t="s">
        <v>77</v>
      </c>
      <c r="E132" s="168" t="s">
        <v>137</v>
      </c>
      <c r="F132" s="168" t="s">
        <v>138</v>
      </c>
      <c r="I132" s="160"/>
      <c r="J132" s="169">
        <f>BK132</f>
        <v>0</v>
      </c>
      <c r="L132" s="157"/>
      <c r="M132" s="162"/>
      <c r="N132" s="163"/>
      <c r="O132" s="163"/>
      <c r="P132" s="164">
        <f>SUM(P133:P163)</f>
        <v>0</v>
      </c>
      <c r="Q132" s="163"/>
      <c r="R132" s="164">
        <f>SUM(R133:R163)</f>
        <v>0.36255000000000004</v>
      </c>
      <c r="S132" s="163"/>
      <c r="T132" s="165">
        <f>SUM(T133:T163)</f>
        <v>0</v>
      </c>
      <c r="AR132" s="158" t="s">
        <v>88</v>
      </c>
      <c r="AT132" s="166" t="s">
        <v>77</v>
      </c>
      <c r="AU132" s="166" t="s">
        <v>86</v>
      </c>
      <c r="AY132" s="158" t="s">
        <v>122</v>
      </c>
      <c r="BK132" s="167">
        <f>SUM(BK133:BK163)</f>
        <v>0</v>
      </c>
    </row>
    <row r="133" spans="2:65" s="1" customFormat="1" ht="24" customHeight="1">
      <c r="B133" s="170"/>
      <c r="C133" s="171" t="s">
        <v>88</v>
      </c>
      <c r="D133" s="171" t="s">
        <v>125</v>
      </c>
      <c r="E133" s="172" t="s">
        <v>139</v>
      </c>
      <c r="F133" s="173" t="s">
        <v>140</v>
      </c>
      <c r="G133" s="174" t="s">
        <v>141</v>
      </c>
      <c r="H133" s="175">
        <v>15</v>
      </c>
      <c r="I133" s="176"/>
      <c r="J133" s="177">
        <f>ROUND(I133*H133,2)</f>
        <v>0</v>
      </c>
      <c r="K133" s="173" t="s">
        <v>129</v>
      </c>
      <c r="L133" s="33"/>
      <c r="M133" s="178" t="s">
        <v>1</v>
      </c>
      <c r="N133" s="179" t="s">
        <v>43</v>
      </c>
      <c r="O133" s="69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AR133" s="182" t="s">
        <v>142</v>
      </c>
      <c r="AT133" s="182" t="s">
        <v>125</v>
      </c>
      <c r="AU133" s="182" t="s">
        <v>88</v>
      </c>
      <c r="AY133" s="14" t="s">
        <v>122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4" t="s">
        <v>86</v>
      </c>
      <c r="BK133" s="183">
        <f>ROUND(I133*H133,2)</f>
        <v>0</v>
      </c>
      <c r="BL133" s="14" t="s">
        <v>142</v>
      </c>
      <c r="BM133" s="182" t="s">
        <v>143</v>
      </c>
    </row>
    <row r="134" spans="2:65" s="1" customFormat="1" ht="24" customHeight="1">
      <c r="B134" s="170"/>
      <c r="C134" s="184" t="s">
        <v>134</v>
      </c>
      <c r="D134" s="184" t="s">
        <v>132</v>
      </c>
      <c r="E134" s="185" t="s">
        <v>144</v>
      </c>
      <c r="F134" s="186" t="s">
        <v>145</v>
      </c>
      <c r="G134" s="187" t="s">
        <v>141</v>
      </c>
      <c r="H134" s="188">
        <v>15</v>
      </c>
      <c r="I134" s="189"/>
      <c r="J134" s="190">
        <f>ROUND(I134*H134,2)</f>
        <v>0</v>
      </c>
      <c r="K134" s="186" t="s">
        <v>129</v>
      </c>
      <c r="L134" s="191"/>
      <c r="M134" s="192" t="s">
        <v>1</v>
      </c>
      <c r="N134" s="193" t="s">
        <v>43</v>
      </c>
      <c r="O134" s="69"/>
      <c r="P134" s="180">
        <f>O134*H134</f>
        <v>0</v>
      </c>
      <c r="Q134" s="180">
        <v>0.00019</v>
      </c>
      <c r="R134" s="180">
        <f>Q134*H134</f>
        <v>0.00285</v>
      </c>
      <c r="S134" s="180">
        <v>0</v>
      </c>
      <c r="T134" s="181">
        <f>S134*H134</f>
        <v>0</v>
      </c>
      <c r="AR134" s="182" t="s">
        <v>146</v>
      </c>
      <c r="AT134" s="182" t="s">
        <v>132</v>
      </c>
      <c r="AU134" s="182" t="s">
        <v>88</v>
      </c>
      <c r="AY134" s="14" t="s">
        <v>122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4" t="s">
        <v>86</v>
      </c>
      <c r="BK134" s="183">
        <f>ROUND(I134*H134,2)</f>
        <v>0</v>
      </c>
      <c r="BL134" s="14" t="s">
        <v>146</v>
      </c>
      <c r="BM134" s="182" t="s">
        <v>147</v>
      </c>
    </row>
    <row r="135" spans="2:65" s="1" customFormat="1" ht="24" customHeight="1">
      <c r="B135" s="170"/>
      <c r="C135" s="171" t="s">
        <v>130</v>
      </c>
      <c r="D135" s="171" t="s">
        <v>125</v>
      </c>
      <c r="E135" s="172" t="s">
        <v>148</v>
      </c>
      <c r="F135" s="173" t="s">
        <v>149</v>
      </c>
      <c r="G135" s="174" t="s">
        <v>141</v>
      </c>
      <c r="H135" s="175">
        <v>110</v>
      </c>
      <c r="I135" s="176"/>
      <c r="J135" s="177">
        <f>ROUND(I135*H135,2)</f>
        <v>0</v>
      </c>
      <c r="K135" s="173" t="s">
        <v>129</v>
      </c>
      <c r="L135" s="33"/>
      <c r="M135" s="178" t="s">
        <v>1</v>
      </c>
      <c r="N135" s="179" t="s">
        <v>43</v>
      </c>
      <c r="O135" s="69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AR135" s="182" t="s">
        <v>142</v>
      </c>
      <c r="AT135" s="182" t="s">
        <v>125</v>
      </c>
      <c r="AU135" s="182" t="s">
        <v>88</v>
      </c>
      <c r="AY135" s="14" t="s">
        <v>122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4" t="s">
        <v>86</v>
      </c>
      <c r="BK135" s="183">
        <f>ROUND(I135*H135,2)</f>
        <v>0</v>
      </c>
      <c r="BL135" s="14" t="s">
        <v>142</v>
      </c>
      <c r="BM135" s="182" t="s">
        <v>150</v>
      </c>
    </row>
    <row r="136" spans="2:65" s="1" customFormat="1" ht="24" customHeight="1">
      <c r="B136" s="170"/>
      <c r="C136" s="184" t="s">
        <v>151</v>
      </c>
      <c r="D136" s="184" t="s">
        <v>132</v>
      </c>
      <c r="E136" s="185" t="s">
        <v>152</v>
      </c>
      <c r="F136" s="186" t="s">
        <v>153</v>
      </c>
      <c r="G136" s="187" t="s">
        <v>141</v>
      </c>
      <c r="H136" s="188">
        <v>110</v>
      </c>
      <c r="I136" s="189"/>
      <c r="J136" s="190">
        <f>ROUND(I136*H136,2)</f>
        <v>0</v>
      </c>
      <c r="K136" s="186" t="s">
        <v>129</v>
      </c>
      <c r="L136" s="191"/>
      <c r="M136" s="192" t="s">
        <v>1</v>
      </c>
      <c r="N136" s="193" t="s">
        <v>43</v>
      </c>
      <c r="O136" s="69"/>
      <c r="P136" s="180">
        <f>O136*H136</f>
        <v>0</v>
      </c>
      <c r="Q136" s="180">
        <v>0.00069</v>
      </c>
      <c r="R136" s="180">
        <f>Q136*H136</f>
        <v>0.0759</v>
      </c>
      <c r="S136" s="180">
        <v>0</v>
      </c>
      <c r="T136" s="181">
        <f>S136*H136</f>
        <v>0</v>
      </c>
      <c r="AR136" s="182" t="s">
        <v>146</v>
      </c>
      <c r="AT136" s="182" t="s">
        <v>132</v>
      </c>
      <c r="AU136" s="182" t="s">
        <v>88</v>
      </c>
      <c r="AY136" s="14" t="s">
        <v>122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4" t="s">
        <v>86</v>
      </c>
      <c r="BK136" s="183">
        <f>ROUND(I136*H136,2)</f>
        <v>0</v>
      </c>
      <c r="BL136" s="14" t="s">
        <v>146</v>
      </c>
      <c r="BM136" s="182" t="s">
        <v>154</v>
      </c>
    </row>
    <row r="137" spans="2:65" s="1" customFormat="1" ht="24" customHeight="1">
      <c r="B137" s="170"/>
      <c r="C137" s="171" t="s">
        <v>155</v>
      </c>
      <c r="D137" s="171" t="s">
        <v>125</v>
      </c>
      <c r="E137" s="172" t="s">
        <v>156</v>
      </c>
      <c r="F137" s="173" t="s">
        <v>157</v>
      </c>
      <c r="G137" s="174" t="s">
        <v>141</v>
      </c>
      <c r="H137" s="175">
        <v>60</v>
      </c>
      <c r="I137" s="176"/>
      <c r="J137" s="177">
        <f>ROUND(I137*H137,2)</f>
        <v>0</v>
      </c>
      <c r="K137" s="173" t="s">
        <v>129</v>
      </c>
      <c r="L137" s="33"/>
      <c r="M137" s="178" t="s">
        <v>1</v>
      </c>
      <c r="N137" s="179" t="s">
        <v>43</v>
      </c>
      <c r="O137" s="69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AR137" s="182" t="s">
        <v>142</v>
      </c>
      <c r="AT137" s="182" t="s">
        <v>125</v>
      </c>
      <c r="AU137" s="182" t="s">
        <v>88</v>
      </c>
      <c r="AY137" s="14" t="s">
        <v>122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14" t="s">
        <v>86</v>
      </c>
      <c r="BK137" s="183">
        <f>ROUND(I137*H137,2)</f>
        <v>0</v>
      </c>
      <c r="BL137" s="14" t="s">
        <v>142</v>
      </c>
      <c r="BM137" s="182" t="s">
        <v>158</v>
      </c>
    </row>
    <row r="138" spans="2:65" s="1" customFormat="1" ht="16.5" customHeight="1">
      <c r="B138" s="170"/>
      <c r="C138" s="184" t="s">
        <v>159</v>
      </c>
      <c r="D138" s="184" t="s">
        <v>132</v>
      </c>
      <c r="E138" s="185" t="s">
        <v>160</v>
      </c>
      <c r="F138" s="186" t="s">
        <v>161</v>
      </c>
      <c r="G138" s="187" t="s">
        <v>141</v>
      </c>
      <c r="H138" s="188">
        <v>64</v>
      </c>
      <c r="I138" s="189"/>
      <c r="J138" s="190">
        <f>ROUND(I138*H138,2)</f>
        <v>0</v>
      </c>
      <c r="K138" s="186" t="s">
        <v>129</v>
      </c>
      <c r="L138" s="191"/>
      <c r="M138" s="192" t="s">
        <v>1</v>
      </c>
      <c r="N138" s="193" t="s">
        <v>43</v>
      </c>
      <c r="O138" s="69"/>
      <c r="P138" s="180">
        <f>O138*H138</f>
        <v>0</v>
      </c>
      <c r="Q138" s="180">
        <v>0.00012</v>
      </c>
      <c r="R138" s="180">
        <f>Q138*H138</f>
        <v>0.00768</v>
      </c>
      <c r="S138" s="180">
        <v>0</v>
      </c>
      <c r="T138" s="181">
        <f>S138*H138</f>
        <v>0</v>
      </c>
      <c r="AR138" s="182" t="s">
        <v>162</v>
      </c>
      <c r="AT138" s="182" t="s">
        <v>132</v>
      </c>
      <c r="AU138" s="182" t="s">
        <v>88</v>
      </c>
      <c r="AY138" s="14" t="s">
        <v>122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4" t="s">
        <v>86</v>
      </c>
      <c r="BK138" s="183">
        <f>ROUND(I138*H138,2)</f>
        <v>0</v>
      </c>
      <c r="BL138" s="14" t="s">
        <v>142</v>
      </c>
      <c r="BM138" s="182" t="s">
        <v>163</v>
      </c>
    </row>
    <row r="139" spans="2:65" s="1" customFormat="1" ht="24" customHeight="1">
      <c r="B139" s="170"/>
      <c r="C139" s="171" t="s">
        <v>164</v>
      </c>
      <c r="D139" s="171" t="s">
        <v>125</v>
      </c>
      <c r="E139" s="172" t="s">
        <v>165</v>
      </c>
      <c r="F139" s="173" t="s">
        <v>166</v>
      </c>
      <c r="G139" s="174" t="s">
        <v>141</v>
      </c>
      <c r="H139" s="175">
        <v>158</v>
      </c>
      <c r="I139" s="176"/>
      <c r="J139" s="177">
        <f>ROUND(I139*H139,2)</f>
        <v>0</v>
      </c>
      <c r="K139" s="173" t="s">
        <v>129</v>
      </c>
      <c r="L139" s="33"/>
      <c r="M139" s="178" t="s">
        <v>1</v>
      </c>
      <c r="N139" s="179" t="s">
        <v>43</v>
      </c>
      <c r="O139" s="69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AR139" s="182" t="s">
        <v>142</v>
      </c>
      <c r="AT139" s="182" t="s">
        <v>125</v>
      </c>
      <c r="AU139" s="182" t="s">
        <v>88</v>
      </c>
      <c r="AY139" s="14" t="s">
        <v>122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4" t="s">
        <v>86</v>
      </c>
      <c r="BK139" s="183">
        <f>ROUND(I139*H139,2)</f>
        <v>0</v>
      </c>
      <c r="BL139" s="14" t="s">
        <v>142</v>
      </c>
      <c r="BM139" s="182" t="s">
        <v>167</v>
      </c>
    </row>
    <row r="140" spans="2:65" s="1" customFormat="1" ht="16.5" customHeight="1">
      <c r="B140" s="170"/>
      <c r="C140" s="184" t="s">
        <v>168</v>
      </c>
      <c r="D140" s="184" t="s">
        <v>132</v>
      </c>
      <c r="E140" s="185" t="s">
        <v>169</v>
      </c>
      <c r="F140" s="186" t="s">
        <v>170</v>
      </c>
      <c r="G140" s="187" t="s">
        <v>141</v>
      </c>
      <c r="H140" s="188">
        <v>168</v>
      </c>
      <c r="I140" s="189"/>
      <c r="J140" s="190">
        <f>ROUND(I140*H140,2)</f>
        <v>0</v>
      </c>
      <c r="K140" s="186" t="s">
        <v>129</v>
      </c>
      <c r="L140" s="191"/>
      <c r="M140" s="192" t="s">
        <v>1</v>
      </c>
      <c r="N140" s="193" t="s">
        <v>43</v>
      </c>
      <c r="O140" s="69"/>
      <c r="P140" s="180">
        <f>O140*H140</f>
        <v>0</v>
      </c>
      <c r="Q140" s="180">
        <v>0.0009</v>
      </c>
      <c r="R140" s="180">
        <f>Q140*H140</f>
        <v>0.1512</v>
      </c>
      <c r="S140" s="180">
        <v>0</v>
      </c>
      <c r="T140" s="181">
        <f>S140*H140</f>
        <v>0</v>
      </c>
      <c r="AR140" s="182" t="s">
        <v>162</v>
      </c>
      <c r="AT140" s="182" t="s">
        <v>132</v>
      </c>
      <c r="AU140" s="182" t="s">
        <v>88</v>
      </c>
      <c r="AY140" s="14" t="s">
        <v>122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4" t="s">
        <v>86</v>
      </c>
      <c r="BK140" s="183">
        <f>ROUND(I140*H140,2)</f>
        <v>0</v>
      </c>
      <c r="BL140" s="14" t="s">
        <v>142</v>
      </c>
      <c r="BM140" s="182" t="s">
        <v>171</v>
      </c>
    </row>
    <row r="141" spans="2:65" s="1" customFormat="1" ht="24" customHeight="1">
      <c r="B141" s="170"/>
      <c r="C141" s="171" t="s">
        <v>172</v>
      </c>
      <c r="D141" s="171" t="s">
        <v>125</v>
      </c>
      <c r="E141" s="172" t="s">
        <v>173</v>
      </c>
      <c r="F141" s="173" t="s">
        <v>174</v>
      </c>
      <c r="G141" s="174" t="s">
        <v>141</v>
      </c>
      <c r="H141" s="175">
        <v>150</v>
      </c>
      <c r="I141" s="176"/>
      <c r="J141" s="177">
        <f>ROUND(I141*H141,2)</f>
        <v>0</v>
      </c>
      <c r="K141" s="173" t="s">
        <v>129</v>
      </c>
      <c r="L141" s="33"/>
      <c r="M141" s="178" t="s">
        <v>1</v>
      </c>
      <c r="N141" s="179" t="s">
        <v>43</v>
      </c>
      <c r="O141" s="69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AR141" s="182" t="s">
        <v>142</v>
      </c>
      <c r="AT141" s="182" t="s">
        <v>125</v>
      </c>
      <c r="AU141" s="182" t="s">
        <v>88</v>
      </c>
      <c r="AY141" s="14" t="s">
        <v>122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4" t="s">
        <v>86</v>
      </c>
      <c r="BK141" s="183">
        <f>ROUND(I141*H141,2)</f>
        <v>0</v>
      </c>
      <c r="BL141" s="14" t="s">
        <v>142</v>
      </c>
      <c r="BM141" s="182" t="s">
        <v>175</v>
      </c>
    </row>
    <row r="142" spans="2:65" s="1" customFormat="1" ht="16.5" customHeight="1">
      <c r="B142" s="170"/>
      <c r="C142" s="171" t="s">
        <v>176</v>
      </c>
      <c r="D142" s="171" t="s">
        <v>125</v>
      </c>
      <c r="E142" s="172" t="s">
        <v>177</v>
      </c>
      <c r="F142" s="173" t="s">
        <v>178</v>
      </c>
      <c r="G142" s="174" t="s">
        <v>179</v>
      </c>
      <c r="H142" s="175">
        <v>30</v>
      </c>
      <c r="I142" s="176"/>
      <c r="J142" s="177">
        <f>ROUND(I142*H142,2)</f>
        <v>0</v>
      </c>
      <c r="K142" s="173" t="s">
        <v>129</v>
      </c>
      <c r="L142" s="33"/>
      <c r="M142" s="178" t="s">
        <v>1</v>
      </c>
      <c r="N142" s="179" t="s">
        <v>43</v>
      </c>
      <c r="O142" s="69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AR142" s="182" t="s">
        <v>142</v>
      </c>
      <c r="AT142" s="182" t="s">
        <v>125</v>
      </c>
      <c r="AU142" s="182" t="s">
        <v>88</v>
      </c>
      <c r="AY142" s="14" t="s">
        <v>122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4" t="s">
        <v>86</v>
      </c>
      <c r="BK142" s="183">
        <f>ROUND(I142*H142,2)</f>
        <v>0</v>
      </c>
      <c r="BL142" s="14" t="s">
        <v>142</v>
      </c>
      <c r="BM142" s="182" t="s">
        <v>180</v>
      </c>
    </row>
    <row r="143" spans="2:65" s="1" customFormat="1" ht="16.5" customHeight="1">
      <c r="B143" s="170"/>
      <c r="C143" s="171" t="s">
        <v>181</v>
      </c>
      <c r="D143" s="171" t="s">
        <v>125</v>
      </c>
      <c r="E143" s="172" t="s">
        <v>182</v>
      </c>
      <c r="F143" s="173" t="s">
        <v>183</v>
      </c>
      <c r="G143" s="174" t="s">
        <v>179</v>
      </c>
      <c r="H143" s="175">
        <v>32</v>
      </c>
      <c r="I143" s="176"/>
      <c r="J143" s="177">
        <f>ROUND(I143*H143,2)</f>
        <v>0</v>
      </c>
      <c r="K143" s="173" t="s">
        <v>129</v>
      </c>
      <c r="L143" s="33"/>
      <c r="M143" s="178" t="s">
        <v>1</v>
      </c>
      <c r="N143" s="179" t="s">
        <v>43</v>
      </c>
      <c r="O143" s="69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AR143" s="182" t="s">
        <v>142</v>
      </c>
      <c r="AT143" s="182" t="s">
        <v>125</v>
      </c>
      <c r="AU143" s="182" t="s">
        <v>88</v>
      </c>
      <c r="AY143" s="14" t="s">
        <v>122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4" t="s">
        <v>86</v>
      </c>
      <c r="BK143" s="183">
        <f>ROUND(I143*H143,2)</f>
        <v>0</v>
      </c>
      <c r="BL143" s="14" t="s">
        <v>142</v>
      </c>
      <c r="BM143" s="182" t="s">
        <v>184</v>
      </c>
    </row>
    <row r="144" spans="2:65" s="1" customFormat="1" ht="16.5" customHeight="1">
      <c r="B144" s="170"/>
      <c r="C144" s="171" t="s">
        <v>185</v>
      </c>
      <c r="D144" s="171" t="s">
        <v>125</v>
      </c>
      <c r="E144" s="172" t="s">
        <v>186</v>
      </c>
      <c r="F144" s="173" t="s">
        <v>187</v>
      </c>
      <c r="G144" s="174" t="s">
        <v>179</v>
      </c>
      <c r="H144" s="175">
        <v>8</v>
      </c>
      <c r="I144" s="176"/>
      <c r="J144" s="177">
        <f>ROUND(I144*H144,2)</f>
        <v>0</v>
      </c>
      <c r="K144" s="173" t="s">
        <v>129</v>
      </c>
      <c r="L144" s="33"/>
      <c r="M144" s="178" t="s">
        <v>1</v>
      </c>
      <c r="N144" s="179" t="s">
        <v>43</v>
      </c>
      <c r="O144" s="69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AR144" s="182" t="s">
        <v>142</v>
      </c>
      <c r="AT144" s="182" t="s">
        <v>125</v>
      </c>
      <c r="AU144" s="182" t="s">
        <v>88</v>
      </c>
      <c r="AY144" s="14" t="s">
        <v>122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4" t="s">
        <v>86</v>
      </c>
      <c r="BK144" s="183">
        <f>ROUND(I144*H144,2)</f>
        <v>0</v>
      </c>
      <c r="BL144" s="14" t="s">
        <v>142</v>
      </c>
      <c r="BM144" s="182" t="s">
        <v>188</v>
      </c>
    </row>
    <row r="145" spans="2:65" s="1" customFormat="1" ht="24" customHeight="1">
      <c r="B145" s="170"/>
      <c r="C145" s="171" t="s">
        <v>189</v>
      </c>
      <c r="D145" s="171" t="s">
        <v>125</v>
      </c>
      <c r="E145" s="172" t="s">
        <v>190</v>
      </c>
      <c r="F145" s="173" t="s">
        <v>191</v>
      </c>
      <c r="G145" s="174" t="s">
        <v>179</v>
      </c>
      <c r="H145" s="175">
        <v>28</v>
      </c>
      <c r="I145" s="176"/>
      <c r="J145" s="177">
        <f>ROUND(I145*H145,2)</f>
        <v>0</v>
      </c>
      <c r="K145" s="173" t="s">
        <v>1</v>
      </c>
      <c r="L145" s="33"/>
      <c r="M145" s="178" t="s">
        <v>1</v>
      </c>
      <c r="N145" s="179" t="s">
        <v>43</v>
      </c>
      <c r="O145" s="69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AR145" s="182" t="s">
        <v>142</v>
      </c>
      <c r="AT145" s="182" t="s">
        <v>125</v>
      </c>
      <c r="AU145" s="182" t="s">
        <v>88</v>
      </c>
      <c r="AY145" s="14" t="s">
        <v>122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4" t="s">
        <v>86</v>
      </c>
      <c r="BK145" s="183">
        <f>ROUND(I145*H145,2)</f>
        <v>0</v>
      </c>
      <c r="BL145" s="14" t="s">
        <v>142</v>
      </c>
      <c r="BM145" s="182" t="s">
        <v>192</v>
      </c>
    </row>
    <row r="146" spans="2:65" s="1" customFormat="1" ht="24" customHeight="1">
      <c r="B146" s="170"/>
      <c r="C146" s="171" t="s">
        <v>8</v>
      </c>
      <c r="D146" s="171" t="s">
        <v>125</v>
      </c>
      <c r="E146" s="172" t="s">
        <v>193</v>
      </c>
      <c r="F146" s="173" t="s">
        <v>194</v>
      </c>
      <c r="G146" s="174" t="s">
        <v>179</v>
      </c>
      <c r="H146" s="175">
        <v>10</v>
      </c>
      <c r="I146" s="176"/>
      <c r="J146" s="177">
        <f>ROUND(I146*H146,2)</f>
        <v>0</v>
      </c>
      <c r="K146" s="173" t="s">
        <v>129</v>
      </c>
      <c r="L146" s="33"/>
      <c r="M146" s="178" t="s">
        <v>1</v>
      </c>
      <c r="N146" s="179" t="s">
        <v>43</v>
      </c>
      <c r="O146" s="69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1">
        <f>S146*H146</f>
        <v>0</v>
      </c>
      <c r="AR146" s="182" t="s">
        <v>142</v>
      </c>
      <c r="AT146" s="182" t="s">
        <v>125</v>
      </c>
      <c r="AU146" s="182" t="s">
        <v>88</v>
      </c>
      <c r="AY146" s="14" t="s">
        <v>122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4" t="s">
        <v>86</v>
      </c>
      <c r="BK146" s="183">
        <f>ROUND(I146*H146,2)</f>
        <v>0</v>
      </c>
      <c r="BL146" s="14" t="s">
        <v>142</v>
      </c>
      <c r="BM146" s="182" t="s">
        <v>195</v>
      </c>
    </row>
    <row r="147" spans="2:65" s="1" customFormat="1" ht="24" customHeight="1">
      <c r="B147" s="170"/>
      <c r="C147" s="171" t="s">
        <v>142</v>
      </c>
      <c r="D147" s="171" t="s">
        <v>125</v>
      </c>
      <c r="E147" s="172" t="s">
        <v>196</v>
      </c>
      <c r="F147" s="173" t="s">
        <v>197</v>
      </c>
      <c r="G147" s="174" t="s">
        <v>179</v>
      </c>
      <c r="H147" s="175">
        <v>20</v>
      </c>
      <c r="I147" s="176"/>
      <c r="J147" s="177">
        <f>ROUND(I147*H147,2)</f>
        <v>0</v>
      </c>
      <c r="K147" s="173" t="s">
        <v>129</v>
      </c>
      <c r="L147" s="33"/>
      <c r="M147" s="178" t="s">
        <v>1</v>
      </c>
      <c r="N147" s="179" t="s">
        <v>43</v>
      </c>
      <c r="O147" s="69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AR147" s="182" t="s">
        <v>142</v>
      </c>
      <c r="AT147" s="182" t="s">
        <v>125</v>
      </c>
      <c r="AU147" s="182" t="s">
        <v>88</v>
      </c>
      <c r="AY147" s="14" t="s">
        <v>122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4" t="s">
        <v>86</v>
      </c>
      <c r="BK147" s="183">
        <f>ROUND(I147*H147,2)</f>
        <v>0</v>
      </c>
      <c r="BL147" s="14" t="s">
        <v>142</v>
      </c>
      <c r="BM147" s="182" t="s">
        <v>198</v>
      </c>
    </row>
    <row r="148" spans="2:65" s="1" customFormat="1" ht="24" customHeight="1">
      <c r="B148" s="170"/>
      <c r="C148" s="171" t="s">
        <v>199</v>
      </c>
      <c r="D148" s="171" t="s">
        <v>125</v>
      </c>
      <c r="E148" s="172" t="s">
        <v>200</v>
      </c>
      <c r="F148" s="173" t="s">
        <v>201</v>
      </c>
      <c r="G148" s="174" t="s">
        <v>179</v>
      </c>
      <c r="H148" s="175">
        <v>3</v>
      </c>
      <c r="I148" s="176"/>
      <c r="J148" s="177">
        <f>ROUND(I148*H148,2)</f>
        <v>0</v>
      </c>
      <c r="K148" s="173" t="s">
        <v>129</v>
      </c>
      <c r="L148" s="33"/>
      <c r="M148" s="178" t="s">
        <v>1</v>
      </c>
      <c r="N148" s="179" t="s">
        <v>43</v>
      </c>
      <c r="O148" s="69"/>
      <c r="P148" s="180">
        <f>O148*H148</f>
        <v>0</v>
      </c>
      <c r="Q148" s="180">
        <v>0</v>
      </c>
      <c r="R148" s="180">
        <f>Q148*H148</f>
        <v>0</v>
      </c>
      <c r="S148" s="180">
        <v>0</v>
      </c>
      <c r="T148" s="181">
        <f>S148*H148</f>
        <v>0</v>
      </c>
      <c r="AR148" s="182" t="s">
        <v>142</v>
      </c>
      <c r="AT148" s="182" t="s">
        <v>125</v>
      </c>
      <c r="AU148" s="182" t="s">
        <v>88</v>
      </c>
      <c r="AY148" s="14" t="s">
        <v>122</v>
      </c>
      <c r="BE148" s="183">
        <f>IF(N148="základní",J148,0)</f>
        <v>0</v>
      </c>
      <c r="BF148" s="183">
        <f>IF(N148="snížená",J148,0)</f>
        <v>0</v>
      </c>
      <c r="BG148" s="183">
        <f>IF(N148="zákl. přenesená",J148,0)</f>
        <v>0</v>
      </c>
      <c r="BH148" s="183">
        <f>IF(N148="sníž. přenesená",J148,0)</f>
        <v>0</v>
      </c>
      <c r="BI148" s="183">
        <f>IF(N148="nulová",J148,0)</f>
        <v>0</v>
      </c>
      <c r="BJ148" s="14" t="s">
        <v>86</v>
      </c>
      <c r="BK148" s="183">
        <f>ROUND(I148*H148,2)</f>
        <v>0</v>
      </c>
      <c r="BL148" s="14" t="s">
        <v>142</v>
      </c>
      <c r="BM148" s="182" t="s">
        <v>202</v>
      </c>
    </row>
    <row r="149" spans="2:65" s="1" customFormat="1" ht="16.5" customHeight="1">
      <c r="B149" s="170"/>
      <c r="C149" s="184" t="s">
        <v>203</v>
      </c>
      <c r="D149" s="184" t="s">
        <v>132</v>
      </c>
      <c r="E149" s="185" t="s">
        <v>204</v>
      </c>
      <c r="F149" s="186" t="s">
        <v>205</v>
      </c>
      <c r="G149" s="187" t="s">
        <v>206</v>
      </c>
      <c r="H149" s="188">
        <v>8</v>
      </c>
      <c r="I149" s="189"/>
      <c r="J149" s="190">
        <f>ROUND(I149*H149,2)</f>
        <v>0</v>
      </c>
      <c r="K149" s="186" t="s">
        <v>1</v>
      </c>
      <c r="L149" s="191"/>
      <c r="M149" s="192" t="s">
        <v>1</v>
      </c>
      <c r="N149" s="193" t="s">
        <v>43</v>
      </c>
      <c r="O149" s="69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AR149" s="182" t="s">
        <v>162</v>
      </c>
      <c r="AT149" s="182" t="s">
        <v>132</v>
      </c>
      <c r="AU149" s="182" t="s">
        <v>88</v>
      </c>
      <c r="AY149" s="14" t="s">
        <v>122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4" t="s">
        <v>86</v>
      </c>
      <c r="BK149" s="183">
        <f>ROUND(I149*H149,2)</f>
        <v>0</v>
      </c>
      <c r="BL149" s="14" t="s">
        <v>142</v>
      </c>
      <c r="BM149" s="182" t="s">
        <v>207</v>
      </c>
    </row>
    <row r="150" spans="2:65" s="1" customFormat="1" ht="16.5" customHeight="1">
      <c r="B150" s="170"/>
      <c r="C150" s="184" t="s">
        <v>208</v>
      </c>
      <c r="D150" s="184" t="s">
        <v>132</v>
      </c>
      <c r="E150" s="185" t="s">
        <v>209</v>
      </c>
      <c r="F150" s="186" t="s">
        <v>210</v>
      </c>
      <c r="G150" s="187" t="s">
        <v>206</v>
      </c>
      <c r="H150" s="188">
        <v>10</v>
      </c>
      <c r="I150" s="189"/>
      <c r="J150" s="190">
        <f>ROUND(I150*H150,2)</f>
        <v>0</v>
      </c>
      <c r="K150" s="186" t="s">
        <v>1</v>
      </c>
      <c r="L150" s="191"/>
      <c r="M150" s="192" t="s">
        <v>1</v>
      </c>
      <c r="N150" s="193" t="s">
        <v>43</v>
      </c>
      <c r="O150" s="69"/>
      <c r="P150" s="180">
        <f>O150*H150</f>
        <v>0</v>
      </c>
      <c r="Q150" s="180">
        <v>0</v>
      </c>
      <c r="R150" s="180">
        <f>Q150*H150</f>
        <v>0</v>
      </c>
      <c r="S150" s="180">
        <v>0</v>
      </c>
      <c r="T150" s="181">
        <f>S150*H150</f>
        <v>0</v>
      </c>
      <c r="AR150" s="182" t="s">
        <v>162</v>
      </c>
      <c r="AT150" s="182" t="s">
        <v>132</v>
      </c>
      <c r="AU150" s="182" t="s">
        <v>88</v>
      </c>
      <c r="AY150" s="14" t="s">
        <v>122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14" t="s">
        <v>86</v>
      </c>
      <c r="BK150" s="183">
        <f>ROUND(I150*H150,2)</f>
        <v>0</v>
      </c>
      <c r="BL150" s="14" t="s">
        <v>142</v>
      </c>
      <c r="BM150" s="182" t="s">
        <v>211</v>
      </c>
    </row>
    <row r="151" spans="2:65" s="1" customFormat="1" ht="16.5" customHeight="1">
      <c r="B151" s="170"/>
      <c r="C151" s="184" t="s">
        <v>212</v>
      </c>
      <c r="D151" s="184" t="s">
        <v>132</v>
      </c>
      <c r="E151" s="185" t="s">
        <v>213</v>
      </c>
      <c r="F151" s="186" t="s">
        <v>214</v>
      </c>
      <c r="G151" s="187" t="s">
        <v>206</v>
      </c>
      <c r="H151" s="188">
        <v>2</v>
      </c>
      <c r="I151" s="189"/>
      <c r="J151" s="190">
        <f>ROUND(I151*H151,2)</f>
        <v>0</v>
      </c>
      <c r="K151" s="186" t="s">
        <v>1</v>
      </c>
      <c r="L151" s="191"/>
      <c r="M151" s="192" t="s">
        <v>1</v>
      </c>
      <c r="N151" s="193" t="s">
        <v>43</v>
      </c>
      <c r="O151" s="69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AR151" s="182" t="s">
        <v>162</v>
      </c>
      <c r="AT151" s="182" t="s">
        <v>132</v>
      </c>
      <c r="AU151" s="182" t="s">
        <v>88</v>
      </c>
      <c r="AY151" s="14" t="s">
        <v>122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4" t="s">
        <v>86</v>
      </c>
      <c r="BK151" s="183">
        <f>ROUND(I151*H151,2)</f>
        <v>0</v>
      </c>
      <c r="BL151" s="14" t="s">
        <v>142</v>
      </c>
      <c r="BM151" s="182" t="s">
        <v>215</v>
      </c>
    </row>
    <row r="152" spans="2:65" s="1" customFormat="1" ht="24" customHeight="1">
      <c r="B152" s="170"/>
      <c r="C152" s="171" t="s">
        <v>7</v>
      </c>
      <c r="D152" s="171" t="s">
        <v>125</v>
      </c>
      <c r="E152" s="172" t="s">
        <v>216</v>
      </c>
      <c r="F152" s="173" t="s">
        <v>217</v>
      </c>
      <c r="G152" s="174" t="s">
        <v>141</v>
      </c>
      <c r="H152" s="175">
        <v>110</v>
      </c>
      <c r="I152" s="176"/>
      <c r="J152" s="177">
        <f>ROUND(I152*H152,2)</f>
        <v>0</v>
      </c>
      <c r="K152" s="173" t="s">
        <v>129</v>
      </c>
      <c r="L152" s="33"/>
      <c r="M152" s="178" t="s">
        <v>1</v>
      </c>
      <c r="N152" s="179" t="s">
        <v>43</v>
      </c>
      <c r="O152" s="69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AR152" s="182" t="s">
        <v>142</v>
      </c>
      <c r="AT152" s="182" t="s">
        <v>125</v>
      </c>
      <c r="AU152" s="182" t="s">
        <v>88</v>
      </c>
      <c r="AY152" s="14" t="s">
        <v>122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4" t="s">
        <v>86</v>
      </c>
      <c r="BK152" s="183">
        <f>ROUND(I152*H152,2)</f>
        <v>0</v>
      </c>
      <c r="BL152" s="14" t="s">
        <v>142</v>
      </c>
      <c r="BM152" s="182" t="s">
        <v>218</v>
      </c>
    </row>
    <row r="153" spans="2:65" s="1" customFormat="1" ht="16.5" customHeight="1">
      <c r="B153" s="170"/>
      <c r="C153" s="184" t="s">
        <v>219</v>
      </c>
      <c r="D153" s="184" t="s">
        <v>132</v>
      </c>
      <c r="E153" s="185" t="s">
        <v>220</v>
      </c>
      <c r="F153" s="186" t="s">
        <v>221</v>
      </c>
      <c r="G153" s="187" t="s">
        <v>222</v>
      </c>
      <c r="H153" s="188">
        <v>110</v>
      </c>
      <c r="I153" s="189"/>
      <c r="J153" s="190">
        <f>ROUND(I153*H153,2)</f>
        <v>0</v>
      </c>
      <c r="K153" s="186" t="s">
        <v>129</v>
      </c>
      <c r="L153" s="191"/>
      <c r="M153" s="192" t="s">
        <v>1</v>
      </c>
      <c r="N153" s="193" t="s">
        <v>43</v>
      </c>
      <c r="O153" s="69"/>
      <c r="P153" s="180">
        <f>O153*H153</f>
        <v>0</v>
      </c>
      <c r="Q153" s="180">
        <v>0.001</v>
      </c>
      <c r="R153" s="180">
        <f>Q153*H153</f>
        <v>0.11</v>
      </c>
      <c r="S153" s="180">
        <v>0</v>
      </c>
      <c r="T153" s="181">
        <f>S153*H153</f>
        <v>0</v>
      </c>
      <c r="AR153" s="182" t="s">
        <v>162</v>
      </c>
      <c r="AT153" s="182" t="s">
        <v>132</v>
      </c>
      <c r="AU153" s="182" t="s">
        <v>88</v>
      </c>
      <c r="AY153" s="14" t="s">
        <v>122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4" t="s">
        <v>86</v>
      </c>
      <c r="BK153" s="183">
        <f>ROUND(I153*H153,2)</f>
        <v>0</v>
      </c>
      <c r="BL153" s="14" t="s">
        <v>142</v>
      </c>
      <c r="BM153" s="182" t="s">
        <v>223</v>
      </c>
    </row>
    <row r="154" spans="2:65" s="1" customFormat="1" ht="24" customHeight="1">
      <c r="B154" s="170"/>
      <c r="C154" s="171" t="s">
        <v>224</v>
      </c>
      <c r="D154" s="171" t="s">
        <v>125</v>
      </c>
      <c r="E154" s="172" t="s">
        <v>225</v>
      </c>
      <c r="F154" s="173" t="s">
        <v>226</v>
      </c>
      <c r="G154" s="174" t="s">
        <v>141</v>
      </c>
      <c r="H154" s="175">
        <v>11</v>
      </c>
      <c r="I154" s="176"/>
      <c r="J154" s="177">
        <f>ROUND(I154*H154,2)</f>
        <v>0</v>
      </c>
      <c r="K154" s="173" t="s">
        <v>129</v>
      </c>
      <c r="L154" s="33"/>
      <c r="M154" s="178" t="s">
        <v>1</v>
      </c>
      <c r="N154" s="179" t="s">
        <v>43</v>
      </c>
      <c r="O154" s="69"/>
      <c r="P154" s="180">
        <f>O154*H154</f>
        <v>0</v>
      </c>
      <c r="Q154" s="180">
        <v>0</v>
      </c>
      <c r="R154" s="180">
        <f>Q154*H154</f>
        <v>0</v>
      </c>
      <c r="S154" s="180">
        <v>0</v>
      </c>
      <c r="T154" s="181">
        <f>S154*H154</f>
        <v>0</v>
      </c>
      <c r="AR154" s="182" t="s">
        <v>142</v>
      </c>
      <c r="AT154" s="182" t="s">
        <v>125</v>
      </c>
      <c r="AU154" s="182" t="s">
        <v>88</v>
      </c>
      <c r="AY154" s="14" t="s">
        <v>122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14" t="s">
        <v>86</v>
      </c>
      <c r="BK154" s="183">
        <f>ROUND(I154*H154,2)</f>
        <v>0</v>
      </c>
      <c r="BL154" s="14" t="s">
        <v>142</v>
      </c>
      <c r="BM154" s="182" t="s">
        <v>227</v>
      </c>
    </row>
    <row r="155" spans="2:65" s="1" customFormat="1" ht="16.5" customHeight="1">
      <c r="B155" s="170"/>
      <c r="C155" s="184" t="s">
        <v>228</v>
      </c>
      <c r="D155" s="184" t="s">
        <v>132</v>
      </c>
      <c r="E155" s="185" t="s">
        <v>229</v>
      </c>
      <c r="F155" s="186" t="s">
        <v>230</v>
      </c>
      <c r="G155" s="187" t="s">
        <v>222</v>
      </c>
      <c r="H155" s="188">
        <v>2</v>
      </c>
      <c r="I155" s="189"/>
      <c r="J155" s="190">
        <f>ROUND(I155*H155,2)</f>
        <v>0</v>
      </c>
      <c r="K155" s="186" t="s">
        <v>129</v>
      </c>
      <c r="L155" s="191"/>
      <c r="M155" s="192" t="s">
        <v>1</v>
      </c>
      <c r="N155" s="193" t="s">
        <v>43</v>
      </c>
      <c r="O155" s="69"/>
      <c r="P155" s="180">
        <f>O155*H155</f>
        <v>0</v>
      </c>
      <c r="Q155" s="180">
        <v>0.001</v>
      </c>
      <c r="R155" s="180">
        <f>Q155*H155</f>
        <v>0.002</v>
      </c>
      <c r="S155" s="180">
        <v>0</v>
      </c>
      <c r="T155" s="181">
        <f>S155*H155</f>
        <v>0</v>
      </c>
      <c r="AR155" s="182" t="s">
        <v>162</v>
      </c>
      <c r="AT155" s="182" t="s">
        <v>132</v>
      </c>
      <c r="AU155" s="182" t="s">
        <v>88</v>
      </c>
      <c r="AY155" s="14" t="s">
        <v>122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4" t="s">
        <v>86</v>
      </c>
      <c r="BK155" s="183">
        <f>ROUND(I155*H155,2)</f>
        <v>0</v>
      </c>
      <c r="BL155" s="14" t="s">
        <v>142</v>
      </c>
      <c r="BM155" s="182" t="s">
        <v>231</v>
      </c>
    </row>
    <row r="156" spans="2:65" s="1" customFormat="1" ht="16.5" customHeight="1">
      <c r="B156" s="170"/>
      <c r="C156" s="184" t="s">
        <v>232</v>
      </c>
      <c r="D156" s="184" t="s">
        <v>132</v>
      </c>
      <c r="E156" s="185" t="s">
        <v>233</v>
      </c>
      <c r="F156" s="186" t="s">
        <v>234</v>
      </c>
      <c r="G156" s="187" t="s">
        <v>222</v>
      </c>
      <c r="H156" s="188">
        <v>9</v>
      </c>
      <c r="I156" s="189"/>
      <c r="J156" s="190">
        <f>ROUND(I156*H156,2)</f>
        <v>0</v>
      </c>
      <c r="K156" s="186" t="s">
        <v>129</v>
      </c>
      <c r="L156" s="191"/>
      <c r="M156" s="192" t="s">
        <v>1</v>
      </c>
      <c r="N156" s="193" t="s">
        <v>43</v>
      </c>
      <c r="O156" s="69"/>
      <c r="P156" s="180">
        <f>O156*H156</f>
        <v>0</v>
      </c>
      <c r="Q156" s="180">
        <v>0.001</v>
      </c>
      <c r="R156" s="180">
        <f>Q156*H156</f>
        <v>0.009000000000000001</v>
      </c>
      <c r="S156" s="180">
        <v>0</v>
      </c>
      <c r="T156" s="181">
        <f>S156*H156</f>
        <v>0</v>
      </c>
      <c r="AR156" s="182" t="s">
        <v>162</v>
      </c>
      <c r="AT156" s="182" t="s">
        <v>132</v>
      </c>
      <c r="AU156" s="182" t="s">
        <v>88</v>
      </c>
      <c r="AY156" s="14" t="s">
        <v>122</v>
      </c>
      <c r="BE156" s="183">
        <f>IF(N156="základní",J156,0)</f>
        <v>0</v>
      </c>
      <c r="BF156" s="183">
        <f>IF(N156="snížená",J156,0)</f>
        <v>0</v>
      </c>
      <c r="BG156" s="183">
        <f>IF(N156="zákl. přenesená",J156,0)</f>
        <v>0</v>
      </c>
      <c r="BH156" s="183">
        <f>IF(N156="sníž. přenesená",J156,0)</f>
        <v>0</v>
      </c>
      <c r="BI156" s="183">
        <f>IF(N156="nulová",J156,0)</f>
        <v>0</v>
      </c>
      <c r="BJ156" s="14" t="s">
        <v>86</v>
      </c>
      <c r="BK156" s="183">
        <f>ROUND(I156*H156,2)</f>
        <v>0</v>
      </c>
      <c r="BL156" s="14" t="s">
        <v>142</v>
      </c>
      <c r="BM156" s="182" t="s">
        <v>235</v>
      </c>
    </row>
    <row r="157" spans="2:65" s="1" customFormat="1" ht="16.5" customHeight="1">
      <c r="B157" s="170"/>
      <c r="C157" s="171" t="s">
        <v>236</v>
      </c>
      <c r="D157" s="171" t="s">
        <v>125</v>
      </c>
      <c r="E157" s="172" t="s">
        <v>237</v>
      </c>
      <c r="F157" s="173" t="s">
        <v>238</v>
      </c>
      <c r="G157" s="174" t="s">
        <v>179</v>
      </c>
      <c r="H157" s="175">
        <v>4</v>
      </c>
      <c r="I157" s="176"/>
      <c r="J157" s="177">
        <f>ROUND(I157*H157,2)</f>
        <v>0</v>
      </c>
      <c r="K157" s="173" t="s">
        <v>129</v>
      </c>
      <c r="L157" s="33"/>
      <c r="M157" s="178" t="s">
        <v>1</v>
      </c>
      <c r="N157" s="179" t="s">
        <v>43</v>
      </c>
      <c r="O157" s="69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AR157" s="182" t="s">
        <v>142</v>
      </c>
      <c r="AT157" s="182" t="s">
        <v>125</v>
      </c>
      <c r="AU157" s="182" t="s">
        <v>88</v>
      </c>
      <c r="AY157" s="14" t="s">
        <v>122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4" t="s">
        <v>86</v>
      </c>
      <c r="BK157" s="183">
        <f>ROUND(I157*H157,2)</f>
        <v>0</v>
      </c>
      <c r="BL157" s="14" t="s">
        <v>142</v>
      </c>
      <c r="BM157" s="182" t="s">
        <v>239</v>
      </c>
    </row>
    <row r="158" spans="2:65" s="1" customFormat="1" ht="16.5" customHeight="1">
      <c r="B158" s="170"/>
      <c r="C158" s="184" t="s">
        <v>240</v>
      </c>
      <c r="D158" s="184" t="s">
        <v>132</v>
      </c>
      <c r="E158" s="185" t="s">
        <v>241</v>
      </c>
      <c r="F158" s="186" t="s">
        <v>242</v>
      </c>
      <c r="G158" s="187" t="s">
        <v>179</v>
      </c>
      <c r="H158" s="188">
        <v>4</v>
      </c>
      <c r="I158" s="189"/>
      <c r="J158" s="190">
        <f>ROUND(I158*H158,2)</f>
        <v>0</v>
      </c>
      <c r="K158" s="186" t="s">
        <v>129</v>
      </c>
      <c r="L158" s="191"/>
      <c r="M158" s="192" t="s">
        <v>1</v>
      </c>
      <c r="N158" s="193" t="s">
        <v>43</v>
      </c>
      <c r="O158" s="69"/>
      <c r="P158" s="180">
        <f>O158*H158</f>
        <v>0</v>
      </c>
      <c r="Q158" s="180">
        <v>0.00023</v>
      </c>
      <c r="R158" s="180">
        <f>Q158*H158</f>
        <v>0.00092</v>
      </c>
      <c r="S158" s="180">
        <v>0</v>
      </c>
      <c r="T158" s="181">
        <f>S158*H158</f>
        <v>0</v>
      </c>
      <c r="AR158" s="182" t="s">
        <v>162</v>
      </c>
      <c r="AT158" s="182" t="s">
        <v>132</v>
      </c>
      <c r="AU158" s="182" t="s">
        <v>88</v>
      </c>
      <c r="AY158" s="14" t="s">
        <v>122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4" t="s">
        <v>86</v>
      </c>
      <c r="BK158" s="183">
        <f>ROUND(I158*H158,2)</f>
        <v>0</v>
      </c>
      <c r="BL158" s="14" t="s">
        <v>142</v>
      </c>
      <c r="BM158" s="182" t="s">
        <v>243</v>
      </c>
    </row>
    <row r="159" spans="2:65" s="1" customFormat="1" ht="16.5" customHeight="1">
      <c r="B159" s="170"/>
      <c r="C159" s="171" t="s">
        <v>244</v>
      </c>
      <c r="D159" s="171" t="s">
        <v>125</v>
      </c>
      <c r="E159" s="172" t="s">
        <v>245</v>
      </c>
      <c r="F159" s="173" t="s">
        <v>246</v>
      </c>
      <c r="G159" s="174" t="s">
        <v>179</v>
      </c>
      <c r="H159" s="175">
        <v>14</v>
      </c>
      <c r="I159" s="176"/>
      <c r="J159" s="177">
        <f>ROUND(I159*H159,2)</f>
        <v>0</v>
      </c>
      <c r="K159" s="173" t="s">
        <v>129</v>
      </c>
      <c r="L159" s="33"/>
      <c r="M159" s="178" t="s">
        <v>1</v>
      </c>
      <c r="N159" s="179" t="s">
        <v>43</v>
      </c>
      <c r="O159" s="69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AR159" s="182" t="s">
        <v>142</v>
      </c>
      <c r="AT159" s="182" t="s">
        <v>125</v>
      </c>
      <c r="AU159" s="182" t="s">
        <v>88</v>
      </c>
      <c r="AY159" s="14" t="s">
        <v>122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4" t="s">
        <v>86</v>
      </c>
      <c r="BK159" s="183">
        <f>ROUND(I159*H159,2)</f>
        <v>0</v>
      </c>
      <c r="BL159" s="14" t="s">
        <v>142</v>
      </c>
      <c r="BM159" s="182" t="s">
        <v>247</v>
      </c>
    </row>
    <row r="160" spans="2:65" s="1" customFormat="1" ht="24" customHeight="1">
      <c r="B160" s="170"/>
      <c r="C160" s="184" t="s">
        <v>248</v>
      </c>
      <c r="D160" s="184" t="s">
        <v>132</v>
      </c>
      <c r="E160" s="185" t="s">
        <v>249</v>
      </c>
      <c r="F160" s="186" t="s">
        <v>250</v>
      </c>
      <c r="G160" s="187" t="s">
        <v>179</v>
      </c>
      <c r="H160" s="188">
        <v>5</v>
      </c>
      <c r="I160" s="189"/>
      <c r="J160" s="190">
        <f>ROUND(I160*H160,2)</f>
        <v>0</v>
      </c>
      <c r="K160" s="186" t="s">
        <v>129</v>
      </c>
      <c r="L160" s="191"/>
      <c r="M160" s="192" t="s">
        <v>1</v>
      </c>
      <c r="N160" s="193" t="s">
        <v>43</v>
      </c>
      <c r="O160" s="69"/>
      <c r="P160" s="180">
        <f>O160*H160</f>
        <v>0</v>
      </c>
      <c r="Q160" s="180">
        <v>0.00016</v>
      </c>
      <c r="R160" s="180">
        <f>Q160*H160</f>
        <v>0.0008</v>
      </c>
      <c r="S160" s="180">
        <v>0</v>
      </c>
      <c r="T160" s="181">
        <f>S160*H160</f>
        <v>0</v>
      </c>
      <c r="AR160" s="182" t="s">
        <v>162</v>
      </c>
      <c r="AT160" s="182" t="s">
        <v>132</v>
      </c>
      <c r="AU160" s="182" t="s">
        <v>88</v>
      </c>
      <c r="AY160" s="14" t="s">
        <v>122</v>
      </c>
      <c r="BE160" s="183">
        <f>IF(N160="základní",J160,0)</f>
        <v>0</v>
      </c>
      <c r="BF160" s="183">
        <f>IF(N160="snížená",J160,0)</f>
        <v>0</v>
      </c>
      <c r="BG160" s="183">
        <f>IF(N160="zákl. přenesená",J160,0)</f>
        <v>0</v>
      </c>
      <c r="BH160" s="183">
        <f>IF(N160="sníž. přenesená",J160,0)</f>
        <v>0</v>
      </c>
      <c r="BI160" s="183">
        <f>IF(N160="nulová",J160,0)</f>
        <v>0</v>
      </c>
      <c r="BJ160" s="14" t="s">
        <v>86</v>
      </c>
      <c r="BK160" s="183">
        <f>ROUND(I160*H160,2)</f>
        <v>0</v>
      </c>
      <c r="BL160" s="14" t="s">
        <v>142</v>
      </c>
      <c r="BM160" s="182" t="s">
        <v>251</v>
      </c>
    </row>
    <row r="161" spans="2:65" s="1" customFormat="1" ht="24" customHeight="1">
      <c r="B161" s="170"/>
      <c r="C161" s="184" t="s">
        <v>252</v>
      </c>
      <c r="D161" s="184" t="s">
        <v>132</v>
      </c>
      <c r="E161" s="185" t="s">
        <v>253</v>
      </c>
      <c r="F161" s="186" t="s">
        <v>254</v>
      </c>
      <c r="G161" s="187" t="s">
        <v>179</v>
      </c>
      <c r="H161" s="188">
        <v>2</v>
      </c>
      <c r="I161" s="189"/>
      <c r="J161" s="190">
        <f>ROUND(I161*H161,2)</f>
        <v>0</v>
      </c>
      <c r="K161" s="186" t="s">
        <v>129</v>
      </c>
      <c r="L161" s="191"/>
      <c r="M161" s="192" t="s">
        <v>1</v>
      </c>
      <c r="N161" s="193" t="s">
        <v>43</v>
      </c>
      <c r="O161" s="69"/>
      <c r="P161" s="180">
        <f>O161*H161</f>
        <v>0</v>
      </c>
      <c r="Q161" s="180">
        <v>0.00026</v>
      </c>
      <c r="R161" s="180">
        <f>Q161*H161</f>
        <v>0.00052</v>
      </c>
      <c r="S161" s="180">
        <v>0</v>
      </c>
      <c r="T161" s="181">
        <f>S161*H161</f>
        <v>0</v>
      </c>
      <c r="AR161" s="182" t="s">
        <v>162</v>
      </c>
      <c r="AT161" s="182" t="s">
        <v>132</v>
      </c>
      <c r="AU161" s="182" t="s">
        <v>88</v>
      </c>
      <c r="AY161" s="14" t="s">
        <v>122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14" t="s">
        <v>86</v>
      </c>
      <c r="BK161" s="183">
        <f>ROUND(I161*H161,2)</f>
        <v>0</v>
      </c>
      <c r="BL161" s="14" t="s">
        <v>142</v>
      </c>
      <c r="BM161" s="182" t="s">
        <v>255</v>
      </c>
    </row>
    <row r="162" spans="2:65" s="1" customFormat="1" ht="16.5" customHeight="1">
      <c r="B162" s="170"/>
      <c r="C162" s="184" t="s">
        <v>256</v>
      </c>
      <c r="D162" s="184" t="s">
        <v>132</v>
      </c>
      <c r="E162" s="185" t="s">
        <v>257</v>
      </c>
      <c r="F162" s="186" t="s">
        <v>258</v>
      </c>
      <c r="G162" s="187" t="s">
        <v>179</v>
      </c>
      <c r="H162" s="188">
        <v>7</v>
      </c>
      <c r="I162" s="189"/>
      <c r="J162" s="190">
        <f>ROUND(I162*H162,2)</f>
        <v>0</v>
      </c>
      <c r="K162" s="186" t="s">
        <v>129</v>
      </c>
      <c r="L162" s="191"/>
      <c r="M162" s="192" t="s">
        <v>1</v>
      </c>
      <c r="N162" s="193" t="s">
        <v>43</v>
      </c>
      <c r="O162" s="69"/>
      <c r="P162" s="180">
        <f>O162*H162</f>
        <v>0</v>
      </c>
      <c r="Q162" s="180">
        <v>0.00024</v>
      </c>
      <c r="R162" s="180">
        <f>Q162*H162</f>
        <v>0.00168</v>
      </c>
      <c r="S162" s="180">
        <v>0</v>
      </c>
      <c r="T162" s="181">
        <f>S162*H162</f>
        <v>0</v>
      </c>
      <c r="AR162" s="182" t="s">
        <v>162</v>
      </c>
      <c r="AT162" s="182" t="s">
        <v>132</v>
      </c>
      <c r="AU162" s="182" t="s">
        <v>88</v>
      </c>
      <c r="AY162" s="14" t="s">
        <v>122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4" t="s">
        <v>86</v>
      </c>
      <c r="BK162" s="183">
        <f>ROUND(I162*H162,2)</f>
        <v>0</v>
      </c>
      <c r="BL162" s="14" t="s">
        <v>142</v>
      </c>
      <c r="BM162" s="182" t="s">
        <v>259</v>
      </c>
    </row>
    <row r="163" spans="2:65" s="1" customFormat="1" ht="24" customHeight="1">
      <c r="B163" s="170"/>
      <c r="C163" s="171" t="s">
        <v>162</v>
      </c>
      <c r="D163" s="171" t="s">
        <v>125</v>
      </c>
      <c r="E163" s="172" t="s">
        <v>260</v>
      </c>
      <c r="F163" s="173" t="s">
        <v>261</v>
      </c>
      <c r="G163" s="174" t="s">
        <v>179</v>
      </c>
      <c r="H163" s="175">
        <v>1</v>
      </c>
      <c r="I163" s="176"/>
      <c r="J163" s="177">
        <f>ROUND(I163*H163,2)</f>
        <v>0</v>
      </c>
      <c r="K163" s="173" t="s">
        <v>129</v>
      </c>
      <c r="L163" s="33"/>
      <c r="M163" s="178" t="s">
        <v>1</v>
      </c>
      <c r="N163" s="179" t="s">
        <v>43</v>
      </c>
      <c r="O163" s="69"/>
      <c r="P163" s="180">
        <f>O163*H163</f>
        <v>0</v>
      </c>
      <c r="Q163" s="180">
        <v>0</v>
      </c>
      <c r="R163" s="180">
        <f>Q163*H163</f>
        <v>0</v>
      </c>
      <c r="S163" s="180">
        <v>0</v>
      </c>
      <c r="T163" s="181">
        <f>S163*H163</f>
        <v>0</v>
      </c>
      <c r="AR163" s="182" t="s">
        <v>142</v>
      </c>
      <c r="AT163" s="182" t="s">
        <v>125</v>
      </c>
      <c r="AU163" s="182" t="s">
        <v>88</v>
      </c>
      <c r="AY163" s="14" t="s">
        <v>122</v>
      </c>
      <c r="BE163" s="183">
        <f>IF(N163="základní",J163,0)</f>
        <v>0</v>
      </c>
      <c r="BF163" s="183">
        <f>IF(N163="snížená",J163,0)</f>
        <v>0</v>
      </c>
      <c r="BG163" s="183">
        <f>IF(N163="zákl. přenesená",J163,0)</f>
        <v>0</v>
      </c>
      <c r="BH163" s="183">
        <f>IF(N163="sníž. přenesená",J163,0)</f>
        <v>0</v>
      </c>
      <c r="BI163" s="183">
        <f>IF(N163="nulová",J163,0)</f>
        <v>0</v>
      </c>
      <c r="BJ163" s="14" t="s">
        <v>86</v>
      </c>
      <c r="BK163" s="183">
        <f>ROUND(I163*H163,2)</f>
        <v>0</v>
      </c>
      <c r="BL163" s="14" t="s">
        <v>142</v>
      </c>
      <c r="BM163" s="182" t="s">
        <v>262</v>
      </c>
    </row>
    <row r="164" spans="2:63" s="11" customFormat="1" ht="22.8" customHeight="1">
      <c r="B164" s="157"/>
      <c r="D164" s="158" t="s">
        <v>77</v>
      </c>
      <c r="E164" s="168" t="s">
        <v>263</v>
      </c>
      <c r="F164" s="168" t="s">
        <v>264</v>
      </c>
      <c r="I164" s="160"/>
      <c r="J164" s="169">
        <f>BK164</f>
        <v>0</v>
      </c>
      <c r="L164" s="157"/>
      <c r="M164" s="162"/>
      <c r="N164" s="163"/>
      <c r="O164" s="163"/>
      <c r="P164" s="164">
        <f>SUM(P165:P189)</f>
        <v>0</v>
      </c>
      <c r="Q164" s="163"/>
      <c r="R164" s="164">
        <f>SUM(R165:R189)</f>
        <v>0.0025</v>
      </c>
      <c r="S164" s="163"/>
      <c r="T164" s="165">
        <f>SUM(T165:T189)</f>
        <v>0.00135</v>
      </c>
      <c r="AR164" s="158" t="s">
        <v>134</v>
      </c>
      <c r="AT164" s="166" t="s">
        <v>77</v>
      </c>
      <c r="AU164" s="166" t="s">
        <v>86</v>
      </c>
      <c r="AY164" s="158" t="s">
        <v>122</v>
      </c>
      <c r="BK164" s="167">
        <f>SUM(BK165:BK189)</f>
        <v>0</v>
      </c>
    </row>
    <row r="165" spans="2:65" s="1" customFormat="1" ht="24" customHeight="1">
      <c r="B165" s="170"/>
      <c r="C165" s="171" t="s">
        <v>265</v>
      </c>
      <c r="D165" s="171" t="s">
        <v>125</v>
      </c>
      <c r="E165" s="172" t="s">
        <v>266</v>
      </c>
      <c r="F165" s="173" t="s">
        <v>267</v>
      </c>
      <c r="G165" s="174" t="s">
        <v>179</v>
      </c>
      <c r="H165" s="175">
        <v>7</v>
      </c>
      <c r="I165" s="176"/>
      <c r="J165" s="177">
        <f>ROUND(I165*H165,2)</f>
        <v>0</v>
      </c>
      <c r="K165" s="173" t="s">
        <v>129</v>
      </c>
      <c r="L165" s="33"/>
      <c r="M165" s="178" t="s">
        <v>1</v>
      </c>
      <c r="N165" s="179" t="s">
        <v>43</v>
      </c>
      <c r="O165" s="69"/>
      <c r="P165" s="180">
        <f>O165*H165</f>
        <v>0</v>
      </c>
      <c r="Q165" s="180">
        <v>0</v>
      </c>
      <c r="R165" s="180">
        <f>Q165*H165</f>
        <v>0</v>
      </c>
      <c r="S165" s="180">
        <v>0</v>
      </c>
      <c r="T165" s="181">
        <f>S165*H165</f>
        <v>0</v>
      </c>
      <c r="AR165" s="182" t="s">
        <v>268</v>
      </c>
      <c r="AT165" s="182" t="s">
        <v>125</v>
      </c>
      <c r="AU165" s="182" t="s">
        <v>88</v>
      </c>
      <c r="AY165" s="14" t="s">
        <v>122</v>
      </c>
      <c r="BE165" s="183">
        <f>IF(N165="základní",J165,0)</f>
        <v>0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14" t="s">
        <v>86</v>
      </c>
      <c r="BK165" s="183">
        <f>ROUND(I165*H165,2)</f>
        <v>0</v>
      </c>
      <c r="BL165" s="14" t="s">
        <v>268</v>
      </c>
      <c r="BM165" s="182" t="s">
        <v>269</v>
      </c>
    </row>
    <row r="166" spans="2:65" s="1" customFormat="1" ht="48" customHeight="1">
      <c r="B166" s="170"/>
      <c r="C166" s="184" t="s">
        <v>270</v>
      </c>
      <c r="D166" s="184" t="s">
        <v>132</v>
      </c>
      <c r="E166" s="185" t="s">
        <v>271</v>
      </c>
      <c r="F166" s="186" t="s">
        <v>272</v>
      </c>
      <c r="G166" s="187" t="s">
        <v>206</v>
      </c>
      <c r="H166" s="188">
        <v>5</v>
      </c>
      <c r="I166" s="189"/>
      <c r="J166" s="190">
        <f>ROUND(I166*H166,2)</f>
        <v>0</v>
      </c>
      <c r="K166" s="186" t="s">
        <v>1</v>
      </c>
      <c r="L166" s="191"/>
      <c r="M166" s="192" t="s">
        <v>1</v>
      </c>
      <c r="N166" s="193" t="s">
        <v>43</v>
      </c>
      <c r="O166" s="69"/>
      <c r="P166" s="180">
        <f>O166*H166</f>
        <v>0</v>
      </c>
      <c r="Q166" s="180">
        <v>0</v>
      </c>
      <c r="R166" s="180">
        <f>Q166*H166</f>
        <v>0</v>
      </c>
      <c r="S166" s="180">
        <v>0</v>
      </c>
      <c r="T166" s="181">
        <f>S166*H166</f>
        <v>0</v>
      </c>
      <c r="AR166" s="182" t="s">
        <v>273</v>
      </c>
      <c r="AT166" s="182" t="s">
        <v>132</v>
      </c>
      <c r="AU166" s="182" t="s">
        <v>88</v>
      </c>
      <c r="AY166" s="14" t="s">
        <v>122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4" t="s">
        <v>86</v>
      </c>
      <c r="BK166" s="183">
        <f>ROUND(I166*H166,2)</f>
        <v>0</v>
      </c>
      <c r="BL166" s="14" t="s">
        <v>268</v>
      </c>
      <c r="BM166" s="182" t="s">
        <v>274</v>
      </c>
    </row>
    <row r="167" spans="2:65" s="1" customFormat="1" ht="16.5" customHeight="1">
      <c r="B167" s="170"/>
      <c r="C167" s="184" t="s">
        <v>275</v>
      </c>
      <c r="D167" s="184" t="s">
        <v>132</v>
      </c>
      <c r="E167" s="185" t="s">
        <v>276</v>
      </c>
      <c r="F167" s="186" t="s">
        <v>277</v>
      </c>
      <c r="G167" s="187" t="s">
        <v>206</v>
      </c>
      <c r="H167" s="188">
        <v>5</v>
      </c>
      <c r="I167" s="189"/>
      <c r="J167" s="190">
        <f>ROUND(I167*H167,2)</f>
        <v>0</v>
      </c>
      <c r="K167" s="186" t="s">
        <v>1</v>
      </c>
      <c r="L167" s="191"/>
      <c r="M167" s="192" t="s">
        <v>1</v>
      </c>
      <c r="N167" s="193" t="s">
        <v>43</v>
      </c>
      <c r="O167" s="69"/>
      <c r="P167" s="180">
        <f>O167*H167</f>
        <v>0</v>
      </c>
      <c r="Q167" s="180">
        <v>0</v>
      </c>
      <c r="R167" s="180">
        <f>Q167*H167</f>
        <v>0</v>
      </c>
      <c r="S167" s="180">
        <v>0</v>
      </c>
      <c r="T167" s="181">
        <f>S167*H167</f>
        <v>0</v>
      </c>
      <c r="AR167" s="182" t="s">
        <v>273</v>
      </c>
      <c r="AT167" s="182" t="s">
        <v>132</v>
      </c>
      <c r="AU167" s="182" t="s">
        <v>88</v>
      </c>
      <c r="AY167" s="14" t="s">
        <v>122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14" t="s">
        <v>86</v>
      </c>
      <c r="BK167" s="183">
        <f>ROUND(I167*H167,2)</f>
        <v>0</v>
      </c>
      <c r="BL167" s="14" t="s">
        <v>268</v>
      </c>
      <c r="BM167" s="182" t="s">
        <v>278</v>
      </c>
    </row>
    <row r="168" spans="2:65" s="1" customFormat="1" ht="36" customHeight="1">
      <c r="B168" s="170"/>
      <c r="C168" s="184" t="s">
        <v>279</v>
      </c>
      <c r="D168" s="184" t="s">
        <v>132</v>
      </c>
      <c r="E168" s="185" t="s">
        <v>280</v>
      </c>
      <c r="F168" s="186" t="s">
        <v>281</v>
      </c>
      <c r="G168" s="187" t="s">
        <v>206</v>
      </c>
      <c r="H168" s="188">
        <v>2</v>
      </c>
      <c r="I168" s="189"/>
      <c r="J168" s="190">
        <f>ROUND(I168*H168,2)</f>
        <v>0</v>
      </c>
      <c r="K168" s="186" t="s">
        <v>1</v>
      </c>
      <c r="L168" s="191"/>
      <c r="M168" s="192" t="s">
        <v>1</v>
      </c>
      <c r="N168" s="193" t="s">
        <v>43</v>
      </c>
      <c r="O168" s="69"/>
      <c r="P168" s="180">
        <f>O168*H168</f>
        <v>0</v>
      </c>
      <c r="Q168" s="180">
        <v>0</v>
      </c>
      <c r="R168" s="180">
        <f>Q168*H168</f>
        <v>0</v>
      </c>
      <c r="S168" s="180">
        <v>0</v>
      </c>
      <c r="T168" s="181">
        <f>S168*H168</f>
        <v>0</v>
      </c>
      <c r="AR168" s="182" t="s">
        <v>273</v>
      </c>
      <c r="AT168" s="182" t="s">
        <v>132</v>
      </c>
      <c r="AU168" s="182" t="s">
        <v>88</v>
      </c>
      <c r="AY168" s="14" t="s">
        <v>122</v>
      </c>
      <c r="BE168" s="183">
        <f>IF(N168="základní",J168,0)</f>
        <v>0</v>
      </c>
      <c r="BF168" s="183">
        <f>IF(N168="snížená",J168,0)</f>
        <v>0</v>
      </c>
      <c r="BG168" s="183">
        <f>IF(N168="zákl. přenesená",J168,0)</f>
        <v>0</v>
      </c>
      <c r="BH168" s="183">
        <f>IF(N168="sníž. přenesená",J168,0)</f>
        <v>0</v>
      </c>
      <c r="BI168" s="183">
        <f>IF(N168="nulová",J168,0)</f>
        <v>0</v>
      </c>
      <c r="BJ168" s="14" t="s">
        <v>86</v>
      </c>
      <c r="BK168" s="183">
        <f>ROUND(I168*H168,2)</f>
        <v>0</v>
      </c>
      <c r="BL168" s="14" t="s">
        <v>268</v>
      </c>
      <c r="BM168" s="182" t="s">
        <v>282</v>
      </c>
    </row>
    <row r="169" spans="2:65" s="1" customFormat="1" ht="16.5" customHeight="1">
      <c r="B169" s="170"/>
      <c r="C169" s="184" t="s">
        <v>283</v>
      </c>
      <c r="D169" s="184" t="s">
        <v>132</v>
      </c>
      <c r="E169" s="185" t="s">
        <v>284</v>
      </c>
      <c r="F169" s="186" t="s">
        <v>285</v>
      </c>
      <c r="G169" s="187" t="s">
        <v>206</v>
      </c>
      <c r="H169" s="188">
        <v>7</v>
      </c>
      <c r="I169" s="189"/>
      <c r="J169" s="190">
        <f>ROUND(I169*H169,2)</f>
        <v>0</v>
      </c>
      <c r="K169" s="186" t="s">
        <v>1</v>
      </c>
      <c r="L169" s="191"/>
      <c r="M169" s="192" t="s">
        <v>1</v>
      </c>
      <c r="N169" s="193" t="s">
        <v>43</v>
      </c>
      <c r="O169" s="69"/>
      <c r="P169" s="180">
        <f>O169*H169</f>
        <v>0</v>
      </c>
      <c r="Q169" s="180">
        <v>0</v>
      </c>
      <c r="R169" s="180">
        <f>Q169*H169</f>
        <v>0</v>
      </c>
      <c r="S169" s="180">
        <v>0</v>
      </c>
      <c r="T169" s="181">
        <f>S169*H169</f>
        <v>0</v>
      </c>
      <c r="AR169" s="182" t="s">
        <v>273</v>
      </c>
      <c r="AT169" s="182" t="s">
        <v>132</v>
      </c>
      <c r="AU169" s="182" t="s">
        <v>88</v>
      </c>
      <c r="AY169" s="14" t="s">
        <v>122</v>
      </c>
      <c r="BE169" s="183">
        <f>IF(N169="základní",J169,0)</f>
        <v>0</v>
      </c>
      <c r="BF169" s="183">
        <f>IF(N169="snížená",J169,0)</f>
        <v>0</v>
      </c>
      <c r="BG169" s="183">
        <f>IF(N169="zákl. přenesená",J169,0)</f>
        <v>0</v>
      </c>
      <c r="BH169" s="183">
        <f>IF(N169="sníž. přenesená",J169,0)</f>
        <v>0</v>
      </c>
      <c r="BI169" s="183">
        <f>IF(N169="nulová",J169,0)</f>
        <v>0</v>
      </c>
      <c r="BJ169" s="14" t="s">
        <v>86</v>
      </c>
      <c r="BK169" s="183">
        <f>ROUND(I169*H169,2)</f>
        <v>0</v>
      </c>
      <c r="BL169" s="14" t="s">
        <v>268</v>
      </c>
      <c r="BM169" s="182" t="s">
        <v>286</v>
      </c>
    </row>
    <row r="170" spans="2:65" s="1" customFormat="1" ht="16.5" customHeight="1">
      <c r="B170" s="170"/>
      <c r="C170" s="184" t="s">
        <v>287</v>
      </c>
      <c r="D170" s="184" t="s">
        <v>132</v>
      </c>
      <c r="E170" s="185" t="s">
        <v>288</v>
      </c>
      <c r="F170" s="186" t="s">
        <v>289</v>
      </c>
      <c r="G170" s="187" t="s">
        <v>206</v>
      </c>
      <c r="H170" s="188">
        <v>5</v>
      </c>
      <c r="I170" s="189"/>
      <c r="J170" s="190">
        <f>ROUND(I170*H170,2)</f>
        <v>0</v>
      </c>
      <c r="K170" s="186" t="s">
        <v>1</v>
      </c>
      <c r="L170" s="191"/>
      <c r="M170" s="192" t="s">
        <v>1</v>
      </c>
      <c r="N170" s="193" t="s">
        <v>43</v>
      </c>
      <c r="O170" s="69"/>
      <c r="P170" s="180">
        <f>O170*H170</f>
        <v>0</v>
      </c>
      <c r="Q170" s="180">
        <v>0</v>
      </c>
      <c r="R170" s="180">
        <f>Q170*H170</f>
        <v>0</v>
      </c>
      <c r="S170" s="180">
        <v>0</v>
      </c>
      <c r="T170" s="181">
        <f>S170*H170</f>
        <v>0</v>
      </c>
      <c r="AR170" s="182" t="s">
        <v>273</v>
      </c>
      <c r="AT170" s="182" t="s">
        <v>132</v>
      </c>
      <c r="AU170" s="182" t="s">
        <v>88</v>
      </c>
      <c r="AY170" s="14" t="s">
        <v>122</v>
      </c>
      <c r="BE170" s="183">
        <f>IF(N170="základní",J170,0)</f>
        <v>0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14" t="s">
        <v>86</v>
      </c>
      <c r="BK170" s="183">
        <f>ROUND(I170*H170,2)</f>
        <v>0</v>
      </c>
      <c r="BL170" s="14" t="s">
        <v>268</v>
      </c>
      <c r="BM170" s="182" t="s">
        <v>290</v>
      </c>
    </row>
    <row r="171" spans="2:65" s="1" customFormat="1" ht="24" customHeight="1">
      <c r="B171" s="170"/>
      <c r="C171" s="171" t="s">
        <v>291</v>
      </c>
      <c r="D171" s="171" t="s">
        <v>125</v>
      </c>
      <c r="E171" s="172" t="s">
        <v>292</v>
      </c>
      <c r="F171" s="173" t="s">
        <v>293</v>
      </c>
      <c r="G171" s="174" t="s">
        <v>179</v>
      </c>
      <c r="H171" s="175">
        <v>5</v>
      </c>
      <c r="I171" s="176"/>
      <c r="J171" s="177">
        <f>ROUND(I171*H171,2)</f>
        <v>0</v>
      </c>
      <c r="K171" s="173" t="s">
        <v>129</v>
      </c>
      <c r="L171" s="33"/>
      <c r="M171" s="178" t="s">
        <v>1</v>
      </c>
      <c r="N171" s="179" t="s">
        <v>43</v>
      </c>
      <c r="O171" s="69"/>
      <c r="P171" s="180">
        <f>O171*H171</f>
        <v>0</v>
      </c>
      <c r="Q171" s="180">
        <v>0</v>
      </c>
      <c r="R171" s="180">
        <f>Q171*H171</f>
        <v>0</v>
      </c>
      <c r="S171" s="180">
        <v>0</v>
      </c>
      <c r="T171" s="181">
        <f>S171*H171</f>
        <v>0</v>
      </c>
      <c r="AR171" s="182" t="s">
        <v>268</v>
      </c>
      <c r="AT171" s="182" t="s">
        <v>125</v>
      </c>
      <c r="AU171" s="182" t="s">
        <v>88</v>
      </c>
      <c r="AY171" s="14" t="s">
        <v>122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14" t="s">
        <v>86</v>
      </c>
      <c r="BK171" s="183">
        <f>ROUND(I171*H171,2)</f>
        <v>0</v>
      </c>
      <c r="BL171" s="14" t="s">
        <v>268</v>
      </c>
      <c r="BM171" s="182" t="s">
        <v>294</v>
      </c>
    </row>
    <row r="172" spans="2:65" s="1" customFormat="1" ht="48" customHeight="1">
      <c r="B172" s="170"/>
      <c r="C172" s="184" t="s">
        <v>295</v>
      </c>
      <c r="D172" s="184" t="s">
        <v>132</v>
      </c>
      <c r="E172" s="185" t="s">
        <v>296</v>
      </c>
      <c r="F172" s="186" t="s">
        <v>297</v>
      </c>
      <c r="G172" s="187" t="s">
        <v>206</v>
      </c>
      <c r="H172" s="188">
        <v>2</v>
      </c>
      <c r="I172" s="189"/>
      <c r="J172" s="190">
        <f>ROUND(I172*H172,2)</f>
        <v>0</v>
      </c>
      <c r="K172" s="186" t="s">
        <v>1</v>
      </c>
      <c r="L172" s="191"/>
      <c r="M172" s="192" t="s">
        <v>1</v>
      </c>
      <c r="N172" s="193" t="s">
        <v>43</v>
      </c>
      <c r="O172" s="69"/>
      <c r="P172" s="180">
        <f>O172*H172</f>
        <v>0</v>
      </c>
      <c r="Q172" s="180">
        <v>0</v>
      </c>
      <c r="R172" s="180">
        <f>Q172*H172</f>
        <v>0</v>
      </c>
      <c r="S172" s="180">
        <v>0</v>
      </c>
      <c r="T172" s="181">
        <f>S172*H172</f>
        <v>0</v>
      </c>
      <c r="AR172" s="182" t="s">
        <v>273</v>
      </c>
      <c r="AT172" s="182" t="s">
        <v>132</v>
      </c>
      <c r="AU172" s="182" t="s">
        <v>88</v>
      </c>
      <c r="AY172" s="14" t="s">
        <v>122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14" t="s">
        <v>86</v>
      </c>
      <c r="BK172" s="183">
        <f>ROUND(I172*H172,2)</f>
        <v>0</v>
      </c>
      <c r="BL172" s="14" t="s">
        <v>268</v>
      </c>
      <c r="BM172" s="182" t="s">
        <v>298</v>
      </c>
    </row>
    <row r="173" spans="2:65" s="1" customFormat="1" ht="36" customHeight="1">
      <c r="B173" s="170"/>
      <c r="C173" s="184" t="s">
        <v>299</v>
      </c>
      <c r="D173" s="184" t="s">
        <v>132</v>
      </c>
      <c r="E173" s="185" t="s">
        <v>300</v>
      </c>
      <c r="F173" s="186" t="s">
        <v>301</v>
      </c>
      <c r="G173" s="187" t="s">
        <v>206</v>
      </c>
      <c r="H173" s="188">
        <v>3</v>
      </c>
      <c r="I173" s="189"/>
      <c r="J173" s="190">
        <f>ROUND(I173*H173,2)</f>
        <v>0</v>
      </c>
      <c r="K173" s="186" t="s">
        <v>1</v>
      </c>
      <c r="L173" s="191"/>
      <c r="M173" s="192" t="s">
        <v>1</v>
      </c>
      <c r="N173" s="193" t="s">
        <v>43</v>
      </c>
      <c r="O173" s="69"/>
      <c r="P173" s="180">
        <f>O173*H173</f>
        <v>0</v>
      </c>
      <c r="Q173" s="180">
        <v>0</v>
      </c>
      <c r="R173" s="180">
        <f>Q173*H173</f>
        <v>0</v>
      </c>
      <c r="S173" s="180">
        <v>0</v>
      </c>
      <c r="T173" s="181">
        <f>S173*H173</f>
        <v>0</v>
      </c>
      <c r="AR173" s="182" t="s">
        <v>273</v>
      </c>
      <c r="AT173" s="182" t="s">
        <v>132</v>
      </c>
      <c r="AU173" s="182" t="s">
        <v>88</v>
      </c>
      <c r="AY173" s="14" t="s">
        <v>122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14" t="s">
        <v>86</v>
      </c>
      <c r="BK173" s="183">
        <f>ROUND(I173*H173,2)</f>
        <v>0</v>
      </c>
      <c r="BL173" s="14" t="s">
        <v>268</v>
      </c>
      <c r="BM173" s="182" t="s">
        <v>302</v>
      </c>
    </row>
    <row r="174" spans="2:65" s="1" customFormat="1" ht="24" customHeight="1">
      <c r="B174" s="170"/>
      <c r="C174" s="171" t="s">
        <v>303</v>
      </c>
      <c r="D174" s="171" t="s">
        <v>125</v>
      </c>
      <c r="E174" s="172" t="s">
        <v>304</v>
      </c>
      <c r="F174" s="173" t="s">
        <v>305</v>
      </c>
      <c r="G174" s="174" t="s">
        <v>179</v>
      </c>
      <c r="H174" s="175">
        <v>5</v>
      </c>
      <c r="I174" s="176"/>
      <c r="J174" s="177">
        <f>ROUND(I174*H174,2)</f>
        <v>0</v>
      </c>
      <c r="K174" s="173" t="s">
        <v>129</v>
      </c>
      <c r="L174" s="33"/>
      <c r="M174" s="178" t="s">
        <v>1</v>
      </c>
      <c r="N174" s="179" t="s">
        <v>43</v>
      </c>
      <c r="O174" s="69"/>
      <c r="P174" s="180">
        <f>O174*H174</f>
        <v>0</v>
      </c>
      <c r="Q174" s="180">
        <v>0</v>
      </c>
      <c r="R174" s="180">
        <f>Q174*H174</f>
        <v>0</v>
      </c>
      <c r="S174" s="180">
        <v>0</v>
      </c>
      <c r="T174" s="181">
        <f>S174*H174</f>
        <v>0</v>
      </c>
      <c r="AR174" s="182" t="s">
        <v>268</v>
      </c>
      <c r="AT174" s="182" t="s">
        <v>125</v>
      </c>
      <c r="AU174" s="182" t="s">
        <v>88</v>
      </c>
      <c r="AY174" s="14" t="s">
        <v>122</v>
      </c>
      <c r="BE174" s="183">
        <f>IF(N174="základní",J174,0)</f>
        <v>0</v>
      </c>
      <c r="BF174" s="183">
        <f>IF(N174="snížená",J174,0)</f>
        <v>0</v>
      </c>
      <c r="BG174" s="183">
        <f>IF(N174="zákl. přenesená",J174,0)</f>
        <v>0</v>
      </c>
      <c r="BH174" s="183">
        <f>IF(N174="sníž. přenesená",J174,0)</f>
        <v>0</v>
      </c>
      <c r="BI174" s="183">
        <f>IF(N174="nulová",J174,0)</f>
        <v>0</v>
      </c>
      <c r="BJ174" s="14" t="s">
        <v>86</v>
      </c>
      <c r="BK174" s="183">
        <f>ROUND(I174*H174,2)</f>
        <v>0</v>
      </c>
      <c r="BL174" s="14" t="s">
        <v>268</v>
      </c>
      <c r="BM174" s="182" t="s">
        <v>306</v>
      </c>
    </row>
    <row r="175" spans="2:65" s="1" customFormat="1" ht="24" customHeight="1">
      <c r="B175" s="170"/>
      <c r="C175" s="184" t="s">
        <v>307</v>
      </c>
      <c r="D175" s="184" t="s">
        <v>132</v>
      </c>
      <c r="E175" s="185" t="s">
        <v>308</v>
      </c>
      <c r="F175" s="186" t="s">
        <v>309</v>
      </c>
      <c r="G175" s="187" t="s">
        <v>179</v>
      </c>
      <c r="H175" s="188">
        <v>1</v>
      </c>
      <c r="I175" s="189"/>
      <c r="J175" s="190">
        <f>ROUND(I175*H175,2)</f>
        <v>0</v>
      </c>
      <c r="K175" s="186" t="s">
        <v>1</v>
      </c>
      <c r="L175" s="191"/>
      <c r="M175" s="192" t="s">
        <v>1</v>
      </c>
      <c r="N175" s="193" t="s">
        <v>43</v>
      </c>
      <c r="O175" s="69"/>
      <c r="P175" s="180">
        <f>O175*H175</f>
        <v>0</v>
      </c>
      <c r="Q175" s="180">
        <v>0.0005</v>
      </c>
      <c r="R175" s="180">
        <f>Q175*H175</f>
        <v>0.0005</v>
      </c>
      <c r="S175" s="180">
        <v>0</v>
      </c>
      <c r="T175" s="181">
        <f>S175*H175</f>
        <v>0</v>
      </c>
      <c r="AR175" s="182" t="s">
        <v>146</v>
      </c>
      <c r="AT175" s="182" t="s">
        <v>132</v>
      </c>
      <c r="AU175" s="182" t="s">
        <v>88</v>
      </c>
      <c r="AY175" s="14" t="s">
        <v>122</v>
      </c>
      <c r="BE175" s="183">
        <f>IF(N175="základní",J175,0)</f>
        <v>0</v>
      </c>
      <c r="BF175" s="183">
        <f>IF(N175="snížená",J175,0)</f>
        <v>0</v>
      </c>
      <c r="BG175" s="183">
        <f>IF(N175="zákl. přenesená",J175,0)</f>
        <v>0</v>
      </c>
      <c r="BH175" s="183">
        <f>IF(N175="sníž. přenesená",J175,0)</f>
        <v>0</v>
      </c>
      <c r="BI175" s="183">
        <f>IF(N175="nulová",J175,0)</f>
        <v>0</v>
      </c>
      <c r="BJ175" s="14" t="s">
        <v>86</v>
      </c>
      <c r="BK175" s="183">
        <f>ROUND(I175*H175,2)</f>
        <v>0</v>
      </c>
      <c r="BL175" s="14" t="s">
        <v>146</v>
      </c>
      <c r="BM175" s="182" t="s">
        <v>310</v>
      </c>
    </row>
    <row r="176" spans="2:65" s="1" customFormat="1" ht="24" customHeight="1">
      <c r="B176" s="170"/>
      <c r="C176" s="184" t="s">
        <v>311</v>
      </c>
      <c r="D176" s="184" t="s">
        <v>132</v>
      </c>
      <c r="E176" s="185" t="s">
        <v>312</v>
      </c>
      <c r="F176" s="186" t="s">
        <v>313</v>
      </c>
      <c r="G176" s="187" t="s">
        <v>179</v>
      </c>
      <c r="H176" s="188">
        <v>1</v>
      </c>
      <c r="I176" s="189"/>
      <c r="J176" s="190">
        <f>ROUND(I176*H176,2)</f>
        <v>0</v>
      </c>
      <c r="K176" s="186" t="s">
        <v>1</v>
      </c>
      <c r="L176" s="191"/>
      <c r="M176" s="192" t="s">
        <v>1</v>
      </c>
      <c r="N176" s="193" t="s">
        <v>43</v>
      </c>
      <c r="O176" s="69"/>
      <c r="P176" s="180">
        <f>O176*H176</f>
        <v>0</v>
      </c>
      <c r="Q176" s="180">
        <v>0.0005</v>
      </c>
      <c r="R176" s="180">
        <f>Q176*H176</f>
        <v>0.0005</v>
      </c>
      <c r="S176" s="180">
        <v>0</v>
      </c>
      <c r="T176" s="181">
        <f>S176*H176</f>
        <v>0</v>
      </c>
      <c r="AR176" s="182" t="s">
        <v>146</v>
      </c>
      <c r="AT176" s="182" t="s">
        <v>132</v>
      </c>
      <c r="AU176" s="182" t="s">
        <v>88</v>
      </c>
      <c r="AY176" s="14" t="s">
        <v>122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14" t="s">
        <v>86</v>
      </c>
      <c r="BK176" s="183">
        <f>ROUND(I176*H176,2)</f>
        <v>0</v>
      </c>
      <c r="BL176" s="14" t="s">
        <v>146</v>
      </c>
      <c r="BM176" s="182" t="s">
        <v>314</v>
      </c>
    </row>
    <row r="177" spans="2:65" s="1" customFormat="1" ht="24" customHeight="1">
      <c r="B177" s="170"/>
      <c r="C177" s="184" t="s">
        <v>315</v>
      </c>
      <c r="D177" s="184" t="s">
        <v>132</v>
      </c>
      <c r="E177" s="185" t="s">
        <v>316</v>
      </c>
      <c r="F177" s="186" t="s">
        <v>317</v>
      </c>
      <c r="G177" s="187" t="s">
        <v>179</v>
      </c>
      <c r="H177" s="188">
        <v>3</v>
      </c>
      <c r="I177" s="189"/>
      <c r="J177" s="190">
        <f>ROUND(I177*H177,2)</f>
        <v>0</v>
      </c>
      <c r="K177" s="186" t="s">
        <v>1</v>
      </c>
      <c r="L177" s="191"/>
      <c r="M177" s="192" t="s">
        <v>1</v>
      </c>
      <c r="N177" s="193" t="s">
        <v>43</v>
      </c>
      <c r="O177" s="69"/>
      <c r="P177" s="180">
        <f>O177*H177</f>
        <v>0</v>
      </c>
      <c r="Q177" s="180">
        <v>0.0005</v>
      </c>
      <c r="R177" s="180">
        <f>Q177*H177</f>
        <v>0.0015</v>
      </c>
      <c r="S177" s="180">
        <v>0</v>
      </c>
      <c r="T177" s="181">
        <f>S177*H177</f>
        <v>0</v>
      </c>
      <c r="AR177" s="182" t="s">
        <v>146</v>
      </c>
      <c r="AT177" s="182" t="s">
        <v>132</v>
      </c>
      <c r="AU177" s="182" t="s">
        <v>88</v>
      </c>
      <c r="AY177" s="14" t="s">
        <v>122</v>
      </c>
      <c r="BE177" s="183">
        <f>IF(N177="základní",J177,0)</f>
        <v>0</v>
      </c>
      <c r="BF177" s="183">
        <f>IF(N177="snížená",J177,0)</f>
        <v>0</v>
      </c>
      <c r="BG177" s="183">
        <f>IF(N177="zákl. přenesená",J177,0)</f>
        <v>0</v>
      </c>
      <c r="BH177" s="183">
        <f>IF(N177="sníž. přenesená",J177,0)</f>
        <v>0</v>
      </c>
      <c r="BI177" s="183">
        <f>IF(N177="nulová",J177,0)</f>
        <v>0</v>
      </c>
      <c r="BJ177" s="14" t="s">
        <v>86</v>
      </c>
      <c r="BK177" s="183">
        <f>ROUND(I177*H177,2)</f>
        <v>0</v>
      </c>
      <c r="BL177" s="14" t="s">
        <v>146</v>
      </c>
      <c r="BM177" s="182" t="s">
        <v>318</v>
      </c>
    </row>
    <row r="178" spans="2:65" s="1" customFormat="1" ht="16.5" customHeight="1">
      <c r="B178" s="170"/>
      <c r="C178" s="171" t="s">
        <v>319</v>
      </c>
      <c r="D178" s="171" t="s">
        <v>125</v>
      </c>
      <c r="E178" s="172" t="s">
        <v>320</v>
      </c>
      <c r="F178" s="173" t="s">
        <v>321</v>
      </c>
      <c r="G178" s="174" t="s">
        <v>179</v>
      </c>
      <c r="H178" s="175">
        <v>5</v>
      </c>
      <c r="I178" s="176"/>
      <c r="J178" s="177">
        <f>ROUND(I178*H178,2)</f>
        <v>0</v>
      </c>
      <c r="K178" s="173" t="s">
        <v>129</v>
      </c>
      <c r="L178" s="33"/>
      <c r="M178" s="178" t="s">
        <v>1</v>
      </c>
      <c r="N178" s="179" t="s">
        <v>43</v>
      </c>
      <c r="O178" s="69"/>
      <c r="P178" s="180">
        <f>O178*H178</f>
        <v>0</v>
      </c>
      <c r="Q178" s="180">
        <v>0</v>
      </c>
      <c r="R178" s="180">
        <f>Q178*H178</f>
        <v>0</v>
      </c>
      <c r="S178" s="180">
        <v>0</v>
      </c>
      <c r="T178" s="181">
        <f>S178*H178</f>
        <v>0</v>
      </c>
      <c r="AR178" s="182" t="s">
        <v>268</v>
      </c>
      <c r="AT178" s="182" t="s">
        <v>125</v>
      </c>
      <c r="AU178" s="182" t="s">
        <v>88</v>
      </c>
      <c r="AY178" s="14" t="s">
        <v>122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14" t="s">
        <v>86</v>
      </c>
      <c r="BK178" s="183">
        <f>ROUND(I178*H178,2)</f>
        <v>0</v>
      </c>
      <c r="BL178" s="14" t="s">
        <v>268</v>
      </c>
      <c r="BM178" s="182" t="s">
        <v>322</v>
      </c>
    </row>
    <row r="179" spans="2:65" s="1" customFormat="1" ht="16.5" customHeight="1">
      <c r="B179" s="170"/>
      <c r="C179" s="184" t="s">
        <v>323</v>
      </c>
      <c r="D179" s="184" t="s">
        <v>132</v>
      </c>
      <c r="E179" s="185" t="s">
        <v>324</v>
      </c>
      <c r="F179" s="186" t="s">
        <v>325</v>
      </c>
      <c r="G179" s="187" t="s">
        <v>206</v>
      </c>
      <c r="H179" s="188">
        <v>5</v>
      </c>
      <c r="I179" s="189"/>
      <c r="J179" s="190">
        <f>ROUND(I179*H179,2)</f>
        <v>0</v>
      </c>
      <c r="K179" s="186" t="s">
        <v>1</v>
      </c>
      <c r="L179" s="191"/>
      <c r="M179" s="192" t="s">
        <v>1</v>
      </c>
      <c r="N179" s="193" t="s">
        <v>43</v>
      </c>
      <c r="O179" s="69"/>
      <c r="P179" s="180">
        <f>O179*H179</f>
        <v>0</v>
      </c>
      <c r="Q179" s="180">
        <v>0</v>
      </c>
      <c r="R179" s="180">
        <f>Q179*H179</f>
        <v>0</v>
      </c>
      <c r="S179" s="180">
        <v>0</v>
      </c>
      <c r="T179" s="181">
        <f>S179*H179</f>
        <v>0</v>
      </c>
      <c r="AR179" s="182" t="s">
        <v>273</v>
      </c>
      <c r="AT179" s="182" t="s">
        <v>132</v>
      </c>
      <c r="AU179" s="182" t="s">
        <v>88</v>
      </c>
      <c r="AY179" s="14" t="s">
        <v>122</v>
      </c>
      <c r="BE179" s="183">
        <f>IF(N179="základní",J179,0)</f>
        <v>0</v>
      </c>
      <c r="BF179" s="183">
        <f>IF(N179="snížená",J179,0)</f>
        <v>0</v>
      </c>
      <c r="BG179" s="183">
        <f>IF(N179="zákl. přenesená",J179,0)</f>
        <v>0</v>
      </c>
      <c r="BH179" s="183">
        <f>IF(N179="sníž. přenesená",J179,0)</f>
        <v>0</v>
      </c>
      <c r="BI179" s="183">
        <f>IF(N179="nulová",J179,0)</f>
        <v>0</v>
      </c>
      <c r="BJ179" s="14" t="s">
        <v>86</v>
      </c>
      <c r="BK179" s="183">
        <f>ROUND(I179*H179,2)</f>
        <v>0</v>
      </c>
      <c r="BL179" s="14" t="s">
        <v>268</v>
      </c>
      <c r="BM179" s="182" t="s">
        <v>326</v>
      </c>
    </row>
    <row r="180" spans="2:65" s="1" customFormat="1" ht="16.5" customHeight="1">
      <c r="B180" s="170"/>
      <c r="C180" s="171" t="s">
        <v>327</v>
      </c>
      <c r="D180" s="171" t="s">
        <v>125</v>
      </c>
      <c r="E180" s="172" t="s">
        <v>328</v>
      </c>
      <c r="F180" s="173" t="s">
        <v>329</v>
      </c>
      <c r="G180" s="174" t="s">
        <v>206</v>
      </c>
      <c r="H180" s="175">
        <v>5</v>
      </c>
      <c r="I180" s="176"/>
      <c r="J180" s="177">
        <f>ROUND(I180*H180,2)</f>
        <v>0</v>
      </c>
      <c r="K180" s="173" t="s">
        <v>1</v>
      </c>
      <c r="L180" s="33"/>
      <c r="M180" s="178" t="s">
        <v>1</v>
      </c>
      <c r="N180" s="179" t="s">
        <v>43</v>
      </c>
      <c r="O180" s="69"/>
      <c r="P180" s="180">
        <f>O180*H180</f>
        <v>0</v>
      </c>
      <c r="Q180" s="180">
        <v>0</v>
      </c>
      <c r="R180" s="180">
        <f>Q180*H180</f>
        <v>0</v>
      </c>
      <c r="S180" s="180">
        <v>0</v>
      </c>
      <c r="T180" s="181">
        <f>S180*H180</f>
        <v>0</v>
      </c>
      <c r="AR180" s="182" t="s">
        <v>268</v>
      </c>
      <c r="AT180" s="182" t="s">
        <v>125</v>
      </c>
      <c r="AU180" s="182" t="s">
        <v>88</v>
      </c>
      <c r="AY180" s="14" t="s">
        <v>122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14" t="s">
        <v>86</v>
      </c>
      <c r="BK180" s="183">
        <f>ROUND(I180*H180,2)</f>
        <v>0</v>
      </c>
      <c r="BL180" s="14" t="s">
        <v>268</v>
      </c>
      <c r="BM180" s="182" t="s">
        <v>330</v>
      </c>
    </row>
    <row r="181" spans="2:65" s="1" customFormat="1" ht="16.5" customHeight="1">
      <c r="B181" s="170"/>
      <c r="C181" s="171" t="s">
        <v>331</v>
      </c>
      <c r="D181" s="171" t="s">
        <v>125</v>
      </c>
      <c r="E181" s="172" t="s">
        <v>332</v>
      </c>
      <c r="F181" s="173" t="s">
        <v>333</v>
      </c>
      <c r="G181" s="174" t="s">
        <v>334</v>
      </c>
      <c r="H181" s="175">
        <v>24</v>
      </c>
      <c r="I181" s="176"/>
      <c r="J181" s="177">
        <f>ROUND(I181*H181,2)</f>
        <v>0</v>
      </c>
      <c r="K181" s="173" t="s">
        <v>1</v>
      </c>
      <c r="L181" s="33"/>
      <c r="M181" s="178" t="s">
        <v>1</v>
      </c>
      <c r="N181" s="179" t="s">
        <v>43</v>
      </c>
      <c r="O181" s="69"/>
      <c r="P181" s="180">
        <f>O181*H181</f>
        <v>0</v>
      </c>
      <c r="Q181" s="180">
        <v>0</v>
      </c>
      <c r="R181" s="180">
        <f>Q181*H181</f>
        <v>0</v>
      </c>
      <c r="S181" s="180">
        <v>0</v>
      </c>
      <c r="T181" s="181">
        <f>S181*H181</f>
        <v>0</v>
      </c>
      <c r="AR181" s="182" t="s">
        <v>268</v>
      </c>
      <c r="AT181" s="182" t="s">
        <v>125</v>
      </c>
      <c r="AU181" s="182" t="s">
        <v>88</v>
      </c>
      <c r="AY181" s="14" t="s">
        <v>122</v>
      </c>
      <c r="BE181" s="183">
        <f>IF(N181="základní",J181,0)</f>
        <v>0</v>
      </c>
      <c r="BF181" s="183">
        <f>IF(N181="snížená",J181,0)</f>
        <v>0</v>
      </c>
      <c r="BG181" s="183">
        <f>IF(N181="zákl. přenesená",J181,0)</f>
        <v>0</v>
      </c>
      <c r="BH181" s="183">
        <f>IF(N181="sníž. přenesená",J181,0)</f>
        <v>0</v>
      </c>
      <c r="BI181" s="183">
        <f>IF(N181="nulová",J181,0)</f>
        <v>0</v>
      </c>
      <c r="BJ181" s="14" t="s">
        <v>86</v>
      </c>
      <c r="BK181" s="183">
        <f>ROUND(I181*H181,2)</f>
        <v>0</v>
      </c>
      <c r="BL181" s="14" t="s">
        <v>268</v>
      </c>
      <c r="BM181" s="182" t="s">
        <v>335</v>
      </c>
    </row>
    <row r="182" spans="2:65" s="1" customFormat="1" ht="16.5" customHeight="1">
      <c r="B182" s="170"/>
      <c r="C182" s="171" t="s">
        <v>336</v>
      </c>
      <c r="D182" s="171" t="s">
        <v>125</v>
      </c>
      <c r="E182" s="172" t="s">
        <v>337</v>
      </c>
      <c r="F182" s="173" t="s">
        <v>338</v>
      </c>
      <c r="G182" s="174" t="s">
        <v>141</v>
      </c>
      <c r="H182" s="175">
        <v>125</v>
      </c>
      <c r="I182" s="176"/>
      <c r="J182" s="177">
        <f>ROUND(I182*H182,2)</f>
        <v>0</v>
      </c>
      <c r="K182" s="173" t="s">
        <v>1</v>
      </c>
      <c r="L182" s="33"/>
      <c r="M182" s="178" t="s">
        <v>1</v>
      </c>
      <c r="N182" s="179" t="s">
        <v>43</v>
      </c>
      <c r="O182" s="69"/>
      <c r="P182" s="180">
        <f>O182*H182</f>
        <v>0</v>
      </c>
      <c r="Q182" s="180">
        <v>0</v>
      </c>
      <c r="R182" s="180">
        <f>Q182*H182</f>
        <v>0</v>
      </c>
      <c r="S182" s="180">
        <v>0</v>
      </c>
      <c r="T182" s="181">
        <f>S182*H182</f>
        <v>0</v>
      </c>
      <c r="AR182" s="182" t="s">
        <v>268</v>
      </c>
      <c r="AT182" s="182" t="s">
        <v>125</v>
      </c>
      <c r="AU182" s="182" t="s">
        <v>88</v>
      </c>
      <c r="AY182" s="14" t="s">
        <v>122</v>
      </c>
      <c r="BE182" s="183">
        <f>IF(N182="základní",J182,0)</f>
        <v>0</v>
      </c>
      <c r="BF182" s="183">
        <f>IF(N182="snížená",J182,0)</f>
        <v>0</v>
      </c>
      <c r="BG182" s="183">
        <f>IF(N182="zákl. přenesená",J182,0)</f>
        <v>0</v>
      </c>
      <c r="BH182" s="183">
        <f>IF(N182="sníž. přenesená",J182,0)</f>
        <v>0</v>
      </c>
      <c r="BI182" s="183">
        <f>IF(N182="nulová",J182,0)</f>
        <v>0</v>
      </c>
      <c r="BJ182" s="14" t="s">
        <v>86</v>
      </c>
      <c r="BK182" s="183">
        <f>ROUND(I182*H182,2)</f>
        <v>0</v>
      </c>
      <c r="BL182" s="14" t="s">
        <v>268</v>
      </c>
      <c r="BM182" s="182" t="s">
        <v>339</v>
      </c>
    </row>
    <row r="183" spans="2:65" s="1" customFormat="1" ht="36" customHeight="1">
      <c r="B183" s="170"/>
      <c r="C183" s="171" t="s">
        <v>340</v>
      </c>
      <c r="D183" s="171" t="s">
        <v>125</v>
      </c>
      <c r="E183" s="172" t="s">
        <v>341</v>
      </c>
      <c r="F183" s="173" t="s">
        <v>342</v>
      </c>
      <c r="G183" s="174" t="s">
        <v>179</v>
      </c>
      <c r="H183" s="175">
        <v>5</v>
      </c>
      <c r="I183" s="176"/>
      <c r="J183" s="177">
        <f>ROUND(I183*H183,2)</f>
        <v>0</v>
      </c>
      <c r="K183" s="173" t="s">
        <v>129</v>
      </c>
      <c r="L183" s="33"/>
      <c r="M183" s="178" t="s">
        <v>1</v>
      </c>
      <c r="N183" s="179" t="s">
        <v>43</v>
      </c>
      <c r="O183" s="69"/>
      <c r="P183" s="180">
        <f>O183*H183</f>
        <v>0</v>
      </c>
      <c r="Q183" s="180">
        <v>0</v>
      </c>
      <c r="R183" s="180">
        <f>Q183*H183</f>
        <v>0</v>
      </c>
      <c r="S183" s="180">
        <v>0</v>
      </c>
      <c r="T183" s="181">
        <f>S183*H183</f>
        <v>0</v>
      </c>
      <c r="AR183" s="182" t="s">
        <v>142</v>
      </c>
      <c r="AT183" s="182" t="s">
        <v>125</v>
      </c>
      <c r="AU183" s="182" t="s">
        <v>88</v>
      </c>
      <c r="AY183" s="14" t="s">
        <v>122</v>
      </c>
      <c r="BE183" s="183">
        <f>IF(N183="základní",J183,0)</f>
        <v>0</v>
      </c>
      <c r="BF183" s="183">
        <f>IF(N183="snížená",J183,0)</f>
        <v>0</v>
      </c>
      <c r="BG183" s="183">
        <f>IF(N183="zákl. přenesená",J183,0)</f>
        <v>0</v>
      </c>
      <c r="BH183" s="183">
        <f>IF(N183="sníž. přenesená",J183,0)</f>
        <v>0</v>
      </c>
      <c r="BI183" s="183">
        <f>IF(N183="nulová",J183,0)</f>
        <v>0</v>
      </c>
      <c r="BJ183" s="14" t="s">
        <v>86</v>
      </c>
      <c r="BK183" s="183">
        <f>ROUND(I183*H183,2)</f>
        <v>0</v>
      </c>
      <c r="BL183" s="14" t="s">
        <v>142</v>
      </c>
      <c r="BM183" s="182" t="s">
        <v>343</v>
      </c>
    </row>
    <row r="184" spans="2:65" s="1" customFormat="1" ht="24" customHeight="1">
      <c r="B184" s="170"/>
      <c r="C184" s="171" t="s">
        <v>344</v>
      </c>
      <c r="D184" s="171" t="s">
        <v>125</v>
      </c>
      <c r="E184" s="172" t="s">
        <v>345</v>
      </c>
      <c r="F184" s="173" t="s">
        <v>346</v>
      </c>
      <c r="G184" s="174" t="s">
        <v>179</v>
      </c>
      <c r="H184" s="175">
        <v>3</v>
      </c>
      <c r="I184" s="176"/>
      <c r="J184" s="177">
        <f>ROUND(I184*H184,2)</f>
        <v>0</v>
      </c>
      <c r="K184" s="173" t="s">
        <v>1</v>
      </c>
      <c r="L184" s="33"/>
      <c r="M184" s="178" t="s">
        <v>1</v>
      </c>
      <c r="N184" s="179" t="s">
        <v>43</v>
      </c>
      <c r="O184" s="69"/>
      <c r="P184" s="180">
        <f>O184*H184</f>
        <v>0</v>
      </c>
      <c r="Q184" s="180">
        <v>0</v>
      </c>
      <c r="R184" s="180">
        <f>Q184*H184</f>
        <v>0</v>
      </c>
      <c r="S184" s="180">
        <v>0</v>
      </c>
      <c r="T184" s="181">
        <f>S184*H184</f>
        <v>0</v>
      </c>
      <c r="AR184" s="182" t="s">
        <v>268</v>
      </c>
      <c r="AT184" s="182" t="s">
        <v>125</v>
      </c>
      <c r="AU184" s="182" t="s">
        <v>88</v>
      </c>
      <c r="AY184" s="14" t="s">
        <v>122</v>
      </c>
      <c r="BE184" s="183">
        <f>IF(N184="základní",J184,0)</f>
        <v>0</v>
      </c>
      <c r="BF184" s="183">
        <f>IF(N184="snížená",J184,0)</f>
        <v>0</v>
      </c>
      <c r="BG184" s="183">
        <f>IF(N184="zákl. přenesená",J184,0)</f>
        <v>0</v>
      </c>
      <c r="BH184" s="183">
        <f>IF(N184="sníž. přenesená",J184,0)</f>
        <v>0</v>
      </c>
      <c r="BI184" s="183">
        <f>IF(N184="nulová",J184,0)</f>
        <v>0</v>
      </c>
      <c r="BJ184" s="14" t="s">
        <v>86</v>
      </c>
      <c r="BK184" s="183">
        <f>ROUND(I184*H184,2)</f>
        <v>0</v>
      </c>
      <c r="BL184" s="14" t="s">
        <v>268</v>
      </c>
      <c r="BM184" s="182" t="s">
        <v>347</v>
      </c>
    </row>
    <row r="185" spans="2:65" s="1" customFormat="1" ht="24" customHeight="1">
      <c r="B185" s="170"/>
      <c r="C185" s="171" t="s">
        <v>348</v>
      </c>
      <c r="D185" s="171" t="s">
        <v>125</v>
      </c>
      <c r="E185" s="172" t="s">
        <v>349</v>
      </c>
      <c r="F185" s="173" t="s">
        <v>350</v>
      </c>
      <c r="G185" s="174" t="s">
        <v>179</v>
      </c>
      <c r="H185" s="175">
        <v>3</v>
      </c>
      <c r="I185" s="176"/>
      <c r="J185" s="177">
        <f>ROUND(I185*H185,2)</f>
        <v>0</v>
      </c>
      <c r="K185" s="173" t="s">
        <v>129</v>
      </c>
      <c r="L185" s="33"/>
      <c r="M185" s="178" t="s">
        <v>1</v>
      </c>
      <c r="N185" s="179" t="s">
        <v>43</v>
      </c>
      <c r="O185" s="69"/>
      <c r="P185" s="180">
        <f>O185*H185</f>
        <v>0</v>
      </c>
      <c r="Q185" s="180">
        <v>0</v>
      </c>
      <c r="R185" s="180">
        <f>Q185*H185</f>
        <v>0</v>
      </c>
      <c r="S185" s="180">
        <v>0</v>
      </c>
      <c r="T185" s="181">
        <f>S185*H185</f>
        <v>0</v>
      </c>
      <c r="AR185" s="182" t="s">
        <v>268</v>
      </c>
      <c r="AT185" s="182" t="s">
        <v>125</v>
      </c>
      <c r="AU185" s="182" t="s">
        <v>88</v>
      </c>
      <c r="AY185" s="14" t="s">
        <v>122</v>
      </c>
      <c r="BE185" s="183">
        <f>IF(N185="základní",J185,0)</f>
        <v>0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14" t="s">
        <v>86</v>
      </c>
      <c r="BK185" s="183">
        <f>ROUND(I185*H185,2)</f>
        <v>0</v>
      </c>
      <c r="BL185" s="14" t="s">
        <v>268</v>
      </c>
      <c r="BM185" s="182" t="s">
        <v>351</v>
      </c>
    </row>
    <row r="186" spans="2:65" s="1" customFormat="1" ht="16.5" customHeight="1">
      <c r="B186" s="170"/>
      <c r="C186" s="171" t="s">
        <v>352</v>
      </c>
      <c r="D186" s="171" t="s">
        <v>125</v>
      </c>
      <c r="E186" s="172" t="s">
        <v>353</v>
      </c>
      <c r="F186" s="173" t="s">
        <v>354</v>
      </c>
      <c r="G186" s="174" t="s">
        <v>179</v>
      </c>
      <c r="H186" s="175">
        <v>3</v>
      </c>
      <c r="I186" s="176"/>
      <c r="J186" s="177">
        <f>ROUND(I186*H186,2)</f>
        <v>0</v>
      </c>
      <c r="K186" s="173" t="s">
        <v>129</v>
      </c>
      <c r="L186" s="33"/>
      <c r="M186" s="178" t="s">
        <v>1</v>
      </c>
      <c r="N186" s="179" t="s">
        <v>43</v>
      </c>
      <c r="O186" s="69"/>
      <c r="P186" s="180">
        <f>O186*H186</f>
        <v>0</v>
      </c>
      <c r="Q186" s="180">
        <v>0</v>
      </c>
      <c r="R186" s="180">
        <f>Q186*H186</f>
        <v>0</v>
      </c>
      <c r="S186" s="180">
        <v>0</v>
      </c>
      <c r="T186" s="181">
        <f>S186*H186</f>
        <v>0</v>
      </c>
      <c r="AR186" s="182" t="s">
        <v>268</v>
      </c>
      <c r="AT186" s="182" t="s">
        <v>125</v>
      </c>
      <c r="AU186" s="182" t="s">
        <v>88</v>
      </c>
      <c r="AY186" s="14" t="s">
        <v>122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4" t="s">
        <v>86</v>
      </c>
      <c r="BK186" s="183">
        <f>ROUND(I186*H186,2)</f>
        <v>0</v>
      </c>
      <c r="BL186" s="14" t="s">
        <v>268</v>
      </c>
      <c r="BM186" s="182" t="s">
        <v>355</v>
      </c>
    </row>
    <row r="187" spans="2:65" s="1" customFormat="1" ht="24" customHeight="1">
      <c r="B187" s="170"/>
      <c r="C187" s="171" t="s">
        <v>356</v>
      </c>
      <c r="D187" s="171" t="s">
        <v>125</v>
      </c>
      <c r="E187" s="172" t="s">
        <v>357</v>
      </c>
      <c r="F187" s="173" t="s">
        <v>358</v>
      </c>
      <c r="G187" s="174" t="s">
        <v>179</v>
      </c>
      <c r="H187" s="175">
        <v>3</v>
      </c>
      <c r="I187" s="176"/>
      <c r="J187" s="177">
        <f>ROUND(I187*H187,2)</f>
        <v>0</v>
      </c>
      <c r="K187" s="173" t="s">
        <v>129</v>
      </c>
      <c r="L187" s="33"/>
      <c r="M187" s="178" t="s">
        <v>1</v>
      </c>
      <c r="N187" s="179" t="s">
        <v>43</v>
      </c>
      <c r="O187" s="69"/>
      <c r="P187" s="180">
        <f>O187*H187</f>
        <v>0</v>
      </c>
      <c r="Q187" s="180">
        <v>0</v>
      </c>
      <c r="R187" s="180">
        <f>Q187*H187</f>
        <v>0</v>
      </c>
      <c r="S187" s="180">
        <v>0.00045</v>
      </c>
      <c r="T187" s="181">
        <f>S187*H187</f>
        <v>0.00135</v>
      </c>
      <c r="AR187" s="182" t="s">
        <v>142</v>
      </c>
      <c r="AT187" s="182" t="s">
        <v>125</v>
      </c>
      <c r="AU187" s="182" t="s">
        <v>88</v>
      </c>
      <c r="AY187" s="14" t="s">
        <v>122</v>
      </c>
      <c r="BE187" s="183">
        <f>IF(N187="základní",J187,0)</f>
        <v>0</v>
      </c>
      <c r="BF187" s="183">
        <f>IF(N187="snížená",J187,0)</f>
        <v>0</v>
      </c>
      <c r="BG187" s="183">
        <f>IF(N187="zákl. přenesená",J187,0)</f>
        <v>0</v>
      </c>
      <c r="BH187" s="183">
        <f>IF(N187="sníž. přenesená",J187,0)</f>
        <v>0</v>
      </c>
      <c r="BI187" s="183">
        <f>IF(N187="nulová",J187,0)</f>
        <v>0</v>
      </c>
      <c r="BJ187" s="14" t="s">
        <v>86</v>
      </c>
      <c r="BK187" s="183">
        <f>ROUND(I187*H187,2)</f>
        <v>0</v>
      </c>
      <c r="BL187" s="14" t="s">
        <v>142</v>
      </c>
      <c r="BM187" s="182" t="s">
        <v>359</v>
      </c>
    </row>
    <row r="188" spans="2:65" s="1" customFormat="1" ht="16.5" customHeight="1">
      <c r="B188" s="170"/>
      <c r="C188" s="171" t="s">
        <v>360</v>
      </c>
      <c r="D188" s="171" t="s">
        <v>125</v>
      </c>
      <c r="E188" s="172" t="s">
        <v>361</v>
      </c>
      <c r="F188" s="173" t="s">
        <v>362</v>
      </c>
      <c r="G188" s="174" t="s">
        <v>334</v>
      </c>
      <c r="H188" s="175">
        <v>16</v>
      </c>
      <c r="I188" s="176"/>
      <c r="J188" s="177">
        <f>ROUND(I188*H188,2)</f>
        <v>0</v>
      </c>
      <c r="K188" s="173" t="s">
        <v>1</v>
      </c>
      <c r="L188" s="33"/>
      <c r="M188" s="178" t="s">
        <v>1</v>
      </c>
      <c r="N188" s="179" t="s">
        <v>43</v>
      </c>
      <c r="O188" s="69"/>
      <c r="P188" s="180">
        <f>O188*H188</f>
        <v>0</v>
      </c>
      <c r="Q188" s="180">
        <v>0</v>
      </c>
      <c r="R188" s="180">
        <f>Q188*H188</f>
        <v>0</v>
      </c>
      <c r="S188" s="180">
        <v>0</v>
      </c>
      <c r="T188" s="181">
        <f>S188*H188</f>
        <v>0</v>
      </c>
      <c r="AR188" s="182" t="s">
        <v>268</v>
      </c>
      <c r="AT188" s="182" t="s">
        <v>125</v>
      </c>
      <c r="AU188" s="182" t="s">
        <v>88</v>
      </c>
      <c r="AY188" s="14" t="s">
        <v>122</v>
      </c>
      <c r="BE188" s="183">
        <f>IF(N188="základní",J188,0)</f>
        <v>0</v>
      </c>
      <c r="BF188" s="183">
        <f>IF(N188="snížená",J188,0)</f>
        <v>0</v>
      </c>
      <c r="BG188" s="183">
        <f>IF(N188="zákl. přenesená",J188,0)</f>
        <v>0</v>
      </c>
      <c r="BH188" s="183">
        <f>IF(N188="sníž. přenesená",J188,0)</f>
        <v>0</v>
      </c>
      <c r="BI188" s="183">
        <f>IF(N188="nulová",J188,0)</f>
        <v>0</v>
      </c>
      <c r="BJ188" s="14" t="s">
        <v>86</v>
      </c>
      <c r="BK188" s="183">
        <f>ROUND(I188*H188,2)</f>
        <v>0</v>
      </c>
      <c r="BL188" s="14" t="s">
        <v>268</v>
      </c>
      <c r="BM188" s="182" t="s">
        <v>363</v>
      </c>
    </row>
    <row r="189" spans="2:65" s="1" customFormat="1" ht="24" customHeight="1">
      <c r="B189" s="170"/>
      <c r="C189" s="171" t="s">
        <v>364</v>
      </c>
      <c r="D189" s="171" t="s">
        <v>125</v>
      </c>
      <c r="E189" s="172" t="s">
        <v>365</v>
      </c>
      <c r="F189" s="173" t="s">
        <v>366</v>
      </c>
      <c r="G189" s="174" t="s">
        <v>334</v>
      </c>
      <c r="H189" s="175">
        <v>8</v>
      </c>
      <c r="I189" s="176"/>
      <c r="J189" s="177">
        <f>ROUND(I189*H189,2)</f>
        <v>0</v>
      </c>
      <c r="K189" s="173" t="s">
        <v>1</v>
      </c>
      <c r="L189" s="33"/>
      <c r="M189" s="178" t="s">
        <v>1</v>
      </c>
      <c r="N189" s="179" t="s">
        <v>43</v>
      </c>
      <c r="O189" s="69"/>
      <c r="P189" s="180">
        <f>O189*H189</f>
        <v>0</v>
      </c>
      <c r="Q189" s="180">
        <v>0</v>
      </c>
      <c r="R189" s="180">
        <f>Q189*H189</f>
        <v>0</v>
      </c>
      <c r="S189" s="180">
        <v>0</v>
      </c>
      <c r="T189" s="181">
        <f>S189*H189</f>
        <v>0</v>
      </c>
      <c r="AR189" s="182" t="s">
        <v>268</v>
      </c>
      <c r="AT189" s="182" t="s">
        <v>125</v>
      </c>
      <c r="AU189" s="182" t="s">
        <v>88</v>
      </c>
      <c r="AY189" s="14" t="s">
        <v>122</v>
      </c>
      <c r="BE189" s="183">
        <f>IF(N189="základní",J189,0)</f>
        <v>0</v>
      </c>
      <c r="BF189" s="183">
        <f>IF(N189="snížená",J189,0)</f>
        <v>0</v>
      </c>
      <c r="BG189" s="183">
        <f>IF(N189="zákl. přenesená",J189,0)</f>
        <v>0</v>
      </c>
      <c r="BH189" s="183">
        <f>IF(N189="sníž. přenesená",J189,0)</f>
        <v>0</v>
      </c>
      <c r="BI189" s="183">
        <f>IF(N189="nulová",J189,0)</f>
        <v>0</v>
      </c>
      <c r="BJ189" s="14" t="s">
        <v>86</v>
      </c>
      <c r="BK189" s="183">
        <f>ROUND(I189*H189,2)</f>
        <v>0</v>
      </c>
      <c r="BL189" s="14" t="s">
        <v>268</v>
      </c>
      <c r="BM189" s="182" t="s">
        <v>367</v>
      </c>
    </row>
    <row r="190" spans="2:63" s="11" customFormat="1" ht="22.8" customHeight="1">
      <c r="B190" s="157"/>
      <c r="D190" s="158" t="s">
        <v>77</v>
      </c>
      <c r="E190" s="168" t="s">
        <v>368</v>
      </c>
      <c r="F190" s="168" t="s">
        <v>369</v>
      </c>
      <c r="I190" s="160"/>
      <c r="J190" s="169">
        <f>BK190</f>
        <v>0</v>
      </c>
      <c r="L190" s="157"/>
      <c r="M190" s="162"/>
      <c r="N190" s="163"/>
      <c r="O190" s="163"/>
      <c r="P190" s="164">
        <f>P191+SUM(P192:P222)</f>
        <v>0</v>
      </c>
      <c r="Q190" s="163"/>
      <c r="R190" s="164">
        <f>R191+SUM(R192:R222)</f>
        <v>120.47680000000001</v>
      </c>
      <c r="S190" s="163"/>
      <c r="T190" s="165">
        <f>T191+SUM(T192:T222)</f>
        <v>0</v>
      </c>
      <c r="AR190" s="158" t="s">
        <v>134</v>
      </c>
      <c r="AT190" s="166" t="s">
        <v>77</v>
      </c>
      <c r="AU190" s="166" t="s">
        <v>86</v>
      </c>
      <c r="AY190" s="158" t="s">
        <v>122</v>
      </c>
      <c r="BK190" s="167">
        <f>BK191+SUM(BK192:BK222)</f>
        <v>0</v>
      </c>
    </row>
    <row r="191" spans="2:65" s="1" customFormat="1" ht="24" customHeight="1">
      <c r="B191" s="170"/>
      <c r="C191" s="171" t="s">
        <v>370</v>
      </c>
      <c r="D191" s="171" t="s">
        <v>125</v>
      </c>
      <c r="E191" s="172" t="s">
        <v>371</v>
      </c>
      <c r="F191" s="173" t="s">
        <v>372</v>
      </c>
      <c r="G191" s="174" t="s">
        <v>179</v>
      </c>
      <c r="H191" s="175">
        <v>5</v>
      </c>
      <c r="I191" s="176"/>
      <c r="J191" s="177">
        <f>ROUND(I191*H191,2)</f>
        <v>0</v>
      </c>
      <c r="K191" s="173" t="s">
        <v>129</v>
      </c>
      <c r="L191" s="33"/>
      <c r="M191" s="178" t="s">
        <v>1</v>
      </c>
      <c r="N191" s="179" t="s">
        <v>43</v>
      </c>
      <c r="O191" s="69"/>
      <c r="P191" s="180">
        <f>O191*H191</f>
        <v>0</v>
      </c>
      <c r="Q191" s="180">
        <v>0</v>
      </c>
      <c r="R191" s="180">
        <f>Q191*H191</f>
        <v>0</v>
      </c>
      <c r="S191" s="180">
        <v>0</v>
      </c>
      <c r="T191" s="181">
        <f>S191*H191</f>
        <v>0</v>
      </c>
      <c r="AR191" s="182" t="s">
        <v>268</v>
      </c>
      <c r="AT191" s="182" t="s">
        <v>125</v>
      </c>
      <c r="AU191" s="182" t="s">
        <v>88</v>
      </c>
      <c r="AY191" s="14" t="s">
        <v>122</v>
      </c>
      <c r="BE191" s="183">
        <f>IF(N191="základní",J191,0)</f>
        <v>0</v>
      </c>
      <c r="BF191" s="183">
        <f>IF(N191="snížená",J191,0)</f>
        <v>0</v>
      </c>
      <c r="BG191" s="183">
        <f>IF(N191="zákl. přenesená",J191,0)</f>
        <v>0</v>
      </c>
      <c r="BH191" s="183">
        <f>IF(N191="sníž. přenesená",J191,0)</f>
        <v>0</v>
      </c>
      <c r="BI191" s="183">
        <f>IF(N191="nulová",J191,0)</f>
        <v>0</v>
      </c>
      <c r="BJ191" s="14" t="s">
        <v>86</v>
      </c>
      <c r="BK191" s="183">
        <f>ROUND(I191*H191,2)</f>
        <v>0</v>
      </c>
      <c r="BL191" s="14" t="s">
        <v>268</v>
      </c>
      <c r="BM191" s="182" t="s">
        <v>373</v>
      </c>
    </row>
    <row r="192" spans="2:65" s="1" customFormat="1" ht="24" customHeight="1">
      <c r="B192" s="170"/>
      <c r="C192" s="171" t="s">
        <v>374</v>
      </c>
      <c r="D192" s="171" t="s">
        <v>125</v>
      </c>
      <c r="E192" s="172" t="s">
        <v>375</v>
      </c>
      <c r="F192" s="173" t="s">
        <v>376</v>
      </c>
      <c r="G192" s="174" t="s">
        <v>377</v>
      </c>
      <c r="H192" s="175">
        <v>18</v>
      </c>
      <c r="I192" s="176"/>
      <c r="J192" s="177">
        <f>ROUND(I192*H192,2)</f>
        <v>0</v>
      </c>
      <c r="K192" s="173" t="s">
        <v>1</v>
      </c>
      <c r="L192" s="33"/>
      <c r="M192" s="178" t="s">
        <v>1</v>
      </c>
      <c r="N192" s="179" t="s">
        <v>43</v>
      </c>
      <c r="O192" s="69"/>
      <c r="P192" s="180">
        <f>O192*H192</f>
        <v>0</v>
      </c>
      <c r="Q192" s="180">
        <v>0</v>
      </c>
      <c r="R192" s="180">
        <f>Q192*H192</f>
        <v>0</v>
      </c>
      <c r="S192" s="180">
        <v>0</v>
      </c>
      <c r="T192" s="181">
        <f>S192*H192</f>
        <v>0</v>
      </c>
      <c r="AR192" s="182" t="s">
        <v>268</v>
      </c>
      <c r="AT192" s="182" t="s">
        <v>125</v>
      </c>
      <c r="AU192" s="182" t="s">
        <v>88</v>
      </c>
      <c r="AY192" s="14" t="s">
        <v>122</v>
      </c>
      <c r="BE192" s="183">
        <f>IF(N192="základní",J192,0)</f>
        <v>0</v>
      </c>
      <c r="BF192" s="183">
        <f>IF(N192="snížená",J192,0)</f>
        <v>0</v>
      </c>
      <c r="BG192" s="183">
        <f>IF(N192="zákl. přenesená",J192,0)</f>
        <v>0</v>
      </c>
      <c r="BH192" s="183">
        <f>IF(N192="sníž. přenesená",J192,0)</f>
        <v>0</v>
      </c>
      <c r="BI192" s="183">
        <f>IF(N192="nulová",J192,0)</f>
        <v>0</v>
      </c>
      <c r="BJ192" s="14" t="s">
        <v>86</v>
      </c>
      <c r="BK192" s="183">
        <f>ROUND(I192*H192,2)</f>
        <v>0</v>
      </c>
      <c r="BL192" s="14" t="s">
        <v>268</v>
      </c>
      <c r="BM192" s="182" t="s">
        <v>378</v>
      </c>
    </row>
    <row r="193" spans="2:65" s="1" customFormat="1" ht="16.5" customHeight="1">
      <c r="B193" s="170"/>
      <c r="C193" s="171" t="s">
        <v>379</v>
      </c>
      <c r="D193" s="171" t="s">
        <v>125</v>
      </c>
      <c r="E193" s="172" t="s">
        <v>380</v>
      </c>
      <c r="F193" s="173" t="s">
        <v>381</v>
      </c>
      <c r="G193" s="174" t="s">
        <v>377</v>
      </c>
      <c r="H193" s="175">
        <v>3</v>
      </c>
      <c r="I193" s="176"/>
      <c r="J193" s="177">
        <f>ROUND(I193*H193,2)</f>
        <v>0</v>
      </c>
      <c r="K193" s="173" t="s">
        <v>129</v>
      </c>
      <c r="L193" s="33"/>
      <c r="M193" s="178" t="s">
        <v>1</v>
      </c>
      <c r="N193" s="179" t="s">
        <v>43</v>
      </c>
      <c r="O193" s="69"/>
      <c r="P193" s="180">
        <f>O193*H193</f>
        <v>0</v>
      </c>
      <c r="Q193" s="180">
        <v>2.45329</v>
      </c>
      <c r="R193" s="180">
        <f>Q193*H193</f>
        <v>7.35987</v>
      </c>
      <c r="S193" s="180">
        <v>0</v>
      </c>
      <c r="T193" s="181">
        <f>S193*H193</f>
        <v>0</v>
      </c>
      <c r="AR193" s="182" t="s">
        <v>268</v>
      </c>
      <c r="AT193" s="182" t="s">
        <v>125</v>
      </c>
      <c r="AU193" s="182" t="s">
        <v>88</v>
      </c>
      <c r="AY193" s="14" t="s">
        <v>122</v>
      </c>
      <c r="BE193" s="183">
        <f>IF(N193="základní",J193,0)</f>
        <v>0</v>
      </c>
      <c r="BF193" s="183">
        <f>IF(N193="snížená",J193,0)</f>
        <v>0</v>
      </c>
      <c r="BG193" s="183">
        <f>IF(N193="zákl. přenesená",J193,0)</f>
        <v>0</v>
      </c>
      <c r="BH193" s="183">
        <f>IF(N193="sníž. přenesená",J193,0)</f>
        <v>0</v>
      </c>
      <c r="BI193" s="183">
        <f>IF(N193="nulová",J193,0)</f>
        <v>0</v>
      </c>
      <c r="BJ193" s="14" t="s">
        <v>86</v>
      </c>
      <c r="BK193" s="183">
        <f>ROUND(I193*H193,2)</f>
        <v>0</v>
      </c>
      <c r="BL193" s="14" t="s">
        <v>268</v>
      </c>
      <c r="BM193" s="182" t="s">
        <v>382</v>
      </c>
    </row>
    <row r="194" spans="2:65" s="1" customFormat="1" ht="24" customHeight="1">
      <c r="B194" s="170"/>
      <c r="C194" s="171" t="s">
        <v>383</v>
      </c>
      <c r="D194" s="171" t="s">
        <v>125</v>
      </c>
      <c r="E194" s="172" t="s">
        <v>384</v>
      </c>
      <c r="F194" s="173" t="s">
        <v>385</v>
      </c>
      <c r="G194" s="174" t="s">
        <v>377</v>
      </c>
      <c r="H194" s="175">
        <v>3</v>
      </c>
      <c r="I194" s="176"/>
      <c r="J194" s="177">
        <f>ROUND(I194*H194,2)</f>
        <v>0</v>
      </c>
      <c r="K194" s="173" t="s">
        <v>129</v>
      </c>
      <c r="L194" s="33"/>
      <c r="M194" s="178" t="s">
        <v>1</v>
      </c>
      <c r="N194" s="179" t="s">
        <v>43</v>
      </c>
      <c r="O194" s="69"/>
      <c r="P194" s="180">
        <f>O194*H194</f>
        <v>0</v>
      </c>
      <c r="Q194" s="180">
        <v>0</v>
      </c>
      <c r="R194" s="180">
        <f>Q194*H194</f>
        <v>0</v>
      </c>
      <c r="S194" s="180">
        <v>0</v>
      </c>
      <c r="T194" s="181">
        <f>S194*H194</f>
        <v>0</v>
      </c>
      <c r="AR194" s="182" t="s">
        <v>268</v>
      </c>
      <c r="AT194" s="182" t="s">
        <v>125</v>
      </c>
      <c r="AU194" s="182" t="s">
        <v>88</v>
      </c>
      <c r="AY194" s="14" t="s">
        <v>122</v>
      </c>
      <c r="BE194" s="183">
        <f>IF(N194="základní",J194,0)</f>
        <v>0</v>
      </c>
      <c r="BF194" s="183">
        <f>IF(N194="snížená",J194,0)</f>
        <v>0</v>
      </c>
      <c r="BG194" s="183">
        <f>IF(N194="zákl. přenesená",J194,0)</f>
        <v>0</v>
      </c>
      <c r="BH194" s="183">
        <f>IF(N194="sníž. přenesená",J194,0)</f>
        <v>0</v>
      </c>
      <c r="BI194" s="183">
        <f>IF(N194="nulová",J194,0)</f>
        <v>0</v>
      </c>
      <c r="BJ194" s="14" t="s">
        <v>86</v>
      </c>
      <c r="BK194" s="183">
        <f>ROUND(I194*H194,2)</f>
        <v>0</v>
      </c>
      <c r="BL194" s="14" t="s">
        <v>268</v>
      </c>
      <c r="BM194" s="182" t="s">
        <v>386</v>
      </c>
    </row>
    <row r="195" spans="2:65" s="1" customFormat="1" ht="16.5" customHeight="1">
      <c r="B195" s="170"/>
      <c r="C195" s="171" t="s">
        <v>387</v>
      </c>
      <c r="D195" s="171" t="s">
        <v>125</v>
      </c>
      <c r="E195" s="172" t="s">
        <v>388</v>
      </c>
      <c r="F195" s="173" t="s">
        <v>389</v>
      </c>
      <c r="G195" s="174" t="s">
        <v>377</v>
      </c>
      <c r="H195" s="175">
        <v>18</v>
      </c>
      <c r="I195" s="176"/>
      <c r="J195" s="177">
        <f>ROUND(I195*H195,2)</f>
        <v>0</v>
      </c>
      <c r="K195" s="173" t="s">
        <v>390</v>
      </c>
      <c r="L195" s="33"/>
      <c r="M195" s="178" t="s">
        <v>1</v>
      </c>
      <c r="N195" s="179" t="s">
        <v>43</v>
      </c>
      <c r="O195" s="69"/>
      <c r="P195" s="180">
        <f>O195*H195</f>
        <v>0</v>
      </c>
      <c r="Q195" s="180">
        <v>0</v>
      </c>
      <c r="R195" s="180">
        <f>Q195*H195</f>
        <v>0</v>
      </c>
      <c r="S195" s="180">
        <v>0</v>
      </c>
      <c r="T195" s="181">
        <f>S195*H195</f>
        <v>0</v>
      </c>
      <c r="AR195" s="182" t="s">
        <v>268</v>
      </c>
      <c r="AT195" s="182" t="s">
        <v>125</v>
      </c>
      <c r="AU195" s="182" t="s">
        <v>88</v>
      </c>
      <c r="AY195" s="14" t="s">
        <v>122</v>
      </c>
      <c r="BE195" s="183">
        <f>IF(N195="základní",J195,0)</f>
        <v>0</v>
      </c>
      <c r="BF195" s="183">
        <f>IF(N195="snížená",J195,0)</f>
        <v>0</v>
      </c>
      <c r="BG195" s="183">
        <f>IF(N195="zákl. přenesená",J195,0)</f>
        <v>0</v>
      </c>
      <c r="BH195" s="183">
        <f>IF(N195="sníž. přenesená",J195,0)</f>
        <v>0</v>
      </c>
      <c r="BI195" s="183">
        <f>IF(N195="nulová",J195,0)</f>
        <v>0</v>
      </c>
      <c r="BJ195" s="14" t="s">
        <v>86</v>
      </c>
      <c r="BK195" s="183">
        <f>ROUND(I195*H195,2)</f>
        <v>0</v>
      </c>
      <c r="BL195" s="14" t="s">
        <v>268</v>
      </c>
      <c r="BM195" s="182" t="s">
        <v>391</v>
      </c>
    </row>
    <row r="196" spans="2:65" s="1" customFormat="1" ht="24" customHeight="1">
      <c r="B196" s="170"/>
      <c r="C196" s="171" t="s">
        <v>392</v>
      </c>
      <c r="D196" s="171" t="s">
        <v>125</v>
      </c>
      <c r="E196" s="172" t="s">
        <v>393</v>
      </c>
      <c r="F196" s="173" t="s">
        <v>394</v>
      </c>
      <c r="G196" s="174" t="s">
        <v>141</v>
      </c>
      <c r="H196" s="175">
        <v>134</v>
      </c>
      <c r="I196" s="176"/>
      <c r="J196" s="177">
        <f>ROUND(I196*H196,2)</f>
        <v>0</v>
      </c>
      <c r="K196" s="173" t="s">
        <v>129</v>
      </c>
      <c r="L196" s="33"/>
      <c r="M196" s="178" t="s">
        <v>1</v>
      </c>
      <c r="N196" s="179" t="s">
        <v>43</v>
      </c>
      <c r="O196" s="69"/>
      <c r="P196" s="180">
        <f>O196*H196</f>
        <v>0</v>
      </c>
      <c r="Q196" s="180">
        <v>0</v>
      </c>
      <c r="R196" s="180">
        <f>Q196*H196</f>
        <v>0</v>
      </c>
      <c r="S196" s="180">
        <v>0</v>
      </c>
      <c r="T196" s="181">
        <f>S196*H196</f>
        <v>0</v>
      </c>
      <c r="AR196" s="182" t="s">
        <v>268</v>
      </c>
      <c r="AT196" s="182" t="s">
        <v>125</v>
      </c>
      <c r="AU196" s="182" t="s">
        <v>88</v>
      </c>
      <c r="AY196" s="14" t="s">
        <v>122</v>
      </c>
      <c r="BE196" s="183">
        <f>IF(N196="základní",J196,0)</f>
        <v>0</v>
      </c>
      <c r="BF196" s="183">
        <f>IF(N196="snížená",J196,0)</f>
        <v>0</v>
      </c>
      <c r="BG196" s="183">
        <f>IF(N196="zákl. přenesená",J196,0)</f>
        <v>0</v>
      </c>
      <c r="BH196" s="183">
        <f>IF(N196="sníž. přenesená",J196,0)</f>
        <v>0</v>
      </c>
      <c r="BI196" s="183">
        <f>IF(N196="nulová",J196,0)</f>
        <v>0</v>
      </c>
      <c r="BJ196" s="14" t="s">
        <v>86</v>
      </c>
      <c r="BK196" s="183">
        <f>ROUND(I196*H196,2)</f>
        <v>0</v>
      </c>
      <c r="BL196" s="14" t="s">
        <v>268</v>
      </c>
      <c r="BM196" s="182" t="s">
        <v>395</v>
      </c>
    </row>
    <row r="197" spans="2:65" s="1" customFormat="1" ht="24" customHeight="1">
      <c r="B197" s="170"/>
      <c r="C197" s="171" t="s">
        <v>268</v>
      </c>
      <c r="D197" s="171" t="s">
        <v>125</v>
      </c>
      <c r="E197" s="172" t="s">
        <v>396</v>
      </c>
      <c r="F197" s="173" t="s">
        <v>397</v>
      </c>
      <c r="G197" s="174" t="s">
        <v>141</v>
      </c>
      <c r="H197" s="175">
        <v>12</v>
      </c>
      <c r="I197" s="176"/>
      <c r="J197" s="177">
        <f>ROUND(I197*H197,2)</f>
        <v>0</v>
      </c>
      <c r="K197" s="173" t="s">
        <v>129</v>
      </c>
      <c r="L197" s="33"/>
      <c r="M197" s="178" t="s">
        <v>1</v>
      </c>
      <c r="N197" s="179" t="s">
        <v>43</v>
      </c>
      <c r="O197" s="69"/>
      <c r="P197" s="180">
        <f>O197*H197</f>
        <v>0</v>
      </c>
      <c r="Q197" s="180">
        <v>0</v>
      </c>
      <c r="R197" s="180">
        <f>Q197*H197</f>
        <v>0</v>
      </c>
      <c r="S197" s="180">
        <v>0</v>
      </c>
      <c r="T197" s="181">
        <f>S197*H197</f>
        <v>0</v>
      </c>
      <c r="AR197" s="182" t="s">
        <v>268</v>
      </c>
      <c r="AT197" s="182" t="s">
        <v>125</v>
      </c>
      <c r="AU197" s="182" t="s">
        <v>88</v>
      </c>
      <c r="AY197" s="14" t="s">
        <v>122</v>
      </c>
      <c r="BE197" s="183">
        <f>IF(N197="základní",J197,0)</f>
        <v>0</v>
      </c>
      <c r="BF197" s="183">
        <f>IF(N197="snížená",J197,0)</f>
        <v>0</v>
      </c>
      <c r="BG197" s="183">
        <f>IF(N197="zákl. přenesená",J197,0)</f>
        <v>0</v>
      </c>
      <c r="BH197" s="183">
        <f>IF(N197="sníž. přenesená",J197,0)</f>
        <v>0</v>
      </c>
      <c r="BI197" s="183">
        <f>IF(N197="nulová",J197,0)</f>
        <v>0</v>
      </c>
      <c r="BJ197" s="14" t="s">
        <v>86</v>
      </c>
      <c r="BK197" s="183">
        <f>ROUND(I197*H197,2)</f>
        <v>0</v>
      </c>
      <c r="BL197" s="14" t="s">
        <v>268</v>
      </c>
      <c r="BM197" s="182" t="s">
        <v>398</v>
      </c>
    </row>
    <row r="198" spans="2:65" s="1" customFormat="1" ht="24" customHeight="1">
      <c r="B198" s="170"/>
      <c r="C198" s="171" t="s">
        <v>399</v>
      </c>
      <c r="D198" s="171" t="s">
        <v>125</v>
      </c>
      <c r="E198" s="172" t="s">
        <v>400</v>
      </c>
      <c r="F198" s="173" t="s">
        <v>401</v>
      </c>
      <c r="G198" s="174" t="s">
        <v>179</v>
      </c>
      <c r="H198" s="175">
        <v>8</v>
      </c>
      <c r="I198" s="176"/>
      <c r="J198" s="177">
        <f>ROUND(I198*H198,2)</f>
        <v>0</v>
      </c>
      <c r="K198" s="173" t="s">
        <v>1</v>
      </c>
      <c r="L198" s="33"/>
      <c r="M198" s="178" t="s">
        <v>1</v>
      </c>
      <c r="N198" s="179" t="s">
        <v>43</v>
      </c>
      <c r="O198" s="69"/>
      <c r="P198" s="180">
        <f>O198*H198</f>
        <v>0</v>
      </c>
      <c r="Q198" s="180">
        <v>0</v>
      </c>
      <c r="R198" s="180">
        <f>Q198*H198</f>
        <v>0</v>
      </c>
      <c r="S198" s="180">
        <v>0</v>
      </c>
      <c r="T198" s="181">
        <f>S198*H198</f>
        <v>0</v>
      </c>
      <c r="AR198" s="182" t="s">
        <v>268</v>
      </c>
      <c r="AT198" s="182" t="s">
        <v>125</v>
      </c>
      <c r="AU198" s="182" t="s">
        <v>88</v>
      </c>
      <c r="AY198" s="14" t="s">
        <v>122</v>
      </c>
      <c r="BE198" s="183">
        <f>IF(N198="základní",J198,0)</f>
        <v>0</v>
      </c>
      <c r="BF198" s="183">
        <f>IF(N198="snížená",J198,0)</f>
        <v>0</v>
      </c>
      <c r="BG198" s="183">
        <f>IF(N198="zákl. přenesená",J198,0)</f>
        <v>0</v>
      </c>
      <c r="BH198" s="183">
        <f>IF(N198="sníž. přenesená",J198,0)</f>
        <v>0</v>
      </c>
      <c r="BI198" s="183">
        <f>IF(N198="nulová",J198,0)</f>
        <v>0</v>
      </c>
      <c r="BJ198" s="14" t="s">
        <v>86</v>
      </c>
      <c r="BK198" s="183">
        <f>ROUND(I198*H198,2)</f>
        <v>0</v>
      </c>
      <c r="BL198" s="14" t="s">
        <v>268</v>
      </c>
      <c r="BM198" s="182" t="s">
        <v>402</v>
      </c>
    </row>
    <row r="199" spans="2:65" s="1" customFormat="1" ht="24" customHeight="1">
      <c r="B199" s="170"/>
      <c r="C199" s="171" t="s">
        <v>403</v>
      </c>
      <c r="D199" s="171" t="s">
        <v>125</v>
      </c>
      <c r="E199" s="172" t="s">
        <v>404</v>
      </c>
      <c r="F199" s="173" t="s">
        <v>405</v>
      </c>
      <c r="G199" s="174" t="s">
        <v>377</v>
      </c>
      <c r="H199" s="175">
        <v>18</v>
      </c>
      <c r="I199" s="176"/>
      <c r="J199" s="177">
        <f>ROUND(I199*H199,2)</f>
        <v>0</v>
      </c>
      <c r="K199" s="173" t="s">
        <v>129</v>
      </c>
      <c r="L199" s="33"/>
      <c r="M199" s="178" t="s">
        <v>1</v>
      </c>
      <c r="N199" s="179" t="s">
        <v>43</v>
      </c>
      <c r="O199" s="69"/>
      <c r="P199" s="180">
        <f>O199*H199</f>
        <v>0</v>
      </c>
      <c r="Q199" s="180">
        <v>0</v>
      </c>
      <c r="R199" s="180">
        <f>Q199*H199</f>
        <v>0</v>
      </c>
      <c r="S199" s="180">
        <v>0</v>
      </c>
      <c r="T199" s="181">
        <f>S199*H199</f>
        <v>0</v>
      </c>
      <c r="AR199" s="182" t="s">
        <v>268</v>
      </c>
      <c r="AT199" s="182" t="s">
        <v>125</v>
      </c>
      <c r="AU199" s="182" t="s">
        <v>88</v>
      </c>
      <c r="AY199" s="14" t="s">
        <v>122</v>
      </c>
      <c r="BE199" s="183">
        <f>IF(N199="základní",J199,0)</f>
        <v>0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14" t="s">
        <v>86</v>
      </c>
      <c r="BK199" s="183">
        <f>ROUND(I199*H199,2)</f>
        <v>0</v>
      </c>
      <c r="BL199" s="14" t="s">
        <v>268</v>
      </c>
      <c r="BM199" s="182" t="s">
        <v>406</v>
      </c>
    </row>
    <row r="200" spans="2:65" s="1" customFormat="1" ht="24" customHeight="1">
      <c r="B200" s="170"/>
      <c r="C200" s="171" t="s">
        <v>407</v>
      </c>
      <c r="D200" s="171" t="s">
        <v>125</v>
      </c>
      <c r="E200" s="172" t="s">
        <v>408</v>
      </c>
      <c r="F200" s="173" t="s">
        <v>409</v>
      </c>
      <c r="G200" s="174" t="s">
        <v>141</v>
      </c>
      <c r="H200" s="175">
        <v>24</v>
      </c>
      <c r="I200" s="176"/>
      <c r="J200" s="177">
        <f>ROUND(I200*H200,2)</f>
        <v>0</v>
      </c>
      <c r="K200" s="173" t="s">
        <v>129</v>
      </c>
      <c r="L200" s="33"/>
      <c r="M200" s="178" t="s">
        <v>1</v>
      </c>
      <c r="N200" s="179" t="s">
        <v>43</v>
      </c>
      <c r="O200" s="69"/>
      <c r="P200" s="180">
        <f>O200*H200</f>
        <v>0</v>
      </c>
      <c r="Q200" s="180">
        <v>0</v>
      </c>
      <c r="R200" s="180">
        <f>Q200*H200</f>
        <v>0</v>
      </c>
      <c r="S200" s="180">
        <v>0</v>
      </c>
      <c r="T200" s="181">
        <f>S200*H200</f>
        <v>0</v>
      </c>
      <c r="AR200" s="182" t="s">
        <v>268</v>
      </c>
      <c r="AT200" s="182" t="s">
        <v>125</v>
      </c>
      <c r="AU200" s="182" t="s">
        <v>88</v>
      </c>
      <c r="AY200" s="14" t="s">
        <v>122</v>
      </c>
      <c r="BE200" s="183">
        <f>IF(N200="základní",J200,0)</f>
        <v>0</v>
      </c>
      <c r="BF200" s="183">
        <f>IF(N200="snížená",J200,0)</f>
        <v>0</v>
      </c>
      <c r="BG200" s="183">
        <f>IF(N200="zákl. přenesená",J200,0)</f>
        <v>0</v>
      </c>
      <c r="BH200" s="183">
        <f>IF(N200="sníž. přenesená",J200,0)</f>
        <v>0</v>
      </c>
      <c r="BI200" s="183">
        <f>IF(N200="nulová",J200,0)</f>
        <v>0</v>
      </c>
      <c r="BJ200" s="14" t="s">
        <v>86</v>
      </c>
      <c r="BK200" s="183">
        <f>ROUND(I200*H200,2)</f>
        <v>0</v>
      </c>
      <c r="BL200" s="14" t="s">
        <v>268</v>
      </c>
      <c r="BM200" s="182" t="s">
        <v>410</v>
      </c>
    </row>
    <row r="201" spans="2:65" s="1" customFormat="1" ht="16.5" customHeight="1">
      <c r="B201" s="170"/>
      <c r="C201" s="184" t="s">
        <v>411</v>
      </c>
      <c r="D201" s="184" t="s">
        <v>132</v>
      </c>
      <c r="E201" s="185" t="s">
        <v>412</v>
      </c>
      <c r="F201" s="186" t="s">
        <v>413</v>
      </c>
      <c r="G201" s="187" t="s">
        <v>141</v>
      </c>
      <c r="H201" s="188">
        <v>24</v>
      </c>
      <c r="I201" s="189"/>
      <c r="J201" s="190">
        <f>ROUND(I201*H201,2)</f>
        <v>0</v>
      </c>
      <c r="K201" s="186" t="s">
        <v>1</v>
      </c>
      <c r="L201" s="191"/>
      <c r="M201" s="192" t="s">
        <v>1</v>
      </c>
      <c r="N201" s="193" t="s">
        <v>43</v>
      </c>
      <c r="O201" s="69"/>
      <c r="P201" s="180">
        <f>O201*H201</f>
        <v>0</v>
      </c>
      <c r="Q201" s="180">
        <v>0.00159</v>
      </c>
      <c r="R201" s="180">
        <f>Q201*H201</f>
        <v>0.03816</v>
      </c>
      <c r="S201" s="180">
        <v>0</v>
      </c>
      <c r="T201" s="181">
        <f>S201*H201</f>
        <v>0</v>
      </c>
      <c r="AR201" s="182" t="s">
        <v>146</v>
      </c>
      <c r="AT201" s="182" t="s">
        <v>132</v>
      </c>
      <c r="AU201" s="182" t="s">
        <v>88</v>
      </c>
      <c r="AY201" s="14" t="s">
        <v>122</v>
      </c>
      <c r="BE201" s="183">
        <f>IF(N201="základní",J201,0)</f>
        <v>0</v>
      </c>
      <c r="BF201" s="183">
        <f>IF(N201="snížená",J201,0)</f>
        <v>0</v>
      </c>
      <c r="BG201" s="183">
        <f>IF(N201="zákl. přenesená",J201,0)</f>
        <v>0</v>
      </c>
      <c r="BH201" s="183">
        <f>IF(N201="sníž. přenesená",J201,0)</f>
        <v>0</v>
      </c>
      <c r="BI201" s="183">
        <f>IF(N201="nulová",J201,0)</f>
        <v>0</v>
      </c>
      <c r="BJ201" s="14" t="s">
        <v>86</v>
      </c>
      <c r="BK201" s="183">
        <f>ROUND(I201*H201,2)</f>
        <v>0</v>
      </c>
      <c r="BL201" s="14" t="s">
        <v>146</v>
      </c>
      <c r="BM201" s="182" t="s">
        <v>414</v>
      </c>
    </row>
    <row r="202" spans="2:65" s="1" customFormat="1" ht="24" customHeight="1">
      <c r="B202" s="170"/>
      <c r="C202" s="171" t="s">
        <v>415</v>
      </c>
      <c r="D202" s="171" t="s">
        <v>125</v>
      </c>
      <c r="E202" s="172" t="s">
        <v>416</v>
      </c>
      <c r="F202" s="173" t="s">
        <v>417</v>
      </c>
      <c r="G202" s="174" t="s">
        <v>418</v>
      </c>
      <c r="H202" s="175">
        <v>72</v>
      </c>
      <c r="I202" s="176"/>
      <c r="J202" s="177">
        <f>ROUND(I202*H202,2)</f>
        <v>0</v>
      </c>
      <c r="K202" s="173" t="s">
        <v>129</v>
      </c>
      <c r="L202" s="33"/>
      <c r="M202" s="178" t="s">
        <v>1</v>
      </c>
      <c r="N202" s="179" t="s">
        <v>43</v>
      </c>
      <c r="O202" s="69"/>
      <c r="P202" s="180">
        <f>O202*H202</f>
        <v>0</v>
      </c>
      <c r="Q202" s="180">
        <v>0.00084</v>
      </c>
      <c r="R202" s="180">
        <f>Q202*H202</f>
        <v>0.060480000000000006</v>
      </c>
      <c r="S202" s="180">
        <v>0</v>
      </c>
      <c r="T202" s="181">
        <f>S202*H202</f>
        <v>0</v>
      </c>
      <c r="AR202" s="182" t="s">
        <v>268</v>
      </c>
      <c r="AT202" s="182" t="s">
        <v>125</v>
      </c>
      <c r="AU202" s="182" t="s">
        <v>88</v>
      </c>
      <c r="AY202" s="14" t="s">
        <v>122</v>
      </c>
      <c r="BE202" s="183">
        <f>IF(N202="základní",J202,0)</f>
        <v>0</v>
      </c>
      <c r="BF202" s="183">
        <f>IF(N202="snížená",J202,0)</f>
        <v>0</v>
      </c>
      <c r="BG202" s="183">
        <f>IF(N202="zákl. přenesená",J202,0)</f>
        <v>0</v>
      </c>
      <c r="BH202" s="183">
        <f>IF(N202="sníž. přenesená",J202,0)</f>
        <v>0</v>
      </c>
      <c r="BI202" s="183">
        <f>IF(N202="nulová",J202,0)</f>
        <v>0</v>
      </c>
      <c r="BJ202" s="14" t="s">
        <v>86</v>
      </c>
      <c r="BK202" s="183">
        <f>ROUND(I202*H202,2)</f>
        <v>0</v>
      </c>
      <c r="BL202" s="14" t="s">
        <v>268</v>
      </c>
      <c r="BM202" s="182" t="s">
        <v>419</v>
      </c>
    </row>
    <row r="203" spans="2:65" s="1" customFormat="1" ht="16.5" customHeight="1">
      <c r="B203" s="170"/>
      <c r="C203" s="171" t="s">
        <v>420</v>
      </c>
      <c r="D203" s="171" t="s">
        <v>125</v>
      </c>
      <c r="E203" s="172" t="s">
        <v>421</v>
      </c>
      <c r="F203" s="173" t="s">
        <v>422</v>
      </c>
      <c r="G203" s="174" t="s">
        <v>418</v>
      </c>
      <c r="H203" s="175">
        <v>72</v>
      </c>
      <c r="I203" s="176"/>
      <c r="J203" s="177">
        <f>ROUND(I203*H203,2)</f>
        <v>0</v>
      </c>
      <c r="K203" s="173" t="s">
        <v>129</v>
      </c>
      <c r="L203" s="33"/>
      <c r="M203" s="178" t="s">
        <v>1</v>
      </c>
      <c r="N203" s="179" t="s">
        <v>43</v>
      </c>
      <c r="O203" s="69"/>
      <c r="P203" s="180">
        <f>O203*H203</f>
        <v>0</v>
      </c>
      <c r="Q203" s="180">
        <v>0.0007</v>
      </c>
      <c r="R203" s="180">
        <f>Q203*H203</f>
        <v>0.0504</v>
      </c>
      <c r="S203" s="180">
        <v>0</v>
      </c>
      <c r="T203" s="181">
        <f>S203*H203</f>
        <v>0</v>
      </c>
      <c r="AR203" s="182" t="s">
        <v>268</v>
      </c>
      <c r="AT203" s="182" t="s">
        <v>125</v>
      </c>
      <c r="AU203" s="182" t="s">
        <v>88</v>
      </c>
      <c r="AY203" s="14" t="s">
        <v>122</v>
      </c>
      <c r="BE203" s="183">
        <f>IF(N203="základní",J203,0)</f>
        <v>0</v>
      </c>
      <c r="BF203" s="183">
        <f>IF(N203="snížená",J203,0)</f>
        <v>0</v>
      </c>
      <c r="BG203" s="183">
        <f>IF(N203="zákl. přenesená",J203,0)</f>
        <v>0</v>
      </c>
      <c r="BH203" s="183">
        <f>IF(N203="sníž. přenesená",J203,0)</f>
        <v>0</v>
      </c>
      <c r="BI203" s="183">
        <f>IF(N203="nulová",J203,0)</f>
        <v>0</v>
      </c>
      <c r="BJ203" s="14" t="s">
        <v>86</v>
      </c>
      <c r="BK203" s="183">
        <f>ROUND(I203*H203,2)</f>
        <v>0</v>
      </c>
      <c r="BL203" s="14" t="s">
        <v>268</v>
      </c>
      <c r="BM203" s="182" t="s">
        <v>423</v>
      </c>
    </row>
    <row r="204" spans="2:65" s="1" customFormat="1" ht="24" customHeight="1">
      <c r="B204" s="170"/>
      <c r="C204" s="171" t="s">
        <v>424</v>
      </c>
      <c r="D204" s="171" t="s">
        <v>125</v>
      </c>
      <c r="E204" s="172" t="s">
        <v>425</v>
      </c>
      <c r="F204" s="173" t="s">
        <v>426</v>
      </c>
      <c r="G204" s="174" t="s">
        <v>418</v>
      </c>
      <c r="H204" s="175">
        <v>72</v>
      </c>
      <c r="I204" s="176"/>
      <c r="J204" s="177">
        <f>ROUND(I204*H204,2)</f>
        <v>0</v>
      </c>
      <c r="K204" s="173" t="s">
        <v>129</v>
      </c>
      <c r="L204" s="33"/>
      <c r="M204" s="178" t="s">
        <v>1</v>
      </c>
      <c r="N204" s="179" t="s">
        <v>43</v>
      </c>
      <c r="O204" s="69"/>
      <c r="P204" s="180">
        <f>O204*H204</f>
        <v>0</v>
      </c>
      <c r="Q204" s="180">
        <v>0</v>
      </c>
      <c r="R204" s="180">
        <f>Q204*H204</f>
        <v>0</v>
      </c>
      <c r="S204" s="180">
        <v>0</v>
      </c>
      <c r="T204" s="181">
        <f>S204*H204</f>
        <v>0</v>
      </c>
      <c r="AR204" s="182" t="s">
        <v>268</v>
      </c>
      <c r="AT204" s="182" t="s">
        <v>125</v>
      </c>
      <c r="AU204" s="182" t="s">
        <v>88</v>
      </c>
      <c r="AY204" s="14" t="s">
        <v>122</v>
      </c>
      <c r="BE204" s="183">
        <f>IF(N204="základní",J204,0)</f>
        <v>0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14" t="s">
        <v>86</v>
      </c>
      <c r="BK204" s="183">
        <f>ROUND(I204*H204,2)</f>
        <v>0</v>
      </c>
      <c r="BL204" s="14" t="s">
        <v>268</v>
      </c>
      <c r="BM204" s="182" t="s">
        <v>427</v>
      </c>
    </row>
    <row r="205" spans="2:65" s="1" customFormat="1" ht="24" customHeight="1">
      <c r="B205" s="170"/>
      <c r="C205" s="171" t="s">
        <v>428</v>
      </c>
      <c r="D205" s="171" t="s">
        <v>125</v>
      </c>
      <c r="E205" s="172" t="s">
        <v>429</v>
      </c>
      <c r="F205" s="173" t="s">
        <v>430</v>
      </c>
      <c r="G205" s="174" t="s">
        <v>141</v>
      </c>
      <c r="H205" s="175">
        <v>134</v>
      </c>
      <c r="I205" s="176"/>
      <c r="J205" s="177">
        <f>ROUND(I205*H205,2)</f>
        <v>0</v>
      </c>
      <c r="K205" s="173" t="s">
        <v>129</v>
      </c>
      <c r="L205" s="33"/>
      <c r="M205" s="178" t="s">
        <v>1</v>
      </c>
      <c r="N205" s="179" t="s">
        <v>43</v>
      </c>
      <c r="O205" s="69"/>
      <c r="P205" s="180">
        <f>O205*H205</f>
        <v>0</v>
      </c>
      <c r="Q205" s="180">
        <v>0.07807</v>
      </c>
      <c r="R205" s="180">
        <f>Q205*H205</f>
        <v>10.46138</v>
      </c>
      <c r="S205" s="180">
        <v>0</v>
      </c>
      <c r="T205" s="181">
        <f>S205*H205</f>
        <v>0</v>
      </c>
      <c r="AR205" s="182" t="s">
        <v>268</v>
      </c>
      <c r="AT205" s="182" t="s">
        <v>125</v>
      </c>
      <c r="AU205" s="182" t="s">
        <v>88</v>
      </c>
      <c r="AY205" s="14" t="s">
        <v>122</v>
      </c>
      <c r="BE205" s="183">
        <f>IF(N205="základní",J205,0)</f>
        <v>0</v>
      </c>
      <c r="BF205" s="183">
        <f>IF(N205="snížená",J205,0)</f>
        <v>0</v>
      </c>
      <c r="BG205" s="183">
        <f>IF(N205="zákl. přenesená",J205,0)</f>
        <v>0</v>
      </c>
      <c r="BH205" s="183">
        <f>IF(N205="sníž. přenesená",J205,0)</f>
        <v>0</v>
      </c>
      <c r="BI205" s="183">
        <f>IF(N205="nulová",J205,0)</f>
        <v>0</v>
      </c>
      <c r="BJ205" s="14" t="s">
        <v>86</v>
      </c>
      <c r="BK205" s="183">
        <f>ROUND(I205*H205,2)</f>
        <v>0</v>
      </c>
      <c r="BL205" s="14" t="s">
        <v>268</v>
      </c>
      <c r="BM205" s="182" t="s">
        <v>431</v>
      </c>
    </row>
    <row r="206" spans="2:65" s="1" customFormat="1" ht="24" customHeight="1">
      <c r="B206" s="170"/>
      <c r="C206" s="171" t="s">
        <v>432</v>
      </c>
      <c r="D206" s="171" t="s">
        <v>125</v>
      </c>
      <c r="E206" s="172" t="s">
        <v>433</v>
      </c>
      <c r="F206" s="173" t="s">
        <v>434</v>
      </c>
      <c r="G206" s="174" t="s">
        <v>141</v>
      </c>
      <c r="H206" s="175">
        <v>12</v>
      </c>
      <c r="I206" s="176"/>
      <c r="J206" s="177">
        <f>ROUND(I206*H206,2)</f>
        <v>0</v>
      </c>
      <c r="K206" s="173" t="s">
        <v>129</v>
      </c>
      <c r="L206" s="33"/>
      <c r="M206" s="178" t="s">
        <v>1</v>
      </c>
      <c r="N206" s="179" t="s">
        <v>43</v>
      </c>
      <c r="O206" s="69"/>
      <c r="P206" s="180">
        <f>O206*H206</f>
        <v>0</v>
      </c>
      <c r="Q206" s="180">
        <v>0.15614</v>
      </c>
      <c r="R206" s="180">
        <f>Q206*H206</f>
        <v>1.87368</v>
      </c>
      <c r="S206" s="180">
        <v>0</v>
      </c>
      <c r="T206" s="181">
        <f>S206*H206</f>
        <v>0</v>
      </c>
      <c r="AR206" s="182" t="s">
        <v>268</v>
      </c>
      <c r="AT206" s="182" t="s">
        <v>125</v>
      </c>
      <c r="AU206" s="182" t="s">
        <v>88</v>
      </c>
      <c r="AY206" s="14" t="s">
        <v>122</v>
      </c>
      <c r="BE206" s="183">
        <f>IF(N206="základní",J206,0)</f>
        <v>0</v>
      </c>
      <c r="BF206" s="183">
        <f>IF(N206="snížená",J206,0)</f>
        <v>0</v>
      </c>
      <c r="BG206" s="183">
        <f>IF(N206="zákl. přenesená",J206,0)</f>
        <v>0</v>
      </c>
      <c r="BH206" s="183">
        <f>IF(N206="sníž. přenesená",J206,0)</f>
        <v>0</v>
      </c>
      <c r="BI206" s="183">
        <f>IF(N206="nulová",J206,0)</f>
        <v>0</v>
      </c>
      <c r="BJ206" s="14" t="s">
        <v>86</v>
      </c>
      <c r="BK206" s="183">
        <f>ROUND(I206*H206,2)</f>
        <v>0</v>
      </c>
      <c r="BL206" s="14" t="s">
        <v>268</v>
      </c>
      <c r="BM206" s="182" t="s">
        <v>435</v>
      </c>
    </row>
    <row r="207" spans="2:65" s="1" customFormat="1" ht="24" customHeight="1">
      <c r="B207" s="170"/>
      <c r="C207" s="171" t="s">
        <v>436</v>
      </c>
      <c r="D207" s="171" t="s">
        <v>125</v>
      </c>
      <c r="E207" s="172" t="s">
        <v>437</v>
      </c>
      <c r="F207" s="173" t="s">
        <v>438</v>
      </c>
      <c r="G207" s="174" t="s">
        <v>141</v>
      </c>
      <c r="H207" s="175">
        <v>95</v>
      </c>
      <c r="I207" s="176"/>
      <c r="J207" s="177">
        <f>ROUND(I207*H207,2)</f>
        <v>0</v>
      </c>
      <c r="K207" s="173" t="s">
        <v>129</v>
      </c>
      <c r="L207" s="33"/>
      <c r="M207" s="178" t="s">
        <v>1</v>
      </c>
      <c r="N207" s="179" t="s">
        <v>43</v>
      </c>
      <c r="O207" s="69"/>
      <c r="P207" s="180">
        <f>O207*H207</f>
        <v>0</v>
      </c>
      <c r="Q207" s="180">
        <v>0</v>
      </c>
      <c r="R207" s="180">
        <f>Q207*H207</f>
        <v>0</v>
      </c>
      <c r="S207" s="180">
        <v>0</v>
      </c>
      <c r="T207" s="181">
        <f>S207*H207</f>
        <v>0</v>
      </c>
      <c r="AR207" s="182" t="s">
        <v>268</v>
      </c>
      <c r="AT207" s="182" t="s">
        <v>125</v>
      </c>
      <c r="AU207" s="182" t="s">
        <v>88</v>
      </c>
      <c r="AY207" s="14" t="s">
        <v>122</v>
      </c>
      <c r="BE207" s="183">
        <f>IF(N207="základní",J207,0)</f>
        <v>0</v>
      </c>
      <c r="BF207" s="183">
        <f>IF(N207="snížená",J207,0)</f>
        <v>0</v>
      </c>
      <c r="BG207" s="183">
        <f>IF(N207="zákl. přenesená",J207,0)</f>
        <v>0</v>
      </c>
      <c r="BH207" s="183">
        <f>IF(N207="sníž. přenesená",J207,0)</f>
        <v>0</v>
      </c>
      <c r="BI207" s="183">
        <f>IF(N207="nulová",J207,0)</f>
        <v>0</v>
      </c>
      <c r="BJ207" s="14" t="s">
        <v>86</v>
      </c>
      <c r="BK207" s="183">
        <f>ROUND(I207*H207,2)</f>
        <v>0</v>
      </c>
      <c r="BL207" s="14" t="s">
        <v>268</v>
      </c>
      <c r="BM207" s="182" t="s">
        <v>439</v>
      </c>
    </row>
    <row r="208" spans="2:65" s="1" customFormat="1" ht="24" customHeight="1">
      <c r="B208" s="170"/>
      <c r="C208" s="171" t="s">
        <v>440</v>
      </c>
      <c r="D208" s="171" t="s">
        <v>125</v>
      </c>
      <c r="E208" s="172" t="s">
        <v>441</v>
      </c>
      <c r="F208" s="173" t="s">
        <v>442</v>
      </c>
      <c r="G208" s="174" t="s">
        <v>141</v>
      </c>
      <c r="H208" s="175">
        <v>5</v>
      </c>
      <c r="I208" s="176"/>
      <c r="J208" s="177">
        <f>ROUND(I208*H208,2)</f>
        <v>0</v>
      </c>
      <c r="K208" s="173" t="s">
        <v>129</v>
      </c>
      <c r="L208" s="33"/>
      <c r="M208" s="178" t="s">
        <v>1</v>
      </c>
      <c r="N208" s="179" t="s">
        <v>43</v>
      </c>
      <c r="O208" s="69"/>
      <c r="P208" s="180">
        <f>O208*H208</f>
        <v>0</v>
      </c>
      <c r="Q208" s="180">
        <v>0.38425</v>
      </c>
      <c r="R208" s="180">
        <f>Q208*H208</f>
        <v>1.92125</v>
      </c>
      <c r="S208" s="180">
        <v>0</v>
      </c>
      <c r="T208" s="181">
        <f>S208*H208</f>
        <v>0</v>
      </c>
      <c r="AR208" s="182" t="s">
        <v>268</v>
      </c>
      <c r="AT208" s="182" t="s">
        <v>125</v>
      </c>
      <c r="AU208" s="182" t="s">
        <v>88</v>
      </c>
      <c r="AY208" s="14" t="s">
        <v>122</v>
      </c>
      <c r="BE208" s="183">
        <f>IF(N208="základní",J208,0)</f>
        <v>0</v>
      </c>
      <c r="BF208" s="183">
        <f>IF(N208="snížená",J208,0)</f>
        <v>0</v>
      </c>
      <c r="BG208" s="183">
        <f>IF(N208="zákl. přenesená",J208,0)</f>
        <v>0</v>
      </c>
      <c r="BH208" s="183">
        <f>IF(N208="sníž. přenesená",J208,0)</f>
        <v>0</v>
      </c>
      <c r="BI208" s="183">
        <f>IF(N208="nulová",J208,0)</f>
        <v>0</v>
      </c>
      <c r="BJ208" s="14" t="s">
        <v>86</v>
      </c>
      <c r="BK208" s="183">
        <f>ROUND(I208*H208,2)</f>
        <v>0</v>
      </c>
      <c r="BL208" s="14" t="s">
        <v>268</v>
      </c>
      <c r="BM208" s="182" t="s">
        <v>443</v>
      </c>
    </row>
    <row r="209" spans="2:65" s="1" customFormat="1" ht="24" customHeight="1">
      <c r="B209" s="170"/>
      <c r="C209" s="184" t="s">
        <v>444</v>
      </c>
      <c r="D209" s="184" t="s">
        <v>132</v>
      </c>
      <c r="E209" s="185" t="s">
        <v>445</v>
      </c>
      <c r="F209" s="186" t="s">
        <v>446</v>
      </c>
      <c r="G209" s="187" t="s">
        <v>141</v>
      </c>
      <c r="H209" s="188">
        <v>3</v>
      </c>
      <c r="I209" s="189"/>
      <c r="J209" s="190">
        <f>ROUND(I209*H209,2)</f>
        <v>0</v>
      </c>
      <c r="K209" s="186" t="s">
        <v>1</v>
      </c>
      <c r="L209" s="191"/>
      <c r="M209" s="192" t="s">
        <v>1</v>
      </c>
      <c r="N209" s="193" t="s">
        <v>43</v>
      </c>
      <c r="O209" s="69"/>
      <c r="P209" s="180">
        <f>O209*H209</f>
        <v>0</v>
      </c>
      <c r="Q209" s="180">
        <v>0.49</v>
      </c>
      <c r="R209" s="180">
        <f>Q209*H209</f>
        <v>1.47</v>
      </c>
      <c r="S209" s="180">
        <v>0</v>
      </c>
      <c r="T209" s="181">
        <f>S209*H209</f>
        <v>0</v>
      </c>
      <c r="AR209" s="182" t="s">
        <v>146</v>
      </c>
      <c r="AT209" s="182" t="s">
        <v>132</v>
      </c>
      <c r="AU209" s="182" t="s">
        <v>88</v>
      </c>
      <c r="AY209" s="14" t="s">
        <v>122</v>
      </c>
      <c r="BE209" s="183">
        <f>IF(N209="základní",J209,0)</f>
        <v>0</v>
      </c>
      <c r="BF209" s="183">
        <f>IF(N209="snížená",J209,0)</f>
        <v>0</v>
      </c>
      <c r="BG209" s="183">
        <f>IF(N209="zákl. přenesená",J209,0)</f>
        <v>0</v>
      </c>
      <c r="BH209" s="183">
        <f>IF(N209="sníž. přenesená",J209,0)</f>
        <v>0</v>
      </c>
      <c r="BI209" s="183">
        <f>IF(N209="nulová",J209,0)</f>
        <v>0</v>
      </c>
      <c r="BJ209" s="14" t="s">
        <v>86</v>
      </c>
      <c r="BK209" s="183">
        <f>ROUND(I209*H209,2)</f>
        <v>0</v>
      </c>
      <c r="BL209" s="14" t="s">
        <v>146</v>
      </c>
      <c r="BM209" s="182" t="s">
        <v>447</v>
      </c>
    </row>
    <row r="210" spans="2:65" s="1" customFormat="1" ht="16.5" customHeight="1">
      <c r="B210" s="170"/>
      <c r="C210" s="184" t="s">
        <v>448</v>
      </c>
      <c r="D210" s="184" t="s">
        <v>132</v>
      </c>
      <c r="E210" s="185" t="s">
        <v>449</v>
      </c>
      <c r="F210" s="186" t="s">
        <v>450</v>
      </c>
      <c r="G210" s="187" t="s">
        <v>141</v>
      </c>
      <c r="H210" s="188">
        <v>2</v>
      </c>
      <c r="I210" s="189"/>
      <c r="J210" s="190">
        <f>ROUND(I210*H210,2)</f>
        <v>0</v>
      </c>
      <c r="K210" s="186" t="s">
        <v>129</v>
      </c>
      <c r="L210" s="191"/>
      <c r="M210" s="192" t="s">
        <v>1</v>
      </c>
      <c r="N210" s="193" t="s">
        <v>43</v>
      </c>
      <c r="O210" s="69"/>
      <c r="P210" s="180">
        <f>O210*H210</f>
        <v>0</v>
      </c>
      <c r="Q210" s="180">
        <v>0.1015</v>
      </c>
      <c r="R210" s="180">
        <f>Q210*H210</f>
        <v>0.203</v>
      </c>
      <c r="S210" s="180">
        <v>0</v>
      </c>
      <c r="T210" s="181">
        <f>S210*H210</f>
        <v>0</v>
      </c>
      <c r="AR210" s="182" t="s">
        <v>146</v>
      </c>
      <c r="AT210" s="182" t="s">
        <v>132</v>
      </c>
      <c r="AU210" s="182" t="s">
        <v>88</v>
      </c>
      <c r="AY210" s="14" t="s">
        <v>122</v>
      </c>
      <c r="BE210" s="183">
        <f>IF(N210="základní",J210,0)</f>
        <v>0</v>
      </c>
      <c r="BF210" s="183">
        <f>IF(N210="snížená",J210,0)</f>
        <v>0</v>
      </c>
      <c r="BG210" s="183">
        <f>IF(N210="zákl. přenesená",J210,0)</f>
        <v>0</v>
      </c>
      <c r="BH210" s="183">
        <f>IF(N210="sníž. přenesená",J210,0)</f>
        <v>0</v>
      </c>
      <c r="BI210" s="183">
        <f>IF(N210="nulová",J210,0)</f>
        <v>0</v>
      </c>
      <c r="BJ210" s="14" t="s">
        <v>86</v>
      </c>
      <c r="BK210" s="183">
        <f>ROUND(I210*H210,2)</f>
        <v>0</v>
      </c>
      <c r="BL210" s="14" t="s">
        <v>146</v>
      </c>
      <c r="BM210" s="182" t="s">
        <v>451</v>
      </c>
    </row>
    <row r="211" spans="2:65" s="1" customFormat="1" ht="24" customHeight="1">
      <c r="B211" s="170"/>
      <c r="C211" s="171" t="s">
        <v>452</v>
      </c>
      <c r="D211" s="171" t="s">
        <v>125</v>
      </c>
      <c r="E211" s="172" t="s">
        <v>453</v>
      </c>
      <c r="F211" s="173" t="s">
        <v>454</v>
      </c>
      <c r="G211" s="174" t="s">
        <v>141</v>
      </c>
      <c r="H211" s="175">
        <v>15</v>
      </c>
      <c r="I211" s="176"/>
      <c r="J211" s="177">
        <f>ROUND(I211*H211,2)</f>
        <v>0</v>
      </c>
      <c r="K211" s="173" t="s">
        <v>129</v>
      </c>
      <c r="L211" s="33"/>
      <c r="M211" s="178" t="s">
        <v>1</v>
      </c>
      <c r="N211" s="179" t="s">
        <v>43</v>
      </c>
      <c r="O211" s="69"/>
      <c r="P211" s="180">
        <f>O211*H211</f>
        <v>0</v>
      </c>
      <c r="Q211" s="180">
        <v>0.108</v>
      </c>
      <c r="R211" s="180">
        <f>Q211*H211</f>
        <v>1.6199999999999999</v>
      </c>
      <c r="S211" s="180">
        <v>0</v>
      </c>
      <c r="T211" s="181">
        <f>S211*H211</f>
        <v>0</v>
      </c>
      <c r="AR211" s="182" t="s">
        <v>268</v>
      </c>
      <c r="AT211" s="182" t="s">
        <v>125</v>
      </c>
      <c r="AU211" s="182" t="s">
        <v>88</v>
      </c>
      <c r="AY211" s="14" t="s">
        <v>122</v>
      </c>
      <c r="BE211" s="183">
        <f>IF(N211="základní",J211,0)</f>
        <v>0</v>
      </c>
      <c r="BF211" s="183">
        <f>IF(N211="snížená",J211,0)</f>
        <v>0</v>
      </c>
      <c r="BG211" s="183">
        <f>IF(N211="zákl. přenesená",J211,0)</f>
        <v>0</v>
      </c>
      <c r="BH211" s="183">
        <f>IF(N211="sníž. přenesená",J211,0)</f>
        <v>0</v>
      </c>
      <c r="BI211" s="183">
        <f>IF(N211="nulová",J211,0)</f>
        <v>0</v>
      </c>
      <c r="BJ211" s="14" t="s">
        <v>86</v>
      </c>
      <c r="BK211" s="183">
        <f>ROUND(I211*H211,2)</f>
        <v>0</v>
      </c>
      <c r="BL211" s="14" t="s">
        <v>268</v>
      </c>
      <c r="BM211" s="182" t="s">
        <v>455</v>
      </c>
    </row>
    <row r="212" spans="2:65" s="1" customFormat="1" ht="24" customHeight="1">
      <c r="B212" s="170"/>
      <c r="C212" s="171" t="s">
        <v>456</v>
      </c>
      <c r="D212" s="171" t="s">
        <v>125</v>
      </c>
      <c r="E212" s="172" t="s">
        <v>457</v>
      </c>
      <c r="F212" s="173" t="s">
        <v>458</v>
      </c>
      <c r="G212" s="174" t="s">
        <v>141</v>
      </c>
      <c r="H212" s="175">
        <v>110</v>
      </c>
      <c r="I212" s="176"/>
      <c r="J212" s="177">
        <f>ROUND(I212*H212,2)</f>
        <v>0</v>
      </c>
      <c r="K212" s="173" t="s">
        <v>129</v>
      </c>
      <c r="L212" s="33"/>
      <c r="M212" s="178" t="s">
        <v>1</v>
      </c>
      <c r="N212" s="179" t="s">
        <v>43</v>
      </c>
      <c r="O212" s="69"/>
      <c r="P212" s="180">
        <f>O212*H212</f>
        <v>0</v>
      </c>
      <c r="Q212" s="180">
        <v>0.18</v>
      </c>
      <c r="R212" s="180">
        <f>Q212*H212</f>
        <v>19.8</v>
      </c>
      <c r="S212" s="180">
        <v>0</v>
      </c>
      <c r="T212" s="181">
        <f>S212*H212</f>
        <v>0</v>
      </c>
      <c r="AR212" s="182" t="s">
        <v>268</v>
      </c>
      <c r="AT212" s="182" t="s">
        <v>125</v>
      </c>
      <c r="AU212" s="182" t="s">
        <v>88</v>
      </c>
      <c r="AY212" s="14" t="s">
        <v>122</v>
      </c>
      <c r="BE212" s="183">
        <f>IF(N212="základní",J212,0)</f>
        <v>0</v>
      </c>
      <c r="BF212" s="183">
        <f>IF(N212="snížená",J212,0)</f>
        <v>0</v>
      </c>
      <c r="BG212" s="183">
        <f>IF(N212="zákl. přenesená",J212,0)</f>
        <v>0</v>
      </c>
      <c r="BH212" s="183">
        <f>IF(N212="sníž. přenesená",J212,0)</f>
        <v>0</v>
      </c>
      <c r="BI212" s="183">
        <f>IF(N212="nulová",J212,0)</f>
        <v>0</v>
      </c>
      <c r="BJ212" s="14" t="s">
        <v>86</v>
      </c>
      <c r="BK212" s="183">
        <f>ROUND(I212*H212,2)</f>
        <v>0</v>
      </c>
      <c r="BL212" s="14" t="s">
        <v>268</v>
      </c>
      <c r="BM212" s="182" t="s">
        <v>459</v>
      </c>
    </row>
    <row r="213" spans="2:65" s="1" customFormat="1" ht="16.5" customHeight="1">
      <c r="B213" s="170"/>
      <c r="C213" s="184" t="s">
        <v>460</v>
      </c>
      <c r="D213" s="184" t="s">
        <v>132</v>
      </c>
      <c r="E213" s="185" t="s">
        <v>461</v>
      </c>
      <c r="F213" s="186" t="s">
        <v>462</v>
      </c>
      <c r="G213" s="187" t="s">
        <v>206</v>
      </c>
      <c r="H213" s="188">
        <v>2</v>
      </c>
      <c r="I213" s="189"/>
      <c r="J213" s="190">
        <f>ROUND(I213*H213,2)</f>
        <v>0</v>
      </c>
      <c r="K213" s="186" t="s">
        <v>1</v>
      </c>
      <c r="L213" s="191"/>
      <c r="M213" s="192" t="s">
        <v>1</v>
      </c>
      <c r="N213" s="193" t="s">
        <v>43</v>
      </c>
      <c r="O213" s="69"/>
      <c r="P213" s="180">
        <f>O213*H213</f>
        <v>0</v>
      </c>
      <c r="Q213" s="180">
        <v>0.00069</v>
      </c>
      <c r="R213" s="180">
        <f>Q213*H213</f>
        <v>0.00138</v>
      </c>
      <c r="S213" s="180">
        <v>0</v>
      </c>
      <c r="T213" s="181">
        <f>S213*H213</f>
        <v>0</v>
      </c>
      <c r="AR213" s="182" t="s">
        <v>146</v>
      </c>
      <c r="AT213" s="182" t="s">
        <v>132</v>
      </c>
      <c r="AU213" s="182" t="s">
        <v>88</v>
      </c>
      <c r="AY213" s="14" t="s">
        <v>122</v>
      </c>
      <c r="BE213" s="183">
        <f>IF(N213="základní",J213,0)</f>
        <v>0</v>
      </c>
      <c r="BF213" s="183">
        <f>IF(N213="snížená",J213,0)</f>
        <v>0</v>
      </c>
      <c r="BG213" s="183">
        <f>IF(N213="zákl. přenesená",J213,0)</f>
        <v>0</v>
      </c>
      <c r="BH213" s="183">
        <f>IF(N213="sníž. přenesená",J213,0)</f>
        <v>0</v>
      </c>
      <c r="BI213" s="183">
        <f>IF(N213="nulová",J213,0)</f>
        <v>0</v>
      </c>
      <c r="BJ213" s="14" t="s">
        <v>86</v>
      </c>
      <c r="BK213" s="183">
        <f>ROUND(I213*H213,2)</f>
        <v>0</v>
      </c>
      <c r="BL213" s="14" t="s">
        <v>146</v>
      </c>
      <c r="BM213" s="182" t="s">
        <v>463</v>
      </c>
    </row>
    <row r="214" spans="2:65" s="1" customFormat="1" ht="24" customHeight="1">
      <c r="B214" s="170"/>
      <c r="C214" s="171" t="s">
        <v>464</v>
      </c>
      <c r="D214" s="171" t="s">
        <v>125</v>
      </c>
      <c r="E214" s="172" t="s">
        <v>465</v>
      </c>
      <c r="F214" s="173" t="s">
        <v>466</v>
      </c>
      <c r="G214" s="174" t="s">
        <v>141</v>
      </c>
      <c r="H214" s="175">
        <v>134</v>
      </c>
      <c r="I214" s="176"/>
      <c r="J214" s="177">
        <f>ROUND(I214*H214,2)</f>
        <v>0</v>
      </c>
      <c r="K214" s="173" t="s">
        <v>129</v>
      </c>
      <c r="L214" s="33"/>
      <c r="M214" s="178" t="s">
        <v>1</v>
      </c>
      <c r="N214" s="179" t="s">
        <v>43</v>
      </c>
      <c r="O214" s="69"/>
      <c r="P214" s="180">
        <f>O214*H214</f>
        <v>0</v>
      </c>
      <c r="Q214" s="180">
        <v>0</v>
      </c>
      <c r="R214" s="180">
        <f>Q214*H214</f>
        <v>0</v>
      </c>
      <c r="S214" s="180">
        <v>0</v>
      </c>
      <c r="T214" s="181">
        <f>S214*H214</f>
        <v>0</v>
      </c>
      <c r="AR214" s="182" t="s">
        <v>268</v>
      </c>
      <c r="AT214" s="182" t="s">
        <v>125</v>
      </c>
      <c r="AU214" s="182" t="s">
        <v>88</v>
      </c>
      <c r="AY214" s="14" t="s">
        <v>122</v>
      </c>
      <c r="BE214" s="183">
        <f>IF(N214="základní",J214,0)</f>
        <v>0</v>
      </c>
      <c r="BF214" s="183">
        <f>IF(N214="snížená",J214,0)</f>
        <v>0</v>
      </c>
      <c r="BG214" s="183">
        <f>IF(N214="zákl. přenesená",J214,0)</f>
        <v>0</v>
      </c>
      <c r="BH214" s="183">
        <f>IF(N214="sníž. přenesená",J214,0)</f>
        <v>0</v>
      </c>
      <c r="BI214" s="183">
        <f>IF(N214="nulová",J214,0)</f>
        <v>0</v>
      </c>
      <c r="BJ214" s="14" t="s">
        <v>86</v>
      </c>
      <c r="BK214" s="183">
        <f>ROUND(I214*H214,2)</f>
        <v>0</v>
      </c>
      <c r="BL214" s="14" t="s">
        <v>268</v>
      </c>
      <c r="BM214" s="182" t="s">
        <v>467</v>
      </c>
    </row>
    <row r="215" spans="2:65" s="1" customFormat="1" ht="24" customHeight="1">
      <c r="B215" s="170"/>
      <c r="C215" s="171" t="s">
        <v>468</v>
      </c>
      <c r="D215" s="171" t="s">
        <v>125</v>
      </c>
      <c r="E215" s="172" t="s">
        <v>469</v>
      </c>
      <c r="F215" s="173" t="s">
        <v>470</v>
      </c>
      <c r="G215" s="174" t="s">
        <v>141</v>
      </c>
      <c r="H215" s="175">
        <v>12</v>
      </c>
      <c r="I215" s="176"/>
      <c r="J215" s="177">
        <f>ROUND(I215*H215,2)</f>
        <v>0</v>
      </c>
      <c r="K215" s="173" t="s">
        <v>129</v>
      </c>
      <c r="L215" s="33"/>
      <c r="M215" s="178" t="s">
        <v>1</v>
      </c>
      <c r="N215" s="179" t="s">
        <v>43</v>
      </c>
      <c r="O215" s="69"/>
      <c r="P215" s="180">
        <f>O215*H215</f>
        <v>0</v>
      </c>
      <c r="Q215" s="180">
        <v>0</v>
      </c>
      <c r="R215" s="180">
        <f>Q215*H215</f>
        <v>0</v>
      </c>
      <c r="S215" s="180">
        <v>0</v>
      </c>
      <c r="T215" s="181">
        <f>S215*H215</f>
        <v>0</v>
      </c>
      <c r="AR215" s="182" t="s">
        <v>268</v>
      </c>
      <c r="AT215" s="182" t="s">
        <v>125</v>
      </c>
      <c r="AU215" s="182" t="s">
        <v>88</v>
      </c>
      <c r="AY215" s="14" t="s">
        <v>122</v>
      </c>
      <c r="BE215" s="183">
        <f>IF(N215="základní",J215,0)</f>
        <v>0</v>
      </c>
      <c r="BF215" s="183">
        <f>IF(N215="snížená",J215,0)</f>
        <v>0</v>
      </c>
      <c r="BG215" s="183">
        <f>IF(N215="zákl. přenesená",J215,0)</f>
        <v>0</v>
      </c>
      <c r="BH215" s="183">
        <f>IF(N215="sníž. přenesená",J215,0)</f>
        <v>0</v>
      </c>
      <c r="BI215" s="183">
        <f>IF(N215="nulová",J215,0)</f>
        <v>0</v>
      </c>
      <c r="BJ215" s="14" t="s">
        <v>86</v>
      </c>
      <c r="BK215" s="183">
        <f>ROUND(I215*H215,2)</f>
        <v>0</v>
      </c>
      <c r="BL215" s="14" t="s">
        <v>268</v>
      </c>
      <c r="BM215" s="182" t="s">
        <v>471</v>
      </c>
    </row>
    <row r="216" spans="2:65" s="1" customFormat="1" ht="24" customHeight="1">
      <c r="B216" s="170"/>
      <c r="C216" s="171" t="s">
        <v>472</v>
      </c>
      <c r="D216" s="171" t="s">
        <v>125</v>
      </c>
      <c r="E216" s="172" t="s">
        <v>473</v>
      </c>
      <c r="F216" s="173" t="s">
        <v>474</v>
      </c>
      <c r="G216" s="174" t="s">
        <v>377</v>
      </c>
      <c r="H216" s="175">
        <v>3</v>
      </c>
      <c r="I216" s="176"/>
      <c r="J216" s="177">
        <f>ROUND(I216*H216,2)</f>
        <v>0</v>
      </c>
      <c r="K216" s="173" t="s">
        <v>390</v>
      </c>
      <c r="L216" s="33"/>
      <c r="M216" s="178" t="s">
        <v>1</v>
      </c>
      <c r="N216" s="179" t="s">
        <v>43</v>
      </c>
      <c r="O216" s="69"/>
      <c r="P216" s="180">
        <f>O216*H216</f>
        <v>0</v>
      </c>
      <c r="Q216" s="180">
        <v>0</v>
      </c>
      <c r="R216" s="180">
        <f>Q216*H216</f>
        <v>0</v>
      </c>
      <c r="S216" s="180">
        <v>0</v>
      </c>
      <c r="T216" s="181">
        <f>S216*H216</f>
        <v>0</v>
      </c>
      <c r="AR216" s="182" t="s">
        <v>268</v>
      </c>
      <c r="AT216" s="182" t="s">
        <v>125</v>
      </c>
      <c r="AU216" s="182" t="s">
        <v>88</v>
      </c>
      <c r="AY216" s="14" t="s">
        <v>122</v>
      </c>
      <c r="BE216" s="183">
        <f>IF(N216="základní",J216,0)</f>
        <v>0</v>
      </c>
      <c r="BF216" s="183">
        <f>IF(N216="snížená",J216,0)</f>
        <v>0</v>
      </c>
      <c r="BG216" s="183">
        <f>IF(N216="zákl. přenesená",J216,0)</f>
        <v>0</v>
      </c>
      <c r="BH216" s="183">
        <f>IF(N216="sníž. přenesená",J216,0)</f>
        <v>0</v>
      </c>
      <c r="BI216" s="183">
        <f>IF(N216="nulová",J216,0)</f>
        <v>0</v>
      </c>
      <c r="BJ216" s="14" t="s">
        <v>86</v>
      </c>
      <c r="BK216" s="183">
        <f>ROUND(I216*H216,2)</f>
        <v>0</v>
      </c>
      <c r="BL216" s="14" t="s">
        <v>268</v>
      </c>
      <c r="BM216" s="182" t="s">
        <v>475</v>
      </c>
    </row>
    <row r="217" spans="2:65" s="1" customFormat="1" ht="24" customHeight="1">
      <c r="B217" s="170"/>
      <c r="C217" s="171" t="s">
        <v>476</v>
      </c>
      <c r="D217" s="171" t="s">
        <v>125</v>
      </c>
      <c r="E217" s="172" t="s">
        <v>477</v>
      </c>
      <c r="F217" s="173" t="s">
        <v>478</v>
      </c>
      <c r="G217" s="174" t="s">
        <v>377</v>
      </c>
      <c r="H217" s="175">
        <v>3</v>
      </c>
      <c r="I217" s="176"/>
      <c r="J217" s="177">
        <f>ROUND(I217*H217,2)</f>
        <v>0</v>
      </c>
      <c r="K217" s="173" t="s">
        <v>390</v>
      </c>
      <c r="L217" s="33"/>
      <c r="M217" s="178" t="s">
        <v>1</v>
      </c>
      <c r="N217" s="179" t="s">
        <v>43</v>
      </c>
      <c r="O217" s="69"/>
      <c r="P217" s="180">
        <f>O217*H217</f>
        <v>0</v>
      </c>
      <c r="Q217" s="180">
        <v>0</v>
      </c>
      <c r="R217" s="180">
        <f>Q217*H217</f>
        <v>0</v>
      </c>
      <c r="S217" s="180">
        <v>0</v>
      </c>
      <c r="T217" s="181">
        <f>S217*H217</f>
        <v>0</v>
      </c>
      <c r="AR217" s="182" t="s">
        <v>268</v>
      </c>
      <c r="AT217" s="182" t="s">
        <v>125</v>
      </c>
      <c r="AU217" s="182" t="s">
        <v>88</v>
      </c>
      <c r="AY217" s="14" t="s">
        <v>122</v>
      </c>
      <c r="BE217" s="183">
        <f>IF(N217="základní",J217,0)</f>
        <v>0</v>
      </c>
      <c r="BF217" s="183">
        <f>IF(N217="snížená",J217,0)</f>
        <v>0</v>
      </c>
      <c r="BG217" s="183">
        <f>IF(N217="zákl. přenesená",J217,0)</f>
        <v>0</v>
      </c>
      <c r="BH217" s="183">
        <f>IF(N217="sníž. přenesená",J217,0)</f>
        <v>0</v>
      </c>
      <c r="BI217" s="183">
        <f>IF(N217="nulová",J217,0)</f>
        <v>0</v>
      </c>
      <c r="BJ217" s="14" t="s">
        <v>86</v>
      </c>
      <c r="BK217" s="183">
        <f>ROUND(I217*H217,2)</f>
        <v>0</v>
      </c>
      <c r="BL217" s="14" t="s">
        <v>268</v>
      </c>
      <c r="BM217" s="182" t="s">
        <v>479</v>
      </c>
    </row>
    <row r="218" spans="2:65" s="1" customFormat="1" ht="24" customHeight="1">
      <c r="B218" s="170"/>
      <c r="C218" s="171" t="s">
        <v>480</v>
      </c>
      <c r="D218" s="171" t="s">
        <v>125</v>
      </c>
      <c r="E218" s="172" t="s">
        <v>481</v>
      </c>
      <c r="F218" s="173" t="s">
        <v>482</v>
      </c>
      <c r="G218" s="174" t="s">
        <v>418</v>
      </c>
      <c r="H218" s="175">
        <v>70</v>
      </c>
      <c r="I218" s="176"/>
      <c r="J218" s="177">
        <f>ROUND(I218*H218,2)</f>
        <v>0</v>
      </c>
      <c r="K218" s="173" t="s">
        <v>129</v>
      </c>
      <c r="L218" s="33"/>
      <c r="M218" s="178" t="s">
        <v>1</v>
      </c>
      <c r="N218" s="179" t="s">
        <v>43</v>
      </c>
      <c r="O218" s="69"/>
      <c r="P218" s="180">
        <f>O218*H218</f>
        <v>0</v>
      </c>
      <c r="Q218" s="180">
        <v>0.46166</v>
      </c>
      <c r="R218" s="180">
        <f>Q218*H218</f>
        <v>32.3162</v>
      </c>
      <c r="S218" s="180">
        <v>0</v>
      </c>
      <c r="T218" s="181">
        <f>S218*H218</f>
        <v>0</v>
      </c>
      <c r="AR218" s="182" t="s">
        <v>268</v>
      </c>
      <c r="AT218" s="182" t="s">
        <v>125</v>
      </c>
      <c r="AU218" s="182" t="s">
        <v>88</v>
      </c>
      <c r="AY218" s="14" t="s">
        <v>122</v>
      </c>
      <c r="BE218" s="183">
        <f>IF(N218="základní",J218,0)</f>
        <v>0</v>
      </c>
      <c r="BF218" s="183">
        <f>IF(N218="snížená",J218,0)</f>
        <v>0</v>
      </c>
      <c r="BG218" s="183">
        <f>IF(N218="zákl. přenesená",J218,0)</f>
        <v>0</v>
      </c>
      <c r="BH218" s="183">
        <f>IF(N218="sníž. přenesená",J218,0)</f>
        <v>0</v>
      </c>
      <c r="BI218" s="183">
        <f>IF(N218="nulová",J218,0)</f>
        <v>0</v>
      </c>
      <c r="BJ218" s="14" t="s">
        <v>86</v>
      </c>
      <c r="BK218" s="183">
        <f>ROUND(I218*H218,2)</f>
        <v>0</v>
      </c>
      <c r="BL218" s="14" t="s">
        <v>268</v>
      </c>
      <c r="BM218" s="182" t="s">
        <v>483</v>
      </c>
    </row>
    <row r="219" spans="2:65" s="1" customFormat="1" ht="16.5" customHeight="1">
      <c r="B219" s="170"/>
      <c r="C219" s="184" t="s">
        <v>484</v>
      </c>
      <c r="D219" s="184" t="s">
        <v>132</v>
      </c>
      <c r="E219" s="185" t="s">
        <v>485</v>
      </c>
      <c r="F219" s="186" t="s">
        <v>486</v>
      </c>
      <c r="G219" s="187" t="s">
        <v>128</v>
      </c>
      <c r="H219" s="188">
        <v>36</v>
      </c>
      <c r="I219" s="189"/>
      <c r="J219" s="190">
        <f>ROUND(I219*H219,2)</f>
        <v>0</v>
      </c>
      <c r="K219" s="186" t="s">
        <v>1</v>
      </c>
      <c r="L219" s="191"/>
      <c r="M219" s="192" t="s">
        <v>1</v>
      </c>
      <c r="N219" s="193" t="s">
        <v>43</v>
      </c>
      <c r="O219" s="69"/>
      <c r="P219" s="180">
        <f>O219*H219</f>
        <v>0</v>
      </c>
      <c r="Q219" s="180">
        <v>1</v>
      </c>
      <c r="R219" s="180">
        <f>Q219*H219</f>
        <v>36</v>
      </c>
      <c r="S219" s="180">
        <v>0</v>
      </c>
      <c r="T219" s="181">
        <f>S219*H219</f>
        <v>0</v>
      </c>
      <c r="AR219" s="182" t="s">
        <v>273</v>
      </c>
      <c r="AT219" s="182" t="s">
        <v>132</v>
      </c>
      <c r="AU219" s="182" t="s">
        <v>88</v>
      </c>
      <c r="AY219" s="14" t="s">
        <v>122</v>
      </c>
      <c r="BE219" s="183">
        <f>IF(N219="základní",J219,0)</f>
        <v>0</v>
      </c>
      <c r="BF219" s="183">
        <f>IF(N219="snížená",J219,0)</f>
        <v>0</v>
      </c>
      <c r="BG219" s="183">
        <f>IF(N219="zákl. přenesená",J219,0)</f>
        <v>0</v>
      </c>
      <c r="BH219" s="183">
        <f>IF(N219="sníž. přenesená",J219,0)</f>
        <v>0</v>
      </c>
      <c r="BI219" s="183">
        <f>IF(N219="nulová",J219,0)</f>
        <v>0</v>
      </c>
      <c r="BJ219" s="14" t="s">
        <v>86</v>
      </c>
      <c r="BK219" s="183">
        <f>ROUND(I219*H219,2)</f>
        <v>0</v>
      </c>
      <c r="BL219" s="14" t="s">
        <v>268</v>
      </c>
      <c r="BM219" s="182" t="s">
        <v>487</v>
      </c>
    </row>
    <row r="220" spans="2:65" s="1" customFormat="1" ht="16.5" customHeight="1">
      <c r="B220" s="170"/>
      <c r="C220" s="184" t="s">
        <v>488</v>
      </c>
      <c r="D220" s="184" t="s">
        <v>132</v>
      </c>
      <c r="E220" s="185" t="s">
        <v>489</v>
      </c>
      <c r="F220" s="186" t="s">
        <v>490</v>
      </c>
      <c r="G220" s="187" t="s">
        <v>377</v>
      </c>
      <c r="H220" s="188">
        <v>3</v>
      </c>
      <c r="I220" s="189"/>
      <c r="J220" s="190">
        <f>ROUND(I220*H220,2)</f>
        <v>0</v>
      </c>
      <c r="K220" s="186" t="s">
        <v>129</v>
      </c>
      <c r="L220" s="191"/>
      <c r="M220" s="192" t="s">
        <v>1</v>
      </c>
      <c r="N220" s="193" t="s">
        <v>43</v>
      </c>
      <c r="O220" s="69"/>
      <c r="P220" s="180">
        <f>O220*H220</f>
        <v>0</v>
      </c>
      <c r="Q220" s="180">
        <v>2.429</v>
      </c>
      <c r="R220" s="180">
        <f>Q220*H220</f>
        <v>7.286999999999999</v>
      </c>
      <c r="S220" s="180">
        <v>0</v>
      </c>
      <c r="T220" s="181">
        <f>S220*H220</f>
        <v>0</v>
      </c>
      <c r="AR220" s="182" t="s">
        <v>146</v>
      </c>
      <c r="AT220" s="182" t="s">
        <v>132</v>
      </c>
      <c r="AU220" s="182" t="s">
        <v>88</v>
      </c>
      <c r="AY220" s="14" t="s">
        <v>122</v>
      </c>
      <c r="BE220" s="183">
        <f>IF(N220="základní",J220,0)</f>
        <v>0</v>
      </c>
      <c r="BF220" s="183">
        <f>IF(N220="snížená",J220,0)</f>
        <v>0</v>
      </c>
      <c r="BG220" s="183">
        <f>IF(N220="zákl. přenesená",J220,0)</f>
        <v>0</v>
      </c>
      <c r="BH220" s="183">
        <f>IF(N220="sníž. přenesená",J220,0)</f>
        <v>0</v>
      </c>
      <c r="BI220" s="183">
        <f>IF(N220="nulová",J220,0)</f>
        <v>0</v>
      </c>
      <c r="BJ220" s="14" t="s">
        <v>86</v>
      </c>
      <c r="BK220" s="183">
        <f>ROUND(I220*H220,2)</f>
        <v>0</v>
      </c>
      <c r="BL220" s="14" t="s">
        <v>146</v>
      </c>
      <c r="BM220" s="182" t="s">
        <v>491</v>
      </c>
    </row>
    <row r="221" spans="2:65" s="1" customFormat="1" ht="16.5" customHeight="1">
      <c r="B221" s="170"/>
      <c r="C221" s="184" t="s">
        <v>492</v>
      </c>
      <c r="D221" s="184" t="s">
        <v>132</v>
      </c>
      <c r="E221" s="185" t="s">
        <v>493</v>
      </c>
      <c r="F221" s="186" t="s">
        <v>494</v>
      </c>
      <c r="G221" s="187" t="s">
        <v>128</v>
      </c>
      <c r="H221" s="188">
        <v>14</v>
      </c>
      <c r="I221" s="189"/>
      <c r="J221" s="190">
        <f>ROUND(I221*H221,2)</f>
        <v>0</v>
      </c>
      <c r="K221" s="186" t="s">
        <v>1</v>
      </c>
      <c r="L221" s="191"/>
      <c r="M221" s="192" t="s">
        <v>1</v>
      </c>
      <c r="N221" s="193" t="s">
        <v>43</v>
      </c>
      <c r="O221" s="69"/>
      <c r="P221" s="180">
        <f>O221*H221</f>
        <v>0</v>
      </c>
      <c r="Q221" s="180">
        <v>0.001</v>
      </c>
      <c r="R221" s="180">
        <f>Q221*H221</f>
        <v>0.014</v>
      </c>
      <c r="S221" s="180">
        <v>0</v>
      </c>
      <c r="T221" s="181">
        <f>S221*H221</f>
        <v>0</v>
      </c>
      <c r="AR221" s="182" t="s">
        <v>146</v>
      </c>
      <c r="AT221" s="182" t="s">
        <v>132</v>
      </c>
      <c r="AU221" s="182" t="s">
        <v>88</v>
      </c>
      <c r="AY221" s="14" t="s">
        <v>122</v>
      </c>
      <c r="BE221" s="183">
        <f>IF(N221="základní",J221,0)</f>
        <v>0</v>
      </c>
      <c r="BF221" s="183">
        <f>IF(N221="snížená",J221,0)</f>
        <v>0</v>
      </c>
      <c r="BG221" s="183">
        <f>IF(N221="zákl. přenesená",J221,0)</f>
        <v>0</v>
      </c>
      <c r="BH221" s="183">
        <f>IF(N221="sníž. přenesená",J221,0)</f>
        <v>0</v>
      </c>
      <c r="BI221" s="183">
        <f>IF(N221="nulová",J221,0)</f>
        <v>0</v>
      </c>
      <c r="BJ221" s="14" t="s">
        <v>86</v>
      </c>
      <c r="BK221" s="183">
        <f>ROUND(I221*H221,2)</f>
        <v>0</v>
      </c>
      <c r="BL221" s="14" t="s">
        <v>146</v>
      </c>
      <c r="BM221" s="182" t="s">
        <v>495</v>
      </c>
    </row>
    <row r="222" spans="2:63" s="11" customFormat="1" ht="20.85" customHeight="1">
      <c r="B222" s="157"/>
      <c r="D222" s="158" t="s">
        <v>77</v>
      </c>
      <c r="E222" s="168" t="s">
        <v>142</v>
      </c>
      <c r="F222" s="168" t="s">
        <v>496</v>
      </c>
      <c r="I222" s="160"/>
      <c r="J222" s="169">
        <f>BK222</f>
        <v>0</v>
      </c>
      <c r="L222" s="157"/>
      <c r="M222" s="162"/>
      <c r="N222" s="163"/>
      <c r="O222" s="163"/>
      <c r="P222" s="164">
        <f>SUM(P223:P227)</f>
        <v>0</v>
      </c>
      <c r="Q222" s="163"/>
      <c r="R222" s="164">
        <f>SUM(R223:R227)</f>
        <v>0</v>
      </c>
      <c r="S222" s="163"/>
      <c r="T222" s="165">
        <f>SUM(T223:T227)</f>
        <v>0</v>
      </c>
      <c r="AR222" s="158" t="s">
        <v>86</v>
      </c>
      <c r="AT222" s="166" t="s">
        <v>77</v>
      </c>
      <c r="AU222" s="166" t="s">
        <v>88</v>
      </c>
      <c r="AY222" s="158" t="s">
        <v>122</v>
      </c>
      <c r="BK222" s="167">
        <f>SUM(BK223:BK227)</f>
        <v>0</v>
      </c>
    </row>
    <row r="223" spans="2:65" s="1" customFormat="1" ht="16.5" customHeight="1">
      <c r="B223" s="170"/>
      <c r="C223" s="171" t="s">
        <v>497</v>
      </c>
      <c r="D223" s="171" t="s">
        <v>125</v>
      </c>
      <c r="E223" s="172" t="s">
        <v>498</v>
      </c>
      <c r="F223" s="173" t="s">
        <v>499</v>
      </c>
      <c r="G223" s="174" t="s">
        <v>377</v>
      </c>
      <c r="H223" s="175">
        <v>43</v>
      </c>
      <c r="I223" s="176"/>
      <c r="J223" s="177">
        <f>ROUND(I223*H223,2)</f>
        <v>0</v>
      </c>
      <c r="K223" s="173" t="s">
        <v>1</v>
      </c>
      <c r="L223" s="33"/>
      <c r="M223" s="178" t="s">
        <v>1</v>
      </c>
      <c r="N223" s="179" t="s">
        <v>43</v>
      </c>
      <c r="O223" s="69"/>
      <c r="P223" s="180">
        <f>O223*H223</f>
        <v>0</v>
      </c>
      <c r="Q223" s="180">
        <v>0</v>
      </c>
      <c r="R223" s="180">
        <f>Q223*H223</f>
        <v>0</v>
      </c>
      <c r="S223" s="180">
        <v>0</v>
      </c>
      <c r="T223" s="181">
        <f>S223*H223</f>
        <v>0</v>
      </c>
      <c r="AR223" s="182" t="s">
        <v>268</v>
      </c>
      <c r="AT223" s="182" t="s">
        <v>125</v>
      </c>
      <c r="AU223" s="182" t="s">
        <v>134</v>
      </c>
      <c r="AY223" s="14" t="s">
        <v>122</v>
      </c>
      <c r="BE223" s="183">
        <f>IF(N223="základní",J223,0)</f>
        <v>0</v>
      </c>
      <c r="BF223" s="183">
        <f>IF(N223="snížená",J223,0)</f>
        <v>0</v>
      </c>
      <c r="BG223" s="183">
        <f>IF(N223="zákl. přenesená",J223,0)</f>
        <v>0</v>
      </c>
      <c r="BH223" s="183">
        <f>IF(N223="sníž. přenesená",J223,0)</f>
        <v>0</v>
      </c>
      <c r="BI223" s="183">
        <f>IF(N223="nulová",J223,0)</f>
        <v>0</v>
      </c>
      <c r="BJ223" s="14" t="s">
        <v>86</v>
      </c>
      <c r="BK223" s="183">
        <f>ROUND(I223*H223,2)</f>
        <v>0</v>
      </c>
      <c r="BL223" s="14" t="s">
        <v>268</v>
      </c>
      <c r="BM223" s="182" t="s">
        <v>500</v>
      </c>
    </row>
    <row r="224" spans="2:65" s="1" customFormat="1" ht="16.5" customHeight="1">
      <c r="B224" s="170"/>
      <c r="C224" s="171" t="s">
        <v>501</v>
      </c>
      <c r="D224" s="171" t="s">
        <v>125</v>
      </c>
      <c r="E224" s="172" t="s">
        <v>502</v>
      </c>
      <c r="F224" s="173" t="s">
        <v>503</v>
      </c>
      <c r="G224" s="174" t="s">
        <v>377</v>
      </c>
      <c r="H224" s="175">
        <v>43</v>
      </c>
      <c r="I224" s="176"/>
      <c r="J224" s="177">
        <f>ROUND(I224*H224,2)</f>
        <v>0</v>
      </c>
      <c r="K224" s="173" t="s">
        <v>1</v>
      </c>
      <c r="L224" s="33"/>
      <c r="M224" s="178" t="s">
        <v>1</v>
      </c>
      <c r="N224" s="179" t="s">
        <v>43</v>
      </c>
      <c r="O224" s="69"/>
      <c r="P224" s="180">
        <f>O224*H224</f>
        <v>0</v>
      </c>
      <c r="Q224" s="180">
        <v>0</v>
      </c>
      <c r="R224" s="180">
        <f>Q224*H224</f>
        <v>0</v>
      </c>
      <c r="S224" s="180">
        <v>0</v>
      </c>
      <c r="T224" s="181">
        <f>S224*H224</f>
        <v>0</v>
      </c>
      <c r="AR224" s="182" t="s">
        <v>268</v>
      </c>
      <c r="AT224" s="182" t="s">
        <v>125</v>
      </c>
      <c r="AU224" s="182" t="s">
        <v>134</v>
      </c>
      <c r="AY224" s="14" t="s">
        <v>122</v>
      </c>
      <c r="BE224" s="183">
        <f>IF(N224="základní",J224,0)</f>
        <v>0</v>
      </c>
      <c r="BF224" s="183">
        <f>IF(N224="snížená",J224,0)</f>
        <v>0</v>
      </c>
      <c r="BG224" s="183">
        <f>IF(N224="zákl. přenesená",J224,0)</f>
        <v>0</v>
      </c>
      <c r="BH224" s="183">
        <f>IF(N224="sníž. přenesená",J224,0)</f>
        <v>0</v>
      </c>
      <c r="BI224" s="183">
        <f>IF(N224="nulová",J224,0)</f>
        <v>0</v>
      </c>
      <c r="BJ224" s="14" t="s">
        <v>86</v>
      </c>
      <c r="BK224" s="183">
        <f>ROUND(I224*H224,2)</f>
        <v>0</v>
      </c>
      <c r="BL224" s="14" t="s">
        <v>268</v>
      </c>
      <c r="BM224" s="182" t="s">
        <v>504</v>
      </c>
    </row>
    <row r="225" spans="2:65" s="1" customFormat="1" ht="16.5" customHeight="1">
      <c r="B225" s="170"/>
      <c r="C225" s="171" t="s">
        <v>505</v>
      </c>
      <c r="D225" s="171" t="s">
        <v>125</v>
      </c>
      <c r="E225" s="172" t="s">
        <v>506</v>
      </c>
      <c r="F225" s="173" t="s">
        <v>507</v>
      </c>
      <c r="G225" s="174" t="s">
        <v>377</v>
      </c>
      <c r="H225" s="175">
        <v>43</v>
      </c>
      <c r="I225" s="176"/>
      <c r="J225" s="177">
        <f>ROUND(I225*H225,2)</f>
        <v>0</v>
      </c>
      <c r="K225" s="173" t="s">
        <v>1</v>
      </c>
      <c r="L225" s="33"/>
      <c r="M225" s="178" t="s">
        <v>1</v>
      </c>
      <c r="N225" s="179" t="s">
        <v>43</v>
      </c>
      <c r="O225" s="69"/>
      <c r="P225" s="180">
        <f>O225*H225</f>
        <v>0</v>
      </c>
      <c r="Q225" s="180">
        <v>0</v>
      </c>
      <c r="R225" s="180">
        <f>Q225*H225</f>
        <v>0</v>
      </c>
      <c r="S225" s="180">
        <v>0</v>
      </c>
      <c r="T225" s="181">
        <f>S225*H225</f>
        <v>0</v>
      </c>
      <c r="AR225" s="182" t="s">
        <v>268</v>
      </c>
      <c r="AT225" s="182" t="s">
        <v>125</v>
      </c>
      <c r="AU225" s="182" t="s">
        <v>134</v>
      </c>
      <c r="AY225" s="14" t="s">
        <v>122</v>
      </c>
      <c r="BE225" s="183">
        <f>IF(N225="základní",J225,0)</f>
        <v>0</v>
      </c>
      <c r="BF225" s="183">
        <f>IF(N225="snížená",J225,0)</f>
        <v>0</v>
      </c>
      <c r="BG225" s="183">
        <f>IF(N225="zákl. přenesená",J225,0)</f>
        <v>0</v>
      </c>
      <c r="BH225" s="183">
        <f>IF(N225="sníž. přenesená",J225,0)</f>
        <v>0</v>
      </c>
      <c r="BI225" s="183">
        <f>IF(N225="nulová",J225,0)</f>
        <v>0</v>
      </c>
      <c r="BJ225" s="14" t="s">
        <v>86</v>
      </c>
      <c r="BK225" s="183">
        <f>ROUND(I225*H225,2)</f>
        <v>0</v>
      </c>
      <c r="BL225" s="14" t="s">
        <v>268</v>
      </c>
      <c r="BM225" s="182" t="s">
        <v>508</v>
      </c>
    </row>
    <row r="226" spans="2:65" s="1" customFormat="1" ht="16.5" customHeight="1">
      <c r="B226" s="170"/>
      <c r="C226" s="171" t="s">
        <v>509</v>
      </c>
      <c r="D226" s="171" t="s">
        <v>125</v>
      </c>
      <c r="E226" s="172" t="s">
        <v>510</v>
      </c>
      <c r="F226" s="173" t="s">
        <v>511</v>
      </c>
      <c r="G226" s="174" t="s">
        <v>377</v>
      </c>
      <c r="H226" s="175">
        <v>43</v>
      </c>
      <c r="I226" s="176"/>
      <c r="J226" s="177">
        <f>ROUND(I226*H226,2)</f>
        <v>0</v>
      </c>
      <c r="K226" s="173" t="s">
        <v>1</v>
      </c>
      <c r="L226" s="33"/>
      <c r="M226" s="178" t="s">
        <v>1</v>
      </c>
      <c r="N226" s="179" t="s">
        <v>43</v>
      </c>
      <c r="O226" s="69"/>
      <c r="P226" s="180">
        <f>O226*H226</f>
        <v>0</v>
      </c>
      <c r="Q226" s="180">
        <v>0</v>
      </c>
      <c r="R226" s="180">
        <f>Q226*H226</f>
        <v>0</v>
      </c>
      <c r="S226" s="180">
        <v>0</v>
      </c>
      <c r="T226" s="181">
        <f>S226*H226</f>
        <v>0</v>
      </c>
      <c r="AR226" s="182" t="s">
        <v>268</v>
      </c>
      <c r="AT226" s="182" t="s">
        <v>125</v>
      </c>
      <c r="AU226" s="182" t="s">
        <v>134</v>
      </c>
      <c r="AY226" s="14" t="s">
        <v>122</v>
      </c>
      <c r="BE226" s="183">
        <f>IF(N226="základní",J226,0)</f>
        <v>0</v>
      </c>
      <c r="BF226" s="183">
        <f>IF(N226="snížená",J226,0)</f>
        <v>0</v>
      </c>
      <c r="BG226" s="183">
        <f>IF(N226="zákl. přenesená",J226,0)</f>
        <v>0</v>
      </c>
      <c r="BH226" s="183">
        <f>IF(N226="sníž. přenesená",J226,0)</f>
        <v>0</v>
      </c>
      <c r="BI226" s="183">
        <f>IF(N226="nulová",J226,0)</f>
        <v>0</v>
      </c>
      <c r="BJ226" s="14" t="s">
        <v>86</v>
      </c>
      <c r="BK226" s="183">
        <f>ROUND(I226*H226,2)</f>
        <v>0</v>
      </c>
      <c r="BL226" s="14" t="s">
        <v>268</v>
      </c>
      <c r="BM226" s="182" t="s">
        <v>512</v>
      </c>
    </row>
    <row r="227" spans="2:65" s="1" customFormat="1" ht="16.5" customHeight="1">
      <c r="B227" s="170"/>
      <c r="C227" s="171" t="s">
        <v>513</v>
      </c>
      <c r="D227" s="171" t="s">
        <v>125</v>
      </c>
      <c r="E227" s="172" t="s">
        <v>514</v>
      </c>
      <c r="F227" s="173" t="s">
        <v>515</v>
      </c>
      <c r="G227" s="174" t="s">
        <v>128</v>
      </c>
      <c r="H227" s="175">
        <v>78</v>
      </c>
      <c r="I227" s="176"/>
      <c r="J227" s="177">
        <f>ROUND(I227*H227,2)</f>
        <v>0</v>
      </c>
      <c r="K227" s="173" t="s">
        <v>1</v>
      </c>
      <c r="L227" s="33"/>
      <c r="M227" s="178" t="s">
        <v>1</v>
      </c>
      <c r="N227" s="179" t="s">
        <v>43</v>
      </c>
      <c r="O227" s="69"/>
      <c r="P227" s="180">
        <f>O227*H227</f>
        <v>0</v>
      </c>
      <c r="Q227" s="180">
        <v>0</v>
      </c>
      <c r="R227" s="180">
        <f>Q227*H227</f>
        <v>0</v>
      </c>
      <c r="S227" s="180">
        <v>0</v>
      </c>
      <c r="T227" s="181">
        <f>S227*H227</f>
        <v>0</v>
      </c>
      <c r="AR227" s="182" t="s">
        <v>268</v>
      </c>
      <c r="AT227" s="182" t="s">
        <v>125</v>
      </c>
      <c r="AU227" s="182" t="s">
        <v>134</v>
      </c>
      <c r="AY227" s="14" t="s">
        <v>122</v>
      </c>
      <c r="BE227" s="183">
        <f>IF(N227="základní",J227,0)</f>
        <v>0</v>
      </c>
      <c r="BF227" s="183">
        <f>IF(N227="snížená",J227,0)</f>
        <v>0</v>
      </c>
      <c r="BG227" s="183">
        <f>IF(N227="zákl. přenesená",J227,0)</f>
        <v>0</v>
      </c>
      <c r="BH227" s="183">
        <f>IF(N227="sníž. přenesená",J227,0)</f>
        <v>0</v>
      </c>
      <c r="BI227" s="183">
        <f>IF(N227="nulová",J227,0)</f>
        <v>0</v>
      </c>
      <c r="BJ227" s="14" t="s">
        <v>86</v>
      </c>
      <c r="BK227" s="183">
        <f>ROUND(I227*H227,2)</f>
        <v>0</v>
      </c>
      <c r="BL227" s="14" t="s">
        <v>268</v>
      </c>
      <c r="BM227" s="182" t="s">
        <v>516</v>
      </c>
    </row>
    <row r="228" spans="2:63" s="11" customFormat="1" ht="25.9" customHeight="1">
      <c r="B228" s="157"/>
      <c r="D228" s="158" t="s">
        <v>77</v>
      </c>
      <c r="E228" s="159" t="s">
        <v>517</v>
      </c>
      <c r="F228" s="159" t="s">
        <v>518</v>
      </c>
      <c r="I228" s="160"/>
      <c r="J228" s="161">
        <f>BK228</f>
        <v>0</v>
      </c>
      <c r="L228" s="157"/>
      <c r="M228" s="162"/>
      <c r="N228" s="163"/>
      <c r="O228" s="163"/>
      <c r="P228" s="164">
        <f>P229+SUM(P230:P232)</f>
        <v>0</v>
      </c>
      <c r="Q228" s="163"/>
      <c r="R228" s="164">
        <f>R229+SUM(R230:R232)</f>
        <v>0</v>
      </c>
      <c r="S228" s="163"/>
      <c r="T228" s="165">
        <f>T229+SUM(T230:T232)</f>
        <v>0</v>
      </c>
      <c r="AR228" s="158" t="s">
        <v>130</v>
      </c>
      <c r="AT228" s="166" t="s">
        <v>77</v>
      </c>
      <c r="AU228" s="166" t="s">
        <v>78</v>
      </c>
      <c r="AY228" s="158" t="s">
        <v>122</v>
      </c>
      <c r="BK228" s="167">
        <f>BK229+SUM(BK230:BK232)</f>
        <v>0</v>
      </c>
    </row>
    <row r="229" spans="2:65" s="1" customFormat="1" ht="16.5" customHeight="1">
      <c r="B229" s="170"/>
      <c r="C229" s="171" t="s">
        <v>519</v>
      </c>
      <c r="D229" s="171" t="s">
        <v>125</v>
      </c>
      <c r="E229" s="172" t="s">
        <v>520</v>
      </c>
      <c r="F229" s="173" t="s">
        <v>521</v>
      </c>
      <c r="G229" s="174" t="s">
        <v>522</v>
      </c>
      <c r="H229" s="175">
        <v>4</v>
      </c>
      <c r="I229" s="176"/>
      <c r="J229" s="177">
        <f>ROUND(I229*H229,2)</f>
        <v>0</v>
      </c>
      <c r="K229" s="173" t="s">
        <v>129</v>
      </c>
      <c r="L229" s="33"/>
      <c r="M229" s="178" t="s">
        <v>1</v>
      </c>
      <c r="N229" s="179" t="s">
        <v>43</v>
      </c>
      <c r="O229" s="69"/>
      <c r="P229" s="180">
        <f>O229*H229</f>
        <v>0</v>
      </c>
      <c r="Q229" s="180">
        <v>0</v>
      </c>
      <c r="R229" s="180">
        <f>Q229*H229</f>
        <v>0</v>
      </c>
      <c r="S229" s="180">
        <v>0</v>
      </c>
      <c r="T229" s="181">
        <f>S229*H229</f>
        <v>0</v>
      </c>
      <c r="AR229" s="182" t="s">
        <v>523</v>
      </c>
      <c r="AT229" s="182" t="s">
        <v>125</v>
      </c>
      <c r="AU229" s="182" t="s">
        <v>86</v>
      </c>
      <c r="AY229" s="14" t="s">
        <v>122</v>
      </c>
      <c r="BE229" s="183">
        <f>IF(N229="základní",J229,0)</f>
        <v>0</v>
      </c>
      <c r="BF229" s="183">
        <f>IF(N229="snížená",J229,0)</f>
        <v>0</v>
      </c>
      <c r="BG229" s="183">
        <f>IF(N229="zákl. přenesená",J229,0)</f>
        <v>0</v>
      </c>
      <c r="BH229" s="183">
        <f>IF(N229="sníž. přenesená",J229,0)</f>
        <v>0</v>
      </c>
      <c r="BI229" s="183">
        <f>IF(N229="nulová",J229,0)</f>
        <v>0</v>
      </c>
      <c r="BJ229" s="14" t="s">
        <v>86</v>
      </c>
      <c r="BK229" s="183">
        <f>ROUND(I229*H229,2)</f>
        <v>0</v>
      </c>
      <c r="BL229" s="14" t="s">
        <v>523</v>
      </c>
      <c r="BM229" s="182" t="s">
        <v>524</v>
      </c>
    </row>
    <row r="230" spans="2:65" s="1" customFormat="1" ht="16.5" customHeight="1">
      <c r="B230" s="170"/>
      <c r="C230" s="171" t="s">
        <v>525</v>
      </c>
      <c r="D230" s="171" t="s">
        <v>125</v>
      </c>
      <c r="E230" s="172" t="s">
        <v>526</v>
      </c>
      <c r="F230" s="173" t="s">
        <v>527</v>
      </c>
      <c r="G230" s="174" t="s">
        <v>522</v>
      </c>
      <c r="H230" s="175">
        <v>16</v>
      </c>
      <c r="I230" s="176"/>
      <c r="J230" s="177">
        <f>ROUND(I230*H230,2)</f>
        <v>0</v>
      </c>
      <c r="K230" s="173" t="s">
        <v>129</v>
      </c>
      <c r="L230" s="33"/>
      <c r="M230" s="178" t="s">
        <v>1</v>
      </c>
      <c r="N230" s="179" t="s">
        <v>43</v>
      </c>
      <c r="O230" s="69"/>
      <c r="P230" s="180">
        <f>O230*H230</f>
        <v>0</v>
      </c>
      <c r="Q230" s="180">
        <v>0</v>
      </c>
      <c r="R230" s="180">
        <f>Q230*H230</f>
        <v>0</v>
      </c>
      <c r="S230" s="180">
        <v>0</v>
      </c>
      <c r="T230" s="181">
        <f>S230*H230</f>
        <v>0</v>
      </c>
      <c r="AR230" s="182" t="s">
        <v>523</v>
      </c>
      <c r="AT230" s="182" t="s">
        <v>125</v>
      </c>
      <c r="AU230" s="182" t="s">
        <v>86</v>
      </c>
      <c r="AY230" s="14" t="s">
        <v>122</v>
      </c>
      <c r="BE230" s="183">
        <f>IF(N230="základní",J230,0)</f>
        <v>0</v>
      </c>
      <c r="BF230" s="183">
        <f>IF(N230="snížená",J230,0)</f>
        <v>0</v>
      </c>
      <c r="BG230" s="183">
        <f>IF(N230="zákl. přenesená",J230,0)</f>
        <v>0</v>
      </c>
      <c r="BH230" s="183">
        <f>IF(N230="sníž. přenesená",J230,0)</f>
        <v>0</v>
      </c>
      <c r="BI230" s="183">
        <f>IF(N230="nulová",J230,0)</f>
        <v>0</v>
      </c>
      <c r="BJ230" s="14" t="s">
        <v>86</v>
      </c>
      <c r="BK230" s="183">
        <f>ROUND(I230*H230,2)</f>
        <v>0</v>
      </c>
      <c r="BL230" s="14" t="s">
        <v>523</v>
      </c>
      <c r="BM230" s="182" t="s">
        <v>528</v>
      </c>
    </row>
    <row r="231" spans="2:65" s="1" customFormat="1" ht="24" customHeight="1">
      <c r="B231" s="170"/>
      <c r="C231" s="171" t="s">
        <v>529</v>
      </c>
      <c r="D231" s="171" t="s">
        <v>125</v>
      </c>
      <c r="E231" s="172" t="s">
        <v>530</v>
      </c>
      <c r="F231" s="173" t="s">
        <v>531</v>
      </c>
      <c r="G231" s="174" t="s">
        <v>522</v>
      </c>
      <c r="H231" s="175">
        <v>8</v>
      </c>
      <c r="I231" s="176"/>
      <c r="J231" s="177">
        <f>ROUND(I231*H231,2)</f>
        <v>0</v>
      </c>
      <c r="K231" s="173" t="s">
        <v>129</v>
      </c>
      <c r="L231" s="33"/>
      <c r="M231" s="178" t="s">
        <v>1</v>
      </c>
      <c r="N231" s="179" t="s">
        <v>43</v>
      </c>
      <c r="O231" s="69"/>
      <c r="P231" s="180">
        <f>O231*H231</f>
        <v>0</v>
      </c>
      <c r="Q231" s="180">
        <v>0</v>
      </c>
      <c r="R231" s="180">
        <f>Q231*H231</f>
        <v>0</v>
      </c>
      <c r="S231" s="180">
        <v>0</v>
      </c>
      <c r="T231" s="181">
        <f>S231*H231</f>
        <v>0</v>
      </c>
      <c r="AR231" s="182" t="s">
        <v>523</v>
      </c>
      <c r="AT231" s="182" t="s">
        <v>125</v>
      </c>
      <c r="AU231" s="182" t="s">
        <v>86</v>
      </c>
      <c r="AY231" s="14" t="s">
        <v>122</v>
      </c>
      <c r="BE231" s="183">
        <f>IF(N231="základní",J231,0)</f>
        <v>0</v>
      </c>
      <c r="BF231" s="183">
        <f>IF(N231="snížená",J231,0)</f>
        <v>0</v>
      </c>
      <c r="BG231" s="183">
        <f>IF(N231="zákl. přenesená",J231,0)</f>
        <v>0</v>
      </c>
      <c r="BH231" s="183">
        <f>IF(N231="sníž. přenesená",J231,0)</f>
        <v>0</v>
      </c>
      <c r="BI231" s="183">
        <f>IF(N231="nulová",J231,0)</f>
        <v>0</v>
      </c>
      <c r="BJ231" s="14" t="s">
        <v>86</v>
      </c>
      <c r="BK231" s="183">
        <f>ROUND(I231*H231,2)</f>
        <v>0</v>
      </c>
      <c r="BL231" s="14" t="s">
        <v>523</v>
      </c>
      <c r="BM231" s="182" t="s">
        <v>532</v>
      </c>
    </row>
    <row r="232" spans="2:63" s="11" customFormat="1" ht="22.8" customHeight="1">
      <c r="B232" s="157"/>
      <c r="D232" s="158" t="s">
        <v>77</v>
      </c>
      <c r="E232" s="168" t="s">
        <v>533</v>
      </c>
      <c r="F232" s="168" t="s">
        <v>534</v>
      </c>
      <c r="I232" s="160"/>
      <c r="J232" s="169">
        <f>BK232</f>
        <v>0</v>
      </c>
      <c r="L232" s="157"/>
      <c r="M232" s="162"/>
      <c r="N232" s="163"/>
      <c r="O232" s="163"/>
      <c r="P232" s="164">
        <f>SUM(P233:P234)</f>
        <v>0</v>
      </c>
      <c r="Q232" s="163"/>
      <c r="R232" s="164">
        <f>SUM(R233:R234)</f>
        <v>0</v>
      </c>
      <c r="S232" s="163"/>
      <c r="T232" s="165">
        <f>SUM(T233:T234)</f>
        <v>0</v>
      </c>
      <c r="AR232" s="158" t="s">
        <v>134</v>
      </c>
      <c r="AT232" s="166" t="s">
        <v>77</v>
      </c>
      <c r="AU232" s="166" t="s">
        <v>86</v>
      </c>
      <c r="AY232" s="158" t="s">
        <v>122</v>
      </c>
      <c r="BK232" s="167">
        <f>SUM(BK233:BK234)</f>
        <v>0</v>
      </c>
    </row>
    <row r="233" spans="2:65" s="1" customFormat="1" ht="36" customHeight="1">
      <c r="B233" s="170"/>
      <c r="C233" s="171" t="s">
        <v>535</v>
      </c>
      <c r="D233" s="171" t="s">
        <v>125</v>
      </c>
      <c r="E233" s="172" t="s">
        <v>533</v>
      </c>
      <c r="F233" s="173" t="s">
        <v>536</v>
      </c>
      <c r="G233" s="174" t="s">
        <v>1</v>
      </c>
      <c r="H233" s="175">
        <v>0</v>
      </c>
      <c r="I233" s="176"/>
      <c r="J233" s="177">
        <f>ROUND(I233*H233,2)</f>
        <v>0</v>
      </c>
      <c r="K233" s="173" t="s">
        <v>1</v>
      </c>
      <c r="L233" s="33"/>
      <c r="M233" s="178" t="s">
        <v>1</v>
      </c>
      <c r="N233" s="179" t="s">
        <v>43</v>
      </c>
      <c r="O233" s="69"/>
      <c r="P233" s="180">
        <f>O233*H233</f>
        <v>0</v>
      </c>
      <c r="Q233" s="180">
        <v>0</v>
      </c>
      <c r="R233" s="180">
        <f>Q233*H233</f>
        <v>0</v>
      </c>
      <c r="S233" s="180">
        <v>0</v>
      </c>
      <c r="T233" s="181">
        <f>S233*H233</f>
        <v>0</v>
      </c>
      <c r="AR233" s="182" t="s">
        <v>268</v>
      </c>
      <c r="AT233" s="182" t="s">
        <v>125</v>
      </c>
      <c r="AU233" s="182" t="s">
        <v>88</v>
      </c>
      <c r="AY233" s="14" t="s">
        <v>122</v>
      </c>
      <c r="BE233" s="183">
        <f>IF(N233="základní",J233,0)</f>
        <v>0</v>
      </c>
      <c r="BF233" s="183">
        <f>IF(N233="snížená",J233,0)</f>
        <v>0</v>
      </c>
      <c r="BG233" s="183">
        <f>IF(N233="zákl. přenesená",J233,0)</f>
        <v>0</v>
      </c>
      <c r="BH233" s="183">
        <f>IF(N233="sníž. přenesená",J233,0)</f>
        <v>0</v>
      </c>
      <c r="BI233" s="183">
        <f>IF(N233="nulová",J233,0)</f>
        <v>0</v>
      </c>
      <c r="BJ233" s="14" t="s">
        <v>86</v>
      </c>
      <c r="BK233" s="183">
        <f>ROUND(I233*H233,2)</f>
        <v>0</v>
      </c>
      <c r="BL233" s="14" t="s">
        <v>268</v>
      </c>
      <c r="BM233" s="182" t="s">
        <v>537</v>
      </c>
    </row>
    <row r="234" spans="2:65" s="1" customFormat="1" ht="60" customHeight="1">
      <c r="B234" s="170"/>
      <c r="C234" s="171" t="s">
        <v>538</v>
      </c>
      <c r="D234" s="171" t="s">
        <v>125</v>
      </c>
      <c r="E234" s="172" t="s">
        <v>539</v>
      </c>
      <c r="F234" s="173" t="s">
        <v>540</v>
      </c>
      <c r="G234" s="174" t="s">
        <v>1</v>
      </c>
      <c r="H234" s="175">
        <v>0</v>
      </c>
      <c r="I234" s="176"/>
      <c r="J234" s="177">
        <f>ROUND(I234*H234,2)</f>
        <v>0</v>
      </c>
      <c r="K234" s="173" t="s">
        <v>1</v>
      </c>
      <c r="L234" s="33"/>
      <c r="M234" s="194" t="s">
        <v>1</v>
      </c>
      <c r="N234" s="195" t="s">
        <v>43</v>
      </c>
      <c r="O234" s="196"/>
      <c r="P234" s="197">
        <f>O234*H234</f>
        <v>0</v>
      </c>
      <c r="Q234" s="197">
        <v>0</v>
      </c>
      <c r="R234" s="197">
        <f>Q234*H234</f>
        <v>0</v>
      </c>
      <c r="S234" s="197">
        <v>0</v>
      </c>
      <c r="T234" s="198">
        <f>S234*H234</f>
        <v>0</v>
      </c>
      <c r="AR234" s="182" t="s">
        <v>268</v>
      </c>
      <c r="AT234" s="182" t="s">
        <v>125</v>
      </c>
      <c r="AU234" s="182" t="s">
        <v>88</v>
      </c>
      <c r="AY234" s="14" t="s">
        <v>122</v>
      </c>
      <c r="BE234" s="183">
        <f>IF(N234="základní",J234,0)</f>
        <v>0</v>
      </c>
      <c r="BF234" s="183">
        <f>IF(N234="snížená",J234,0)</f>
        <v>0</v>
      </c>
      <c r="BG234" s="183">
        <f>IF(N234="zákl. přenesená",J234,0)</f>
        <v>0</v>
      </c>
      <c r="BH234" s="183">
        <f>IF(N234="sníž. přenesená",J234,0)</f>
        <v>0</v>
      </c>
      <c r="BI234" s="183">
        <f>IF(N234="nulová",J234,0)</f>
        <v>0</v>
      </c>
      <c r="BJ234" s="14" t="s">
        <v>86</v>
      </c>
      <c r="BK234" s="183">
        <f>ROUND(I234*H234,2)</f>
        <v>0</v>
      </c>
      <c r="BL234" s="14" t="s">
        <v>268</v>
      </c>
      <c r="BM234" s="182" t="s">
        <v>541</v>
      </c>
    </row>
    <row r="235" spans="2:12" s="1" customFormat="1" ht="6.95" customHeight="1">
      <c r="B235" s="52"/>
      <c r="C235" s="53"/>
      <c r="D235" s="53"/>
      <c r="E235" s="53"/>
      <c r="F235" s="53"/>
      <c r="G235" s="53"/>
      <c r="H235" s="53"/>
      <c r="I235" s="131"/>
      <c r="J235" s="53"/>
      <c r="K235" s="53"/>
      <c r="L235" s="33"/>
    </row>
  </sheetData>
  <autoFilter ref="C125:K234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DESKTOP-EUP1FVE\liba</dc:creator>
  <cp:keywords/>
  <dc:description/>
  <cp:lastModifiedBy>DESKTOP-EUP1FVE\liba</cp:lastModifiedBy>
  <dcterms:created xsi:type="dcterms:W3CDTF">2019-05-13T13:34:59Z</dcterms:created>
  <dcterms:modified xsi:type="dcterms:W3CDTF">2019-05-13T13:35:00Z</dcterms:modified>
  <cp:category/>
  <cp:version/>
  <cp:contentType/>
  <cp:contentStatus/>
</cp:coreProperties>
</file>