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019\PARKOVIŠTĚ DRUŽEBNÍ\Veřejná zakázka - realizace\"/>
    </mc:Choice>
  </mc:AlternateContent>
  <bookViews>
    <workbookView xWindow="45972" yWindow="-108" windowWidth="23256" windowHeight="13176" activeTab="1"/>
  </bookViews>
  <sheets>
    <sheet name="Pokyny pro vyplnění" sheetId="11" r:id="rId1"/>
    <sheet name="Stavba" sheetId="1" r:id="rId2"/>
    <sheet name="VzorPolozky" sheetId="10" state="hidden" r:id="rId3"/>
    <sheet name="1 2 Naklady" sheetId="12" r:id="rId4"/>
    <sheet name="SO 101.1 1 Pol" sheetId="13" r:id="rId5"/>
    <sheet name="SO 101.2 1 Pol" sheetId="14" r:id="rId6"/>
    <sheet name="SO 101.2 2 Pol" sheetId="15" r:id="rId7"/>
    <sheet name="SO 101.2 3 Pol" sheetId="16" r:id="rId8"/>
    <sheet name="SO 101.2 4 Pol" sheetId="17" r:id="rId9"/>
  </sheets>
  <externalReferences>
    <externalReference r:id="rId10"/>
  </externalReferences>
  <definedNames>
    <definedName name="CelkemDPHVypocet" localSheetId="1">Stavba!$H$50</definedName>
    <definedName name="CenaCelkem">Stavba!$G$29</definedName>
    <definedName name="CenaCelkemBezDPH">Stavba!$G$28</definedName>
    <definedName name="CenaCelkemVypocet" localSheetId="1">Stavba!$I$50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2 Naklady'!$1:$7</definedName>
    <definedName name="_xlnm.Print_Titles" localSheetId="4">'SO 101.1 1 Pol'!$1:$7</definedName>
    <definedName name="_xlnm.Print_Titles" localSheetId="5">'SO 101.2 1 Pol'!$1:$7</definedName>
    <definedName name="_xlnm.Print_Titles" localSheetId="6">'SO 101.2 2 Pol'!$1:$7</definedName>
    <definedName name="_xlnm.Print_Titles" localSheetId="7">'SO 101.2 3 Pol'!$1:$7</definedName>
    <definedName name="_xlnm.Print_Titles" localSheetId="8">'SO 101.2 4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2 Naklady'!$A$1:$X$38</definedName>
    <definedName name="_xlnm.Print_Area" localSheetId="4">'SO 101.1 1 Pol'!$A$1:$X$280</definedName>
    <definedName name="_xlnm.Print_Area" localSheetId="5">'SO 101.2 1 Pol'!$A$1:$X$168</definedName>
    <definedName name="_xlnm.Print_Area" localSheetId="6">'SO 101.2 2 Pol'!$A$1:$X$126</definedName>
    <definedName name="_xlnm.Print_Area" localSheetId="7">'SO 101.2 3 Pol'!$A$1:$X$134</definedName>
    <definedName name="_xlnm.Print_Area" localSheetId="8">'SO 101.2 4 Pol'!$A$1:$X$209</definedName>
    <definedName name="_xlnm.Print_Area" localSheetId="1">Stavba!$A$1:$J$72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Stavba!$F$50</definedName>
    <definedName name="ZakladDPHZakl">Stavba!$G$25</definedName>
    <definedName name="ZakladDPHZaklVypocet" localSheetId="1">Stavba!$G$50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1" i="1" l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G49" i="1"/>
  <c r="F49" i="1"/>
  <c r="H49" i="1" s="1"/>
  <c r="I49" i="1" s="1"/>
  <c r="G48" i="1"/>
  <c r="H48" i="1" s="1"/>
  <c r="I48" i="1" s="1"/>
  <c r="F48" i="1"/>
  <c r="G47" i="1"/>
  <c r="F47" i="1"/>
  <c r="G46" i="1"/>
  <c r="H46" i="1" s="1"/>
  <c r="I46" i="1" s="1"/>
  <c r="F46" i="1"/>
  <c r="G45" i="1"/>
  <c r="F45" i="1"/>
  <c r="G44" i="1"/>
  <c r="F44" i="1"/>
  <c r="G43" i="1"/>
  <c r="F43" i="1"/>
  <c r="G41" i="1"/>
  <c r="F41" i="1"/>
  <c r="H41" i="1" s="1"/>
  <c r="I41" i="1" s="1"/>
  <c r="G40" i="1"/>
  <c r="F40" i="1"/>
  <c r="H40" i="1" s="1"/>
  <c r="I40" i="1" s="1"/>
  <c r="G39" i="1"/>
  <c r="F39" i="1"/>
  <c r="H39" i="1" s="1"/>
  <c r="H50" i="1" s="1"/>
  <c r="G208" i="17"/>
  <c r="BA123" i="17"/>
  <c r="BA120" i="17"/>
  <c r="BA85" i="17"/>
  <c r="BA82" i="17"/>
  <c r="BA76" i="17"/>
  <c r="BA55" i="17"/>
  <c r="BA43" i="17"/>
  <c r="BA40" i="17"/>
  <c r="BA34" i="17"/>
  <c r="BA31" i="17"/>
  <c r="BA28" i="17"/>
  <c r="BA24" i="17"/>
  <c r="BA20" i="17"/>
  <c r="G9" i="17"/>
  <c r="G8" i="17" s="1"/>
  <c r="I9" i="17"/>
  <c r="I8" i="17" s="1"/>
  <c r="K9" i="17"/>
  <c r="K8" i="17" s="1"/>
  <c r="O9" i="17"/>
  <c r="Q9" i="17"/>
  <c r="Q8" i="17" s="1"/>
  <c r="V9" i="17"/>
  <c r="V8" i="17" s="1"/>
  <c r="G11" i="17"/>
  <c r="I11" i="17"/>
  <c r="K11" i="17"/>
  <c r="M11" i="17"/>
  <c r="O11" i="17"/>
  <c r="Q11" i="17"/>
  <c r="V11" i="17"/>
  <c r="G14" i="17"/>
  <c r="I14" i="17"/>
  <c r="K14" i="17"/>
  <c r="M14" i="17"/>
  <c r="O14" i="17"/>
  <c r="Q14" i="17"/>
  <c r="V14" i="17"/>
  <c r="G17" i="17"/>
  <c r="M17" i="17" s="1"/>
  <c r="I17" i="17"/>
  <c r="K17" i="17"/>
  <c r="O17" i="17"/>
  <c r="Q17" i="17"/>
  <c r="V17" i="17"/>
  <c r="G19" i="17"/>
  <c r="M19" i="17" s="1"/>
  <c r="I19" i="17"/>
  <c r="K19" i="17"/>
  <c r="O19" i="17"/>
  <c r="Q19" i="17"/>
  <c r="V19" i="17"/>
  <c r="G23" i="17"/>
  <c r="M23" i="17" s="1"/>
  <c r="I23" i="17"/>
  <c r="K23" i="17"/>
  <c r="O23" i="17"/>
  <c r="Q23" i="17"/>
  <c r="V23" i="17"/>
  <c r="G27" i="17"/>
  <c r="I27" i="17"/>
  <c r="K27" i="17"/>
  <c r="M27" i="17"/>
  <c r="O27" i="17"/>
  <c r="Q27" i="17"/>
  <c r="V27" i="17"/>
  <c r="G30" i="17"/>
  <c r="I30" i="17"/>
  <c r="K30" i="17"/>
  <c r="M30" i="17"/>
  <c r="O30" i="17"/>
  <c r="O8" i="17" s="1"/>
  <c r="Q30" i="17"/>
  <c r="V30" i="17"/>
  <c r="G33" i="17"/>
  <c r="M33" i="17" s="1"/>
  <c r="I33" i="17"/>
  <c r="K33" i="17"/>
  <c r="O33" i="17"/>
  <c r="Q33" i="17"/>
  <c r="V33" i="17"/>
  <c r="G39" i="17"/>
  <c r="I39" i="17"/>
  <c r="K39" i="17"/>
  <c r="M39" i="17"/>
  <c r="O39" i="17"/>
  <c r="Q39" i="17"/>
  <c r="V39" i="17"/>
  <c r="G42" i="17"/>
  <c r="I42" i="17"/>
  <c r="K42" i="17"/>
  <c r="M42" i="17"/>
  <c r="O42" i="17"/>
  <c r="Q42" i="17"/>
  <c r="V42" i="17"/>
  <c r="G46" i="17"/>
  <c r="G47" i="17"/>
  <c r="M47" i="17" s="1"/>
  <c r="I47" i="17"/>
  <c r="I46" i="17" s="1"/>
  <c r="K47" i="17"/>
  <c r="O47" i="17"/>
  <c r="O46" i="17" s="1"/>
  <c r="Q47" i="17"/>
  <c r="Q46" i="17" s="1"/>
  <c r="V47" i="17"/>
  <c r="V46" i="17" s="1"/>
  <c r="G51" i="17"/>
  <c r="M51" i="17" s="1"/>
  <c r="I51" i="17"/>
  <c r="K51" i="17"/>
  <c r="K46" i="17" s="1"/>
  <c r="O51" i="17"/>
  <c r="Q51" i="17"/>
  <c r="V51" i="17"/>
  <c r="G54" i="17"/>
  <c r="G53" i="17" s="1"/>
  <c r="I54" i="17"/>
  <c r="I53" i="17" s="1"/>
  <c r="K54" i="17"/>
  <c r="M54" i="17"/>
  <c r="O54" i="17"/>
  <c r="O53" i="17" s="1"/>
  <c r="Q54" i="17"/>
  <c r="V54" i="17"/>
  <c r="G57" i="17"/>
  <c r="M57" i="17" s="1"/>
  <c r="I57" i="17"/>
  <c r="K57" i="17"/>
  <c r="O57" i="17"/>
  <c r="Q57" i="17"/>
  <c r="Q53" i="17" s="1"/>
  <c r="V57" i="17"/>
  <c r="G61" i="17"/>
  <c r="I61" i="17"/>
  <c r="K61" i="17"/>
  <c r="M61" i="17"/>
  <c r="O61" i="17"/>
  <c r="Q61" i="17"/>
  <c r="V61" i="17"/>
  <c r="V53" i="17" s="1"/>
  <c r="G65" i="17"/>
  <c r="I65" i="17"/>
  <c r="K65" i="17"/>
  <c r="K53" i="17" s="1"/>
  <c r="M65" i="17"/>
  <c r="O65" i="17"/>
  <c r="Q65" i="17"/>
  <c r="V65" i="17"/>
  <c r="G68" i="17"/>
  <c r="M68" i="17" s="1"/>
  <c r="I68" i="17"/>
  <c r="K68" i="17"/>
  <c r="O68" i="17"/>
  <c r="Q68" i="17"/>
  <c r="V68" i="17"/>
  <c r="G70" i="17"/>
  <c r="M70" i="17" s="1"/>
  <c r="I70" i="17"/>
  <c r="K70" i="17"/>
  <c r="O70" i="17"/>
  <c r="Q70" i="17"/>
  <c r="V70" i="17"/>
  <c r="G75" i="17"/>
  <c r="M75" i="17" s="1"/>
  <c r="I75" i="17"/>
  <c r="K75" i="17"/>
  <c r="O75" i="17"/>
  <c r="Q75" i="17"/>
  <c r="V75" i="17"/>
  <c r="G78" i="17"/>
  <c r="I78" i="17"/>
  <c r="K78" i="17"/>
  <c r="M78" i="17"/>
  <c r="O78" i="17"/>
  <c r="Q78" i="17"/>
  <c r="V78" i="17"/>
  <c r="O80" i="17"/>
  <c r="G81" i="17"/>
  <c r="G80" i="17" s="1"/>
  <c r="I81" i="17"/>
  <c r="I80" i="17" s="1"/>
  <c r="K81" i="17"/>
  <c r="K80" i="17" s="1"/>
  <c r="O81" i="17"/>
  <c r="Q81" i="17"/>
  <c r="Q80" i="17" s="1"/>
  <c r="V81" i="17"/>
  <c r="V80" i="17" s="1"/>
  <c r="G84" i="17"/>
  <c r="I84" i="17"/>
  <c r="K84" i="17"/>
  <c r="M84" i="17"/>
  <c r="O84" i="17"/>
  <c r="Q84" i="17"/>
  <c r="V84" i="17"/>
  <c r="G87" i="17"/>
  <c r="I87" i="17"/>
  <c r="K87" i="17"/>
  <c r="M87" i="17"/>
  <c r="O87" i="17"/>
  <c r="Q87" i="17"/>
  <c r="V87" i="17"/>
  <c r="G89" i="17"/>
  <c r="G90" i="17"/>
  <c r="M90" i="17" s="1"/>
  <c r="M89" i="17" s="1"/>
  <c r="I90" i="17"/>
  <c r="I89" i="17" s="1"/>
  <c r="K90" i="17"/>
  <c r="K89" i="17" s="1"/>
  <c r="O90" i="17"/>
  <c r="O89" i="17" s="1"/>
  <c r="Q90" i="17"/>
  <c r="Q89" i="17" s="1"/>
  <c r="V90" i="17"/>
  <c r="V89" i="17" s="1"/>
  <c r="G94" i="17"/>
  <c r="I94" i="17"/>
  <c r="K94" i="17"/>
  <c r="M94" i="17"/>
  <c r="O94" i="17"/>
  <c r="Q94" i="17"/>
  <c r="V94" i="17"/>
  <c r="G98" i="17"/>
  <c r="G97" i="17" s="1"/>
  <c r="I98" i="17"/>
  <c r="I97" i="17" s="1"/>
  <c r="K98" i="17"/>
  <c r="M98" i="17"/>
  <c r="O98" i="17"/>
  <c r="O97" i="17" s="1"/>
  <c r="Q98" i="17"/>
  <c r="Q97" i="17" s="1"/>
  <c r="V98" i="17"/>
  <c r="G101" i="17"/>
  <c r="M101" i="17" s="1"/>
  <c r="I101" i="17"/>
  <c r="K101" i="17"/>
  <c r="O101" i="17"/>
  <c r="Q101" i="17"/>
  <c r="V101" i="17"/>
  <c r="G103" i="17"/>
  <c r="I103" i="17"/>
  <c r="K103" i="17"/>
  <c r="M103" i="17"/>
  <c r="O103" i="17"/>
  <c r="Q103" i="17"/>
  <c r="V103" i="17"/>
  <c r="V97" i="17" s="1"/>
  <c r="G106" i="17"/>
  <c r="I106" i="17"/>
  <c r="K106" i="17"/>
  <c r="K97" i="17" s="1"/>
  <c r="M106" i="17"/>
  <c r="O106" i="17"/>
  <c r="Q106" i="17"/>
  <c r="V106" i="17"/>
  <c r="G109" i="17"/>
  <c r="M109" i="17" s="1"/>
  <c r="I109" i="17"/>
  <c r="K109" i="17"/>
  <c r="O109" i="17"/>
  <c r="Q109" i="17"/>
  <c r="V109" i="17"/>
  <c r="G112" i="17"/>
  <c r="M112" i="17" s="1"/>
  <c r="I112" i="17"/>
  <c r="K112" i="17"/>
  <c r="O112" i="17"/>
  <c r="Q112" i="17"/>
  <c r="V112" i="17"/>
  <c r="G115" i="17"/>
  <c r="M115" i="17" s="1"/>
  <c r="I115" i="17"/>
  <c r="K115" i="17"/>
  <c r="O115" i="17"/>
  <c r="Q115" i="17"/>
  <c r="V115" i="17"/>
  <c r="G117" i="17"/>
  <c r="I117" i="17"/>
  <c r="K117" i="17"/>
  <c r="M117" i="17"/>
  <c r="O117" i="17"/>
  <c r="Q117" i="17"/>
  <c r="V117" i="17"/>
  <c r="G119" i="17"/>
  <c r="I119" i="17"/>
  <c r="K119" i="17"/>
  <c r="M119" i="17"/>
  <c r="O119" i="17"/>
  <c r="Q119" i="17"/>
  <c r="V119" i="17"/>
  <c r="G122" i="17"/>
  <c r="M122" i="17" s="1"/>
  <c r="I122" i="17"/>
  <c r="K122" i="17"/>
  <c r="O122" i="17"/>
  <c r="Q122" i="17"/>
  <c r="V122" i="17"/>
  <c r="G125" i="17"/>
  <c r="I125" i="17"/>
  <c r="K125" i="17"/>
  <c r="M125" i="17"/>
  <c r="O125" i="17"/>
  <c r="Q125" i="17"/>
  <c r="V125" i="17"/>
  <c r="G128" i="17"/>
  <c r="I128" i="17"/>
  <c r="K128" i="17"/>
  <c r="M128" i="17"/>
  <c r="O128" i="17"/>
  <c r="Q128" i="17"/>
  <c r="V128" i="17"/>
  <c r="G130" i="17"/>
  <c r="M130" i="17" s="1"/>
  <c r="I130" i="17"/>
  <c r="K130" i="17"/>
  <c r="O130" i="17"/>
  <c r="Q130" i="17"/>
  <c r="V130" i="17"/>
  <c r="G132" i="17"/>
  <c r="I132" i="17"/>
  <c r="G133" i="17"/>
  <c r="M133" i="17" s="1"/>
  <c r="M132" i="17" s="1"/>
  <c r="I133" i="17"/>
  <c r="K133" i="17"/>
  <c r="K132" i="17" s="1"/>
  <c r="O133" i="17"/>
  <c r="Q133" i="17"/>
  <c r="Q132" i="17" s="1"/>
  <c r="V133" i="17"/>
  <c r="V132" i="17" s="1"/>
  <c r="G136" i="17"/>
  <c r="I136" i="17"/>
  <c r="K136" i="17"/>
  <c r="M136" i="17"/>
  <c r="O136" i="17"/>
  <c r="Q136" i="17"/>
  <c r="V136" i="17"/>
  <c r="G139" i="17"/>
  <c r="I139" i="17"/>
  <c r="K139" i="17"/>
  <c r="M139" i="17"/>
  <c r="O139" i="17"/>
  <c r="O132" i="17" s="1"/>
  <c r="Q139" i="17"/>
  <c r="V139" i="17"/>
  <c r="Q141" i="17"/>
  <c r="G142" i="17"/>
  <c r="I142" i="17"/>
  <c r="I141" i="17" s="1"/>
  <c r="K142" i="17"/>
  <c r="K141" i="17" s="1"/>
  <c r="M142" i="17"/>
  <c r="O142" i="17"/>
  <c r="Q142" i="17"/>
  <c r="V142" i="17"/>
  <c r="V141" i="17" s="1"/>
  <c r="G144" i="17"/>
  <c r="I144" i="17"/>
  <c r="K144" i="17"/>
  <c r="M144" i="17"/>
  <c r="O144" i="17"/>
  <c r="Q144" i="17"/>
  <c r="V144" i="17"/>
  <c r="G146" i="17"/>
  <c r="G141" i="17" s="1"/>
  <c r="I146" i="17"/>
  <c r="K146" i="17"/>
  <c r="O146" i="17"/>
  <c r="Q146" i="17"/>
  <c r="V146" i="17"/>
  <c r="G148" i="17"/>
  <c r="M148" i="17" s="1"/>
  <c r="I148" i="17"/>
  <c r="K148" i="17"/>
  <c r="O148" i="17"/>
  <c r="O141" i="17" s="1"/>
  <c r="Q148" i="17"/>
  <c r="V148" i="17"/>
  <c r="G150" i="17"/>
  <c r="M150" i="17" s="1"/>
  <c r="I150" i="17"/>
  <c r="K150" i="17"/>
  <c r="O150" i="17"/>
  <c r="Q150" i="17"/>
  <c r="V150" i="17"/>
  <c r="G152" i="17"/>
  <c r="I152" i="17"/>
  <c r="K152" i="17"/>
  <c r="M152" i="17"/>
  <c r="O152" i="17"/>
  <c r="Q152" i="17"/>
  <c r="V152" i="17"/>
  <c r="G154" i="17"/>
  <c r="I154" i="17"/>
  <c r="K154" i="17"/>
  <c r="M154" i="17"/>
  <c r="O154" i="17"/>
  <c r="Q154" i="17"/>
  <c r="V154" i="17"/>
  <c r="G156" i="17"/>
  <c r="M156" i="17" s="1"/>
  <c r="I156" i="17"/>
  <c r="K156" i="17"/>
  <c r="O156" i="17"/>
  <c r="Q156" i="17"/>
  <c r="V156" i="17"/>
  <c r="G159" i="17"/>
  <c r="I159" i="17"/>
  <c r="K159" i="17"/>
  <c r="M159" i="17"/>
  <c r="O159" i="17"/>
  <c r="Q159" i="17"/>
  <c r="V159" i="17"/>
  <c r="G162" i="17"/>
  <c r="I162" i="17"/>
  <c r="K162" i="17"/>
  <c r="M162" i="17"/>
  <c r="O162" i="17"/>
  <c r="Q162" i="17"/>
  <c r="V162" i="17"/>
  <c r="G165" i="17"/>
  <c r="M165" i="17" s="1"/>
  <c r="I165" i="17"/>
  <c r="K165" i="17"/>
  <c r="O165" i="17"/>
  <c r="Q165" i="17"/>
  <c r="V165" i="17"/>
  <c r="G168" i="17"/>
  <c r="M168" i="17" s="1"/>
  <c r="I168" i="17"/>
  <c r="K168" i="17"/>
  <c r="O168" i="17"/>
  <c r="Q168" i="17"/>
  <c r="V168" i="17"/>
  <c r="G171" i="17"/>
  <c r="M171" i="17" s="1"/>
  <c r="I171" i="17"/>
  <c r="K171" i="17"/>
  <c r="O171" i="17"/>
  <c r="Q171" i="17"/>
  <c r="V171" i="17"/>
  <c r="G173" i="17"/>
  <c r="I173" i="17"/>
  <c r="K173" i="17"/>
  <c r="M173" i="17"/>
  <c r="O173" i="17"/>
  <c r="Q173" i="17"/>
  <c r="V173" i="17"/>
  <c r="G176" i="17"/>
  <c r="I176" i="17"/>
  <c r="K176" i="17"/>
  <c r="M176" i="17"/>
  <c r="O176" i="17"/>
  <c r="Q176" i="17"/>
  <c r="V176" i="17"/>
  <c r="G179" i="17"/>
  <c r="M179" i="17" s="1"/>
  <c r="I179" i="17"/>
  <c r="K179" i="17"/>
  <c r="O179" i="17"/>
  <c r="Q179" i="17"/>
  <c r="V179" i="17"/>
  <c r="G181" i="17"/>
  <c r="I181" i="17"/>
  <c r="Q181" i="17"/>
  <c r="V181" i="17"/>
  <c r="G182" i="17"/>
  <c r="I182" i="17"/>
  <c r="K182" i="17"/>
  <c r="K181" i="17" s="1"/>
  <c r="M182" i="17"/>
  <c r="M181" i="17" s="1"/>
  <c r="O182" i="17"/>
  <c r="O181" i="17" s="1"/>
  <c r="Q182" i="17"/>
  <c r="V182" i="17"/>
  <c r="G184" i="17"/>
  <c r="K184" i="17"/>
  <c r="G185" i="17"/>
  <c r="M185" i="17" s="1"/>
  <c r="M184" i="17" s="1"/>
  <c r="I185" i="17"/>
  <c r="I184" i="17" s="1"/>
  <c r="K185" i="17"/>
  <c r="O185" i="17"/>
  <c r="O184" i="17" s="1"/>
  <c r="Q185" i="17"/>
  <c r="Q184" i="17" s="1"/>
  <c r="V185" i="17"/>
  <c r="V184" i="17" s="1"/>
  <c r="I187" i="17"/>
  <c r="K187" i="17"/>
  <c r="Q187" i="17"/>
  <c r="G188" i="17"/>
  <c r="G187" i="17" s="1"/>
  <c r="I188" i="17"/>
  <c r="K188" i="17"/>
  <c r="M188" i="17"/>
  <c r="M187" i="17" s="1"/>
  <c r="O188" i="17"/>
  <c r="Q188" i="17"/>
  <c r="V188" i="17"/>
  <c r="V187" i="17" s="1"/>
  <c r="G190" i="17"/>
  <c r="I190" i="17"/>
  <c r="K190" i="17"/>
  <c r="M190" i="17"/>
  <c r="O190" i="17"/>
  <c r="O187" i="17" s="1"/>
  <c r="Q190" i="17"/>
  <c r="V190" i="17"/>
  <c r="Q192" i="17"/>
  <c r="G193" i="17"/>
  <c r="M193" i="17" s="1"/>
  <c r="I193" i="17"/>
  <c r="I192" i="17" s="1"/>
  <c r="K193" i="17"/>
  <c r="K192" i="17" s="1"/>
  <c r="O193" i="17"/>
  <c r="Q193" i="17"/>
  <c r="V193" i="17"/>
  <c r="V192" i="17" s="1"/>
  <c r="G195" i="17"/>
  <c r="I195" i="17"/>
  <c r="K195" i="17"/>
  <c r="M195" i="17"/>
  <c r="O195" i="17"/>
  <c r="Q195" i="17"/>
  <c r="V195" i="17"/>
  <c r="G197" i="17"/>
  <c r="M197" i="17" s="1"/>
  <c r="I197" i="17"/>
  <c r="K197" i="17"/>
  <c r="O197" i="17"/>
  <c r="Q197" i="17"/>
  <c r="V197" i="17"/>
  <c r="G199" i="17"/>
  <c r="M199" i="17" s="1"/>
  <c r="I199" i="17"/>
  <c r="K199" i="17"/>
  <c r="O199" i="17"/>
  <c r="O192" i="17" s="1"/>
  <c r="Q199" i="17"/>
  <c r="V199" i="17"/>
  <c r="G201" i="17"/>
  <c r="M201" i="17" s="1"/>
  <c r="I201" i="17"/>
  <c r="K201" i="17"/>
  <c r="O201" i="17"/>
  <c r="Q201" i="17"/>
  <c r="V201" i="17"/>
  <c r="G204" i="17"/>
  <c r="I204" i="17"/>
  <c r="K204" i="17"/>
  <c r="M204" i="17"/>
  <c r="O204" i="17"/>
  <c r="Q204" i="17"/>
  <c r="V204" i="17"/>
  <c r="AE208" i="17"/>
  <c r="G133" i="16"/>
  <c r="BA80" i="16"/>
  <c r="BA77" i="16"/>
  <c r="BA55" i="16"/>
  <c r="BA17" i="16"/>
  <c r="BA14" i="16"/>
  <c r="BA10" i="16"/>
  <c r="O8" i="16"/>
  <c r="G9" i="16"/>
  <c r="M9" i="16" s="1"/>
  <c r="I9" i="16"/>
  <c r="I8" i="16" s="1"/>
  <c r="K9" i="16"/>
  <c r="O9" i="16"/>
  <c r="Q9" i="16"/>
  <c r="Q8" i="16" s="1"/>
  <c r="V9" i="16"/>
  <c r="G13" i="16"/>
  <c r="M13" i="16" s="1"/>
  <c r="I13" i="16"/>
  <c r="K13" i="16"/>
  <c r="O13" i="16"/>
  <c r="Q13" i="16"/>
  <c r="V13" i="16"/>
  <c r="V8" i="16" s="1"/>
  <c r="G16" i="16"/>
  <c r="I16" i="16"/>
  <c r="K16" i="16"/>
  <c r="K8" i="16" s="1"/>
  <c r="M16" i="16"/>
  <c r="O16" i="16"/>
  <c r="Q16" i="16"/>
  <c r="V16" i="16"/>
  <c r="G19" i="16"/>
  <c r="M19" i="16" s="1"/>
  <c r="I19" i="16"/>
  <c r="K19" i="16"/>
  <c r="O19" i="16"/>
  <c r="Q19" i="16"/>
  <c r="V19" i="16"/>
  <c r="G22" i="16"/>
  <c r="M22" i="16" s="1"/>
  <c r="I22" i="16"/>
  <c r="K22" i="16"/>
  <c r="O22" i="16"/>
  <c r="Q22" i="16"/>
  <c r="V22" i="16"/>
  <c r="G28" i="16"/>
  <c r="M28" i="16" s="1"/>
  <c r="I28" i="16"/>
  <c r="K28" i="16"/>
  <c r="O28" i="16"/>
  <c r="Q28" i="16"/>
  <c r="V28" i="16"/>
  <c r="G31" i="16"/>
  <c r="I31" i="16"/>
  <c r="K31" i="16"/>
  <c r="M31" i="16"/>
  <c r="O31" i="16"/>
  <c r="Q31" i="16"/>
  <c r="V31" i="16"/>
  <c r="O33" i="16"/>
  <c r="G34" i="16"/>
  <c r="G33" i="16" s="1"/>
  <c r="I34" i="16"/>
  <c r="I33" i="16" s="1"/>
  <c r="K34" i="16"/>
  <c r="O34" i="16"/>
  <c r="Q34" i="16"/>
  <c r="Q33" i="16" s="1"/>
  <c r="V34" i="16"/>
  <c r="G37" i="16"/>
  <c r="M37" i="16" s="1"/>
  <c r="I37" i="16"/>
  <c r="K37" i="16"/>
  <c r="O37" i="16"/>
  <c r="Q37" i="16"/>
  <c r="V37" i="16"/>
  <c r="V33" i="16" s="1"/>
  <c r="G44" i="16"/>
  <c r="I44" i="16"/>
  <c r="K44" i="16"/>
  <c r="K33" i="16" s="1"/>
  <c r="M44" i="16"/>
  <c r="O44" i="16"/>
  <c r="Q44" i="16"/>
  <c r="V44" i="16"/>
  <c r="G46" i="16"/>
  <c r="G47" i="16"/>
  <c r="M47" i="16" s="1"/>
  <c r="I47" i="16"/>
  <c r="I46" i="16" s="1"/>
  <c r="K47" i="16"/>
  <c r="O47" i="16"/>
  <c r="O46" i="16" s="1"/>
  <c r="Q47" i="16"/>
  <c r="Q46" i="16" s="1"/>
  <c r="V47" i="16"/>
  <c r="G49" i="16"/>
  <c r="M49" i="16" s="1"/>
  <c r="I49" i="16"/>
  <c r="K49" i="16"/>
  <c r="K46" i="16" s="1"/>
  <c r="O49" i="16"/>
  <c r="Q49" i="16"/>
  <c r="V49" i="16"/>
  <c r="G51" i="16"/>
  <c r="I51" i="16"/>
  <c r="K51" i="16"/>
  <c r="M51" i="16"/>
  <c r="O51" i="16"/>
  <c r="Q51" i="16"/>
  <c r="V51" i="16"/>
  <c r="V46" i="16" s="1"/>
  <c r="G54" i="16"/>
  <c r="I54" i="16"/>
  <c r="K54" i="16"/>
  <c r="M54" i="16"/>
  <c r="O54" i="16"/>
  <c r="Q54" i="16"/>
  <c r="V54" i="16"/>
  <c r="G57" i="16"/>
  <c r="M57" i="16" s="1"/>
  <c r="I57" i="16"/>
  <c r="K57" i="16"/>
  <c r="O57" i="16"/>
  <c r="Q57" i="16"/>
  <c r="V57" i="16"/>
  <c r="G60" i="16"/>
  <c r="M60" i="16" s="1"/>
  <c r="I60" i="16"/>
  <c r="K60" i="16"/>
  <c r="O60" i="16"/>
  <c r="Q60" i="16"/>
  <c r="V60" i="16"/>
  <c r="G63" i="16"/>
  <c r="I63" i="16"/>
  <c r="K63" i="16"/>
  <c r="M63" i="16"/>
  <c r="O63" i="16"/>
  <c r="Q63" i="16"/>
  <c r="V63" i="16"/>
  <c r="G65" i="16"/>
  <c r="M65" i="16" s="1"/>
  <c r="I65" i="16"/>
  <c r="K65" i="16"/>
  <c r="O65" i="16"/>
  <c r="Q65" i="16"/>
  <c r="V65" i="16"/>
  <c r="I67" i="16"/>
  <c r="G68" i="16"/>
  <c r="M68" i="16" s="1"/>
  <c r="M67" i="16" s="1"/>
  <c r="I68" i="16"/>
  <c r="K68" i="16"/>
  <c r="K67" i="16" s="1"/>
  <c r="O68" i="16"/>
  <c r="Q68" i="16"/>
  <c r="Q67" i="16" s="1"/>
  <c r="V68" i="16"/>
  <c r="V67" i="16" s="1"/>
  <c r="G70" i="16"/>
  <c r="I70" i="16"/>
  <c r="K70" i="16"/>
  <c r="M70" i="16"/>
  <c r="O70" i="16"/>
  <c r="Q70" i="16"/>
  <c r="V70" i="16"/>
  <c r="G73" i="16"/>
  <c r="I73" i="16"/>
  <c r="K73" i="16"/>
  <c r="M73" i="16"/>
  <c r="O73" i="16"/>
  <c r="O67" i="16" s="1"/>
  <c r="Q73" i="16"/>
  <c r="V73" i="16"/>
  <c r="G76" i="16"/>
  <c r="M76" i="16" s="1"/>
  <c r="I76" i="16"/>
  <c r="K76" i="16"/>
  <c r="O76" i="16"/>
  <c r="Q76" i="16"/>
  <c r="V76" i="16"/>
  <c r="G79" i="16"/>
  <c r="M79" i="16" s="1"/>
  <c r="I79" i="16"/>
  <c r="K79" i="16"/>
  <c r="O79" i="16"/>
  <c r="Q79" i="16"/>
  <c r="V79" i="16"/>
  <c r="G82" i="16"/>
  <c r="I82" i="16"/>
  <c r="K82" i="16"/>
  <c r="M82" i="16"/>
  <c r="O82" i="16"/>
  <c r="Q82" i="16"/>
  <c r="V82" i="16"/>
  <c r="G87" i="16"/>
  <c r="M87" i="16" s="1"/>
  <c r="I87" i="16"/>
  <c r="K87" i="16"/>
  <c r="O87" i="16"/>
  <c r="Q87" i="16"/>
  <c r="V87" i="16"/>
  <c r="G91" i="16"/>
  <c r="M91" i="16" s="1"/>
  <c r="I91" i="16"/>
  <c r="K91" i="16"/>
  <c r="K90" i="16" s="1"/>
  <c r="O91" i="16"/>
  <c r="Q91" i="16"/>
  <c r="Q90" i="16" s="1"/>
  <c r="V91" i="16"/>
  <c r="V90" i="16" s="1"/>
  <c r="G94" i="16"/>
  <c r="I94" i="16"/>
  <c r="K94" i="16"/>
  <c r="M94" i="16"/>
  <c r="O94" i="16"/>
  <c r="Q94" i="16"/>
  <c r="V94" i="16"/>
  <c r="G97" i="16"/>
  <c r="I97" i="16"/>
  <c r="K97" i="16"/>
  <c r="M97" i="16"/>
  <c r="O97" i="16"/>
  <c r="O90" i="16" s="1"/>
  <c r="Q97" i="16"/>
  <c r="V97" i="16"/>
  <c r="G100" i="16"/>
  <c r="M100" i="16" s="1"/>
  <c r="I100" i="16"/>
  <c r="K100" i="16"/>
  <c r="O100" i="16"/>
  <c r="Q100" i="16"/>
  <c r="V100" i="16"/>
  <c r="G102" i="16"/>
  <c r="M102" i="16" s="1"/>
  <c r="I102" i="16"/>
  <c r="K102" i="16"/>
  <c r="O102" i="16"/>
  <c r="Q102" i="16"/>
  <c r="V102" i="16"/>
  <c r="G104" i="16"/>
  <c r="I104" i="16"/>
  <c r="K104" i="16"/>
  <c r="M104" i="16"/>
  <c r="O104" i="16"/>
  <c r="Q104" i="16"/>
  <c r="V104" i="16"/>
  <c r="G106" i="16"/>
  <c r="M106" i="16" s="1"/>
  <c r="I106" i="16"/>
  <c r="K106" i="16"/>
  <c r="O106" i="16"/>
  <c r="Q106" i="16"/>
  <c r="V106" i="16"/>
  <c r="G108" i="16"/>
  <c r="M108" i="16" s="1"/>
  <c r="I108" i="16"/>
  <c r="I90" i="16" s="1"/>
  <c r="K108" i="16"/>
  <c r="O108" i="16"/>
  <c r="Q108" i="16"/>
  <c r="V108" i="16"/>
  <c r="G110" i="16"/>
  <c r="M110" i="16" s="1"/>
  <c r="I110" i="16"/>
  <c r="K110" i="16"/>
  <c r="O110" i="16"/>
  <c r="Q110" i="16"/>
  <c r="V110" i="16"/>
  <c r="G112" i="16"/>
  <c r="I112" i="16"/>
  <c r="K112" i="16"/>
  <c r="M112" i="16"/>
  <c r="O112" i="16"/>
  <c r="Q112" i="16"/>
  <c r="V112" i="16"/>
  <c r="K114" i="16"/>
  <c r="O114" i="16"/>
  <c r="V114" i="16"/>
  <c r="G115" i="16"/>
  <c r="G114" i="16" s="1"/>
  <c r="I115" i="16"/>
  <c r="I114" i="16" s="1"/>
  <c r="K115" i="16"/>
  <c r="O115" i="16"/>
  <c r="Q115" i="16"/>
  <c r="Q114" i="16" s="1"/>
  <c r="V115" i="16"/>
  <c r="I117" i="16"/>
  <c r="O117" i="16"/>
  <c r="Q117" i="16"/>
  <c r="V117" i="16"/>
  <c r="G118" i="16"/>
  <c r="I118" i="16"/>
  <c r="K118" i="16"/>
  <c r="K117" i="16" s="1"/>
  <c r="M118" i="16"/>
  <c r="O118" i="16"/>
  <c r="Q118" i="16"/>
  <c r="V118" i="16"/>
  <c r="G125" i="16"/>
  <c r="G117" i="16" s="1"/>
  <c r="I125" i="16"/>
  <c r="K125" i="16"/>
  <c r="O125" i="16"/>
  <c r="Q125" i="16"/>
  <c r="V125" i="16"/>
  <c r="AE133" i="16"/>
  <c r="AF133" i="16"/>
  <c r="G125" i="15"/>
  <c r="BA57" i="15"/>
  <c r="BA42" i="15"/>
  <c r="BA39" i="15"/>
  <c r="BA24" i="15"/>
  <c r="BA20" i="15"/>
  <c r="BA17" i="15"/>
  <c r="BA14" i="15"/>
  <c r="G9" i="15"/>
  <c r="I9" i="15"/>
  <c r="K9" i="15"/>
  <c r="M9" i="15"/>
  <c r="O9" i="15"/>
  <c r="Q9" i="15"/>
  <c r="Q8" i="15" s="1"/>
  <c r="V9" i="15"/>
  <c r="V8" i="15" s="1"/>
  <c r="G11" i="15"/>
  <c r="I11" i="15"/>
  <c r="K11" i="15"/>
  <c r="M11" i="15"/>
  <c r="O11" i="15"/>
  <c r="O8" i="15" s="1"/>
  <c r="Q11" i="15"/>
  <c r="V11" i="15"/>
  <c r="G13" i="15"/>
  <c r="I13" i="15"/>
  <c r="K13" i="15"/>
  <c r="M13" i="15"/>
  <c r="O13" i="15"/>
  <c r="Q13" i="15"/>
  <c r="V13" i="15"/>
  <c r="G16" i="15"/>
  <c r="M16" i="15" s="1"/>
  <c r="I16" i="15"/>
  <c r="K16" i="15"/>
  <c r="O16" i="15"/>
  <c r="Q16" i="15"/>
  <c r="V16" i="15"/>
  <c r="G19" i="15"/>
  <c r="M19" i="15" s="1"/>
  <c r="I19" i="15"/>
  <c r="I8" i="15" s="1"/>
  <c r="K19" i="15"/>
  <c r="O19" i="15"/>
  <c r="Q19" i="15"/>
  <c r="V19" i="15"/>
  <c r="G23" i="15"/>
  <c r="M23" i="15" s="1"/>
  <c r="I23" i="15"/>
  <c r="K23" i="15"/>
  <c r="O23" i="15"/>
  <c r="Q23" i="15"/>
  <c r="V23" i="15"/>
  <c r="G26" i="15"/>
  <c r="I26" i="15"/>
  <c r="K26" i="15"/>
  <c r="M26" i="15"/>
  <c r="O26" i="15"/>
  <c r="Q26" i="15"/>
  <c r="V26" i="15"/>
  <c r="G29" i="15"/>
  <c r="M29" i="15" s="1"/>
  <c r="I29" i="15"/>
  <c r="K29" i="15"/>
  <c r="O29" i="15"/>
  <c r="Q29" i="15"/>
  <c r="V29" i="15"/>
  <c r="G32" i="15"/>
  <c r="I32" i="15"/>
  <c r="K32" i="15"/>
  <c r="M32" i="15"/>
  <c r="O32" i="15"/>
  <c r="Q32" i="15"/>
  <c r="V32" i="15"/>
  <c r="G35" i="15"/>
  <c r="I35" i="15"/>
  <c r="K35" i="15"/>
  <c r="M35" i="15"/>
  <c r="O35" i="15"/>
  <c r="Q35" i="15"/>
  <c r="V35" i="15"/>
  <c r="G38" i="15"/>
  <c r="I38" i="15"/>
  <c r="K38" i="15"/>
  <c r="M38" i="15"/>
  <c r="O38" i="15"/>
  <c r="Q38" i="15"/>
  <c r="V38" i="15"/>
  <c r="G41" i="15"/>
  <c r="M41" i="15" s="1"/>
  <c r="I41" i="15"/>
  <c r="K41" i="15"/>
  <c r="O41" i="15"/>
  <c r="Q41" i="15"/>
  <c r="V41" i="15"/>
  <c r="G44" i="15"/>
  <c r="M44" i="15" s="1"/>
  <c r="I44" i="15"/>
  <c r="K44" i="15"/>
  <c r="O44" i="15"/>
  <c r="Q44" i="15"/>
  <c r="V44" i="15"/>
  <c r="G47" i="15"/>
  <c r="M47" i="15" s="1"/>
  <c r="I47" i="15"/>
  <c r="K47" i="15"/>
  <c r="O47" i="15"/>
  <c r="Q47" i="15"/>
  <c r="V47" i="15"/>
  <c r="G49" i="15"/>
  <c r="I49" i="15"/>
  <c r="K49" i="15"/>
  <c r="M49" i="15"/>
  <c r="O49" i="15"/>
  <c r="Q49" i="15"/>
  <c r="V49" i="15"/>
  <c r="G52" i="15"/>
  <c r="M52" i="15" s="1"/>
  <c r="I52" i="15"/>
  <c r="K52" i="15"/>
  <c r="K8" i="15" s="1"/>
  <c r="O52" i="15"/>
  <c r="Q52" i="15"/>
  <c r="V52" i="15"/>
  <c r="G55" i="15"/>
  <c r="I55" i="15"/>
  <c r="K55" i="15"/>
  <c r="M55" i="15"/>
  <c r="Q55" i="15"/>
  <c r="G56" i="15"/>
  <c r="I56" i="15"/>
  <c r="K56" i="15"/>
  <c r="M56" i="15"/>
  <c r="O56" i="15"/>
  <c r="O55" i="15" s="1"/>
  <c r="Q56" i="15"/>
  <c r="V56" i="15"/>
  <c r="V55" i="15" s="1"/>
  <c r="G60" i="15"/>
  <c r="G59" i="15" s="1"/>
  <c r="I60" i="15"/>
  <c r="I59" i="15" s="1"/>
  <c r="K60" i="15"/>
  <c r="O60" i="15"/>
  <c r="Q60" i="15"/>
  <c r="V60" i="15"/>
  <c r="V59" i="15" s="1"/>
  <c r="G63" i="15"/>
  <c r="I63" i="15"/>
  <c r="K63" i="15"/>
  <c r="M63" i="15"/>
  <c r="O63" i="15"/>
  <c r="Q63" i="15"/>
  <c r="V63" i="15"/>
  <c r="G65" i="15"/>
  <c r="M65" i="15" s="1"/>
  <c r="I65" i="15"/>
  <c r="K65" i="15"/>
  <c r="K59" i="15" s="1"/>
  <c r="O65" i="15"/>
  <c r="Q65" i="15"/>
  <c r="V65" i="15"/>
  <c r="G67" i="15"/>
  <c r="I67" i="15"/>
  <c r="K67" i="15"/>
  <c r="M67" i="15"/>
  <c r="O67" i="15"/>
  <c r="Q67" i="15"/>
  <c r="V67" i="15"/>
  <c r="G70" i="15"/>
  <c r="M70" i="15" s="1"/>
  <c r="I70" i="15"/>
  <c r="K70" i="15"/>
  <c r="O70" i="15"/>
  <c r="O59" i="15" s="1"/>
  <c r="Q70" i="15"/>
  <c r="V70" i="15"/>
  <c r="G72" i="15"/>
  <c r="I72" i="15"/>
  <c r="K72" i="15"/>
  <c r="M72" i="15"/>
  <c r="O72" i="15"/>
  <c r="Q72" i="15"/>
  <c r="V72" i="15"/>
  <c r="G74" i="15"/>
  <c r="I74" i="15"/>
  <c r="K74" i="15"/>
  <c r="M74" i="15"/>
  <c r="O74" i="15"/>
  <c r="Q74" i="15"/>
  <c r="V74" i="15"/>
  <c r="G76" i="15"/>
  <c r="I76" i="15"/>
  <c r="K76" i="15"/>
  <c r="M76" i="15"/>
  <c r="O76" i="15"/>
  <c r="Q76" i="15"/>
  <c r="Q59" i="15" s="1"/>
  <c r="V76" i="15"/>
  <c r="Q78" i="15"/>
  <c r="V78" i="15"/>
  <c r="G79" i="15"/>
  <c r="I79" i="15"/>
  <c r="I78" i="15" s="1"/>
  <c r="K79" i="15"/>
  <c r="K78" i="15" s="1"/>
  <c r="M79" i="15"/>
  <c r="O79" i="15"/>
  <c r="Q79" i="15"/>
  <c r="V79" i="15"/>
  <c r="G82" i="15"/>
  <c r="G78" i="15" s="1"/>
  <c r="I82" i="15"/>
  <c r="K82" i="15"/>
  <c r="O82" i="15"/>
  <c r="Q82" i="15"/>
  <c r="V82" i="15"/>
  <c r="G85" i="15"/>
  <c r="I85" i="15"/>
  <c r="K85" i="15"/>
  <c r="M85" i="15"/>
  <c r="O85" i="15"/>
  <c r="Q85" i="15"/>
  <c r="V85" i="15"/>
  <c r="G88" i="15"/>
  <c r="M88" i="15" s="1"/>
  <c r="I88" i="15"/>
  <c r="K88" i="15"/>
  <c r="O88" i="15"/>
  <c r="O78" i="15" s="1"/>
  <c r="Q88" i="15"/>
  <c r="V88" i="15"/>
  <c r="K91" i="15"/>
  <c r="G92" i="15"/>
  <c r="I92" i="15"/>
  <c r="I91" i="15" s="1"/>
  <c r="K92" i="15"/>
  <c r="M92" i="15"/>
  <c r="O92" i="15"/>
  <c r="O91" i="15" s="1"/>
  <c r="Q92" i="15"/>
  <c r="V92" i="15"/>
  <c r="V91" i="15" s="1"/>
  <c r="G95" i="15"/>
  <c r="I95" i="15"/>
  <c r="K95" i="15"/>
  <c r="M95" i="15"/>
  <c r="O95" i="15"/>
  <c r="Q95" i="15"/>
  <c r="Q91" i="15" s="1"/>
  <c r="V95" i="15"/>
  <c r="G98" i="15"/>
  <c r="G91" i="15" s="1"/>
  <c r="I98" i="15"/>
  <c r="K98" i="15"/>
  <c r="O98" i="15"/>
  <c r="Q98" i="15"/>
  <c r="V98" i="15"/>
  <c r="I101" i="15"/>
  <c r="O101" i="15"/>
  <c r="V101" i="15"/>
  <c r="G102" i="15"/>
  <c r="G101" i="15" s="1"/>
  <c r="I102" i="15"/>
  <c r="K102" i="15"/>
  <c r="K101" i="15" s="1"/>
  <c r="O102" i="15"/>
  <c r="Q102" i="15"/>
  <c r="Q101" i="15" s="1"/>
  <c r="V102" i="15"/>
  <c r="G104" i="15"/>
  <c r="I104" i="15"/>
  <c r="V104" i="15"/>
  <c r="G105" i="15"/>
  <c r="M105" i="15" s="1"/>
  <c r="M104" i="15" s="1"/>
  <c r="I105" i="15"/>
  <c r="K105" i="15"/>
  <c r="K104" i="15" s="1"/>
  <c r="O105" i="15"/>
  <c r="O104" i="15" s="1"/>
  <c r="Q105" i="15"/>
  <c r="Q104" i="15" s="1"/>
  <c r="V105" i="15"/>
  <c r="G107" i="15"/>
  <c r="I107" i="15"/>
  <c r="K107" i="15"/>
  <c r="M107" i="15"/>
  <c r="O107" i="15"/>
  <c r="Q107" i="15"/>
  <c r="V107" i="15"/>
  <c r="O109" i="15"/>
  <c r="G110" i="15"/>
  <c r="I110" i="15"/>
  <c r="K110" i="15"/>
  <c r="K109" i="15" s="1"/>
  <c r="M110" i="15"/>
  <c r="O110" i="15"/>
  <c r="Q110" i="15"/>
  <c r="Q109" i="15" s="1"/>
  <c r="V110" i="15"/>
  <c r="G112" i="15"/>
  <c r="G109" i="15" s="1"/>
  <c r="I112" i="15"/>
  <c r="K112" i="15"/>
  <c r="O112" i="15"/>
  <c r="Q112" i="15"/>
  <c r="V112" i="15"/>
  <c r="V109" i="15" s="1"/>
  <c r="G114" i="15"/>
  <c r="I114" i="15"/>
  <c r="I109" i="15" s="1"/>
  <c r="K114" i="15"/>
  <c r="M114" i="15"/>
  <c r="O114" i="15"/>
  <c r="Q114" i="15"/>
  <c r="V114" i="15"/>
  <c r="G116" i="15"/>
  <c r="M116" i="15" s="1"/>
  <c r="I116" i="15"/>
  <c r="K116" i="15"/>
  <c r="O116" i="15"/>
  <c r="Q116" i="15"/>
  <c r="V116" i="15"/>
  <c r="G118" i="15"/>
  <c r="I118" i="15"/>
  <c r="K118" i="15"/>
  <c r="M118" i="15"/>
  <c r="O118" i="15"/>
  <c r="Q118" i="15"/>
  <c r="V118" i="15"/>
  <c r="G121" i="15"/>
  <c r="M121" i="15" s="1"/>
  <c r="I121" i="15"/>
  <c r="K121" i="15"/>
  <c r="O121" i="15"/>
  <c r="Q121" i="15"/>
  <c r="V121" i="15"/>
  <c r="AE125" i="15"/>
  <c r="G167" i="14"/>
  <c r="BA103" i="14"/>
  <c r="BA91" i="14"/>
  <c r="BA72" i="14"/>
  <c r="BA69" i="14"/>
  <c r="BA40" i="14"/>
  <c r="BA36" i="14"/>
  <c r="BA31" i="14"/>
  <c r="BA28" i="14"/>
  <c r="BA21" i="14"/>
  <c r="BA18" i="14"/>
  <c r="BA15" i="14"/>
  <c r="G9" i="14"/>
  <c r="G8" i="14" s="1"/>
  <c r="I9" i="14"/>
  <c r="K9" i="14"/>
  <c r="M9" i="14"/>
  <c r="O9" i="14"/>
  <c r="O8" i="14" s="1"/>
  <c r="Q9" i="14"/>
  <c r="V9" i="14"/>
  <c r="V8" i="14" s="1"/>
  <c r="G11" i="14"/>
  <c r="I11" i="14"/>
  <c r="K11" i="14"/>
  <c r="M11" i="14"/>
  <c r="O11" i="14"/>
  <c r="Q11" i="14"/>
  <c r="V11" i="14"/>
  <c r="G14" i="14"/>
  <c r="M14" i="14" s="1"/>
  <c r="I14" i="14"/>
  <c r="K14" i="14"/>
  <c r="O14" i="14"/>
  <c r="Q14" i="14"/>
  <c r="Q8" i="14" s="1"/>
  <c r="V14" i="14"/>
  <c r="G17" i="14"/>
  <c r="I17" i="14"/>
  <c r="K17" i="14"/>
  <c r="M17" i="14"/>
  <c r="O17" i="14"/>
  <c r="Q17" i="14"/>
  <c r="V17" i="14"/>
  <c r="G20" i="14"/>
  <c r="M20" i="14" s="1"/>
  <c r="I20" i="14"/>
  <c r="K20" i="14"/>
  <c r="O20" i="14"/>
  <c r="Q20" i="14"/>
  <c r="V20" i="14"/>
  <c r="G23" i="14"/>
  <c r="M23" i="14" s="1"/>
  <c r="I23" i="14"/>
  <c r="K23" i="14"/>
  <c r="O23" i="14"/>
  <c r="Q23" i="14"/>
  <c r="V23" i="14"/>
  <c r="G27" i="14"/>
  <c r="M27" i="14" s="1"/>
  <c r="I27" i="14"/>
  <c r="I8" i="14" s="1"/>
  <c r="K27" i="14"/>
  <c r="O27" i="14"/>
  <c r="Q27" i="14"/>
  <c r="V27" i="14"/>
  <c r="G30" i="14"/>
  <c r="M30" i="14" s="1"/>
  <c r="I30" i="14"/>
  <c r="K30" i="14"/>
  <c r="K8" i="14" s="1"/>
  <c r="O30" i="14"/>
  <c r="Q30" i="14"/>
  <c r="V30" i="14"/>
  <c r="G35" i="14"/>
  <c r="I35" i="14"/>
  <c r="K35" i="14"/>
  <c r="M35" i="14"/>
  <c r="O35" i="14"/>
  <c r="Q35" i="14"/>
  <c r="V35" i="14"/>
  <c r="G39" i="14"/>
  <c r="I39" i="14"/>
  <c r="K39" i="14"/>
  <c r="M39" i="14"/>
  <c r="O39" i="14"/>
  <c r="Q39" i="14"/>
  <c r="V39" i="14"/>
  <c r="G42" i="14"/>
  <c r="M42" i="14" s="1"/>
  <c r="I42" i="14"/>
  <c r="K42" i="14"/>
  <c r="O42" i="14"/>
  <c r="Q42" i="14"/>
  <c r="V42" i="14"/>
  <c r="G45" i="14"/>
  <c r="I45" i="14"/>
  <c r="K45" i="14"/>
  <c r="M45" i="14"/>
  <c r="O45" i="14"/>
  <c r="Q45" i="14"/>
  <c r="V45" i="14"/>
  <c r="G48" i="14"/>
  <c r="M48" i="14" s="1"/>
  <c r="I48" i="14"/>
  <c r="K48" i="14"/>
  <c r="O48" i="14"/>
  <c r="Q48" i="14"/>
  <c r="V48" i="14"/>
  <c r="G51" i="14"/>
  <c r="M51" i="14" s="1"/>
  <c r="I51" i="14"/>
  <c r="K51" i="14"/>
  <c r="O51" i="14"/>
  <c r="Q51" i="14"/>
  <c r="V51" i="14"/>
  <c r="G54" i="14"/>
  <c r="M54" i="14" s="1"/>
  <c r="I54" i="14"/>
  <c r="K54" i="14"/>
  <c r="O54" i="14"/>
  <c r="Q54" i="14"/>
  <c r="V54" i="14"/>
  <c r="G56" i="14"/>
  <c r="M56" i="14" s="1"/>
  <c r="I56" i="14"/>
  <c r="K56" i="14"/>
  <c r="O56" i="14"/>
  <c r="Q56" i="14"/>
  <c r="V56" i="14"/>
  <c r="G59" i="14"/>
  <c r="I59" i="14"/>
  <c r="K59" i="14"/>
  <c r="M59" i="14"/>
  <c r="O59" i="14"/>
  <c r="Q59" i="14"/>
  <c r="V59" i="14"/>
  <c r="G62" i="14"/>
  <c r="I62" i="14"/>
  <c r="K62" i="14"/>
  <c r="M62" i="14"/>
  <c r="O62" i="14"/>
  <c r="Q62" i="14"/>
  <c r="V62" i="14"/>
  <c r="G65" i="14"/>
  <c r="M65" i="14" s="1"/>
  <c r="I65" i="14"/>
  <c r="K65" i="14"/>
  <c r="O65" i="14"/>
  <c r="Q65" i="14"/>
  <c r="V65" i="14"/>
  <c r="G68" i="14"/>
  <c r="I68" i="14"/>
  <c r="K68" i="14"/>
  <c r="M68" i="14"/>
  <c r="O68" i="14"/>
  <c r="Q68" i="14"/>
  <c r="V68" i="14"/>
  <c r="G71" i="14"/>
  <c r="M71" i="14" s="1"/>
  <c r="I71" i="14"/>
  <c r="K71" i="14"/>
  <c r="O71" i="14"/>
  <c r="Q71" i="14"/>
  <c r="V71" i="14"/>
  <c r="G74" i="14"/>
  <c r="M74" i="14" s="1"/>
  <c r="I74" i="14"/>
  <c r="K74" i="14"/>
  <c r="O74" i="14"/>
  <c r="Q74" i="14"/>
  <c r="V74" i="14"/>
  <c r="G76" i="14"/>
  <c r="M76" i="14" s="1"/>
  <c r="I76" i="14"/>
  <c r="K76" i="14"/>
  <c r="O76" i="14"/>
  <c r="Q76" i="14"/>
  <c r="V76" i="14"/>
  <c r="G78" i="14"/>
  <c r="M78" i="14" s="1"/>
  <c r="I78" i="14"/>
  <c r="K78" i="14"/>
  <c r="O78" i="14"/>
  <c r="Q78" i="14"/>
  <c r="V78" i="14"/>
  <c r="G81" i="14"/>
  <c r="I81" i="14"/>
  <c r="K81" i="14"/>
  <c r="M81" i="14"/>
  <c r="O81" i="14"/>
  <c r="Q81" i="14"/>
  <c r="V81" i="14"/>
  <c r="G84" i="14"/>
  <c r="I84" i="14"/>
  <c r="K84" i="14"/>
  <c r="M84" i="14"/>
  <c r="O84" i="14"/>
  <c r="Q84" i="14"/>
  <c r="V84" i="14"/>
  <c r="G86" i="14"/>
  <c r="M86" i="14" s="1"/>
  <c r="I86" i="14"/>
  <c r="K86" i="14"/>
  <c r="O86" i="14"/>
  <c r="Q86" i="14"/>
  <c r="V86" i="14"/>
  <c r="G88" i="14"/>
  <c r="I88" i="14"/>
  <c r="K88" i="14"/>
  <c r="M88" i="14"/>
  <c r="O88" i="14"/>
  <c r="Q88" i="14"/>
  <c r="V88" i="14"/>
  <c r="G90" i="14"/>
  <c r="M90" i="14" s="1"/>
  <c r="I90" i="14"/>
  <c r="K90" i="14"/>
  <c r="O90" i="14"/>
  <c r="Q90" i="14"/>
  <c r="V90" i="14"/>
  <c r="G93" i="14"/>
  <c r="M93" i="14" s="1"/>
  <c r="I93" i="14"/>
  <c r="K93" i="14"/>
  <c r="O93" i="14"/>
  <c r="Q93" i="14"/>
  <c r="V93" i="14"/>
  <c r="G95" i="14"/>
  <c r="M95" i="14" s="1"/>
  <c r="I95" i="14"/>
  <c r="K95" i="14"/>
  <c r="O95" i="14"/>
  <c r="Q95" i="14"/>
  <c r="V95" i="14"/>
  <c r="G97" i="14"/>
  <c r="M97" i="14" s="1"/>
  <c r="I97" i="14"/>
  <c r="K97" i="14"/>
  <c r="O97" i="14"/>
  <c r="Q97" i="14"/>
  <c r="V97" i="14"/>
  <c r="G99" i="14"/>
  <c r="I99" i="14"/>
  <c r="K99" i="14"/>
  <c r="M99" i="14"/>
  <c r="O99" i="14"/>
  <c r="Q99" i="14"/>
  <c r="V99" i="14"/>
  <c r="I101" i="14"/>
  <c r="O101" i="14"/>
  <c r="G102" i="14"/>
  <c r="G101" i="14" s="1"/>
  <c r="I102" i="14"/>
  <c r="K102" i="14"/>
  <c r="K101" i="14" s="1"/>
  <c r="O102" i="14"/>
  <c r="Q102" i="14"/>
  <c r="Q101" i="14" s="1"/>
  <c r="V102" i="14"/>
  <c r="V101" i="14" s="1"/>
  <c r="G107" i="14"/>
  <c r="I107" i="14"/>
  <c r="K107" i="14"/>
  <c r="K106" i="14" s="1"/>
  <c r="M107" i="14"/>
  <c r="O107" i="14"/>
  <c r="O106" i="14" s="1"/>
  <c r="Q107" i="14"/>
  <c r="V107" i="14"/>
  <c r="G111" i="14"/>
  <c r="M111" i="14" s="1"/>
  <c r="M106" i="14" s="1"/>
  <c r="I111" i="14"/>
  <c r="K111" i="14"/>
  <c r="O111" i="14"/>
  <c r="Q111" i="14"/>
  <c r="V111" i="14"/>
  <c r="G113" i="14"/>
  <c r="M113" i="14" s="1"/>
  <c r="I113" i="14"/>
  <c r="I106" i="14" s="1"/>
  <c r="K113" i="14"/>
  <c r="O113" i="14"/>
  <c r="Q113" i="14"/>
  <c r="V113" i="14"/>
  <c r="G115" i="14"/>
  <c r="M115" i="14" s="1"/>
  <c r="I115" i="14"/>
  <c r="K115" i="14"/>
  <c r="O115" i="14"/>
  <c r="Q115" i="14"/>
  <c r="V115" i="14"/>
  <c r="G118" i="14"/>
  <c r="I118" i="14"/>
  <c r="K118" i="14"/>
  <c r="M118" i="14"/>
  <c r="O118" i="14"/>
  <c r="Q118" i="14"/>
  <c r="V118" i="14"/>
  <c r="G121" i="14"/>
  <c r="I121" i="14"/>
  <c r="K121" i="14"/>
  <c r="M121" i="14"/>
  <c r="O121" i="14"/>
  <c r="Q121" i="14"/>
  <c r="V121" i="14"/>
  <c r="G123" i="14"/>
  <c r="M123" i="14" s="1"/>
  <c r="I123" i="14"/>
  <c r="K123" i="14"/>
  <c r="O123" i="14"/>
  <c r="Q123" i="14"/>
  <c r="Q106" i="14" s="1"/>
  <c r="V123" i="14"/>
  <c r="G125" i="14"/>
  <c r="I125" i="14"/>
  <c r="K125" i="14"/>
  <c r="M125" i="14"/>
  <c r="O125" i="14"/>
  <c r="Q125" i="14"/>
  <c r="V125" i="14"/>
  <c r="V106" i="14" s="1"/>
  <c r="G127" i="14"/>
  <c r="I127" i="14"/>
  <c r="K127" i="14"/>
  <c r="M127" i="14"/>
  <c r="O127" i="14"/>
  <c r="Q127" i="14"/>
  <c r="V127" i="14"/>
  <c r="G129" i="14"/>
  <c r="M129" i="14" s="1"/>
  <c r="I129" i="14"/>
  <c r="K129" i="14"/>
  <c r="O129" i="14"/>
  <c r="Q129" i="14"/>
  <c r="V129" i="14"/>
  <c r="G131" i="14"/>
  <c r="I131" i="14"/>
  <c r="V131" i="14"/>
  <c r="G132" i="14"/>
  <c r="M132" i="14" s="1"/>
  <c r="M131" i="14" s="1"/>
  <c r="I132" i="14"/>
  <c r="K132" i="14"/>
  <c r="K131" i="14" s="1"/>
  <c r="O132" i="14"/>
  <c r="Q132" i="14"/>
  <c r="Q131" i="14" s="1"/>
  <c r="V132" i="14"/>
  <c r="G135" i="14"/>
  <c r="I135" i="14"/>
  <c r="K135" i="14"/>
  <c r="M135" i="14"/>
  <c r="O135" i="14"/>
  <c r="Q135" i="14"/>
  <c r="V135" i="14"/>
  <c r="G138" i="14"/>
  <c r="I138" i="14"/>
  <c r="K138" i="14"/>
  <c r="M138" i="14"/>
  <c r="O138" i="14"/>
  <c r="O131" i="14" s="1"/>
  <c r="Q138" i="14"/>
  <c r="V138" i="14"/>
  <c r="G141" i="14"/>
  <c r="K141" i="14"/>
  <c r="O141" i="14"/>
  <c r="Q141" i="14"/>
  <c r="G142" i="14"/>
  <c r="I142" i="14"/>
  <c r="I141" i="14" s="1"/>
  <c r="K142" i="14"/>
  <c r="M142" i="14"/>
  <c r="M141" i="14" s="1"/>
  <c r="O142" i="14"/>
  <c r="Q142" i="14"/>
  <c r="V142" i="14"/>
  <c r="V141" i="14" s="1"/>
  <c r="K144" i="14"/>
  <c r="O144" i="14"/>
  <c r="V144" i="14"/>
  <c r="G145" i="14"/>
  <c r="G144" i="14" s="1"/>
  <c r="I145" i="14"/>
  <c r="I144" i="14" s="1"/>
  <c r="K145" i="14"/>
  <c r="O145" i="14"/>
  <c r="Q145" i="14"/>
  <c r="Q144" i="14" s="1"/>
  <c r="V145" i="14"/>
  <c r="G147" i="14"/>
  <c r="M147" i="14" s="1"/>
  <c r="I147" i="14"/>
  <c r="K147" i="14"/>
  <c r="O147" i="14"/>
  <c r="Q147" i="14"/>
  <c r="V147" i="14"/>
  <c r="K149" i="14"/>
  <c r="G150" i="14"/>
  <c r="G149" i="14" s="1"/>
  <c r="I150" i="14"/>
  <c r="K150" i="14"/>
  <c r="M150" i="14"/>
  <c r="O150" i="14"/>
  <c r="O149" i="14" s="1"/>
  <c r="Q150" i="14"/>
  <c r="V150" i="14"/>
  <c r="V149" i="14" s="1"/>
  <c r="G152" i="14"/>
  <c r="I152" i="14"/>
  <c r="K152" i="14"/>
  <c r="M152" i="14"/>
  <c r="O152" i="14"/>
  <c r="Q152" i="14"/>
  <c r="V152" i="14"/>
  <c r="G154" i="14"/>
  <c r="M154" i="14" s="1"/>
  <c r="I154" i="14"/>
  <c r="K154" i="14"/>
  <c r="O154" i="14"/>
  <c r="Q154" i="14"/>
  <c r="Q149" i="14" s="1"/>
  <c r="V154" i="14"/>
  <c r="G156" i="14"/>
  <c r="I156" i="14"/>
  <c r="K156" i="14"/>
  <c r="M156" i="14"/>
  <c r="O156" i="14"/>
  <c r="Q156" i="14"/>
  <c r="V156" i="14"/>
  <c r="G158" i="14"/>
  <c r="M158" i="14" s="1"/>
  <c r="I158" i="14"/>
  <c r="K158" i="14"/>
  <c r="O158" i="14"/>
  <c r="Q158" i="14"/>
  <c r="V158" i="14"/>
  <c r="G161" i="14"/>
  <c r="M161" i="14" s="1"/>
  <c r="I161" i="14"/>
  <c r="K161" i="14"/>
  <c r="O161" i="14"/>
  <c r="Q161" i="14"/>
  <c r="V161" i="14"/>
  <c r="G164" i="14"/>
  <c r="M164" i="14" s="1"/>
  <c r="I164" i="14"/>
  <c r="I149" i="14" s="1"/>
  <c r="K164" i="14"/>
  <c r="O164" i="14"/>
  <c r="Q164" i="14"/>
  <c r="V164" i="14"/>
  <c r="AE167" i="14"/>
  <c r="G279" i="13"/>
  <c r="BA161" i="13"/>
  <c r="BA158" i="13"/>
  <c r="BA119" i="13"/>
  <c r="BA111" i="13"/>
  <c r="BA103" i="13"/>
  <c r="BA94" i="13"/>
  <c r="BA70" i="13"/>
  <c r="BA64" i="13"/>
  <c r="BA61" i="13"/>
  <c r="BA53" i="13"/>
  <c r="BA47" i="13"/>
  <c r="BA44" i="13"/>
  <c r="BA41" i="13"/>
  <c r="BA37" i="13"/>
  <c r="BA16" i="13"/>
  <c r="BA13" i="13"/>
  <c r="G9" i="13"/>
  <c r="I9" i="13"/>
  <c r="K9" i="13"/>
  <c r="K8" i="13" s="1"/>
  <c r="M9" i="13"/>
  <c r="O9" i="13"/>
  <c r="O8" i="13" s="1"/>
  <c r="Q9" i="13"/>
  <c r="V9" i="13"/>
  <c r="V8" i="13" s="1"/>
  <c r="G12" i="13"/>
  <c r="I12" i="13"/>
  <c r="K12" i="13"/>
  <c r="M12" i="13"/>
  <c r="O12" i="13"/>
  <c r="Q12" i="13"/>
  <c r="V12" i="13"/>
  <c r="G15" i="13"/>
  <c r="G8" i="13" s="1"/>
  <c r="I15" i="13"/>
  <c r="K15" i="13"/>
  <c r="O15" i="13"/>
  <c r="Q15" i="13"/>
  <c r="Q8" i="13" s="1"/>
  <c r="V15" i="13"/>
  <c r="G18" i="13"/>
  <c r="M18" i="13" s="1"/>
  <c r="I18" i="13"/>
  <c r="K18" i="13"/>
  <c r="O18" i="13"/>
  <c r="Q18" i="13"/>
  <c r="V18" i="13"/>
  <c r="G20" i="13"/>
  <c r="I20" i="13"/>
  <c r="K20" i="13"/>
  <c r="M20" i="13"/>
  <c r="O20" i="13"/>
  <c r="Q20" i="13"/>
  <c r="V20" i="13"/>
  <c r="G22" i="13"/>
  <c r="M22" i="13" s="1"/>
  <c r="I22" i="13"/>
  <c r="K22" i="13"/>
  <c r="O22" i="13"/>
  <c r="Q22" i="13"/>
  <c r="V22" i="13"/>
  <c r="G25" i="13"/>
  <c r="M25" i="13" s="1"/>
  <c r="I25" i="13"/>
  <c r="I8" i="13" s="1"/>
  <c r="K25" i="13"/>
  <c r="O25" i="13"/>
  <c r="Q25" i="13"/>
  <c r="V25" i="13"/>
  <c r="G29" i="13"/>
  <c r="M29" i="13" s="1"/>
  <c r="I29" i="13"/>
  <c r="K29" i="13"/>
  <c r="O29" i="13"/>
  <c r="Q29" i="13"/>
  <c r="V29" i="13"/>
  <c r="G31" i="13"/>
  <c r="I31" i="13"/>
  <c r="K31" i="13"/>
  <c r="M31" i="13"/>
  <c r="O31" i="13"/>
  <c r="Q31" i="13"/>
  <c r="V31" i="13"/>
  <c r="G34" i="13"/>
  <c r="I34" i="13"/>
  <c r="K34" i="13"/>
  <c r="M34" i="13"/>
  <c r="O34" i="13"/>
  <c r="Q34" i="13"/>
  <c r="V34" i="13"/>
  <c r="G36" i="13"/>
  <c r="M36" i="13" s="1"/>
  <c r="I36" i="13"/>
  <c r="K36" i="13"/>
  <c r="O36" i="13"/>
  <c r="Q36" i="13"/>
  <c r="V36" i="13"/>
  <c r="G40" i="13"/>
  <c r="I40" i="13"/>
  <c r="K40" i="13"/>
  <c r="M40" i="13"/>
  <c r="O40" i="13"/>
  <c r="Q40" i="13"/>
  <c r="V40" i="13"/>
  <c r="G43" i="13"/>
  <c r="I43" i="13"/>
  <c r="K43" i="13"/>
  <c r="M43" i="13"/>
  <c r="O43" i="13"/>
  <c r="Q43" i="13"/>
  <c r="V43" i="13"/>
  <c r="G46" i="13"/>
  <c r="M46" i="13" s="1"/>
  <c r="I46" i="13"/>
  <c r="K46" i="13"/>
  <c r="O46" i="13"/>
  <c r="Q46" i="13"/>
  <c r="V46" i="13"/>
  <c r="G52" i="13"/>
  <c r="M52" i="13" s="1"/>
  <c r="I52" i="13"/>
  <c r="K52" i="13"/>
  <c r="O52" i="13"/>
  <c r="Q52" i="13"/>
  <c r="V52" i="13"/>
  <c r="G60" i="13"/>
  <c r="M60" i="13" s="1"/>
  <c r="I60" i="13"/>
  <c r="K60" i="13"/>
  <c r="O60" i="13"/>
  <c r="Q60" i="13"/>
  <c r="V60" i="13"/>
  <c r="G63" i="13"/>
  <c r="I63" i="13"/>
  <c r="K63" i="13"/>
  <c r="M63" i="13"/>
  <c r="O63" i="13"/>
  <c r="Q63" i="13"/>
  <c r="V63" i="13"/>
  <c r="G69" i="13"/>
  <c r="I69" i="13"/>
  <c r="K69" i="13"/>
  <c r="M69" i="13"/>
  <c r="O69" i="13"/>
  <c r="Q69" i="13"/>
  <c r="V69" i="13"/>
  <c r="G72" i="13"/>
  <c r="M72" i="13" s="1"/>
  <c r="I72" i="13"/>
  <c r="K72" i="13"/>
  <c r="O72" i="13"/>
  <c r="Q72" i="13"/>
  <c r="V72" i="13"/>
  <c r="G75" i="13"/>
  <c r="I75" i="13"/>
  <c r="K75" i="13"/>
  <c r="M75" i="13"/>
  <c r="O75" i="13"/>
  <c r="Q75" i="13"/>
  <c r="V75" i="13"/>
  <c r="G78" i="13"/>
  <c r="I78" i="13"/>
  <c r="K78" i="13"/>
  <c r="M78" i="13"/>
  <c r="O78" i="13"/>
  <c r="Q78" i="13"/>
  <c r="V78" i="13"/>
  <c r="G81" i="13"/>
  <c r="M81" i="13" s="1"/>
  <c r="I81" i="13"/>
  <c r="K81" i="13"/>
  <c r="O81" i="13"/>
  <c r="Q81" i="13"/>
  <c r="V81" i="13"/>
  <c r="G84" i="13"/>
  <c r="M84" i="13" s="1"/>
  <c r="I84" i="13"/>
  <c r="K84" i="13"/>
  <c r="O84" i="13"/>
  <c r="Q84" i="13"/>
  <c r="V84" i="13"/>
  <c r="G86" i="13"/>
  <c r="M86" i="13" s="1"/>
  <c r="I86" i="13"/>
  <c r="K86" i="13"/>
  <c r="O86" i="13"/>
  <c r="Q86" i="13"/>
  <c r="V86" i="13"/>
  <c r="G90" i="13"/>
  <c r="I90" i="13"/>
  <c r="K90" i="13"/>
  <c r="M90" i="13"/>
  <c r="O90" i="13"/>
  <c r="Q90" i="13"/>
  <c r="V90" i="13"/>
  <c r="G93" i="13"/>
  <c r="I93" i="13"/>
  <c r="K93" i="13"/>
  <c r="M93" i="13"/>
  <c r="O93" i="13"/>
  <c r="Q93" i="13"/>
  <c r="V93" i="13"/>
  <c r="G96" i="13"/>
  <c r="M96" i="13" s="1"/>
  <c r="I96" i="13"/>
  <c r="K96" i="13"/>
  <c r="O96" i="13"/>
  <c r="Q96" i="13"/>
  <c r="V96" i="13"/>
  <c r="G99" i="13"/>
  <c r="I99" i="13"/>
  <c r="K99" i="13"/>
  <c r="M99" i="13"/>
  <c r="O99" i="13"/>
  <c r="Q99" i="13"/>
  <c r="V99" i="13"/>
  <c r="G102" i="13"/>
  <c r="I102" i="13"/>
  <c r="K102" i="13"/>
  <c r="M102" i="13"/>
  <c r="O102" i="13"/>
  <c r="Q102" i="13"/>
  <c r="V102" i="13"/>
  <c r="G105" i="13"/>
  <c r="M105" i="13" s="1"/>
  <c r="I105" i="13"/>
  <c r="K105" i="13"/>
  <c r="O105" i="13"/>
  <c r="Q105" i="13"/>
  <c r="V105" i="13"/>
  <c r="G107" i="13"/>
  <c r="M107" i="13" s="1"/>
  <c r="I107" i="13"/>
  <c r="K107" i="13"/>
  <c r="O107" i="13"/>
  <c r="Q107" i="13"/>
  <c r="V107" i="13"/>
  <c r="I109" i="13"/>
  <c r="K109" i="13"/>
  <c r="G110" i="13"/>
  <c r="I110" i="13"/>
  <c r="K110" i="13"/>
  <c r="M110" i="13"/>
  <c r="O110" i="13"/>
  <c r="O109" i="13" s="1"/>
  <c r="Q110" i="13"/>
  <c r="V110" i="13"/>
  <c r="V109" i="13" s="1"/>
  <c r="G113" i="13"/>
  <c r="I113" i="13"/>
  <c r="K113" i="13"/>
  <c r="M113" i="13"/>
  <c r="O113" i="13"/>
  <c r="Q113" i="13"/>
  <c r="V113" i="13"/>
  <c r="G116" i="13"/>
  <c r="G109" i="13" s="1"/>
  <c r="I116" i="13"/>
  <c r="K116" i="13"/>
  <c r="O116" i="13"/>
  <c r="Q116" i="13"/>
  <c r="Q109" i="13" s="1"/>
  <c r="V116" i="13"/>
  <c r="G118" i="13"/>
  <c r="I118" i="13"/>
  <c r="K118" i="13"/>
  <c r="M118" i="13"/>
  <c r="O118" i="13"/>
  <c r="Q118" i="13"/>
  <c r="V118" i="13"/>
  <c r="G122" i="13"/>
  <c r="I122" i="13"/>
  <c r="K122" i="13"/>
  <c r="M122" i="13"/>
  <c r="O122" i="13"/>
  <c r="Q122" i="13"/>
  <c r="V122" i="13"/>
  <c r="G124" i="13"/>
  <c r="V124" i="13"/>
  <c r="G125" i="13"/>
  <c r="M125" i="13" s="1"/>
  <c r="I125" i="13"/>
  <c r="I124" i="13" s="1"/>
  <c r="K125" i="13"/>
  <c r="K124" i="13" s="1"/>
  <c r="O125" i="13"/>
  <c r="O124" i="13" s="1"/>
  <c r="Q125" i="13"/>
  <c r="V125" i="13"/>
  <c r="G129" i="13"/>
  <c r="M129" i="13" s="1"/>
  <c r="I129" i="13"/>
  <c r="K129" i="13"/>
  <c r="O129" i="13"/>
  <c r="Q129" i="13"/>
  <c r="Q124" i="13" s="1"/>
  <c r="V129" i="13"/>
  <c r="G133" i="13"/>
  <c r="I133" i="13"/>
  <c r="K133" i="13"/>
  <c r="M133" i="13"/>
  <c r="O133" i="13"/>
  <c r="O132" i="13" s="1"/>
  <c r="Q133" i="13"/>
  <c r="Q132" i="13" s="1"/>
  <c r="V133" i="13"/>
  <c r="G137" i="13"/>
  <c r="G132" i="13" s="1"/>
  <c r="I137" i="13"/>
  <c r="K137" i="13"/>
  <c r="O137" i="13"/>
  <c r="Q137" i="13"/>
  <c r="V137" i="13"/>
  <c r="G139" i="13"/>
  <c r="I139" i="13"/>
  <c r="I132" i="13" s="1"/>
  <c r="K139" i="13"/>
  <c r="M139" i="13"/>
  <c r="O139" i="13"/>
  <c r="Q139" i="13"/>
  <c r="V139" i="13"/>
  <c r="V132" i="13" s="1"/>
  <c r="G141" i="13"/>
  <c r="I141" i="13"/>
  <c r="K141" i="13"/>
  <c r="M141" i="13"/>
  <c r="O141" i="13"/>
  <c r="Q141" i="13"/>
  <c r="V141" i="13"/>
  <c r="G144" i="13"/>
  <c r="M144" i="13" s="1"/>
  <c r="I144" i="13"/>
  <c r="K144" i="13"/>
  <c r="O144" i="13"/>
  <c r="Q144" i="13"/>
  <c r="V144" i="13"/>
  <c r="G147" i="13"/>
  <c r="M147" i="13" s="1"/>
  <c r="I147" i="13"/>
  <c r="K147" i="13"/>
  <c r="O147" i="13"/>
  <c r="Q147" i="13"/>
  <c r="V147" i="13"/>
  <c r="G150" i="13"/>
  <c r="M150" i="13" s="1"/>
  <c r="I150" i="13"/>
  <c r="K150" i="13"/>
  <c r="K132" i="13" s="1"/>
  <c r="O150" i="13"/>
  <c r="Q150" i="13"/>
  <c r="V150" i="13"/>
  <c r="G153" i="13"/>
  <c r="I153" i="13"/>
  <c r="K153" i="13"/>
  <c r="M153" i="13"/>
  <c r="O153" i="13"/>
  <c r="Q153" i="13"/>
  <c r="V153" i="13"/>
  <c r="G155" i="13"/>
  <c r="I155" i="13"/>
  <c r="K155" i="13"/>
  <c r="M155" i="13"/>
  <c r="O155" i="13"/>
  <c r="Q155" i="13"/>
  <c r="V155" i="13"/>
  <c r="G157" i="13"/>
  <c r="M157" i="13" s="1"/>
  <c r="I157" i="13"/>
  <c r="K157" i="13"/>
  <c r="O157" i="13"/>
  <c r="Q157" i="13"/>
  <c r="V157" i="13"/>
  <c r="G160" i="13"/>
  <c r="I160" i="13"/>
  <c r="K160" i="13"/>
  <c r="M160" i="13"/>
  <c r="O160" i="13"/>
  <c r="Q160" i="13"/>
  <c r="V160" i="13"/>
  <c r="G163" i="13"/>
  <c r="M163" i="13" s="1"/>
  <c r="I163" i="13"/>
  <c r="K163" i="13"/>
  <c r="O163" i="13"/>
  <c r="Q163" i="13"/>
  <c r="V163" i="13"/>
  <c r="G165" i="13"/>
  <c r="M165" i="13" s="1"/>
  <c r="I165" i="13"/>
  <c r="K165" i="13"/>
  <c r="O165" i="13"/>
  <c r="Q165" i="13"/>
  <c r="V165" i="13"/>
  <c r="G167" i="13"/>
  <c r="M167" i="13" s="1"/>
  <c r="I167" i="13"/>
  <c r="K167" i="13"/>
  <c r="O167" i="13"/>
  <c r="Q167" i="13"/>
  <c r="V167" i="13"/>
  <c r="G170" i="13"/>
  <c r="M170" i="13" s="1"/>
  <c r="I170" i="13"/>
  <c r="K170" i="13"/>
  <c r="O170" i="13"/>
  <c r="Q170" i="13"/>
  <c r="V170" i="13"/>
  <c r="G172" i="13"/>
  <c r="I172" i="13"/>
  <c r="K172" i="13"/>
  <c r="M172" i="13"/>
  <c r="O172" i="13"/>
  <c r="Q172" i="13"/>
  <c r="V172" i="13"/>
  <c r="G174" i="13"/>
  <c r="I174" i="13"/>
  <c r="K174" i="13"/>
  <c r="M174" i="13"/>
  <c r="O174" i="13"/>
  <c r="Q174" i="13"/>
  <c r="V174" i="13"/>
  <c r="G176" i="13"/>
  <c r="M176" i="13" s="1"/>
  <c r="I176" i="13"/>
  <c r="K176" i="13"/>
  <c r="O176" i="13"/>
  <c r="Q176" i="13"/>
  <c r="V176" i="13"/>
  <c r="G178" i="13"/>
  <c r="I178" i="13"/>
  <c r="K178" i="13"/>
  <c r="M178" i="13"/>
  <c r="O178" i="13"/>
  <c r="Q178" i="13"/>
  <c r="V178" i="13"/>
  <c r="G180" i="13"/>
  <c r="M180" i="13" s="1"/>
  <c r="I180" i="13"/>
  <c r="K180" i="13"/>
  <c r="O180" i="13"/>
  <c r="Q180" i="13"/>
  <c r="V180" i="13"/>
  <c r="G182" i="13"/>
  <c r="M182" i="13" s="1"/>
  <c r="I182" i="13"/>
  <c r="K182" i="13"/>
  <c r="O182" i="13"/>
  <c r="Q182" i="13"/>
  <c r="V182" i="13"/>
  <c r="G184" i="13"/>
  <c r="I184" i="13"/>
  <c r="G185" i="13"/>
  <c r="M185" i="13" s="1"/>
  <c r="I185" i="13"/>
  <c r="K185" i="13"/>
  <c r="K184" i="13" s="1"/>
  <c r="O185" i="13"/>
  <c r="Q185" i="13"/>
  <c r="Q184" i="13" s="1"/>
  <c r="V185" i="13"/>
  <c r="G188" i="13"/>
  <c r="I188" i="13"/>
  <c r="K188" i="13"/>
  <c r="M188" i="13"/>
  <c r="O188" i="13"/>
  <c r="Q188" i="13"/>
  <c r="V188" i="13"/>
  <c r="V184" i="13" s="1"/>
  <c r="G191" i="13"/>
  <c r="I191" i="13"/>
  <c r="K191" i="13"/>
  <c r="M191" i="13"/>
  <c r="O191" i="13"/>
  <c r="O184" i="13" s="1"/>
  <c r="Q191" i="13"/>
  <c r="V191" i="13"/>
  <c r="G194" i="13"/>
  <c r="M194" i="13" s="1"/>
  <c r="I194" i="13"/>
  <c r="K194" i="13"/>
  <c r="O194" i="13"/>
  <c r="Q194" i="13"/>
  <c r="V194" i="13"/>
  <c r="G197" i="13"/>
  <c r="I197" i="13"/>
  <c r="K197" i="13"/>
  <c r="M197" i="13"/>
  <c r="O197" i="13"/>
  <c r="Q197" i="13"/>
  <c r="V197" i="13"/>
  <c r="G200" i="13"/>
  <c r="M200" i="13" s="1"/>
  <c r="I200" i="13"/>
  <c r="K200" i="13"/>
  <c r="O200" i="13"/>
  <c r="Q200" i="13"/>
  <c r="V200" i="13"/>
  <c r="G202" i="13"/>
  <c r="G203" i="13"/>
  <c r="M203" i="13" s="1"/>
  <c r="I203" i="13"/>
  <c r="I202" i="13" s="1"/>
  <c r="K203" i="13"/>
  <c r="K202" i="13" s="1"/>
  <c r="O203" i="13"/>
  <c r="O202" i="13" s="1"/>
  <c r="Q203" i="13"/>
  <c r="V203" i="13"/>
  <c r="G205" i="13"/>
  <c r="M205" i="13" s="1"/>
  <c r="I205" i="13"/>
  <c r="K205" i="13"/>
  <c r="O205" i="13"/>
  <c r="Q205" i="13"/>
  <c r="Q202" i="13" s="1"/>
  <c r="V205" i="13"/>
  <c r="G207" i="13"/>
  <c r="I207" i="13"/>
  <c r="K207" i="13"/>
  <c r="M207" i="13"/>
  <c r="O207" i="13"/>
  <c r="Q207" i="13"/>
  <c r="V207" i="13"/>
  <c r="V202" i="13" s="1"/>
  <c r="G209" i="13"/>
  <c r="I209" i="13"/>
  <c r="K209" i="13"/>
  <c r="M209" i="13"/>
  <c r="O209" i="13"/>
  <c r="Q209" i="13"/>
  <c r="V209" i="13"/>
  <c r="G211" i="13"/>
  <c r="M211" i="13" s="1"/>
  <c r="I211" i="13"/>
  <c r="K211" i="13"/>
  <c r="O211" i="13"/>
  <c r="Q211" i="13"/>
  <c r="V211" i="13"/>
  <c r="G213" i="13"/>
  <c r="I213" i="13"/>
  <c r="K213" i="13"/>
  <c r="M213" i="13"/>
  <c r="O213" i="13"/>
  <c r="Q213" i="13"/>
  <c r="V213" i="13"/>
  <c r="G215" i="13"/>
  <c r="I215" i="13"/>
  <c r="K215" i="13"/>
  <c r="M215" i="13"/>
  <c r="O215" i="13"/>
  <c r="Q215" i="13"/>
  <c r="V215" i="13"/>
  <c r="G217" i="13"/>
  <c r="M217" i="13" s="1"/>
  <c r="I217" i="13"/>
  <c r="K217" i="13"/>
  <c r="O217" i="13"/>
  <c r="Q217" i="13"/>
  <c r="V217" i="13"/>
  <c r="G220" i="13"/>
  <c r="M220" i="13" s="1"/>
  <c r="I220" i="13"/>
  <c r="K220" i="13"/>
  <c r="O220" i="13"/>
  <c r="Q220" i="13"/>
  <c r="V220" i="13"/>
  <c r="G223" i="13"/>
  <c r="M223" i="13" s="1"/>
  <c r="I223" i="13"/>
  <c r="K223" i="13"/>
  <c r="O223" i="13"/>
  <c r="Q223" i="13"/>
  <c r="V223" i="13"/>
  <c r="G226" i="13"/>
  <c r="I226" i="13"/>
  <c r="K226" i="13"/>
  <c r="M226" i="13"/>
  <c r="O226" i="13"/>
  <c r="Q226" i="13"/>
  <c r="V226" i="13"/>
  <c r="G229" i="13"/>
  <c r="I229" i="13"/>
  <c r="K229" i="13"/>
  <c r="M229" i="13"/>
  <c r="O229" i="13"/>
  <c r="Q229" i="13"/>
  <c r="V229" i="13"/>
  <c r="G232" i="13"/>
  <c r="M232" i="13" s="1"/>
  <c r="I232" i="13"/>
  <c r="K232" i="13"/>
  <c r="O232" i="13"/>
  <c r="Q232" i="13"/>
  <c r="V232" i="13"/>
  <c r="G235" i="13"/>
  <c r="I235" i="13"/>
  <c r="K235" i="13"/>
  <c r="M235" i="13"/>
  <c r="O235" i="13"/>
  <c r="Q235" i="13"/>
  <c r="V235" i="13"/>
  <c r="G237" i="13"/>
  <c r="I237" i="13"/>
  <c r="K237" i="13"/>
  <c r="M237" i="13"/>
  <c r="O237" i="13"/>
  <c r="Q237" i="13"/>
  <c r="V237" i="13"/>
  <c r="G240" i="13"/>
  <c r="M240" i="13" s="1"/>
  <c r="I240" i="13"/>
  <c r="K240" i="13"/>
  <c r="O240" i="13"/>
  <c r="Q240" i="13"/>
  <c r="V240" i="13"/>
  <c r="G243" i="13"/>
  <c r="M243" i="13" s="1"/>
  <c r="I243" i="13"/>
  <c r="K243" i="13"/>
  <c r="O243" i="13"/>
  <c r="Q243" i="13"/>
  <c r="V243" i="13"/>
  <c r="G245" i="13"/>
  <c r="I245" i="13"/>
  <c r="K245" i="13"/>
  <c r="Q245" i="13"/>
  <c r="G246" i="13"/>
  <c r="I246" i="13"/>
  <c r="K246" i="13"/>
  <c r="M246" i="13"/>
  <c r="M245" i="13" s="1"/>
  <c r="O246" i="13"/>
  <c r="O245" i="13" s="1"/>
  <c r="Q246" i="13"/>
  <c r="V246" i="13"/>
  <c r="V245" i="13" s="1"/>
  <c r="K248" i="13"/>
  <c r="O248" i="13"/>
  <c r="G249" i="13"/>
  <c r="G248" i="13" s="1"/>
  <c r="I249" i="13"/>
  <c r="I248" i="13" s="1"/>
  <c r="K249" i="13"/>
  <c r="O249" i="13"/>
  <c r="Q249" i="13"/>
  <c r="Q248" i="13" s="1"/>
  <c r="V249" i="13"/>
  <c r="V248" i="13" s="1"/>
  <c r="Q252" i="13"/>
  <c r="V252" i="13"/>
  <c r="G253" i="13"/>
  <c r="I253" i="13"/>
  <c r="K253" i="13"/>
  <c r="K252" i="13" s="1"/>
  <c r="M253" i="13"/>
  <c r="O253" i="13"/>
  <c r="Q253" i="13"/>
  <c r="V253" i="13"/>
  <c r="G255" i="13"/>
  <c r="M255" i="13" s="1"/>
  <c r="I255" i="13"/>
  <c r="K255" i="13"/>
  <c r="O255" i="13"/>
  <c r="Q255" i="13"/>
  <c r="V255" i="13"/>
  <c r="G257" i="13"/>
  <c r="M257" i="13" s="1"/>
  <c r="I257" i="13"/>
  <c r="I252" i="13" s="1"/>
  <c r="K257" i="13"/>
  <c r="O257" i="13"/>
  <c r="O252" i="13" s="1"/>
  <c r="Q257" i="13"/>
  <c r="V257" i="13"/>
  <c r="G259" i="13"/>
  <c r="M259" i="13" s="1"/>
  <c r="I259" i="13"/>
  <c r="K259" i="13"/>
  <c r="O259" i="13"/>
  <c r="Q259" i="13"/>
  <c r="V259" i="13"/>
  <c r="G262" i="13"/>
  <c r="I262" i="13"/>
  <c r="K262" i="13"/>
  <c r="M262" i="13"/>
  <c r="O262" i="13"/>
  <c r="O261" i="13" s="1"/>
  <c r="Q262" i="13"/>
  <c r="V262" i="13"/>
  <c r="G264" i="13"/>
  <c r="G261" i="13" s="1"/>
  <c r="I264" i="13"/>
  <c r="K264" i="13"/>
  <c r="O264" i="13"/>
  <c r="Q264" i="13"/>
  <c r="Q261" i="13" s="1"/>
  <c r="V264" i="13"/>
  <c r="G266" i="13"/>
  <c r="I266" i="13"/>
  <c r="I261" i="13" s="1"/>
  <c r="K266" i="13"/>
  <c r="M266" i="13"/>
  <c r="O266" i="13"/>
  <c r="Q266" i="13"/>
  <c r="V266" i="13"/>
  <c r="V261" i="13" s="1"/>
  <c r="G268" i="13"/>
  <c r="I268" i="13"/>
  <c r="K268" i="13"/>
  <c r="M268" i="13"/>
  <c r="O268" i="13"/>
  <c r="Q268" i="13"/>
  <c r="V268" i="13"/>
  <c r="G270" i="13"/>
  <c r="M270" i="13" s="1"/>
  <c r="I270" i="13"/>
  <c r="K270" i="13"/>
  <c r="O270" i="13"/>
  <c r="Q270" i="13"/>
  <c r="V270" i="13"/>
  <c r="G272" i="13"/>
  <c r="M272" i="13" s="1"/>
  <c r="I272" i="13"/>
  <c r="K272" i="13"/>
  <c r="O272" i="13"/>
  <c r="Q272" i="13"/>
  <c r="V272" i="13"/>
  <c r="G275" i="13"/>
  <c r="M275" i="13" s="1"/>
  <c r="I275" i="13"/>
  <c r="K275" i="13"/>
  <c r="K261" i="13" s="1"/>
  <c r="O275" i="13"/>
  <c r="Q275" i="13"/>
  <c r="V275" i="13"/>
  <c r="AE279" i="13"/>
  <c r="G37" i="12"/>
  <c r="BA34" i="12"/>
  <c r="BA27" i="12"/>
  <c r="BA24" i="12"/>
  <c r="BA21" i="12"/>
  <c r="BA18" i="12"/>
  <c r="O8" i="12"/>
  <c r="G9" i="12"/>
  <c r="M9" i="12" s="1"/>
  <c r="I9" i="12"/>
  <c r="I8" i="12" s="1"/>
  <c r="K9" i="12"/>
  <c r="K8" i="12" s="1"/>
  <c r="O9" i="12"/>
  <c r="Q9" i="12"/>
  <c r="Q8" i="12" s="1"/>
  <c r="V9" i="12"/>
  <c r="V8" i="12" s="1"/>
  <c r="G10" i="12"/>
  <c r="I10" i="12"/>
  <c r="K10" i="12"/>
  <c r="M10" i="12"/>
  <c r="O10" i="12"/>
  <c r="Q10" i="12"/>
  <c r="V10" i="12"/>
  <c r="G11" i="12"/>
  <c r="I11" i="12"/>
  <c r="K11" i="12"/>
  <c r="M11" i="12"/>
  <c r="O11" i="12"/>
  <c r="Q11" i="12"/>
  <c r="V11" i="12"/>
  <c r="G12" i="12"/>
  <c r="AF37" i="12" s="1"/>
  <c r="I12" i="12"/>
  <c r="K12" i="12"/>
  <c r="O12" i="12"/>
  <c r="Q12" i="12"/>
  <c r="V12" i="12"/>
  <c r="G13" i="12"/>
  <c r="M13" i="12" s="1"/>
  <c r="I13" i="12"/>
  <c r="K13" i="12"/>
  <c r="O13" i="12"/>
  <c r="Q13" i="12"/>
  <c r="V13" i="12"/>
  <c r="G14" i="12"/>
  <c r="M14" i="12" s="1"/>
  <c r="I14" i="12"/>
  <c r="K14" i="12"/>
  <c r="O14" i="12"/>
  <c r="Q14" i="12"/>
  <c r="V14" i="12"/>
  <c r="K15" i="12"/>
  <c r="G16" i="12"/>
  <c r="G15" i="12" s="1"/>
  <c r="I16" i="12"/>
  <c r="I15" i="12" s="1"/>
  <c r="K16" i="12"/>
  <c r="M16" i="12"/>
  <c r="O16" i="12"/>
  <c r="O15" i="12" s="1"/>
  <c r="Q16" i="12"/>
  <c r="Q15" i="12" s="1"/>
  <c r="V16" i="12"/>
  <c r="G17" i="12"/>
  <c r="M17" i="12" s="1"/>
  <c r="I17" i="12"/>
  <c r="K17" i="12"/>
  <c r="O17" i="12"/>
  <c r="Q17" i="12"/>
  <c r="V17" i="12"/>
  <c r="V15" i="12" s="1"/>
  <c r="G20" i="12"/>
  <c r="I20" i="12"/>
  <c r="K20" i="12"/>
  <c r="M20" i="12"/>
  <c r="O20" i="12"/>
  <c r="Q20" i="12"/>
  <c r="V20" i="12"/>
  <c r="G23" i="12"/>
  <c r="I23" i="12"/>
  <c r="K23" i="12"/>
  <c r="M23" i="12"/>
  <c r="O23" i="12"/>
  <c r="Q23" i="12"/>
  <c r="V23" i="12"/>
  <c r="G26" i="12"/>
  <c r="M26" i="12" s="1"/>
  <c r="I26" i="12"/>
  <c r="K26" i="12"/>
  <c r="O26" i="12"/>
  <c r="Q26" i="12"/>
  <c r="V26" i="12"/>
  <c r="G29" i="12"/>
  <c r="I29" i="12"/>
  <c r="O29" i="12"/>
  <c r="Q29" i="12"/>
  <c r="V29" i="12"/>
  <c r="G30" i="12"/>
  <c r="M30" i="12" s="1"/>
  <c r="M29" i="12" s="1"/>
  <c r="I30" i="12"/>
  <c r="K30" i="12"/>
  <c r="K29" i="12" s="1"/>
  <c r="O30" i="12"/>
  <c r="Q30" i="12"/>
  <c r="V30" i="12"/>
  <c r="G32" i="12"/>
  <c r="K32" i="12"/>
  <c r="M32" i="12"/>
  <c r="V32" i="12"/>
  <c r="G33" i="12"/>
  <c r="I33" i="12"/>
  <c r="I32" i="12" s="1"/>
  <c r="K33" i="12"/>
  <c r="M33" i="12"/>
  <c r="O33" i="12"/>
  <c r="O32" i="12" s="1"/>
  <c r="Q33" i="12"/>
  <c r="Q32" i="12" s="1"/>
  <c r="V33" i="12"/>
  <c r="AE37" i="12"/>
  <c r="I20" i="1"/>
  <c r="I19" i="1"/>
  <c r="I18" i="1"/>
  <c r="I17" i="1"/>
  <c r="I16" i="1"/>
  <c r="I72" i="1"/>
  <c r="J71" i="1" s="1"/>
  <c r="F50" i="1"/>
  <c r="G23" i="1" s="1"/>
  <c r="G50" i="1"/>
  <c r="G25" i="1" s="1"/>
  <c r="A25" i="1" s="1"/>
  <c r="A26" i="1" s="1"/>
  <c r="G26" i="1" s="1"/>
  <c r="H45" i="1"/>
  <c r="I45" i="1" s="1"/>
  <c r="H44" i="1"/>
  <c r="I44" i="1" s="1"/>
  <c r="H43" i="1"/>
  <c r="I43" i="1" s="1"/>
  <c r="H42" i="1"/>
  <c r="I42" i="1" s="1"/>
  <c r="H47" i="1" l="1"/>
  <c r="I47" i="1" s="1"/>
  <c r="A23" i="1"/>
  <c r="A24" i="1" s="1"/>
  <c r="G24" i="1" s="1"/>
  <c r="A27" i="1" s="1"/>
  <c r="A29" i="1" s="1"/>
  <c r="G29" i="1" s="1"/>
  <c r="G27" i="1" s="1"/>
  <c r="G28" i="1"/>
  <c r="M97" i="17"/>
  <c r="M46" i="17"/>
  <c r="M53" i="17"/>
  <c r="M192" i="17"/>
  <c r="M81" i="17"/>
  <c r="M80" i="17" s="1"/>
  <c r="M9" i="17"/>
  <c r="M8" i="17" s="1"/>
  <c r="AF208" i="17"/>
  <c r="G192" i="17"/>
  <c r="M146" i="17"/>
  <c r="M141" i="17" s="1"/>
  <c r="M90" i="16"/>
  <c r="M46" i="16"/>
  <c r="M8" i="16"/>
  <c r="G90" i="16"/>
  <c r="M115" i="16"/>
  <c r="M114" i="16" s="1"/>
  <c r="M34" i="16"/>
  <c r="M33" i="16" s="1"/>
  <c r="G8" i="16"/>
  <c r="M125" i="16"/>
  <c r="M117" i="16" s="1"/>
  <c r="G67" i="16"/>
  <c r="M8" i="15"/>
  <c r="AF125" i="15"/>
  <c r="G8" i="15"/>
  <c r="M112" i="15"/>
  <c r="M109" i="15" s="1"/>
  <c r="M98" i="15"/>
  <c r="M91" i="15" s="1"/>
  <c r="M60" i="15"/>
  <c r="M59" i="15" s="1"/>
  <c r="M102" i="15"/>
  <c r="M101" i="15" s="1"/>
  <c r="M82" i="15"/>
  <c r="M78" i="15" s="1"/>
  <c r="M8" i="14"/>
  <c r="M149" i="14"/>
  <c r="M145" i="14"/>
  <c r="M144" i="14" s="1"/>
  <c r="G106" i="14"/>
  <c r="AF167" i="14"/>
  <c r="M102" i="14"/>
  <c r="M101" i="14" s="1"/>
  <c r="M124" i="13"/>
  <c r="M252" i="13"/>
  <c r="M109" i="13"/>
  <c r="M202" i="13"/>
  <c r="M184" i="13"/>
  <c r="M8" i="13"/>
  <c r="AF279" i="13"/>
  <c r="M264" i="13"/>
  <c r="M261" i="13" s="1"/>
  <c r="M249" i="13"/>
  <c r="M248" i="13" s="1"/>
  <c r="M137" i="13"/>
  <c r="M132" i="13" s="1"/>
  <c r="G252" i="13"/>
  <c r="M116" i="13"/>
  <c r="M15" i="13"/>
  <c r="M15" i="12"/>
  <c r="G8" i="12"/>
  <c r="M12" i="12"/>
  <c r="M8" i="12" s="1"/>
  <c r="J60" i="1"/>
  <c r="J64" i="1"/>
  <c r="J61" i="1"/>
  <c r="J65" i="1"/>
  <c r="J58" i="1"/>
  <c r="J68" i="1"/>
  <c r="J57" i="1"/>
  <c r="J69" i="1"/>
  <c r="J62" i="1"/>
  <c r="J66" i="1"/>
  <c r="J70" i="1"/>
  <c r="J59" i="1"/>
  <c r="J63" i="1"/>
  <c r="J67" i="1"/>
  <c r="I39" i="1"/>
  <c r="I50" i="1" s="1"/>
  <c r="J47" i="1" s="1"/>
  <c r="I21" i="1"/>
  <c r="J28" i="1"/>
  <c r="J26" i="1"/>
  <c r="G38" i="1"/>
  <c r="F38" i="1"/>
  <c r="J23" i="1"/>
  <c r="J24" i="1"/>
  <c r="J25" i="1"/>
  <c r="J27" i="1"/>
  <c r="E24" i="1"/>
  <c r="E26" i="1"/>
  <c r="J72" i="1" l="1"/>
  <c r="J41" i="1"/>
  <c r="J42" i="1"/>
  <c r="J49" i="1"/>
  <c r="J40" i="1"/>
  <c r="J45" i="1"/>
  <c r="J48" i="1"/>
  <c r="J44" i="1"/>
  <c r="J43" i="1"/>
  <c r="J39" i="1"/>
  <c r="J50" i="1" s="1"/>
  <c r="J46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Uzivatel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Uzivatel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Uzivatel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Uzivatel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>Uzivatel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>
  <authors>
    <author>Uzivatel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<sst xmlns="http://schemas.openxmlformats.org/spreadsheetml/2006/main" count="4126" uniqueCount="872">
  <si>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</si>
  <si>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</si>
  <si>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</si>
  <si>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</si>
  <si>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</si>
  <si>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</si>
  <si>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</si>
  <si>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</si>
  <si>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</si>
  <si>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</si>
  <si>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</si>
  <si>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</si>
  <si>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</si>
  <si>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</si>
  <si>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</si>
  <si>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</si>
  <si>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</si>
  <si>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</si>
  <si>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</si>
  <si>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</si>
  <si>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</si>
  <si>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</si>
  <si>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</si>
  <si>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</si>
  <si>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</si>
  <si>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</si>
  <si>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</si>
  <si>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</si>
  <si>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</si>
  <si>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</si>
  <si>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</si>
  <si>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</si>
  <si>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</si>
  <si>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</si>
  <si>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</si>
  <si>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</si>
  <si>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</si>
  <si>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</si>
  <si>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</si>
  <si>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</si>
  <si>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</si>
  <si>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</si>
  <si>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</si>
  <si>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17Zak00038</t>
  </si>
  <si>
    <t>ROZŠÍŘENÍ PARKOVACÍCH PLOCH NA ULICI DRUŽEBNÍ V KOPŘIVNICI</t>
  </si>
  <si>
    <t>Město Kopřivnice</t>
  </si>
  <si>
    <t>Štefánikova 1163/12</t>
  </si>
  <si>
    <t>Kopřivnice</t>
  </si>
  <si>
    <t>74221</t>
  </si>
  <si>
    <t>00298077</t>
  </si>
  <si>
    <t>CZ00298077</t>
  </si>
  <si>
    <t>MSS - projekt s.r.o.</t>
  </si>
  <si>
    <t>Michelská 580/63</t>
  </si>
  <si>
    <t>Praha-Michle</t>
  </si>
  <si>
    <t>14100</t>
  </si>
  <si>
    <t>26849836</t>
  </si>
  <si>
    <t>Stavba</t>
  </si>
  <si>
    <t>Ostatní a vedlejší náklady</t>
  </si>
  <si>
    <t>2</t>
  </si>
  <si>
    <t>VEDLEJŠÍ A OSTATNÍ NÁKLADY</t>
  </si>
  <si>
    <t>Stavební objekt</t>
  </si>
  <si>
    <t>SO 101.1</t>
  </si>
  <si>
    <t>PARKOVÁNÍ A ROZŠÍŘENÍ MK-ÚSEK A</t>
  </si>
  <si>
    <t>1</t>
  </si>
  <si>
    <t>NEUZNATELNÉ - ÚSEK A</t>
  </si>
  <si>
    <t>SO 101.2</t>
  </si>
  <si>
    <t>PARKOVÁNÍ A ROZŠÍŘENÍ MK-ÚSEK B</t>
  </si>
  <si>
    <t>UZNATELNÉ - NOVÉ PROPUSTNÉ PLOCHY 30 %</t>
  </si>
  <si>
    <t>UZNATELNÉ - VÝMĚNA NEPROPUSTNÝCH PLOCH ZA PROPUSTNÉ 85%</t>
  </si>
  <si>
    <t>3</t>
  </si>
  <si>
    <t>UZNATELNÉ - RETENČNÍ NÁDRŽE 85%</t>
  </si>
  <si>
    <t>4</t>
  </si>
  <si>
    <t>NEUZNATELNÉ</t>
  </si>
  <si>
    <t>Celkem za stavbu</t>
  </si>
  <si>
    <t>CZK</t>
  </si>
  <si>
    <t>Rekapitulace dílů</t>
  </si>
  <si>
    <t>Typ dílu</t>
  </si>
  <si>
    <t>Zemní práce</t>
  </si>
  <si>
    <t>Základy a zvláštní zakládání</t>
  </si>
  <si>
    <t>21</t>
  </si>
  <si>
    <t>Úprava podloží a základ.spáry</t>
  </si>
  <si>
    <t>27</t>
  </si>
  <si>
    <t>Základy</t>
  </si>
  <si>
    <t>Vodorovné konstrukce</t>
  </si>
  <si>
    <t>5</t>
  </si>
  <si>
    <t>Komunikace</t>
  </si>
  <si>
    <t>8</t>
  </si>
  <si>
    <t>Trubní vedení</t>
  </si>
  <si>
    <t>91</t>
  </si>
  <si>
    <t>Doplňující práce na komunikaci</t>
  </si>
  <si>
    <t>96</t>
  </si>
  <si>
    <t>Bourání konstrukcí</t>
  </si>
  <si>
    <t>99</t>
  </si>
  <si>
    <t>Staveništní přesun hmot</t>
  </si>
  <si>
    <t>ON</t>
  </si>
  <si>
    <t>711</t>
  </si>
  <si>
    <t>Izolace proti vodě</t>
  </si>
  <si>
    <t>999</t>
  </si>
  <si>
    <t>Poplatky za skládky</t>
  </si>
  <si>
    <t>D96</t>
  </si>
  <si>
    <t>Přesuny suti a vybouraných hmot</t>
  </si>
  <si>
    <t>PSU</t>
  </si>
  <si>
    <t>VN</t>
  </si>
  <si>
    <t>Soupis vedlejších a ostatních nákladů</t>
  </si>
  <si>
    <t>#TypZaznamu#</t>
  </si>
  <si>
    <t>STA</t>
  </si>
  <si>
    <t>VON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</si>
  <si>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</si>
  <si>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</si>
  <si>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</si>
  <si>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</si>
  <si>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</si>
  <si>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</si>
  <si>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</si>
  <si>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</si>
  <si>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</si>
  <si>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</si>
  <si>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</si>
  <si>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</si>
  <si>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</si>
  <si>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</si>
  <si>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</si>
  <si>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</si>
  <si>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</si>
  <si>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</si>
  <si>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</si>
  <si>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</si>
  <si>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</si>
  <si>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</si>
  <si>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</si>
  <si>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</si>
  <si>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</si>
  <si>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</si>
  <si>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00511 R</t>
  </si>
  <si>
    <t xml:space="preserve">Geodetické práce </t>
  </si>
  <si>
    <t>Soubor</t>
  </si>
  <si>
    <t>RTS 19/ II</t>
  </si>
  <si>
    <t>Indiv</t>
  </si>
  <si>
    <t>VRN</t>
  </si>
  <si>
    <t>POL99_</t>
  </si>
  <si>
    <t>005111021R</t>
  </si>
  <si>
    <t>Vytyčení inženýrských sítí</t>
  </si>
  <si>
    <t>POL99_2</t>
  </si>
  <si>
    <t>005111020R</t>
  </si>
  <si>
    <t>Vytyčení stavby</t>
  </si>
  <si>
    <t>005121 R</t>
  </si>
  <si>
    <t>Zařízení staveniště</t>
  </si>
  <si>
    <t>POL99_0</t>
  </si>
  <si>
    <t>005121020R</t>
  </si>
  <si>
    <t xml:space="preserve">Provoz zařízení staveniště </t>
  </si>
  <si>
    <t>005121030R</t>
  </si>
  <si>
    <t>Odstranění zařízení staveniště</t>
  </si>
  <si>
    <t>00411 R</t>
  </si>
  <si>
    <t>Přípravné a průzkumné služby či práce</t>
  </si>
  <si>
    <t>005211030R</t>
  </si>
  <si>
    <t xml:space="preserve">Dočasná dopravní opatření </t>
  </si>
  <si>
    <t>POL99_8</t>
  </si>
  <si>
    <t>Náklady na vyhotovení změny návrhu dočasného a trvalého dopravního značení, jeho projednání s dotčenými orgány a organizacemi, stanovení dopravního značení.</t>
  </si>
  <si>
    <t>POP</t>
  </si>
  <si>
    <t>VV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</si>
  <si>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</si>
  <si>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</si>
  <si>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</si>
  <si>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</si>
  <si>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</si>
  <si>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</si>
  <si>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005241020R</t>
  </si>
  <si>
    <t xml:space="preserve">Geodetické zaměření skutečného provedení  </t>
  </si>
  <si>
    <t>Náklady na provedení skutečného zaměření stavby v rozsahu nezbytném pro zápis změny do katastru nemovitostí a vyhotovení geometrického plánu.</t>
  </si>
  <si>
    <t>005124010R</t>
  </si>
  <si>
    <t>Koordinační činnost</t>
  </si>
  <si>
    <t>Koordinace jednotlivých profesí na staveništi.</t>
  </si>
  <si>
    <t>005281010R</t>
  </si>
  <si>
    <t>Propagace</t>
  </si>
  <si>
    <t>Náklady spojené s povinnou publicitou, pokud ji objednatel požaduje. Zahrnuje zejména náklady na propagační a informační billboardy, tabule, internetovou propagaci, tiskoviny apod.</t>
  </si>
  <si>
    <t>SUM</t>
  </si>
  <si>
    <t>END</t>
  </si>
  <si>
    <t>Položkový soupis prací a dodávek</t>
  </si>
  <si>
    <t>111251111R00</t>
  </si>
  <si>
    <t>Drcení ořezaných větví průměr do 100 mm</t>
  </si>
  <si>
    <t>m3</t>
  </si>
  <si>
    <t>823-1</t>
  </si>
  <si>
    <t>RTS 19/ I</t>
  </si>
  <si>
    <t>Práce</t>
  </si>
  <si>
    <t>POL1_1</t>
  </si>
  <si>
    <t>strojně, s odvozem dřevní drtě do 20 km a se složením,</t>
  </si>
  <si>
    <t>SPI</t>
  </si>
  <si>
    <t>větve stromů : 0,3+0,4</t>
  </si>
  <si>
    <t>112101113R00</t>
  </si>
  <si>
    <t>Pokácení stromu listnaté, průměr přes 300 do 400 mm, v rovině nebo na svahu do 1:5</t>
  </si>
  <si>
    <t>kus</t>
  </si>
  <si>
    <t>s rozřezáním a odstraněním větví a kmene do vzdálenosti 20 m, se složením na hromady nebo s naložením na dopravní prostředek,</t>
  </si>
  <si>
    <t>javor : 1</t>
  </si>
  <si>
    <t>112101114R00</t>
  </si>
  <si>
    <t>Pokácení stromu listnaté, průměr přes 400 do 500 mm, v rovině nebo na svahu do 1:5</t>
  </si>
  <si>
    <t>bříza : 1</t>
  </si>
  <si>
    <t>111202215R00</t>
  </si>
  <si>
    <t>Odstranění pařezu odfrézováním do hloubky 200 mm pod úroveň terénu dřevina tvrdá, hloubka 200 mm, průměr do 500 mm</t>
  </si>
  <si>
    <t>167101201R00</t>
  </si>
  <si>
    <t>Nakládání, skládání, překládání neulehlého výkopku nakládání, skládání, překládání neulehléno výkopku nebo zeminy - ručně_x000D_
 z horniny 1 až 4</t>
  </si>
  <si>
    <t>800-1</t>
  </si>
  <si>
    <t>POL1_</t>
  </si>
  <si>
    <t>po pařezech : 2*1</t>
  </si>
  <si>
    <t>174201202R00</t>
  </si>
  <si>
    <t>Zásyp jam po pařezech průměru přes 300 do 500 mm</t>
  </si>
  <si>
    <t>výkopkem z horniny získané při dobývání pařezů s hrubým urovnáním povrchu zasypávky,</t>
  </si>
  <si>
    <t>113106121R00</t>
  </si>
  <si>
    <t>Rozebrání komunikací pro pěší s jakýmkoliv ložem a výplní spár_x000D_
 z betonových nebo kameninových dlaždic nebo tvarovek</t>
  </si>
  <si>
    <t>m2</t>
  </si>
  <si>
    <t>822-1</t>
  </si>
  <si>
    <t>s přemístěním hmot na skládku na vzdálenost do 3 m nebo s naložením na dopravní prostředek</t>
  </si>
  <si>
    <t>zatrav.dlažba : 3*1+(6+3)*0,5*2</t>
  </si>
  <si>
    <t>dlažba  50/50 KÚ : 8*7*0,5+(6+8)*0,5*1,8+(10+9)*0,5*3,5</t>
  </si>
  <si>
    <t>113107315R00</t>
  </si>
  <si>
    <t>Odstranění podkladů nebo krytů z kameniva těženého, v ploše jednotlivě do 50 m2, tloušťka vrstvy 150 mm</t>
  </si>
  <si>
    <t>pod dlažbami : 85,85</t>
  </si>
  <si>
    <t>113107615R00</t>
  </si>
  <si>
    <t>Odstranění podkladů nebo krytů z kameniva hrubého drceného, v ploše jednotlivě nad 50 m2, tloušťka vrstvy 150 mm</t>
  </si>
  <si>
    <t>01,12,25 : (2,8+2,3)*0,5*5,5+(2,3+1,3)*0,5*(25-5)+1,3*(55-25)</t>
  </si>
  <si>
    <t>5 : 2,8*(60-55)+2,2*6*0,5</t>
  </si>
  <si>
    <t>113108415R00</t>
  </si>
  <si>
    <t>Odstranění podkladů nebo krytů živičných, v ploše jednotlivě nad 50 m2, tloušťka vrstvy 150 mm</t>
  </si>
  <si>
    <t>91,475</t>
  </si>
  <si>
    <t>113151119R00</t>
  </si>
  <si>
    <t>Odstranění podkladu, krytu frézováním povrch živičný, plochy do 500 m2 na jednom objektu nebo při provádění pruhu šířky do  750 mm, tloušťky 100 mm</t>
  </si>
  <si>
    <t>s naložením na dopravní prostředek, očištění povrchu od frézované plochy, opotřebování frézovacích nástrojů (nožů, upínacích kroužků, držáků) nutné ruční odstranění (vybourání) živičného krytu kolem překážek,</t>
  </si>
  <si>
    <t>01,12,25 : (2,5+2)*0,5*5,5+(2+1)*0,5*(25-5)+1*(55-25)</t>
  </si>
  <si>
    <t>5 : 2,5*(60-55)+2,2*6*0,5</t>
  </si>
  <si>
    <t>113201111R00</t>
  </si>
  <si>
    <t>Vytrhání obrub chodníkových ležatých</t>
  </si>
  <si>
    <t>m</t>
  </si>
  <si>
    <t>s vybouráním lože, s přemístěním hmot na skládku na vzdálenost do 3 m nebo naložením na dopravní prostředek</t>
  </si>
  <si>
    <t>3+3+6+10+18+1+1</t>
  </si>
  <si>
    <t>113202111R00</t>
  </si>
  <si>
    <t>Vytrhání obrub z krajníků nebo obrubníků stojatých</t>
  </si>
  <si>
    <t>17+6+31+8</t>
  </si>
  <si>
    <t>121101100R00</t>
  </si>
  <si>
    <t>Sejmutí ornice s přemístěním na vzdálenost do 50 m</t>
  </si>
  <si>
    <t>nebo lesní půdy, s vodorovným přemístěním na hromady v místě upotřebení nebo na dočasné či trvalé skládky se složením</t>
  </si>
  <si>
    <t>01,12 : (3,4-2,5+3,4-2)*0,5*5,5*0,1+(3,4-2+3,4-1)*0,5*(25-5)*0,1</t>
  </si>
  <si>
    <t>25,5 : (3,4-1)*(60-5-25)*0,1</t>
  </si>
  <si>
    <t>parkoviště : (11+8)*0,5*6*0,1</t>
  </si>
  <si>
    <t>chodník : (9*2+9,2*1+6*1)*0,1</t>
  </si>
  <si>
    <t>122302201R00</t>
  </si>
  <si>
    <t>Odkopávky a prokopávky pro silnice v hornině 4 do 100 m3</t>
  </si>
  <si>
    <t>s přemístěním výkopku v příčných profilech na vzdálenost do 15 m nebo s naložením na dopravní prostředek.</t>
  </si>
  <si>
    <t>kufr pro rozšíření 01 : (2,8-2,5+2,8-2)*0,5*0,6*5,5+(2,5+2)*0,5*0,3*5,5</t>
  </si>
  <si>
    <t>12 : (2,8-2+2,8-1)*0,5*0,6*(25-5)+(2+1)*0,5*0,3*(25-5)</t>
  </si>
  <si>
    <t>2KÚ : (2,8-1)*0,6*(55-25)+1*0,3*(55-25)+2,8*0,3*5+2,2*6*0,3</t>
  </si>
  <si>
    <t>parkoviště : 5*(11+7,5)*0,5*0,6+(4+1)*0,5*5*0,5</t>
  </si>
  <si>
    <t>chodník u parkoviště : 4*(9,2+9)*0,5*0,2+(6,5+8,5)*0,5*0,3*0,2+2,5*5*0,2</t>
  </si>
  <si>
    <t>chodník tvárnice : 3*1,5*0,2</t>
  </si>
  <si>
    <t>122302209R00</t>
  </si>
  <si>
    <t>Odkopávky a prokopávky pro silnice v hornině 4 příplatek za lepivost horniny</t>
  </si>
  <si>
    <t>124,8175</t>
  </si>
  <si>
    <t>132301110R00</t>
  </si>
  <si>
    <t>Hloubení rýh šířky do 60 cm do 50 m3, v hornině 4, hloubení strojně</t>
  </si>
  <si>
    <t>zapažených i nezapažených s urovnáním dna do předepsaného profilu a spádu, s přehozením výkopku na přilehlém terénu na vzdálenost do 3 m od podélné osy rýhy nebo s naložením výkopku na dopravní prostředek.</t>
  </si>
  <si>
    <t>rýha dren PE : 0,4*0,4*60</t>
  </si>
  <si>
    <t>pera dren PE : 0,2*0,4*5*3</t>
  </si>
  <si>
    <t>napojení UV1 : 0,6*1*2</t>
  </si>
  <si>
    <t>napojení žlab : 0,6*1*4</t>
  </si>
  <si>
    <t>132301119R00</t>
  </si>
  <si>
    <t xml:space="preserve">Hloubení rýh šířky do 60 cm příplatek za lepivost, v hornině 4,  </t>
  </si>
  <si>
    <t>14,4</t>
  </si>
  <si>
    <t>162701105R00</t>
  </si>
  <si>
    <t>Vodorovné přemístění výkopku z horniny 1 až 4, na vzdálenost přes 9 000  do 10 000 m</t>
  </si>
  <si>
    <t>po suchu, bez naložení výkopku, avšak se složením bez rozhrnutí, zpáteční cesta vozidla.</t>
  </si>
  <si>
    <t>124,8175+14,4-7,3725</t>
  </si>
  <si>
    <t>162701109R00</t>
  </si>
  <si>
    <t>Vodorovné přemístění výkopku příplatek k ceně za každých dalších i započatých 1 000 m přes 10 000 m_x000D_
 z horniny 1 až 4</t>
  </si>
  <si>
    <t>131,845*5</t>
  </si>
  <si>
    <t>162301412R00</t>
  </si>
  <si>
    <t>Vodorovné přemístění větví, kmenů, nebo pařezů kmenů stromů listnatých, průměru kmene přes 300 do 500 mm, na vzdálenost do 5 000 m</t>
  </si>
  <si>
    <t xml:space="preserve"> s naložením, složením a dopravou,</t>
  </si>
  <si>
    <t>162301422R00</t>
  </si>
  <si>
    <t>Vodorovné přemístění větví, kmenů, nebo pařezů pařezů, průměru kmene přes 300 do 500 mm, na vzdálenost do 5 000 m</t>
  </si>
  <si>
    <t>zbytek po záhozu přípojek : 3,60-1,62</t>
  </si>
  <si>
    <t>174101102R00</t>
  </si>
  <si>
    <t>Zásyp sypaninou se zhutněním v uzavřených prostorách s urovnáním povrchu zásypu s ručním zhutněním</t>
  </si>
  <si>
    <t>z jakékoliv horniny s uložením výkopku po vrstvách,</t>
  </si>
  <si>
    <t>za obrubami : (60-3-16+5+6+9+9,2+6,5)*0,5*0,15</t>
  </si>
  <si>
    <t>přípojky : (2+4)*0,6*0,45</t>
  </si>
  <si>
    <t>175101101RT2</t>
  </si>
  <si>
    <t>Obsyp potrubí bez prohození sypaniny, s dodáním štěrkopísku frakce 0 - 22 mm</t>
  </si>
  <si>
    <t>sypaninou z vhodných hornin tř. 1 - 4 nebo materiálem připraveným podél výkopu ve vzdálenosti do 3 m od jeho kraje, pro jakoukoliv hloubku výkopu a jakoukoliv míru zhutnění,</t>
  </si>
  <si>
    <t>přípojky : (2+4)*0,6*0,4</t>
  </si>
  <si>
    <t>180402111R00</t>
  </si>
  <si>
    <t>Založení trávníku parkový trávník, výsevem, v rovině nebo na svahu do 1:5</t>
  </si>
  <si>
    <t>na půdě předem připravené s pokosením, naložením, odvozem odpadu do 20 km a se složením,</t>
  </si>
  <si>
    <t>92,04</t>
  </si>
  <si>
    <t>181201111R00</t>
  </si>
  <si>
    <t>Úprava pláně v násypech bez rozlišení horniny, se zhutněním - ručně</t>
  </si>
  <si>
    <t>vyrovnání výškových rozdílů, plochy vodorovné a plochy do sklonu 1 : 5,</t>
  </si>
  <si>
    <t>pod ornici : 92,04</t>
  </si>
  <si>
    <t>181301104R00</t>
  </si>
  <si>
    <t>Rozprostření a urovnání ornice v rovině v souvislé ploše do 500 m2, tloušťka vrstvy přes 200 do 250 mm</t>
  </si>
  <si>
    <t>s případným nutným přemístěním hromad nebo dočasných skládek na místo potřeby ze vzdálenosti do 30 m, v rovině nebo ve svahu do 1 : 5,</t>
  </si>
  <si>
    <t>za obrubami : 1,2*(60-3-16+5+6+9+9,2+6,5)</t>
  </si>
  <si>
    <t>199000002R00</t>
  </si>
  <si>
    <t>Poplatky za skládku horniny 1- 4</t>
  </si>
  <si>
    <t>131,845</t>
  </si>
  <si>
    <t>00572400R</t>
  </si>
  <si>
    <t>směs travní parková, pro běžnou zátěž</t>
  </si>
  <si>
    <t>kg</t>
  </si>
  <si>
    <t>SPCM</t>
  </si>
  <si>
    <t>Specifikace</t>
  </si>
  <si>
    <t>POL3_1</t>
  </si>
  <si>
    <t>92,04*0,03</t>
  </si>
  <si>
    <t>212792112R00</t>
  </si>
  <si>
    <t>Montáž trativodů z flexibilních trubek jakékoliv DN</t>
  </si>
  <si>
    <t>827-1</t>
  </si>
  <si>
    <t>se zřízením štěrkopískového lože pod trubky a s jejich obsypem v průměrném celkovém množství do 0,15 m3/m,</t>
  </si>
  <si>
    <t>60+5*3</t>
  </si>
  <si>
    <t>211971121R00</t>
  </si>
  <si>
    <t>Zřízení opláštění odvod. žeber z geotextilie o sklonu přes 1:2,5, při rozvinuté šířce opláštění od 0 do 2,5 m</t>
  </si>
  <si>
    <t>800-2</t>
  </si>
  <si>
    <t>v rýze nebo v zářezu se stěnami,</t>
  </si>
  <si>
    <t>rýha dren PE : 2,0*(60)</t>
  </si>
  <si>
    <t>69365042R</t>
  </si>
  <si>
    <t>geotextilie PES; funkce separační, výztužná, filtrační; plošná hmotnost 300 g/m2</t>
  </si>
  <si>
    <t>POL3_</t>
  </si>
  <si>
    <t>120</t>
  </si>
  <si>
    <t>215901101RT5</t>
  </si>
  <si>
    <t>Zhutnění podloží z rostlé horniny 1 až 4 pod násypy z hornin soudržných do 92% PS a nesoudržných  sypkých relativní ulehlosti l(d) do 0,8 vibrační deskou</t>
  </si>
  <si>
    <t>z rostlé horniny tř.1 - 4 pod násypy z hornin soudržných do 92% PS a hornin nesoudržných sypkých relativní ulehlosti I(d) do 0,8</t>
  </si>
  <si>
    <t>jízdní pruh : 60*2,5</t>
  </si>
  <si>
    <t>parkoviště : 5*12</t>
  </si>
  <si>
    <t>28611225.AR</t>
  </si>
  <si>
    <t>trubka plastová drenážní PVC; ohebná; perforovaná po celém obvodu; DN 160,0 mm</t>
  </si>
  <si>
    <t>75*1,09</t>
  </si>
  <si>
    <t>451572111R00</t>
  </si>
  <si>
    <t>Lože pod potrubí, stoky a drobné objekty z kameniva drobného těženého 0÷4 mm</t>
  </si>
  <si>
    <t>v otevřeném výkopu,</t>
  </si>
  <si>
    <t>dren PE vč.per : (60+5*3)*0,4*0,1</t>
  </si>
  <si>
    <t>napojení UV1,žlabu : 0,6*(2+4)*0,15</t>
  </si>
  <si>
    <t>452386111R00</t>
  </si>
  <si>
    <t>Podkladní a vyrovnávací konstrukce vyrovnávací prstence z betonu prostého třídy C -/7,5, výšky do 100 mm</t>
  </si>
  <si>
    <t>z cementu portlandského nebo struskoportlandského,</t>
  </si>
  <si>
    <t>UV1 : 1</t>
  </si>
  <si>
    <t>564681111R00</t>
  </si>
  <si>
    <t>Podklad z kameniva hrubého drceného vel. 63-125 mm tloušťka po zhutnění 300 mm</t>
  </si>
  <si>
    <t>s rozprostřením a zhutněním</t>
  </si>
  <si>
    <t>sanace pláně jízdní pruh : 2,5*60</t>
  </si>
  <si>
    <t>564851111RT2</t>
  </si>
  <si>
    <t>Podklad ze štěrkodrti s rozprostřením a zhutněním frakce 0-32 mm, tloušťka po zhutnění 150 mm</t>
  </si>
  <si>
    <t>parkoviště : 5*11,3</t>
  </si>
  <si>
    <t>564851111RT4</t>
  </si>
  <si>
    <t>Podklad ze štěrkodrti s rozprostřením a zhutněním frakce 0-63 mm, tloušťka po zhutnění 150 mm</t>
  </si>
  <si>
    <t>výměra sanace : 210</t>
  </si>
  <si>
    <t>564871111R00</t>
  </si>
  <si>
    <t>Podklad ze štěrkodrti s rozprostřením a zhutněním frakce 0-63 mm, tloušťka po zhutnění 250 mm</t>
  </si>
  <si>
    <t>chodníky napojení : 3,*1,2</t>
  </si>
  <si>
    <t>u parkoviště : (9+9,2)*0,5*3,3+(6,5+8)*0,5*2,7-1*1+5*2,2</t>
  </si>
  <si>
    <t>564952111R00</t>
  </si>
  <si>
    <t>Podklad nebo kryt z mechanicky zpevněného kameniva (MZK) tloušťka po zhutnění 150 mm</t>
  </si>
  <si>
    <t>jízdní pruh : 2,5*60+1*6</t>
  </si>
  <si>
    <t>565141111RT2</t>
  </si>
  <si>
    <t>Podklad z kameniva obaleného asfaltem ACP 16+ až ACP 22+, v pruhu šířky do 3 m, třídy 1, tloušťka po zhutnění 60 mm</t>
  </si>
  <si>
    <t>2,5*60+1*6</t>
  </si>
  <si>
    <t>573111111R00</t>
  </si>
  <si>
    <t>Postřik živičný infiltrační s posypem kamenivem v množství 0,6 kg/m2</t>
  </si>
  <si>
    <t>z asfaltu silničního</t>
  </si>
  <si>
    <t>156</t>
  </si>
  <si>
    <t>573231110R00</t>
  </si>
  <si>
    <t>Postřik živičný spojovací bez posypu kamenivem z emulze, v množství od 0,3 do 0,5 kg/m2</t>
  </si>
  <si>
    <t>577131111RT3</t>
  </si>
  <si>
    <t>Beton asfaltový s rozprostřením a zhutněním v pruhu šířky do 3 m, ACO 11+, tloušťky 40 mm, plochy do 200 m2</t>
  </si>
  <si>
    <t>596215021R00</t>
  </si>
  <si>
    <t>Kladení zámkové dlažby do drtě tloušťka dlažby 60 mm, tloušťka lože 40 mm</t>
  </si>
  <si>
    <t>s provedením lože z kameniva drceného, s vyplněním spár, s dvojitým hutněním a se smetením přebytečného materiálu na krajnici. S dodáním hmot pro lože a výplň spár.</t>
  </si>
  <si>
    <t>vým.podklad tl.25 cm : 63,205</t>
  </si>
  <si>
    <t>596215028R00</t>
  </si>
  <si>
    <t>Kladení zámkové dlažby do drtě příplatek za více barev dlažby tloušťky 60 mm</t>
  </si>
  <si>
    <t>63,205</t>
  </si>
  <si>
    <t>596291111R00</t>
  </si>
  <si>
    <t>Řezání zámkové dlažby tloušťky 60 mm</t>
  </si>
  <si>
    <t>1,2*2+1*3,14*0,5*2+4</t>
  </si>
  <si>
    <t>596291113R00</t>
  </si>
  <si>
    <t>Řezání zámkové dlažby tloušťky 80 mm</t>
  </si>
  <si>
    <t>parkoviště rohy vjezdu : 4</t>
  </si>
  <si>
    <t>596921112R00</t>
  </si>
  <si>
    <t>Kladení vegetačních tvárnic betonových, plocha do 100 m2</t>
  </si>
  <si>
    <t>zřízení podkladního lože, položení tvárnic.</t>
  </si>
  <si>
    <t>5*11,3</t>
  </si>
  <si>
    <t>597071202R00</t>
  </si>
  <si>
    <t xml:space="preserve">Odvodňovací liniový systém - žlaby z polymerbetonu, pojezdový, světlá šířka 150 mm žlab osazený do betonového lože, délky 1000 mm, stavební výška 150 mm, zatížení C 250,  </t>
  </si>
  <si>
    <t>13</t>
  </si>
  <si>
    <t>597071221RU2</t>
  </si>
  <si>
    <t xml:space="preserve">Odvodňovací liniový systém - žlaby z polymerbetonu, pojezdový, světlá šířka 150 mm krycí rošt můstkový, litina, délky 500 mm,  , zatížení C 250,  </t>
  </si>
  <si>
    <t>13/0,5</t>
  </si>
  <si>
    <t>597071291R00</t>
  </si>
  <si>
    <t xml:space="preserve">Odvodňovací liniový systém - žlaby z polymerbetonu, pojezdový, světlá šířka 150 mm čelní stěna plná pro žlab,  ,  ,  ,  </t>
  </si>
  <si>
    <t>597071292R00</t>
  </si>
  <si>
    <t xml:space="preserve">Odvodňovací liniový systém - žlaby z polymerbetonu, pojezdový, světlá šířka 150 mm čelní stěna s nátrubkrm pro žlab,  ,  ,  ,  </t>
  </si>
  <si>
    <t>59245110R</t>
  </si>
  <si>
    <t>dlažba betonová dvouvrstvá, skladebná; obdélník; šedá; l = 200 mm; š = 100 mm; tl. 60,0 mm</t>
  </si>
  <si>
    <t>63,205*1,05-3,36</t>
  </si>
  <si>
    <t>592451151R</t>
  </si>
  <si>
    <t>dlažba betonová dvouvrstvá, skladebná; obdélník; dlaždice pro nevidomé; červená; l = 200 mm; š = 100 mm; tl. 60,0 mm</t>
  </si>
  <si>
    <t>(3+2,5*2)*0,4*1,05</t>
  </si>
  <si>
    <t>592482021T</t>
  </si>
  <si>
    <t>Dlažba vegetační drenážní přírodní, 200/200/80, 200/200/80</t>
  </si>
  <si>
    <t>Vlastní</t>
  </si>
  <si>
    <t>5*11,3*1,05</t>
  </si>
  <si>
    <t>871353121RT2</t>
  </si>
  <si>
    <t>Montáž potrubí z trub z plastů těsněných gumovým kroužkem  včetně dodávky trub hrdlových_x000D_
 D 200 mm, tloušťka stěny 4,9 mm, délky 5000 mm</t>
  </si>
  <si>
    <t>v otevřeném výkopu ve sklonu do 20 %,</t>
  </si>
  <si>
    <t>přípojky UV1,žlabu : 2+4</t>
  </si>
  <si>
    <t>877353121RT7</t>
  </si>
  <si>
    <t>Montáž tvarovek na potrubí z trub z plastů těsněných gumovým kroužkem odbočných včetně dodávky odbočky_x000D_
 D 160/160 mm/60°</t>
  </si>
  <si>
    <t>sojení per a drenu PE 160/160 : 3</t>
  </si>
  <si>
    <t>877353121RT8</t>
  </si>
  <si>
    <t>Montáž tvarovek na potrubí z trub z plastů těsněných gumovým kroužkem odbočných včetně dodávky odbočky_x000D_
 D 200/160 mm/60°</t>
  </si>
  <si>
    <t>napojení UV1,žlabu 200/160 : 1+2</t>
  </si>
  <si>
    <t>895941311RT2</t>
  </si>
  <si>
    <t xml:space="preserve">Zřízení vpusti kanalizační uliční z betonových dílců_x000D_
 včetně dodávky dílců pro uliční vpusti TBV_x000D_
 pro typ UVB-50 </t>
  </si>
  <si>
    <t>včetně zřízení lože ze štěrkopísku,</t>
  </si>
  <si>
    <t>899203111RT3</t>
  </si>
  <si>
    <t>Osazení mříží litinových včetně dodání mříže _x000D_
 500 x 500 mm, únosnost D400</t>
  </si>
  <si>
    <t>včetně rámů a košů na bahno,</t>
  </si>
  <si>
    <t>899901OA0</t>
  </si>
  <si>
    <t>PŘEPOJENÍ PŘÍPOJEK</t>
  </si>
  <si>
    <t>KUS</t>
  </si>
  <si>
    <t>EXP 18</t>
  </si>
  <si>
    <t>Agregovaná položka</t>
  </si>
  <si>
    <t>POL2_1</t>
  </si>
  <si>
    <t>UV1,žlab : 1+1</t>
  </si>
  <si>
    <t>914001121RT6</t>
  </si>
  <si>
    <t>Osazení a montáž svislých dopravních značek sloupek, do betonového základu a AL patky, včetně dodávky sloupku a značky</t>
  </si>
  <si>
    <t>IP12,IP11b : 1+1</t>
  </si>
  <si>
    <t>914991001R00</t>
  </si>
  <si>
    <t>Dočasné dopravní značení montáž , dopravní značky včetně stojanu</t>
  </si>
  <si>
    <t>12</t>
  </si>
  <si>
    <t>914991003R00</t>
  </si>
  <si>
    <t>Dočasné dopravní značení montáž , zábrany včetně sloupků a podstavců</t>
  </si>
  <si>
    <t>914992001R00</t>
  </si>
  <si>
    <t>Dočasné dopravní značení vlastní nájem, dopravní značky včetně stojanu</t>
  </si>
  <si>
    <t>12*61</t>
  </si>
  <si>
    <t>914992003R00</t>
  </si>
  <si>
    <t>Dočasné dopravní značení vlastní nájem, zábrany včetně sloupků a podstavců</t>
  </si>
  <si>
    <t>2*61</t>
  </si>
  <si>
    <t>914993001R00</t>
  </si>
  <si>
    <t>Demontáž dočasného dopravního značení značky včetně stojanu</t>
  </si>
  <si>
    <t>914993003R00</t>
  </si>
  <si>
    <t>Demontáž dočasného dopravního značení zábrany včetně sloupků a podstavců</t>
  </si>
  <si>
    <t>916261111RT1</t>
  </si>
  <si>
    <t>Osazení silniční obruby z dlažebních kostek včetně dodávky dlažebních kostek_x000D_
 z kostek drobných 120 mm, s boční opěrou z betonu prostého, do lože z betonu prostého C 12/15</t>
  </si>
  <si>
    <t>v jedné řadě, se zřízením lože tl. 5 až 10 cm, s vyplněním a zatřením spár cementovou maltou</t>
  </si>
  <si>
    <t>60-1,4+6</t>
  </si>
  <si>
    <t>917862111RT5</t>
  </si>
  <si>
    <t>Osazení silničního nebo chodníkového betonového obrubníku včetně dodávky obrubníku_x000D_
 stojatého, rozměru 1000/100/250 mm, s boční opěrou z betonu prostého, do lože z betonu prostého C 12/15</t>
  </si>
  <si>
    <t>S dodáním hmot pro lože tl. 80-100 mm.</t>
  </si>
  <si>
    <t>9+9,2+6,5</t>
  </si>
  <si>
    <t>917862111RT7</t>
  </si>
  <si>
    <t>Osazení silničního nebo chodníkového betonového obrubníku včetně dodávky obrubníku_x000D_
 stojatého, rozměru 1000/150/250 mm, s boční opěrou z betonu prostého, do lože z betonu prostého C 12/15</t>
  </si>
  <si>
    <t>60-3-2+5*2+6</t>
  </si>
  <si>
    <t>917862111RU4</t>
  </si>
  <si>
    <t>Osazení silničního nebo chodníkového betonového obrubníku včetně dodávky obrubníku_x000D_
 stojatého, obloukového 780/150/250, s boční opěrou z betonu prostého, do lože z betonu prostého C 12/15</t>
  </si>
  <si>
    <t>1*3,14*0,5*2</t>
  </si>
  <si>
    <t>917862111RV3</t>
  </si>
  <si>
    <t>Osazení silničního nebo chodníkového betonového obrubníku včetně dodávky obrubníku_x000D_
 stojatého, nájezdového 1000/150/150 mm, s boční opěrou z betonu prostého, do lože z betonu prostého C 12/15</t>
  </si>
  <si>
    <t>3+15+2,5</t>
  </si>
  <si>
    <t>917862111RV4</t>
  </si>
  <si>
    <t>Osazení silničního nebo chodníkového betonového obrubníku včetně dodávky obrubníku_x000D_
 stojatého, nájezdového náběhového 1000/150/150-250, s boční opěrou z betonu prostého, do lože z betonu prostého C 12/15</t>
  </si>
  <si>
    <t>(1+1)*3</t>
  </si>
  <si>
    <t>919726213R00</t>
  </si>
  <si>
    <t>Dilatační spáry řezané letištních ploch těsnění spár zálivkou za tepla s dvojnásobným penetračním nátěrem a s pryžovou vložkou pod zálivku</t>
  </si>
  <si>
    <t>60+2,5*2+1,5+6</t>
  </si>
  <si>
    <t>919735111R00</t>
  </si>
  <si>
    <t>Řezání stávajících krytů nebo podkladů živičných, hloubky do  50 mm</t>
  </si>
  <si>
    <t>včetně spotřeby vody</t>
  </si>
  <si>
    <t>72,5</t>
  </si>
  <si>
    <t>919735113R00</t>
  </si>
  <si>
    <t>Řezání stávajících krytů nebo podkladů živičných, hloubky přes 100 do 150 mm</t>
  </si>
  <si>
    <t>60+2,5+2+6</t>
  </si>
  <si>
    <t>11163630R</t>
  </si>
  <si>
    <t>asfaltová zálivka modifikovaná; zpracování za horka; bod měknutí nad 90°C; skupenství při 20°C tuhá hmota; hustota při 25°C 1 000 kg/m3; nerozpustný ve vodě; hořlavý; bod hoření nad 300 °C; černý</t>
  </si>
  <si>
    <t>t</t>
  </si>
  <si>
    <t>0,05*0,015*2*1,1*72,5</t>
  </si>
  <si>
    <t>96687OA0</t>
  </si>
  <si>
    <t>VYBOURÁNÍ ULIČNÍCH VPUSTÍ KOMPLETNÍCH</t>
  </si>
  <si>
    <t>1+1</t>
  </si>
  <si>
    <t>998223011R00</t>
  </si>
  <si>
    <t>Přesun hmot pozemních komunikací, kryt dlážděný jakékoliv délky objektu</t>
  </si>
  <si>
    <t>vodorovně do 200 m</t>
  </si>
  <si>
    <t>467,18482</t>
  </si>
  <si>
    <t>979990001R00</t>
  </si>
  <si>
    <t>Poplatek za skládku stavební suti</t>
  </si>
  <si>
    <t>801-3</t>
  </si>
  <si>
    <t>RTS 18/ II</t>
  </si>
  <si>
    <t>POL1_3</t>
  </si>
  <si>
    <t>1 : 28,3305+36,17625</t>
  </si>
  <si>
    <t>979990103R00</t>
  </si>
  <si>
    <t>Poplatek za skládku beton do 30x30 cm</t>
  </si>
  <si>
    <t>1 : 11,8473</t>
  </si>
  <si>
    <t>979990104R00</t>
  </si>
  <si>
    <t>Poplatek za skládku beton nad 30x30 cm</t>
  </si>
  <si>
    <t>1 : 9,24+16,74</t>
  </si>
  <si>
    <t>979990112R00</t>
  </si>
  <si>
    <t xml:space="preserve">Poplatek za skládku obalovaný asfalt </t>
  </si>
  <si>
    <t>1 : 30,18675</t>
  </si>
  <si>
    <t>979990161R00</t>
  </si>
  <si>
    <t>Poplatek za skládku dřevo</t>
  </si>
  <si>
    <t>fréz po pařezech : 2*1</t>
  </si>
  <si>
    <t>979082213R00</t>
  </si>
  <si>
    <t>Vodorovná doprava suti po suchu bez naložení, ale se složením a hrubým urovnáním na vzdálenost do 1 km</t>
  </si>
  <si>
    <t>1 : 152,6453-16,74-9,24</t>
  </si>
  <si>
    <t>979082219R00</t>
  </si>
  <si>
    <t>Vodorovná doprava suti po suchu příplatek k ceně za každý další i započatý 1 km přes 1 km</t>
  </si>
  <si>
    <t>126,6653*14</t>
  </si>
  <si>
    <t>979084216R00</t>
  </si>
  <si>
    <t>Vodorovná doprava vybouraných hmot po suchu bez naložení, ale se složením na vzdálenost do 5 km</t>
  </si>
  <si>
    <t>979084219R00</t>
  </si>
  <si>
    <t>Vodorovná doprava vybouraných hmot po suchu příplatek k ceně za každých dalších i započatých 5 km přes 5 km</t>
  </si>
  <si>
    <t>25,98*2</t>
  </si>
  <si>
    <t>979087212R00</t>
  </si>
  <si>
    <t>Nakládání na dopravní prostředky suti</t>
  </si>
  <si>
    <t>pro vodorovnou dopravu</t>
  </si>
  <si>
    <t>126,6653</t>
  </si>
  <si>
    <t>979087213R00</t>
  </si>
  <si>
    <t>Nakládání na dopravní prostředky vybouraných hmot</t>
  </si>
  <si>
    <t>25,98</t>
  </si>
  <si>
    <t>větve stromů : 0,25*4+0,3*6+0,4*2</t>
  </si>
  <si>
    <t>112101112R00</t>
  </si>
  <si>
    <t>Pokácení stromu listnaté, průměr přes 200 do 300 mm, v rovině nebo na svahu do 1:5</t>
  </si>
  <si>
    <t>javor,lípa,jírovec : 2+1+1</t>
  </si>
  <si>
    <t>javor,jírovec : 4+2</t>
  </si>
  <si>
    <t>bříza,jírovec : 1+1</t>
  </si>
  <si>
    <t>113108305R00</t>
  </si>
  <si>
    <t>Odstranění podkladů nebo krytů živičných, v ploše jednotlivě do 50 m2, tloušťka vrstvy 50 mm</t>
  </si>
  <si>
    <t>chodník 1003 : 0,6*14</t>
  </si>
  <si>
    <t>chodník 1002 : 0,6*12+1*21,8+1*4*0,5+3*4</t>
  </si>
  <si>
    <t>garáže : 1*6,5</t>
  </si>
  <si>
    <t>garáže : 6,5*2</t>
  </si>
  <si>
    <t>parkoviště : (35+33)*0,5*7*0,1+1*5*0,1+1*17*0,1</t>
  </si>
  <si>
    <t>parkoviště : (2,75+15+12,5+2,75+17,75+3*5+3,6+1,4)*0,5*6*0,1</t>
  </si>
  <si>
    <t>(1,+1,8)*0,5*9*0,1+(1,8+1,4)*0,5*15*0,1+1,8*12*0,5*0,1</t>
  </si>
  <si>
    <t>parkoviště : 6,3*28*0,6+(33+36,1)*0,5*5,3*0,6+(1,3+1,8)*0,5*9*0,6</t>
  </si>
  <si>
    <t>(1,8+1)*0,5*14*0,6+1,8*12*0,6*0,5</t>
  </si>
  <si>
    <t>Odkaz na mn. položky pořadí 9 : 242,31900</t>
  </si>
  <si>
    <t>162601102R00</t>
  </si>
  <si>
    <t>Vodorovné přemístění výkopku z horniny 1 až 4, na vzdálenost přes 4 000  do 5 000 m</t>
  </si>
  <si>
    <t>na meziskládku : 24,12</t>
  </si>
  <si>
    <t>odkopávky : 242,319</t>
  </si>
  <si>
    <t>242,319*5</t>
  </si>
  <si>
    <t>po pařezech : 12*1</t>
  </si>
  <si>
    <t>za obrubami : (28+41+7)*0,5*0,15</t>
  </si>
  <si>
    <t>227,76</t>
  </si>
  <si>
    <t>pod ornici : 227,76</t>
  </si>
  <si>
    <t>za obrubami : 1,2*(125,6+10+54,2)</t>
  </si>
  <si>
    <t>183101214R00</t>
  </si>
  <si>
    <t>Hloubení jamek s výměnou půdy na 50 % v rovině objem přes 0,05 do 0,125 m3</t>
  </si>
  <si>
    <t>pro vysazování rostlin v hornině 1 až 4 s výměnou půdy na 50%, s případným naložením přebytečných výkopků na dopravní prostředek, s odvozem na vzdálenost do 20 km a se složením,</t>
  </si>
  <si>
    <t>bříza,javor : 12+12</t>
  </si>
  <si>
    <t>183204112R00</t>
  </si>
  <si>
    <t xml:space="preserve">Výsadba květin do připravené půdy se zalitím výsadba trvalek do připravené půdy se zalitím </t>
  </si>
  <si>
    <t>225</t>
  </si>
  <si>
    <t>184004722R00</t>
  </si>
  <si>
    <t>Výsadba sazenic keřů bez balu, výšky do 60 cm</t>
  </si>
  <si>
    <t>200</t>
  </si>
  <si>
    <t>184102112R00</t>
  </si>
  <si>
    <t xml:space="preserve">Výsadba dřevin s balem průměr přes 200 do 300 mm, v rovině nebo na svahu do 1:5,  </t>
  </si>
  <si>
    <t>do předem vyhloubené jamky se zalitím,</t>
  </si>
  <si>
    <t>184901111R00</t>
  </si>
  <si>
    <t>Osazení kůlů osazení kůlů k dřevině s uvázáním, délka do 2 m</t>
  </si>
  <si>
    <t>k dřevině s uvázáním</t>
  </si>
  <si>
    <t>4*3</t>
  </si>
  <si>
    <t>Odkaz na mn. položky pořadí 12 : 242,31900</t>
  </si>
  <si>
    <t>227,76*0,03</t>
  </si>
  <si>
    <t>026100171</t>
  </si>
  <si>
    <t>Trvalky dle výběru investora</t>
  </si>
  <si>
    <t>0265032091</t>
  </si>
  <si>
    <t>Pyrus calleryana „Chanticleer“ (okrasná hrušeň)</t>
  </si>
  <si>
    <t>stromy alejové, tj. s korunkou založenou ve výšce minimálně 2,2 m vel. 14 – 16 cm, se zemním balem (v případě nutnosti letní výsadby lze použít stromy kontejnerované nebo systém AIRPOT) do připravených výsadbových jam. Spon výsadby stromořadí 8 – 10 m, dle konkrétních lokalit a druhů stromů. Dřeviny budou řádně ukotveny třemi kůly, vyvázány a zality v množství 60 l vody na strom. Součástí výsadby je i 50% výměna půdy (promíchat s původní zeminou v poměru 1:1) a provedení výchovného řezu</t>
  </si>
  <si>
    <t>026549351</t>
  </si>
  <si>
    <t>Tavolník - japonica  ´Genpei´  v. 30-40 cm</t>
  </si>
  <si>
    <t>115</t>
  </si>
  <si>
    <t>02654935R</t>
  </si>
  <si>
    <t>dřevina listnatá Tavolník; Spiraea vanhouti; v = 40 až 60 cm; kontejner 1,5 l</t>
  </si>
  <si>
    <t>50</t>
  </si>
  <si>
    <t>026560201</t>
  </si>
  <si>
    <t>Šeřík - Syringa patula v. 30-40 cm</t>
  </si>
  <si>
    <t>35</t>
  </si>
  <si>
    <t>05217220R</t>
  </si>
  <si>
    <t>tyč jehličnatá; 80 až 90 mm; jakost 4; tř. 2</t>
  </si>
  <si>
    <t>parkoviště : 46,2*4,5+(33,6+37)*0,5*4,5</t>
  </si>
  <si>
    <t>odp. stáv. parkoviště : -16*4,5</t>
  </si>
  <si>
    <t>odp. stávající parkoviště : -16,5*4,5</t>
  </si>
  <si>
    <t>parkoviště : 28,1*4,5+(33+36,4)*0,5*4,5</t>
  </si>
  <si>
    <t>výměra sanace : 292,5</t>
  </si>
  <si>
    <t>parkoviště rohy vjezdu : 3,14*1*0,5*2*2</t>
  </si>
  <si>
    <t>parkoviště u garáží : 15,3+18,4</t>
  </si>
  <si>
    <t>596921113R00</t>
  </si>
  <si>
    <t>Kladení vegetačních tvárnic betonových, plocha do 500 m2</t>
  </si>
  <si>
    <t>parkoviště : 4,5*28,1+(2*2,8+11*2,5+2,5*6+3*5+3,4)*0,5*4,5</t>
  </si>
  <si>
    <t>29+35,1</t>
  </si>
  <si>
    <t>(29+35,1)/0,5</t>
  </si>
  <si>
    <t>276,075*1,05</t>
  </si>
  <si>
    <t>Osazení silničního nebo chodníkového obrubníku včetně dodávky betonovéího obrubníku_x000D_
 rozměru 1000/150/250 mm, stojatého, s boční opěrou z betonu prostého, do lože z betonu prostého C 12/15</t>
  </si>
  <si>
    <t>podél plochy parkoviště : 4+28+3,5+37,5+3,5</t>
  </si>
  <si>
    <t>Osazení silničního nebo chodníkového obrubníku včetně dodávky betonovéího obrubníku_x000D_
 nájezdového 1000/150/150 mm, stojatého, s boční opěrou z betonu prostého, do lože z betonu prostého C 12/15</t>
  </si>
  <si>
    <t>2+27,8+35</t>
  </si>
  <si>
    <t>Osazení silničního nebo chodníkového obrubníku včetně dodávky betonovéího obrubníku_x000D_
 nájezdového náběhového 1000/150/150-250, stojatého, s boční opěrou z betonu prostého, do lože z betonu prostého C 12/15</t>
  </si>
  <si>
    <t>p : 1</t>
  </si>
  <si>
    <t>Přesun hmot</t>
  </si>
  <si>
    <t>POL7_</t>
  </si>
  <si>
    <t>1 : 2,86</t>
  </si>
  <si>
    <t>1 : 6,369</t>
  </si>
  <si>
    <t>Vodorovná doprava suti po suchu do 1 km</t>
  </si>
  <si>
    <t>6,369</t>
  </si>
  <si>
    <t>6,369*14</t>
  </si>
  <si>
    <t>2,86*2</t>
  </si>
  <si>
    <t>2,86</t>
  </si>
  <si>
    <t>fréz po pařezech : 12*1</t>
  </si>
  <si>
    <t>4,8*17</t>
  </si>
  <si>
    <t>76,5</t>
  </si>
  <si>
    <t>4,5*17</t>
  </si>
  <si>
    <t>31</t>
  </si>
  <si>
    <t>132301210R00</t>
  </si>
  <si>
    <t xml:space="preserve">Hloubení rýh šířky přes 60 do 200 cm do 50 m3, v hornině 4, hloubení strojně 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</si>
  <si>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</si>
  <si>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RN1,RN2 přípoj žlab : 1,5*0,9*2*(1+1)</t>
  </si>
  <si>
    <t>RN1,RN2 napoj.kanal. : 3*1,2*2,6*(1+1)</t>
  </si>
  <si>
    <t>132301219R00</t>
  </si>
  <si>
    <t xml:space="preserve">Hloubení rýh šířky přes 60 do 200 cm příplatek za lepivost, v hornině 4,  </t>
  </si>
  <si>
    <t>24,12</t>
  </si>
  <si>
    <t>151101101R00</t>
  </si>
  <si>
    <t>Zřízení pažení a rozepření stěn rýh příložné  pro jakoukoliv mezerovitost, hloubky do 2 m</t>
  </si>
  <si>
    <t>pro podzemní vedení pro všechny šířky rýhy,</t>
  </si>
  <si>
    <t>1,5*2*2*2</t>
  </si>
  <si>
    <t>151101102R00</t>
  </si>
  <si>
    <t>Zřízení pažení a rozepření stěn rýh příložné  pro jakoukoliv mezerovitost, hloubky do 4 m</t>
  </si>
  <si>
    <t>2,6*3*2*2</t>
  </si>
  <si>
    <t>151101111R00</t>
  </si>
  <si>
    <t>Odstranění pažení a rozepření rýh příložné , hloubky do 2 m</t>
  </si>
  <si>
    <t>pro podzemní vedení s uložením materiálu na vzdálenost do 3 m od kraje výkopu,</t>
  </si>
  <si>
    <t>151101112R00</t>
  </si>
  <si>
    <t>Odstranění pažení a rozepření rýh příložné , hloubky do 4 m</t>
  </si>
  <si>
    <t>31,2</t>
  </si>
  <si>
    <t>161101101R00</t>
  </si>
  <si>
    <t>Svislé přemístění výkopku z horniny 1 až 4, při hloubce výkopu přes 1 do 2,5 m</t>
  </si>
  <si>
    <t>bez naložení do dopravní nádoby, ale s vyprázdněním dopravní nádoby na hromadu nebo na dopravní prostředek,</t>
  </si>
  <si>
    <t>22,72+24,12-18,72</t>
  </si>
  <si>
    <t>161101102R00</t>
  </si>
  <si>
    <t>Svislé přemístění výkopku z horniny 1 až 4, při hloubce výkopu přes 2,5 do 4 m</t>
  </si>
  <si>
    <t>18,72</t>
  </si>
  <si>
    <t>167101101R00</t>
  </si>
  <si>
    <t>Nakládání, skládání, překládání neulehlého výkopku nakládání výkopku_x000D_
 do 100 m3, z horniny 1 až 4</t>
  </si>
  <si>
    <t>za obrubami : 17*0,5*0,15</t>
  </si>
  <si>
    <t>Odkaz na mn. položky pořadí 15 : 1,27500*-1</t>
  </si>
  <si>
    <t>Odkaz na mn. položky pořadí 5 : 24,12000</t>
  </si>
  <si>
    <t>odp. stáv. parkoviště : 16*4,5</t>
  </si>
  <si>
    <t>odp. stávající parkoviště : 16,5*4,5</t>
  </si>
  <si>
    <t>parkoviště : 16,5*4,5</t>
  </si>
  <si>
    <t>výměra sanace : 74,25</t>
  </si>
  <si>
    <t>parkoviště : 4,5*16,5</t>
  </si>
  <si>
    <t>17</t>
  </si>
  <si>
    <t>(17)/0,5</t>
  </si>
  <si>
    <t>74,25*1,05</t>
  </si>
  <si>
    <t>871313121RT2</t>
  </si>
  <si>
    <t>Montáž potrubí z trub z plastů těsněných gumovým kroužkem  včetně dodávky trub hrdlových_x000D_
 D 160 mm , tloušťky stěny 4 mm, délky 5000 mm</t>
  </si>
  <si>
    <t>RN1,RN2 přípoj žlabů : 2+2</t>
  </si>
  <si>
    <t>RN1,RN2 přípojky kanalizace : 2*3</t>
  </si>
  <si>
    <t>spojení per a drenu PE 160/160 : 8+6</t>
  </si>
  <si>
    <t>podél plochy parkoviště : 4+16,5</t>
  </si>
  <si>
    <t>L : 1</t>
  </si>
  <si>
    <t>1 : 8,37</t>
  </si>
  <si>
    <t>1 : 69,003</t>
  </si>
  <si>
    <t>69,003</t>
  </si>
  <si>
    <t>69,003*14</t>
  </si>
  <si>
    <t>8,37*2</t>
  </si>
  <si>
    <t>8,37</t>
  </si>
  <si>
    <t>131201111R00</t>
  </si>
  <si>
    <t>Hloubení nezapažených jam a zářezů do 100 m3, v hornině 3, hloubení strojně</t>
  </si>
  <si>
    <t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t>
  </si>
  <si>
    <t>RN 1 : 2,0*8,0*3,0</t>
  </si>
  <si>
    <t>RN 2 : 3,0*8,0*3,0</t>
  </si>
  <si>
    <t>131201119R00</t>
  </si>
  <si>
    <t xml:space="preserve">Hloubení nezapažených jam a zářezů příplatek za lepivost, v hornině 3,  </t>
  </si>
  <si>
    <t>162701101R00</t>
  </si>
  <si>
    <t>Vodorovné přemístění výkopku z horniny 1 až 4, na vzdálenost přes 5 000  do 6 000 m</t>
  </si>
  <si>
    <t>61,824</t>
  </si>
  <si>
    <t>174101101R00</t>
  </si>
  <si>
    <t>Zásyp sypaninou se zhutněním jam, šachet, rýh nebo kolem objektů v těchto vykopávkách</t>
  </si>
  <si>
    <t>-3,0*2*3,14*0,6*4</t>
  </si>
  <si>
    <t>-2,4*1,2*1,5</t>
  </si>
  <si>
    <t>-2,4*2,4*1,5</t>
  </si>
  <si>
    <t>Odkaz na mn. položky pořadí 5 : 61,82400*-1</t>
  </si>
  <si>
    <t>Odkaz na mn. položky pořadí 1 : 120,00000</t>
  </si>
  <si>
    <t>583419033R</t>
  </si>
  <si>
    <t>kamenivo přírodní drcené frakce 32,0 až 63,0 mm; třída B</t>
  </si>
  <si>
    <t>(2,4*1,2*0,25*2+2,4*2,4*0,25*2)*1,9</t>
  </si>
  <si>
    <t>213151111R00</t>
  </si>
  <si>
    <t>Montáž vsakovacích nádrží blok nebo tunel do V 450 l</t>
  </si>
  <si>
    <t>RN 1 : 2</t>
  </si>
  <si>
    <t>RN 2 : 2*2</t>
  </si>
  <si>
    <t>213151121R00</t>
  </si>
  <si>
    <t>Montáž vsakovacích nádrží položení geotextílie</t>
  </si>
  <si>
    <t>Začátek provozního součtu</t>
  </si>
  <si>
    <t xml:space="preserve">  RN 1 : 2,4*1,2*2+1,04*1,2*2+1,04*2,4*2</t>
  </si>
  <si>
    <t xml:space="preserve">  RN 2 : 2,4*2,4*2+1,04*2,4*2+1,04*2,4*2</t>
  </si>
  <si>
    <t xml:space="preserve">  Mezisoučet</t>
  </si>
  <si>
    <t>Konec provozního součtu</t>
  </si>
  <si>
    <t>obalení 2x geotextilií + HDPE folií : 34,75*3</t>
  </si>
  <si>
    <t>67390503R</t>
  </si>
  <si>
    <t>geotextilie PP; funkce drenážní, separační, ochranná, filtrační; plošná hmotnost 300 g/m2; tl. při 20 kPa 2,80 mm; tl. při 2 kPa 4,20 mm</t>
  </si>
  <si>
    <t>Kalkul</t>
  </si>
  <si>
    <t>8,64*1,1</t>
  </si>
  <si>
    <t>212753114R00</t>
  </si>
  <si>
    <t>Plastové drenážní trubky montáž ohebné plastové drenážní trubky do rýhy, DN 100, bez lože</t>
  </si>
  <si>
    <t>retenční nádrž odvětrání : 4,8</t>
  </si>
  <si>
    <t>212753117R00</t>
  </si>
  <si>
    <t>Plastové drenážní trubky montáž ohebné plastové drenážní trubky do rýhy, DN 200, bez lože</t>
  </si>
  <si>
    <t>retenční nádrž drenáž : 4,8</t>
  </si>
  <si>
    <t>212971110R00</t>
  </si>
  <si>
    <t xml:space="preserve">Zřízení opláštění odvod. trativodů z geotextilie o sklonu do 2,5,  </t>
  </si>
  <si>
    <t>mezi RN a přítokový dren : 1,2*2,4+2,4*2,4</t>
  </si>
  <si>
    <t>retenční nádrž : 1,2*2,4+2,4*2,4</t>
  </si>
  <si>
    <t>271571111R00</t>
  </si>
  <si>
    <t xml:space="preserve">Polštáře zhutněné pod základy štěrkopísek tříděný,  </t>
  </si>
  <si>
    <t>RN 1 : 0,06*1,2*2,4</t>
  </si>
  <si>
    <t>RN 2 : 0,06*2,4*2,4</t>
  </si>
  <si>
    <t>286921011T00</t>
  </si>
  <si>
    <t>Voštinový blok 2400 x 1200 x 520 mm, Nidaplast EP 400</t>
  </si>
  <si>
    <t>RN 2 : 4</t>
  </si>
  <si>
    <t>28611223.AR</t>
  </si>
  <si>
    <t>trubka plastová drenážní PVC; ohebná; perforovaná po celém obvodu; DN 100,0 mm</t>
  </si>
  <si>
    <t>retenční nádrž odvětrání : 2,4+2,4</t>
  </si>
  <si>
    <t>28611226.AR</t>
  </si>
  <si>
    <t>trubka plastová drenážní PVC; ohebná; perforovaná po celém obvodu; DN 200,0 mm</t>
  </si>
  <si>
    <t>retenční nádrž drenážní : 2,4+2,4</t>
  </si>
  <si>
    <t>š1,š2 : 0,1*(1,5*1,5)*2*2</t>
  </si>
  <si>
    <t>273313511R00</t>
  </si>
  <si>
    <t>Beton základových desek prostý třídy C 12/15</t>
  </si>
  <si>
    <t>801-1</t>
  </si>
  <si>
    <t>dodávka a uložení betonu do připravené konstrukce,</t>
  </si>
  <si>
    <t>273321321R00</t>
  </si>
  <si>
    <t>Beton základových desek železový třídy C 20/25</t>
  </si>
  <si>
    <t>bez dodávky a uložení výztuže</t>
  </si>
  <si>
    <t>š1,š2 : 0,15*(1,5*1,5)*2*2</t>
  </si>
  <si>
    <t>273351215R00</t>
  </si>
  <si>
    <t>Bednění stěn základových desek zřízení</t>
  </si>
  <si>
    <t>svislé nebo šikmé (odkloněné) , půdorysně přímé nebo zalomené, stěn základových desek ve volných nebo zapažených jámách, rýhách, šachtách, včetně případných vzpěr,</t>
  </si>
  <si>
    <t>š1,š2 : 0,15*(1,5*4)*2*2</t>
  </si>
  <si>
    <t>273351216R00</t>
  </si>
  <si>
    <t>Bednění stěn základových desek odstranění</t>
  </si>
  <si>
    <t>273361921RT5</t>
  </si>
  <si>
    <t>Výztuž základových desek ze svařovaných sítí průměr drátu 6 mm, velikost oka 150/150 mm</t>
  </si>
  <si>
    <t>včetně distančních prvků</t>
  </si>
  <si>
    <t>Aktualizace-Název v DZ:</t>
  </si>
  <si>
    <t>Výztuž základových desek ze svařovaných sítí,</t>
  </si>
  <si>
    <t>š1,š2 : 4,44*(1,5*1,5)*1,2*2*2/1000</t>
  </si>
  <si>
    <t>278311044R00</t>
  </si>
  <si>
    <t>Zálivka kotevních otvorů z betonu prostého C 16/20, při objemu jednoho otvoru přes 0,50 do 1,00 m3</t>
  </si>
  <si>
    <t>801-5</t>
  </si>
  <si>
    <t>a zatření povrchu</t>
  </si>
  <si>
    <t>stěny regulač.šachty š1, š2 : (3,14*0,65*0,65*2,5-3,14*0,5*0,5*2,5)*2*2</t>
  </si>
  <si>
    <t>871251111R00</t>
  </si>
  <si>
    <t>Montáž potrubí z plastických hmot z tlakových trubek z tvrdého PVC těsněných gumovým kroužkem, vnějšího průměru 110 mm</t>
  </si>
  <si>
    <t>retenční nádrž odvětrání : 12</t>
  </si>
  <si>
    <t>871351111R00</t>
  </si>
  <si>
    <t>Montáž potrubí z plastických hmot z tlakových trubek z tvrdého PVC těsněných gumovým kroužkem, vnějšího průměru 225 mm</t>
  </si>
  <si>
    <t>retenční nádrž vsak : 12</t>
  </si>
  <si>
    <t>894422111RT1</t>
  </si>
  <si>
    <t>Osazení betonových dílců pro šachty podle DIN 4034 skruže přechodové, pro jakoukoliv hmotnost</t>
  </si>
  <si>
    <t>na kroužek,</t>
  </si>
  <si>
    <t>š1,š2 : 2+2</t>
  </si>
  <si>
    <t>899104111R00</t>
  </si>
  <si>
    <t>Osazení poklopů litinových a ocelových o hmotnost jednotlivě přes 150 kg</t>
  </si>
  <si>
    <t>2861114111</t>
  </si>
  <si>
    <t>Trubka kanalizační KGEM SN 8 PVC 110x3,2x1000 mm</t>
  </si>
  <si>
    <t>retenční nádrž odvětrání : (3+3)*2</t>
  </si>
  <si>
    <t>2861115611</t>
  </si>
  <si>
    <t>Trubka kanalizační KGEM SN 8 PVC 200x4,9x1000 mm</t>
  </si>
  <si>
    <t>retenční nádrž vsak : (3+3)*2</t>
  </si>
  <si>
    <t>9101235T00</t>
  </si>
  <si>
    <t>D+M Regulační plast.šachta dvoupl. 1000 x 2500 mm, vč.přepážky</t>
  </si>
  <si>
    <t>ks</t>
  </si>
  <si>
    <t>šachty : 2+2</t>
  </si>
  <si>
    <t>55243347R</t>
  </si>
  <si>
    <t>poklop kanalizační DN šachty 1 000 mm; litinový; D výrobku 610 mm; únosnost D 400 kN; s odvětráním</t>
  </si>
  <si>
    <t>POL3_0</t>
  </si>
  <si>
    <t>59224329.AR</t>
  </si>
  <si>
    <t>konus šachetní; železobetonový; TBR; d = 1 180,0 mm; DN = 1 000,0 mm; DN 2 = 625 mm; h = 580 mm; počet stupadel 2; ocelové s PE povlakem, kapsové</t>
  </si>
  <si>
    <t>59224348.AR</t>
  </si>
  <si>
    <t>prstenec vyrovnávací šachetní; betonový; TBW; DN = 625,0 mm; h = 80,0 mm; s = 120,00 mm</t>
  </si>
  <si>
    <t>2+2</t>
  </si>
  <si>
    <t>998276201R00</t>
  </si>
  <si>
    <t>Přesun hmot pro trubní vedení z trub plastových nebo sklolaminátových obsypaných kamenivem</t>
  </si>
  <si>
    <t>vodovodu nebo kanalizace ražené nebo hloubené (827 1.1, 827 1.9, 827 2.1, 827 2.9), drobných objektů</t>
  </si>
  <si>
    <t>283250211</t>
  </si>
  <si>
    <t>Penefol 650 fólie hydroizolační tl. 1,0 mm</t>
  </si>
  <si>
    <t>obalení HDPE folií : 34,75*1*1,2</t>
  </si>
  <si>
    <t>673905011</t>
  </si>
  <si>
    <t>Geotextilie netkaná geoNETEX S 230 g/m2</t>
  </si>
  <si>
    <t>obalení 2x geotextilií : 34,75*2*1,2</t>
  </si>
  <si>
    <t>113107515R00</t>
  </si>
  <si>
    <t>Odstranění podkladů nebo krytů z kameniva hrubého drceného, v ploše jednotlivě do 50 m2, tloušťka vrstvy 150 mm</t>
  </si>
  <si>
    <t>chodníky : 57,9</t>
  </si>
  <si>
    <t>10*2,8+(2,8+1,9)*0,5*7+1,9*29+2,5*17+(2,1+1,5)*0,5*10</t>
  </si>
  <si>
    <t>(1,5+2,1)*0,5*14+(1,5+3,3)*0,5*12+3,3*8</t>
  </si>
  <si>
    <t>215,45</t>
  </si>
  <si>
    <t>10*2,5+(2,5+1,6)*0,5*7+1,6*29+2,5*17+(1,8+1,2)*0,5*10</t>
  </si>
  <si>
    <t>(1,2+1,8)*0,5*14+(1,2+3)*0,5*12+3*8+1*2</t>
  </si>
  <si>
    <t>1003 : 14*2</t>
  </si>
  <si>
    <t>1002 : 11+12+22+17+3+4</t>
  </si>
  <si>
    <t>48+42</t>
  </si>
  <si>
    <t>chodníky : 3*(12+13)*0,5*0,1+1*8*0,1+(3-1)*18*0,1+(6*7-3*4)*0,1+1*7*0,1</t>
  </si>
  <si>
    <t>kufr MK : 10*2,8*0,3+(2,8+1,9)*0,5*7*0,3+1,9*29*0,3+7,3*17*0,3+(2,1+1,5)*0,5*10*0,3</t>
  </si>
  <si>
    <t>(1,5+2,1)*0,5*14*0,3+(1,5+3,3)*0,5*12*0,3+3,3*8*0,3+1*2*0,3</t>
  </si>
  <si>
    <t>chodníky ZÚ : 5*7*0,7*0,3+(12+14)*0,5*2,6*0,3+8*1*0,3</t>
  </si>
  <si>
    <t>chodník 1002 : (7*5-2*3)*0,3+(23+21)*0,5*2,6*0,3</t>
  </si>
  <si>
    <t>Odkaz na mn. položky pořadí 9 : 142,96500</t>
  </si>
  <si>
    <t>rýha dren PE : 0,4*0,4*(275-168)</t>
  </si>
  <si>
    <t>pera dren PE : 0,2*0,4*5*(8+6)</t>
  </si>
  <si>
    <t>rýha dren PE : 2,0*(275-168)</t>
  </si>
  <si>
    <t>pera dren PE : 2,0*5*(8+6)</t>
  </si>
  <si>
    <t>354</t>
  </si>
  <si>
    <t>22,72</t>
  </si>
  <si>
    <t>na meziskládku : 22,72</t>
  </si>
  <si>
    <t>dovoz zásypy : 32,45</t>
  </si>
  <si>
    <t>odkopávky : 142,965</t>
  </si>
  <si>
    <t>zbytková zemina po zásypech : 22,72-32,45</t>
  </si>
  <si>
    <t>157,355*5</t>
  </si>
  <si>
    <t>za obrubami : (5+4+14+12+44,6+19+17+5+5+2*2+3*2+8+5+15*2+3,4+2,8+5)*0,5*0,15</t>
  </si>
  <si>
    <t>přípojky RN1,RN2 : 0,9*2*(1+1)*0,9+1,2*2,6*(1+1)*2,4</t>
  </si>
  <si>
    <t>odpočet uzn. položky : -(5,7+1,275)</t>
  </si>
  <si>
    <t>přípojky RN1,RN2 : 0,9*2*0,45*(1+1)+1,2*2,6*0,45*(1+1)</t>
  </si>
  <si>
    <t>Odkaz na mn. položky pořadí 16 : 133,23500</t>
  </si>
  <si>
    <t>275-168+5*(8+6)</t>
  </si>
  <si>
    <t>jízdní pruh : (275-168-17-16,5*3,14*0,5)*2,5+17*3+16,5*3,14*0,5*(2,5+3)*0,5</t>
  </si>
  <si>
    <t>177*1,09</t>
  </si>
  <si>
    <t>dren PE vč.per : (275-168+14*5)*0,4*0,1</t>
  </si>
  <si>
    <t>RN1,RN2 žlab,kanalisace : 0,9*2*(1+1)*0,15+1,2*2,6*(1+1)*0,15</t>
  </si>
  <si>
    <t>UV2 : 1</t>
  </si>
  <si>
    <t>sanace pláně jízdní pruh : (275-168-17-16,5*3,14*0,5)*2,5+17*3+16,5*3,14*0,5*(2,5+3)*0,5</t>
  </si>
  <si>
    <t>výměra sanace : 282,47625</t>
  </si>
  <si>
    <t>chodníky u BD1003 : 7,5*4,5*0,5+7*1,5*0,7+(14+12,5)*0,5*2+8*1</t>
  </si>
  <si>
    <t>chodníky u BD1002 : (23,5+22)*0,5*2+5*4,5-2*3</t>
  </si>
  <si>
    <t>jízdní pruh : (275-168-17-16,5*3,14*0,5)*2,5+16,5*3,14*0,5*(2,5+3)*0,5+17*3+1*2</t>
  </si>
  <si>
    <t>284,47625</t>
  </si>
  <si>
    <t>577131111RT2</t>
  </si>
  <si>
    <t>Beton asfaltový s rozprostřením a zhutněním v pruhu šířky do 3 m, ACO 11+, tloušťky 40 mm, plochy od 201 do 1000 m2</t>
  </si>
  <si>
    <t>vým.podklad tl.25 cm : 120,725</t>
  </si>
  <si>
    <t>120,725</t>
  </si>
  <si>
    <t>u BD 1003 : 3+2,5+1+2+10+3,14*1*0,5</t>
  </si>
  <si>
    <t>u BD 1002 : 5+3,14*1*0,5</t>
  </si>
  <si>
    <t>120,725*1,05-4,62</t>
  </si>
  <si>
    <t>((2+1)*0,4+(3+3+2)*0,4)*1,05</t>
  </si>
  <si>
    <t>UV1, včetně dodávky rámu : 1</t>
  </si>
  <si>
    <t>IP12,IP11b : 2+2</t>
  </si>
  <si>
    <t>B1,E13,E3a,IP10a,IP10b : 2+2+2+2+4</t>
  </si>
  <si>
    <t>Z2 : 2</t>
  </si>
  <si>
    <t>12*91</t>
  </si>
  <si>
    <t>2*91</t>
  </si>
  <si>
    <t>2+275-168+(18-15)*3,14*0,5-(8,5-6)*3,14*0,5</t>
  </si>
  <si>
    <t>Osazení silničního nebo chodníkového obrubníku včetně dodávky betonovéího obrubníku_x000D_
 rozměru 1000/100/250 mm, stojatého, s boční opěrou z betonu prostého, do lože z betonu prostého C 12/15</t>
  </si>
  <si>
    <t>4+14+13+19+17+5*2+(2+3)*2</t>
  </si>
  <si>
    <t>podél silnice : 13+19</t>
  </si>
  <si>
    <t>2+2,5+1,7+3</t>
  </si>
  <si>
    <t>3L+3P : 6</t>
  </si>
  <si>
    <t>2+278-168+2,5+3</t>
  </si>
  <si>
    <t>117,5</t>
  </si>
  <si>
    <t>pro výkopy : 107+2+2,5+3</t>
  </si>
  <si>
    <t>0,05*0,015*2*1,1*117,5</t>
  </si>
  <si>
    <t>1 : 24,2+32,67</t>
  </si>
  <si>
    <t>1 : 269,173</t>
  </si>
  <si>
    <t>269,173</t>
  </si>
  <si>
    <t>269,173*14</t>
  </si>
  <si>
    <t>56,87*2</t>
  </si>
  <si>
    <t>56,87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</si>
</sst>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2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  <font>
      <sz val="8"/>
      <color indexed="21"/>
      <name val="Arial CE"/>
      <charset val="238"/>
    </font>
    <font>
      <sz val="8"/>
      <color rgb="FFDE380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6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0" fontId="19" fillId="0" borderId="0" xfId="0" applyNumberFormat="1" applyFont="1" applyAlignment="1">
      <alignment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20" fillId="0" borderId="0" xfId="0" applyNumberFormat="1" applyFont="1" applyBorder="1" applyAlignment="1">
      <alignment horizontal="center" vertical="top" wrapText="1" shrinkToFit="1"/>
    </xf>
    <xf numFmtId="164" fontId="20" fillId="0" borderId="0" xfId="0" applyNumberFormat="1" applyFont="1" applyBorder="1" applyAlignment="1">
      <alignment vertical="top" wrapText="1" shrinkToFit="1"/>
    </xf>
    <xf numFmtId="164" fontId="21" fillId="0" borderId="0" xfId="0" applyNumberFormat="1" applyFont="1" applyBorder="1" applyAlignment="1">
      <alignment horizontal="center" vertical="top" wrapText="1" shrinkToFit="1"/>
    </xf>
    <xf numFmtId="164" fontId="21" fillId="0" borderId="0" xfId="0" applyNumberFormat="1" applyFont="1" applyBorder="1" applyAlignment="1">
      <alignment vertical="top" wrapText="1" shrinkToFit="1"/>
    </xf>
    <xf numFmtId="164" fontId="20" fillId="0" borderId="0" xfId="0" applyNumberFormat="1" applyFont="1" applyBorder="1" applyAlignment="1">
      <alignment horizontal="left" vertical="top" wrapText="1"/>
    </xf>
    <xf numFmtId="164" fontId="20" fillId="0" borderId="0" xfId="0" quotePrefix="1" applyNumberFormat="1" applyFont="1" applyBorder="1" applyAlignment="1">
      <alignment horizontal="left" vertical="top" wrapText="1"/>
    </xf>
    <xf numFmtId="164" fontId="21" fillId="0" borderId="0" xfId="0" quotePrefix="1" applyNumberFormat="1" applyFont="1" applyBorder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3" fontId="0" fillId="0" borderId="32" xfId="0" applyNumberForma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197" t="s">
        <v>39</v>
      </c>
      <c r="B2" s="197"/>
      <c r="C2" s="197"/>
      <c r="D2" s="197"/>
      <c r="E2" s="197"/>
      <c r="F2" s="197"/>
      <c r="G2" s="197"/>
    </row>
  </sheetData>
  <sheetProtection algorithmName="SHA-512" hashValue="zOrI8DWX8sR63n/aVcsMJJfkoD4fG0VZ8V5bg6RUV1c1XAF2ZprkdayXwcCTtH0HHXfSqq/rntEIcm0enDejpg==" saltValue="x7X0M+KvgMiFMxSVwAIxMA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5"/>
  <sheetViews>
    <sheetView showGridLines="0" tabSelected="1" topLeftCell="B1" zoomScaleNormal="100" zoomScaleSheetLayoutView="75" workbookViewId="0">
      <selection activeCell="A28" sqref="A28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1" customWidth="1"/>
    <col min="4" max="4" width="13" style="51" customWidth="1"/>
    <col min="5" max="5" width="9.77734375" style="51" customWidth="1"/>
    <col min="6" max="6" width="11.77734375" customWidth="1"/>
    <col min="7" max="9" width="13" customWidth="1"/>
    <col min="10" max="10" width="5.5546875" customWidth="1"/>
    <col min="11" max="11" width="4.21875" customWidth="1"/>
    <col min="12" max="15" width="10.77734375" customWidth="1"/>
  </cols>
  <sheetData>
    <row r="1" spans="1:15" ht="33.75" customHeight="1" x14ac:dyDescent="0.25">
      <c r="A1" s="47" t="s">
        <v>36</v>
      </c>
      <c r="B1" s="232" t="s">
        <v>41</v>
      </c>
      <c r="C1" s="233"/>
      <c r="D1" s="233"/>
      <c r="E1" s="233"/>
      <c r="F1" s="233"/>
      <c r="G1" s="233"/>
      <c r="H1" s="233"/>
      <c r="I1" s="233"/>
      <c r="J1" s="234"/>
    </row>
    <row r="2" spans="1:15" ht="36" customHeight="1" x14ac:dyDescent="0.25">
      <c r="A2" s="2"/>
      <c r="B2" s="73" t="s">
        <v>22</v>
      </c>
      <c r="C2" s="74"/>
      <c r="D2" s="75" t="s">
        <v>43</v>
      </c>
      <c r="E2" s="238" t="s">
        <v>44</v>
      </c>
      <c r="F2" s="239"/>
      <c r="G2" s="239"/>
      <c r="H2" s="239"/>
      <c r="I2" s="239"/>
      <c r="J2" s="240"/>
      <c r="O2" s="1"/>
    </row>
    <row r="3" spans="1:15" ht="27" hidden="1" customHeight="1" x14ac:dyDescent="0.25">
      <c r="A3" s="2"/>
      <c r="B3" s="76"/>
      <c r="C3" s="74"/>
      <c r="D3" s="77"/>
      <c r="E3" s="241"/>
      <c r="F3" s="242"/>
      <c r="G3" s="242"/>
      <c r="H3" s="242"/>
      <c r="I3" s="242"/>
      <c r="J3" s="243"/>
    </row>
    <row r="4" spans="1:15" ht="23.25" customHeight="1" x14ac:dyDescent="0.25">
      <c r="A4" s="2"/>
      <c r="B4" s="78"/>
      <c r="C4" s="79"/>
      <c r="D4" s="80"/>
      <c r="E4" s="222"/>
      <c r="F4" s="222"/>
      <c r="G4" s="222"/>
      <c r="H4" s="222"/>
      <c r="I4" s="222"/>
      <c r="J4" s="223"/>
    </row>
    <row r="5" spans="1:15" ht="24" customHeight="1" x14ac:dyDescent="0.25">
      <c r="A5" s="2"/>
      <c r="B5" s="31" t="s">
        <v>42</v>
      </c>
      <c r="D5" s="226" t="s">
        <v>45</v>
      </c>
      <c r="E5" s="227"/>
      <c r="F5" s="227"/>
      <c r="G5" s="227"/>
      <c r="H5" s="18" t="s">
        <v>40</v>
      </c>
      <c r="I5" s="82" t="s">
        <v>49</v>
      </c>
      <c r="J5" s="8"/>
    </row>
    <row r="6" spans="1:15" ht="15.75" customHeight="1" x14ac:dyDescent="0.25">
      <c r="A6" s="2"/>
      <c r="B6" s="28"/>
      <c r="C6" s="53"/>
      <c r="D6" s="228" t="s">
        <v>46</v>
      </c>
      <c r="E6" s="229"/>
      <c r="F6" s="229"/>
      <c r="G6" s="229"/>
      <c r="H6" s="18" t="s">
        <v>34</v>
      </c>
      <c r="I6" s="82" t="s">
        <v>50</v>
      </c>
      <c r="J6" s="8"/>
    </row>
    <row r="7" spans="1:15" ht="15.75" customHeight="1" x14ac:dyDescent="0.25">
      <c r="A7" s="2"/>
      <c r="B7" s="29"/>
      <c r="C7" s="54"/>
      <c r="D7" s="81" t="s">
        <v>48</v>
      </c>
      <c r="E7" s="230" t="s">
        <v>47</v>
      </c>
      <c r="F7" s="231"/>
      <c r="G7" s="231"/>
      <c r="H7" s="24"/>
      <c r="I7" s="23"/>
      <c r="J7" s="34"/>
    </row>
    <row r="8" spans="1:15" ht="24" hidden="1" customHeight="1" x14ac:dyDescent="0.25">
      <c r="A8" s="2"/>
      <c r="B8" s="31" t="s">
        <v>20</v>
      </c>
      <c r="D8" s="83" t="s">
        <v>51</v>
      </c>
      <c r="H8" s="18" t="s">
        <v>40</v>
      </c>
      <c r="I8" s="82" t="s">
        <v>55</v>
      </c>
      <c r="J8" s="8"/>
    </row>
    <row r="9" spans="1:15" ht="15.75" hidden="1" customHeight="1" x14ac:dyDescent="0.25">
      <c r="A9" s="2"/>
      <c r="B9" s="2"/>
      <c r="D9" s="83" t="s">
        <v>52</v>
      </c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4"/>
      <c r="D10" s="81" t="s">
        <v>54</v>
      </c>
      <c r="E10" s="84" t="s">
        <v>53</v>
      </c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19</v>
      </c>
      <c r="D11" s="245"/>
      <c r="E11" s="245"/>
      <c r="F11" s="245"/>
      <c r="G11" s="245"/>
      <c r="H11" s="18" t="s">
        <v>40</v>
      </c>
      <c r="I11" s="86"/>
      <c r="J11" s="8"/>
    </row>
    <row r="12" spans="1:15" ht="15.75" customHeight="1" x14ac:dyDescent="0.25">
      <c r="A12" s="2"/>
      <c r="B12" s="28"/>
      <c r="C12" s="53"/>
      <c r="D12" s="221"/>
      <c r="E12" s="221"/>
      <c r="F12" s="221"/>
      <c r="G12" s="221"/>
      <c r="H12" s="18" t="s">
        <v>34</v>
      </c>
      <c r="I12" s="86"/>
      <c r="J12" s="8"/>
    </row>
    <row r="13" spans="1:15" ht="15.75" customHeight="1" x14ac:dyDescent="0.25">
      <c r="A13" s="2"/>
      <c r="B13" s="29"/>
      <c r="C13" s="54"/>
      <c r="D13" s="85"/>
      <c r="E13" s="224"/>
      <c r="F13" s="225"/>
      <c r="G13" s="225"/>
      <c r="H13" s="19"/>
      <c r="I13" s="23"/>
      <c r="J13" s="34"/>
    </row>
    <row r="14" spans="1:15" ht="24" customHeight="1" x14ac:dyDescent="0.25">
      <c r="A14" s="2"/>
      <c r="B14" s="43" t="s">
        <v>21</v>
      </c>
      <c r="C14" s="55"/>
      <c r="D14" s="56"/>
      <c r="E14" s="57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58"/>
      <c r="D15" s="52"/>
      <c r="E15" s="244"/>
      <c r="F15" s="244"/>
      <c r="G15" s="246"/>
      <c r="H15" s="246"/>
      <c r="I15" s="246" t="s">
        <v>29</v>
      </c>
      <c r="J15" s="247"/>
    </row>
    <row r="16" spans="1:15" ht="23.25" customHeight="1" x14ac:dyDescent="0.25">
      <c r="A16" s="139" t="s">
        <v>24</v>
      </c>
      <c r="B16" s="38" t="s">
        <v>24</v>
      </c>
      <c r="C16" s="59"/>
      <c r="D16" s="60"/>
      <c r="E16" s="210"/>
      <c r="F16" s="211"/>
      <c r="G16" s="210"/>
      <c r="H16" s="211"/>
      <c r="I16" s="210">
        <f>SUMIF(F57:F71,A16,I57:I71)+SUMIF(F57:F71,"PSU",I57:I71)</f>
        <v>0</v>
      </c>
      <c r="J16" s="212"/>
    </row>
    <row r="17" spans="1:10" ht="23.25" customHeight="1" x14ac:dyDescent="0.25">
      <c r="A17" s="139" t="s">
        <v>25</v>
      </c>
      <c r="B17" s="38" t="s">
        <v>25</v>
      </c>
      <c r="C17" s="59"/>
      <c r="D17" s="60"/>
      <c r="E17" s="210"/>
      <c r="F17" s="211"/>
      <c r="G17" s="210"/>
      <c r="H17" s="211"/>
      <c r="I17" s="210">
        <f>SUMIF(F57:F71,A17,I57:I71)</f>
        <v>0</v>
      </c>
      <c r="J17" s="212"/>
    </row>
    <row r="18" spans="1:10" ht="23.25" customHeight="1" x14ac:dyDescent="0.25">
      <c r="A18" s="139" t="s">
        <v>26</v>
      </c>
      <c r="B18" s="38" t="s">
        <v>26</v>
      </c>
      <c r="C18" s="59"/>
      <c r="D18" s="60"/>
      <c r="E18" s="210"/>
      <c r="F18" s="211"/>
      <c r="G18" s="210"/>
      <c r="H18" s="211"/>
      <c r="I18" s="210">
        <f>SUMIF(F57:F71,A18,I57:I71)</f>
        <v>0</v>
      </c>
      <c r="J18" s="212"/>
    </row>
    <row r="19" spans="1:10" ht="23.25" customHeight="1" x14ac:dyDescent="0.25">
      <c r="A19" s="139" t="s">
        <v>102</v>
      </c>
      <c r="B19" s="38" t="s">
        <v>27</v>
      </c>
      <c r="C19" s="59"/>
      <c r="D19" s="60"/>
      <c r="E19" s="210"/>
      <c r="F19" s="211"/>
      <c r="G19" s="210"/>
      <c r="H19" s="211"/>
      <c r="I19" s="210">
        <f>SUMIF(F57:F71,A19,I57:I71)</f>
        <v>0</v>
      </c>
      <c r="J19" s="212"/>
    </row>
    <row r="20" spans="1:10" ht="23.25" customHeight="1" x14ac:dyDescent="0.25">
      <c r="A20" s="139" t="s">
        <v>94</v>
      </c>
      <c r="B20" s="38" t="s">
        <v>28</v>
      </c>
      <c r="C20" s="59"/>
      <c r="D20" s="60"/>
      <c r="E20" s="210"/>
      <c r="F20" s="211"/>
      <c r="G20" s="210"/>
      <c r="H20" s="211"/>
      <c r="I20" s="210">
        <f>SUMIF(F57:F71,A20,I57:I71)</f>
        <v>0</v>
      </c>
      <c r="J20" s="212"/>
    </row>
    <row r="21" spans="1:10" ht="23.25" customHeight="1" x14ac:dyDescent="0.25">
      <c r="A21" s="2"/>
      <c r="B21" s="48" t="s">
        <v>29</v>
      </c>
      <c r="C21" s="61"/>
      <c r="D21" s="62"/>
      <c r="E21" s="213"/>
      <c r="F21" s="248"/>
      <c r="G21" s="213"/>
      <c r="H21" s="248"/>
      <c r="I21" s="213">
        <f>SUM(I16:J20)</f>
        <v>0</v>
      </c>
      <c r="J21" s="214"/>
    </row>
    <row r="22" spans="1:10" ht="33" customHeight="1" x14ac:dyDescent="0.25">
      <c r="A22" s="2"/>
      <c r="B22" s="42" t="s">
        <v>33</v>
      </c>
      <c r="C22" s="59"/>
      <c r="D22" s="60"/>
      <c r="E22" s="63"/>
      <c r="F22" s="39"/>
      <c r="G22" s="33"/>
      <c r="H22" s="33"/>
      <c r="I22" s="33"/>
      <c r="J22" s="40"/>
    </row>
    <row r="23" spans="1:10" ht="23.25" customHeight="1" x14ac:dyDescent="0.25">
      <c r="A23" s="2">
        <f>ZakladDPHSni*SazbaDPH1/100</f>
        <v>0</v>
      </c>
      <c r="B23" s="38" t="s">
        <v>12</v>
      </c>
      <c r="C23" s="59"/>
      <c r="D23" s="60"/>
      <c r="E23" s="64">
        <v>15</v>
      </c>
      <c r="F23" s="39" t="s">
        <v>0</v>
      </c>
      <c r="G23" s="208">
        <f>ZakladDPHSniVypocet</f>
        <v>0</v>
      </c>
      <c r="H23" s="209"/>
      <c r="I23" s="209"/>
      <c r="J23" s="40" t="str">
        <f t="shared" ref="J23:J28" si="0">Mena</f>
        <v>CZK</v>
      </c>
    </row>
    <row r="24" spans="1:10" ht="23.25" customHeight="1" x14ac:dyDescent="0.25">
      <c r="A24" s="2">
        <f>(A23-INT(A23))*100</f>
        <v>0</v>
      </c>
      <c r="B24" s="38" t="s">
        <v>13</v>
      </c>
      <c r="C24" s="59"/>
      <c r="D24" s="60"/>
      <c r="E24" s="64">
        <f>SazbaDPH1</f>
        <v>15</v>
      </c>
      <c r="F24" s="39" t="s">
        <v>0</v>
      </c>
      <c r="G24" s="206">
        <f>IF(A24&gt;50, ROUNDUP(A23, 0), ROUNDDOWN(A23, 0))</f>
        <v>0</v>
      </c>
      <c r="H24" s="207"/>
      <c r="I24" s="207"/>
      <c r="J24" s="40" t="str">
        <f t="shared" si="0"/>
        <v>CZK</v>
      </c>
    </row>
    <row r="25" spans="1:10" ht="23.25" customHeight="1" x14ac:dyDescent="0.25">
      <c r="A25" s="2">
        <f>ZakladDPHZakl*SazbaDPH2/100</f>
        <v>0</v>
      </c>
      <c r="B25" s="38" t="s">
        <v>14</v>
      </c>
      <c r="C25" s="59"/>
      <c r="D25" s="60"/>
      <c r="E25" s="64">
        <v>21</v>
      </c>
      <c r="F25" s="39" t="s">
        <v>0</v>
      </c>
      <c r="G25" s="208">
        <f>ZakladDPHZaklVypocet</f>
        <v>0</v>
      </c>
      <c r="H25" s="209"/>
      <c r="I25" s="209"/>
      <c r="J25" s="40" t="str">
        <f t="shared" si="0"/>
        <v>CZK</v>
      </c>
    </row>
    <row r="26" spans="1:10" ht="23.25" customHeight="1" x14ac:dyDescent="0.25">
      <c r="A26" s="2">
        <f>(A25-INT(A25))*100</f>
        <v>0</v>
      </c>
      <c r="B26" s="32" t="s">
        <v>15</v>
      </c>
      <c r="C26" s="65"/>
      <c r="D26" s="52"/>
      <c r="E26" s="66">
        <f>SazbaDPH2</f>
        <v>21</v>
      </c>
      <c r="F26" s="30" t="s">
        <v>0</v>
      </c>
      <c r="G26" s="235">
        <f>IF(A26&gt;50, ROUNDUP(A25, 0), ROUNDDOWN(A25, 0))</f>
        <v>0</v>
      </c>
      <c r="H26" s="236"/>
      <c r="I26" s="236"/>
      <c r="J26" s="37" t="str">
        <f t="shared" si="0"/>
        <v>CZK</v>
      </c>
    </row>
    <row r="27" spans="1:10" ht="23.25" customHeight="1" thickBot="1" x14ac:dyDescent="0.3">
      <c r="A27" s="2">
        <f>ZakladDPHSni+DPHSni+ZakladDPHZakl+DPHZakl</f>
        <v>0</v>
      </c>
      <c r="B27" s="31" t="s">
        <v>4</v>
      </c>
      <c r="C27" s="67"/>
      <c r="D27" s="68"/>
      <c r="E27" s="67"/>
      <c r="F27" s="16"/>
      <c r="G27" s="237">
        <f>CenaCelkem-(ZakladDPHSni+DPHSni+ZakladDPHZakl+DPHZakl)</f>
        <v>0</v>
      </c>
      <c r="H27" s="237"/>
      <c r="I27" s="237"/>
      <c r="J27" s="41" t="str">
        <f t="shared" si="0"/>
        <v>CZK</v>
      </c>
    </row>
    <row r="28" spans="1:10" ht="27.75" hidden="1" customHeight="1" thickBot="1" x14ac:dyDescent="0.3">
      <c r="A28" s="2"/>
      <c r="B28" s="113" t="s">
        <v>23</v>
      </c>
      <c r="C28" s="114"/>
      <c r="D28" s="114"/>
      <c r="E28" s="115"/>
      <c r="F28" s="116"/>
      <c r="G28" s="216">
        <f>ZakladDPHSniVypocet+ZakladDPHZaklVypocet</f>
        <v>0</v>
      </c>
      <c r="H28" s="216"/>
      <c r="I28" s="216"/>
      <c r="J28" s="117" t="str">
        <f t="shared" si="0"/>
        <v>CZK</v>
      </c>
    </row>
    <row r="29" spans="1:10" ht="27.75" customHeight="1" thickBot="1" x14ac:dyDescent="0.3">
      <c r="A29" s="2">
        <f>(A27-INT(A27))*100</f>
        <v>0</v>
      </c>
      <c r="B29" s="113" t="s">
        <v>35</v>
      </c>
      <c r="C29" s="118"/>
      <c r="D29" s="118"/>
      <c r="E29" s="118"/>
      <c r="F29" s="119"/>
      <c r="G29" s="215">
        <f>IF(A29&gt;50, ROUNDUP(A27, 0), ROUNDDOWN(A27, 0))</f>
        <v>0</v>
      </c>
      <c r="H29" s="215"/>
      <c r="I29" s="215"/>
      <c r="J29" s="120" t="s">
        <v>74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69" t="s">
        <v>11</v>
      </c>
      <c r="D32" s="70"/>
      <c r="E32" s="70"/>
      <c r="F32" s="15" t="s">
        <v>10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1"/>
      <c r="D34" s="217"/>
      <c r="E34" s="218"/>
      <c r="G34" s="219"/>
      <c r="H34" s="220"/>
      <c r="I34" s="220"/>
      <c r="J34" s="25"/>
    </row>
    <row r="35" spans="1:10" ht="12.75" customHeight="1" x14ac:dyDescent="0.25">
      <c r="A35" s="2"/>
      <c r="B35" s="2"/>
      <c r="D35" s="205" t="s">
        <v>2</v>
      </c>
      <c r="E35" s="205"/>
      <c r="H35" s="10" t="s">
        <v>3</v>
      </c>
      <c r="J35" s="9"/>
    </row>
    <row r="36" spans="1:10" ht="13.5" customHeight="1" thickBot="1" x14ac:dyDescent="0.3">
      <c r="A36" s="11"/>
      <c r="B36" s="11"/>
      <c r="C36" s="72"/>
      <c r="D36" s="72"/>
      <c r="E36" s="72"/>
      <c r="F36" s="12"/>
      <c r="G36" s="12"/>
      <c r="H36" s="12"/>
      <c r="I36" s="12"/>
      <c r="J36" s="13"/>
    </row>
    <row r="37" spans="1:10" ht="27" customHeight="1" x14ac:dyDescent="0.25">
      <c r="B37" s="90" t="s">
        <v>16</v>
      </c>
      <c r="C37" s="91"/>
      <c r="D37" s="91"/>
      <c r="E37" s="91"/>
      <c r="F37" s="92"/>
      <c r="G37" s="92"/>
      <c r="H37" s="92"/>
      <c r="I37" s="92"/>
      <c r="J37" s="93"/>
    </row>
    <row r="38" spans="1:10" ht="25.5" customHeight="1" x14ac:dyDescent="0.25">
      <c r="A38" s="89" t="s">
        <v>37</v>
      </c>
      <c r="B38" s="94" t="s">
        <v>17</v>
      </c>
      <c r="C38" s="95" t="s">
        <v>5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18</v>
      </c>
      <c r="I38" s="97" t="s">
        <v>1</v>
      </c>
      <c r="J38" s="98" t="s">
        <v>0</v>
      </c>
    </row>
    <row r="39" spans="1:10" ht="25.5" hidden="1" customHeight="1" x14ac:dyDescent="0.25">
      <c r="A39" s="89">
        <v>1</v>
      </c>
      <c r="B39" s="99" t="s">
        <v>56</v>
      </c>
      <c r="C39" s="200"/>
      <c r="D39" s="200"/>
      <c r="E39" s="200"/>
      <c r="F39" s="100">
        <f>'1 2 Naklady'!AE37+'SO 101.1 1 Pol'!AE279+'SO 101.2 1 Pol'!AE167+'SO 101.2 2 Pol'!AE125+'SO 101.2 3 Pol'!AE133+'SO 101.2 4 Pol'!AE208</f>
        <v>0</v>
      </c>
      <c r="G39" s="101">
        <f>'1 2 Naklady'!AF37+'SO 101.1 1 Pol'!AF279+'SO 101.2 1 Pol'!AF167+'SO 101.2 2 Pol'!AF125+'SO 101.2 3 Pol'!AF133+'SO 101.2 4 Pol'!AF208</f>
        <v>0</v>
      </c>
      <c r="H39" s="102">
        <f t="shared" ref="H39:H49" si="1">(F39*SazbaDPH1/100)+(G39*SazbaDPH2/100)</f>
        <v>0</v>
      </c>
      <c r="I39" s="102">
        <f t="shared" ref="I39:I49" si="2">F39+G39+H39</f>
        <v>0</v>
      </c>
      <c r="J39" s="103" t="str">
        <f t="shared" ref="J39:J49" si="3">IF(CenaCelkemVypocet=0,"",I39/CenaCelkemVypocet*100)</f>
        <v/>
      </c>
    </row>
    <row r="40" spans="1:10" ht="25.5" customHeight="1" x14ac:dyDescent="0.25">
      <c r="A40" s="89">
        <v>2</v>
      </c>
      <c r="B40" s="104"/>
      <c r="C40" s="204" t="s">
        <v>57</v>
      </c>
      <c r="D40" s="204"/>
      <c r="E40" s="204"/>
      <c r="F40" s="105">
        <f>'1 2 Naklady'!AE37</f>
        <v>0</v>
      </c>
      <c r="G40" s="106">
        <f>'1 2 Naklady'!AF37</f>
        <v>0</v>
      </c>
      <c r="H40" s="106">
        <f t="shared" si="1"/>
        <v>0</v>
      </c>
      <c r="I40" s="106">
        <f t="shared" si="2"/>
        <v>0</v>
      </c>
      <c r="J40" s="107" t="str">
        <f t="shared" si="3"/>
        <v/>
      </c>
    </row>
    <row r="41" spans="1:10" ht="25.5" customHeight="1" x14ac:dyDescent="0.25">
      <c r="A41" s="89">
        <v>3</v>
      </c>
      <c r="B41" s="108" t="s">
        <v>58</v>
      </c>
      <c r="C41" s="200" t="s">
        <v>59</v>
      </c>
      <c r="D41" s="200"/>
      <c r="E41" s="200"/>
      <c r="F41" s="109">
        <f>'1 2 Naklady'!AE37</f>
        <v>0</v>
      </c>
      <c r="G41" s="102">
        <f>'1 2 Naklady'!AF37</f>
        <v>0</v>
      </c>
      <c r="H41" s="102">
        <f t="shared" si="1"/>
        <v>0</v>
      </c>
      <c r="I41" s="102">
        <f t="shared" si="2"/>
        <v>0</v>
      </c>
      <c r="J41" s="103" t="str">
        <f t="shared" si="3"/>
        <v/>
      </c>
    </row>
    <row r="42" spans="1:10" ht="25.5" customHeight="1" x14ac:dyDescent="0.25">
      <c r="A42" s="89">
        <v>2</v>
      </c>
      <c r="B42" s="104"/>
      <c r="C42" s="204" t="s">
        <v>60</v>
      </c>
      <c r="D42" s="204"/>
      <c r="E42" s="204"/>
      <c r="F42" s="105"/>
      <c r="G42" s="106"/>
      <c r="H42" s="106">
        <f t="shared" si="1"/>
        <v>0</v>
      </c>
      <c r="I42" s="106">
        <f t="shared" si="2"/>
        <v>0</v>
      </c>
      <c r="J42" s="107" t="str">
        <f t="shared" si="3"/>
        <v/>
      </c>
    </row>
    <row r="43" spans="1:10" ht="25.5" customHeight="1" x14ac:dyDescent="0.25">
      <c r="A43" s="89">
        <v>2</v>
      </c>
      <c r="B43" s="104" t="s">
        <v>61</v>
      </c>
      <c r="C43" s="204" t="s">
        <v>62</v>
      </c>
      <c r="D43" s="204"/>
      <c r="E43" s="204"/>
      <c r="F43" s="105">
        <f>'SO 101.1 1 Pol'!AE279</f>
        <v>0</v>
      </c>
      <c r="G43" s="106">
        <f>'SO 101.1 1 Pol'!AF279</f>
        <v>0</v>
      </c>
      <c r="H43" s="106">
        <f t="shared" si="1"/>
        <v>0</v>
      </c>
      <c r="I43" s="106">
        <f t="shared" si="2"/>
        <v>0</v>
      </c>
      <c r="J43" s="107" t="str">
        <f t="shared" si="3"/>
        <v/>
      </c>
    </row>
    <row r="44" spans="1:10" ht="25.5" customHeight="1" x14ac:dyDescent="0.25">
      <c r="A44" s="89">
        <v>3</v>
      </c>
      <c r="B44" s="108" t="s">
        <v>63</v>
      </c>
      <c r="C44" s="200" t="s">
        <v>64</v>
      </c>
      <c r="D44" s="200"/>
      <c r="E44" s="200"/>
      <c r="F44" s="109">
        <f>'SO 101.1 1 Pol'!AE279</f>
        <v>0</v>
      </c>
      <c r="G44" s="102">
        <f>'SO 101.1 1 Pol'!AF279</f>
        <v>0</v>
      </c>
      <c r="H44" s="102">
        <f t="shared" si="1"/>
        <v>0</v>
      </c>
      <c r="I44" s="102">
        <f t="shared" si="2"/>
        <v>0</v>
      </c>
      <c r="J44" s="103" t="str">
        <f t="shared" si="3"/>
        <v/>
      </c>
    </row>
    <row r="45" spans="1:10" ht="25.5" customHeight="1" x14ac:dyDescent="0.25">
      <c r="A45" s="89">
        <v>2</v>
      </c>
      <c r="B45" s="104" t="s">
        <v>65</v>
      </c>
      <c r="C45" s="204" t="s">
        <v>66</v>
      </c>
      <c r="D45" s="204"/>
      <c r="E45" s="204"/>
      <c r="F45" s="105">
        <f>'SO 101.2 1 Pol'!AE167+'SO 101.2 2 Pol'!AE125+'SO 101.2 3 Pol'!AE133+'SO 101.2 4 Pol'!AE208</f>
        <v>0</v>
      </c>
      <c r="G45" s="106">
        <f>'SO 101.2 1 Pol'!AF167+'SO 101.2 2 Pol'!AF125+'SO 101.2 3 Pol'!AF133+'SO 101.2 4 Pol'!AF208</f>
        <v>0</v>
      </c>
      <c r="H45" s="106">
        <f t="shared" si="1"/>
        <v>0</v>
      </c>
      <c r="I45" s="106">
        <f t="shared" si="2"/>
        <v>0</v>
      </c>
      <c r="J45" s="107" t="str">
        <f t="shared" si="3"/>
        <v/>
      </c>
    </row>
    <row r="46" spans="1:10" ht="25.5" customHeight="1" x14ac:dyDescent="0.25">
      <c r="A46" s="89">
        <v>3</v>
      </c>
      <c r="B46" s="108" t="s">
        <v>63</v>
      </c>
      <c r="C46" s="200" t="s">
        <v>67</v>
      </c>
      <c r="D46" s="200"/>
      <c r="E46" s="200"/>
      <c r="F46" s="109">
        <f>'SO 101.2 1 Pol'!AE167</f>
        <v>0</v>
      </c>
      <c r="G46" s="102">
        <f>'SO 101.2 1 Pol'!AF167</f>
        <v>0</v>
      </c>
      <c r="H46" s="102">
        <f t="shared" si="1"/>
        <v>0</v>
      </c>
      <c r="I46" s="102">
        <f t="shared" si="2"/>
        <v>0</v>
      </c>
      <c r="J46" s="103" t="str">
        <f t="shared" si="3"/>
        <v/>
      </c>
    </row>
    <row r="47" spans="1:10" ht="25.5" customHeight="1" x14ac:dyDescent="0.25">
      <c r="A47" s="89">
        <v>3</v>
      </c>
      <c r="B47" s="108" t="s">
        <v>58</v>
      </c>
      <c r="C47" s="200" t="s">
        <v>68</v>
      </c>
      <c r="D47" s="200"/>
      <c r="E47" s="200"/>
      <c r="F47" s="109">
        <f>'SO 101.2 2 Pol'!AE125</f>
        <v>0</v>
      </c>
      <c r="G47" s="102">
        <f>'SO 101.2 2 Pol'!AF125</f>
        <v>0</v>
      </c>
      <c r="H47" s="102">
        <f t="shared" si="1"/>
        <v>0</v>
      </c>
      <c r="I47" s="102">
        <f t="shared" si="2"/>
        <v>0</v>
      </c>
      <c r="J47" s="103" t="str">
        <f t="shared" si="3"/>
        <v/>
      </c>
    </row>
    <row r="48" spans="1:10" ht="25.5" customHeight="1" x14ac:dyDescent="0.25">
      <c r="A48" s="89">
        <v>3</v>
      </c>
      <c r="B48" s="108" t="s">
        <v>69</v>
      </c>
      <c r="C48" s="200" t="s">
        <v>70</v>
      </c>
      <c r="D48" s="200"/>
      <c r="E48" s="200"/>
      <c r="F48" s="109">
        <f>'SO 101.2 3 Pol'!AE133</f>
        <v>0</v>
      </c>
      <c r="G48" s="102">
        <f>'SO 101.2 3 Pol'!AF133</f>
        <v>0</v>
      </c>
      <c r="H48" s="102">
        <f t="shared" si="1"/>
        <v>0</v>
      </c>
      <c r="I48" s="102">
        <f t="shared" si="2"/>
        <v>0</v>
      </c>
      <c r="J48" s="103" t="str">
        <f t="shared" si="3"/>
        <v/>
      </c>
    </row>
    <row r="49" spans="1:10" ht="25.5" customHeight="1" x14ac:dyDescent="0.25">
      <c r="A49" s="89">
        <v>3</v>
      </c>
      <c r="B49" s="108" t="s">
        <v>71</v>
      </c>
      <c r="C49" s="200" t="s">
        <v>72</v>
      </c>
      <c r="D49" s="200"/>
      <c r="E49" s="200"/>
      <c r="F49" s="109">
        <f>'SO 101.2 4 Pol'!AE208</f>
        <v>0</v>
      </c>
      <c r="G49" s="102">
        <f>'SO 101.2 4 Pol'!AF208</f>
        <v>0</v>
      </c>
      <c r="H49" s="102">
        <f t="shared" si="1"/>
        <v>0</v>
      </c>
      <c r="I49" s="102">
        <f t="shared" si="2"/>
        <v>0</v>
      </c>
      <c r="J49" s="103" t="str">
        <f t="shared" si="3"/>
        <v/>
      </c>
    </row>
    <row r="50" spans="1:10" ht="25.5" customHeight="1" x14ac:dyDescent="0.25">
      <c r="A50" s="89"/>
      <c r="B50" s="201" t="s">
        <v>73</v>
      </c>
      <c r="C50" s="202"/>
      <c r="D50" s="202"/>
      <c r="E50" s="203"/>
      <c r="F50" s="110">
        <f>SUMIF(A39:A49,"=1",F39:F49)</f>
        <v>0</v>
      </c>
      <c r="G50" s="111">
        <f>SUMIF(A39:A49,"=1",G39:G49)</f>
        <v>0</v>
      </c>
      <c r="H50" s="111">
        <f>SUMIF(A39:A49,"=1",H39:H49)</f>
        <v>0</v>
      </c>
      <c r="I50" s="111">
        <f>SUMIF(A39:A49,"=1",I39:I49)</f>
        <v>0</v>
      </c>
      <c r="J50" s="112">
        <f>SUMIF(A39:A49,"=1",J39:J49)</f>
        <v>0</v>
      </c>
    </row>
    <row r="54" spans="1:10" ht="15.6" x14ac:dyDescent="0.3">
      <c r="B54" s="121" t="s">
        <v>75</v>
      </c>
    </row>
    <row r="56" spans="1:10" ht="25.5" customHeight="1" x14ac:dyDescent="0.25">
      <c r="A56" s="123"/>
      <c r="B56" s="126" t="s">
        <v>17</v>
      </c>
      <c r="C56" s="126" t="s">
        <v>5</v>
      </c>
      <c r="D56" s="127"/>
      <c r="E56" s="127"/>
      <c r="F56" s="128" t="s">
        <v>76</v>
      </c>
      <c r="G56" s="128"/>
      <c r="H56" s="128"/>
      <c r="I56" s="128" t="s">
        <v>29</v>
      </c>
      <c r="J56" s="128" t="s">
        <v>0</v>
      </c>
    </row>
    <row r="57" spans="1:10" ht="36.75" customHeight="1" x14ac:dyDescent="0.25">
      <c r="A57" s="124"/>
      <c r="B57" s="129" t="s">
        <v>63</v>
      </c>
      <c r="C57" s="198" t="s">
        <v>77</v>
      </c>
      <c r="D57" s="199"/>
      <c r="E57" s="199"/>
      <c r="F57" s="135" t="s">
        <v>24</v>
      </c>
      <c r="G57" s="136"/>
      <c r="H57" s="136"/>
      <c r="I57" s="136">
        <f>'SO 101.1 1 Pol'!G8+'SO 101.2 1 Pol'!G8+'SO 101.2 2 Pol'!G8+'SO 101.2 3 Pol'!G8+'SO 101.2 4 Pol'!G8+'SO 101.2 4 Pol'!G53</f>
        <v>0</v>
      </c>
      <c r="J57" s="133" t="str">
        <f>IF(I72=0,"",I57/I72*100)</f>
        <v/>
      </c>
    </row>
    <row r="58" spans="1:10" ht="36.75" customHeight="1" x14ac:dyDescent="0.25">
      <c r="A58" s="124"/>
      <c r="B58" s="129" t="s">
        <v>58</v>
      </c>
      <c r="C58" s="198" t="s">
        <v>78</v>
      </c>
      <c r="D58" s="199"/>
      <c r="E58" s="199"/>
      <c r="F58" s="135" t="s">
        <v>24</v>
      </c>
      <c r="G58" s="136"/>
      <c r="H58" s="136"/>
      <c r="I58" s="136">
        <f>'SO 101.1 1 Pol'!G109+'SO 101.2 1 Pol'!G101+'SO 101.2 2 Pol'!G55+'SO 101.2 3 Pol'!G33+'SO 101.2 4 Pol'!G46+'SO 101.2 4 Pol'!G80</f>
        <v>0</v>
      </c>
      <c r="J58" s="133" t="str">
        <f>IF(I72=0,"",I58/I72*100)</f>
        <v/>
      </c>
    </row>
    <row r="59" spans="1:10" ht="36.75" customHeight="1" x14ac:dyDescent="0.25">
      <c r="A59" s="124"/>
      <c r="B59" s="129" t="s">
        <v>79</v>
      </c>
      <c r="C59" s="198" t="s">
        <v>80</v>
      </c>
      <c r="D59" s="199"/>
      <c r="E59" s="199"/>
      <c r="F59" s="135" t="s">
        <v>24</v>
      </c>
      <c r="G59" s="136"/>
      <c r="H59" s="136"/>
      <c r="I59" s="136">
        <f>'SO 101.2 3 Pol'!G46</f>
        <v>0</v>
      </c>
      <c r="J59" s="133" t="str">
        <f>IF(I72=0,"",I59/I72*100)</f>
        <v/>
      </c>
    </row>
    <row r="60" spans="1:10" ht="36.75" customHeight="1" x14ac:dyDescent="0.25">
      <c r="A60" s="124"/>
      <c r="B60" s="129" t="s">
        <v>81</v>
      </c>
      <c r="C60" s="198" t="s">
        <v>82</v>
      </c>
      <c r="D60" s="199"/>
      <c r="E60" s="199"/>
      <c r="F60" s="135" t="s">
        <v>24</v>
      </c>
      <c r="G60" s="136"/>
      <c r="H60" s="136"/>
      <c r="I60" s="136">
        <f>'SO 101.2 3 Pol'!G67</f>
        <v>0</v>
      </c>
      <c r="J60" s="133" t="str">
        <f>IF(I72=0,"",I60/I72*100)</f>
        <v/>
      </c>
    </row>
    <row r="61" spans="1:10" ht="36.75" customHeight="1" x14ac:dyDescent="0.25">
      <c r="A61" s="124"/>
      <c r="B61" s="129" t="s">
        <v>71</v>
      </c>
      <c r="C61" s="198" t="s">
        <v>83</v>
      </c>
      <c r="D61" s="199"/>
      <c r="E61" s="199"/>
      <c r="F61" s="135" t="s">
        <v>24</v>
      </c>
      <c r="G61" s="136"/>
      <c r="H61" s="136"/>
      <c r="I61" s="136">
        <f>'SO 101.1 1 Pol'!G124+'SO 101.2 4 Pol'!G89</f>
        <v>0</v>
      </c>
      <c r="J61" s="133" t="str">
        <f>IF(I72=0,"",I61/I72*100)</f>
        <v/>
      </c>
    </row>
    <row r="62" spans="1:10" ht="36.75" customHeight="1" x14ac:dyDescent="0.25">
      <c r="A62" s="124"/>
      <c r="B62" s="129" t="s">
        <v>84</v>
      </c>
      <c r="C62" s="198" t="s">
        <v>85</v>
      </c>
      <c r="D62" s="199"/>
      <c r="E62" s="199"/>
      <c r="F62" s="135" t="s">
        <v>24</v>
      </c>
      <c r="G62" s="136"/>
      <c r="H62" s="136"/>
      <c r="I62" s="136">
        <f>'SO 101.1 1 Pol'!G132+'SO 101.2 1 Pol'!G106+'SO 101.2 2 Pol'!G59+'SO 101.2 4 Pol'!G97</f>
        <v>0</v>
      </c>
      <c r="J62" s="133" t="str">
        <f>IF(I72=0,"",I62/I72*100)</f>
        <v/>
      </c>
    </row>
    <row r="63" spans="1:10" ht="36.75" customHeight="1" x14ac:dyDescent="0.25">
      <c r="A63" s="124"/>
      <c r="B63" s="129" t="s">
        <v>86</v>
      </c>
      <c r="C63" s="198" t="s">
        <v>87</v>
      </c>
      <c r="D63" s="199"/>
      <c r="E63" s="199"/>
      <c r="F63" s="135" t="s">
        <v>24</v>
      </c>
      <c r="G63" s="136"/>
      <c r="H63" s="136"/>
      <c r="I63" s="136">
        <f>'SO 101.1 1 Pol'!G184+'SO 101.2 2 Pol'!G78+'SO 101.2 3 Pol'!G90+'SO 101.2 4 Pol'!G132</f>
        <v>0</v>
      </c>
      <c r="J63" s="133" t="str">
        <f>IF(I72=0,"",I63/I72*100)</f>
        <v/>
      </c>
    </row>
    <row r="64" spans="1:10" ht="36.75" customHeight="1" x14ac:dyDescent="0.25">
      <c r="A64" s="124"/>
      <c r="B64" s="129" t="s">
        <v>88</v>
      </c>
      <c r="C64" s="198" t="s">
        <v>89</v>
      </c>
      <c r="D64" s="199"/>
      <c r="E64" s="199"/>
      <c r="F64" s="135" t="s">
        <v>24</v>
      </c>
      <c r="G64" s="136"/>
      <c r="H64" s="136"/>
      <c r="I64" s="136">
        <f>'SO 101.1 1 Pol'!G202+'SO 101.2 1 Pol'!G131+'SO 101.2 2 Pol'!G91+'SO 101.2 4 Pol'!G141</f>
        <v>0</v>
      </c>
      <c r="J64" s="133" t="str">
        <f>IF(I72=0,"",I64/I72*100)</f>
        <v/>
      </c>
    </row>
    <row r="65" spans="1:10" ht="36.75" customHeight="1" x14ac:dyDescent="0.25">
      <c r="A65" s="124"/>
      <c r="B65" s="129" t="s">
        <v>90</v>
      </c>
      <c r="C65" s="198" t="s">
        <v>91</v>
      </c>
      <c r="D65" s="199"/>
      <c r="E65" s="199"/>
      <c r="F65" s="135" t="s">
        <v>24</v>
      </c>
      <c r="G65" s="136"/>
      <c r="H65" s="136"/>
      <c r="I65" s="136">
        <f>'SO 101.1 1 Pol'!G245+'SO 101.2 4 Pol'!G181</f>
        <v>0</v>
      </c>
      <c r="J65" s="133" t="str">
        <f>IF(I72=0,"",I65/I72*100)</f>
        <v/>
      </c>
    </row>
    <row r="66" spans="1:10" ht="36.75" customHeight="1" x14ac:dyDescent="0.25">
      <c r="A66" s="124"/>
      <c r="B66" s="129" t="s">
        <v>92</v>
      </c>
      <c r="C66" s="198" t="s">
        <v>93</v>
      </c>
      <c r="D66" s="199"/>
      <c r="E66" s="199"/>
      <c r="F66" s="135" t="s">
        <v>24</v>
      </c>
      <c r="G66" s="136"/>
      <c r="H66" s="136"/>
      <c r="I66" s="136">
        <f>'SO 101.1 1 Pol'!G248+'SO 101.2 1 Pol'!G141+'SO 101.2 2 Pol'!G101+'SO 101.2 3 Pol'!G114+'SO 101.2 4 Pol'!G184</f>
        <v>0</v>
      </c>
      <c r="J66" s="133" t="str">
        <f>IF(I72=0,"",I66/I72*100)</f>
        <v/>
      </c>
    </row>
    <row r="67" spans="1:10" ht="36.75" customHeight="1" x14ac:dyDescent="0.25">
      <c r="A67" s="124"/>
      <c r="B67" s="129" t="s">
        <v>94</v>
      </c>
      <c r="C67" s="198" t="s">
        <v>28</v>
      </c>
      <c r="D67" s="199"/>
      <c r="E67" s="199"/>
      <c r="F67" s="135" t="s">
        <v>24</v>
      </c>
      <c r="G67" s="136"/>
      <c r="H67" s="136"/>
      <c r="I67" s="136">
        <f>'1 2 Naklady'!G15+'1 2 Naklady'!G32</f>
        <v>0</v>
      </c>
      <c r="J67" s="133" t="str">
        <f>IF(I72=0,"",I67/I72*100)</f>
        <v/>
      </c>
    </row>
    <row r="68" spans="1:10" ht="36.75" customHeight="1" x14ac:dyDescent="0.25">
      <c r="A68" s="124"/>
      <c r="B68" s="129" t="s">
        <v>95</v>
      </c>
      <c r="C68" s="198" t="s">
        <v>96</v>
      </c>
      <c r="D68" s="199"/>
      <c r="E68" s="199"/>
      <c r="F68" s="135" t="s">
        <v>25</v>
      </c>
      <c r="G68" s="136"/>
      <c r="H68" s="136"/>
      <c r="I68" s="136">
        <f>'SO 101.2 3 Pol'!G117</f>
        <v>0</v>
      </c>
      <c r="J68" s="133" t="str">
        <f>IF(I72=0,"",I68/I72*100)</f>
        <v/>
      </c>
    </row>
    <row r="69" spans="1:10" ht="36.75" customHeight="1" x14ac:dyDescent="0.25">
      <c r="A69" s="124"/>
      <c r="B69" s="129" t="s">
        <v>97</v>
      </c>
      <c r="C69" s="198" t="s">
        <v>98</v>
      </c>
      <c r="D69" s="199"/>
      <c r="E69" s="199"/>
      <c r="F69" s="135" t="s">
        <v>26</v>
      </c>
      <c r="G69" s="136"/>
      <c r="H69" s="136"/>
      <c r="I69" s="136">
        <f>'SO 101.1 1 Pol'!G252+'SO 101.2 1 Pol'!G144+'SO 101.2 2 Pol'!G104+'SO 101.2 4 Pol'!G187</f>
        <v>0</v>
      </c>
      <c r="J69" s="133" t="str">
        <f>IF(I72=0,"",I69/I72*100)</f>
        <v/>
      </c>
    </row>
    <row r="70" spans="1:10" ht="36.75" customHeight="1" x14ac:dyDescent="0.25">
      <c r="A70" s="124"/>
      <c r="B70" s="129" t="s">
        <v>99</v>
      </c>
      <c r="C70" s="198" t="s">
        <v>100</v>
      </c>
      <c r="D70" s="199"/>
      <c r="E70" s="199"/>
      <c r="F70" s="135" t="s">
        <v>101</v>
      </c>
      <c r="G70" s="136"/>
      <c r="H70" s="136"/>
      <c r="I70" s="136">
        <f>'SO 101.1 1 Pol'!G261+'SO 101.2 1 Pol'!G149+'SO 101.2 2 Pol'!G109+'SO 101.2 4 Pol'!G192</f>
        <v>0</v>
      </c>
      <c r="J70" s="133" t="str">
        <f>IF(I72=0,"",I70/I72*100)</f>
        <v/>
      </c>
    </row>
    <row r="71" spans="1:10" ht="36.75" customHeight="1" x14ac:dyDescent="0.25">
      <c r="A71" s="124"/>
      <c r="B71" s="129" t="s">
        <v>102</v>
      </c>
      <c r="C71" s="198" t="s">
        <v>27</v>
      </c>
      <c r="D71" s="199"/>
      <c r="E71" s="199"/>
      <c r="F71" s="135" t="s">
        <v>102</v>
      </c>
      <c r="G71" s="136"/>
      <c r="H71" s="136"/>
      <c r="I71" s="136">
        <f>'1 2 Naklady'!G8+'1 2 Naklady'!G29</f>
        <v>0</v>
      </c>
      <c r="J71" s="133" t="str">
        <f>IF(I72=0,"",I71/I72*100)</f>
        <v/>
      </c>
    </row>
    <row r="72" spans="1:10" ht="25.5" customHeight="1" x14ac:dyDescent="0.25">
      <c r="A72" s="125"/>
      <c r="B72" s="130" t="s">
        <v>1</v>
      </c>
      <c r="C72" s="131"/>
      <c r="D72" s="132"/>
      <c r="E72" s="132"/>
      <c r="F72" s="137"/>
      <c r="G72" s="138"/>
      <c r="H72" s="138"/>
      <c r="I72" s="138">
        <f>SUM(I57:I71)</f>
        <v>0</v>
      </c>
      <c r="J72" s="134">
        <f>SUM(J57:J71)</f>
        <v>0</v>
      </c>
    </row>
    <row r="73" spans="1:10" x14ac:dyDescent="0.25">
      <c r="F73" s="87"/>
      <c r="G73" s="87"/>
      <c r="H73" s="87"/>
      <c r="I73" s="87"/>
      <c r="J73" s="88"/>
    </row>
    <row r="74" spans="1:10" x14ac:dyDescent="0.25">
      <c r="F74" s="87"/>
      <c r="G74" s="87"/>
      <c r="H74" s="87"/>
      <c r="I74" s="87"/>
      <c r="J74" s="88"/>
    </row>
    <row r="75" spans="1:10" x14ac:dyDescent="0.25">
      <c r="F75" s="87"/>
      <c r="G75" s="87"/>
      <c r="H75" s="87"/>
      <c r="I75" s="87"/>
      <c r="J75" s="88"/>
    </row>
  </sheetData>
  <sheetProtection algorithmName="SHA-512" hashValue="XjZ0wFBW8admzXL/ul18qxKODp1EE7TbKgjXBcR0hLkR+KL4z9x68hpIx3BENsBzK32w8wfuxsZdnA+kne4B4A==" saltValue="iFTEh4/De4oBAt+8w4OBww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8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B50:E50"/>
    <mergeCell ref="C57:E57"/>
    <mergeCell ref="C58:E58"/>
    <mergeCell ref="C59:E59"/>
    <mergeCell ref="C60:E60"/>
    <mergeCell ref="C61:E61"/>
    <mergeCell ref="C62:E62"/>
    <mergeCell ref="C63:E63"/>
    <mergeCell ref="C64:E64"/>
    <mergeCell ref="C70:E70"/>
    <mergeCell ref="C71:E71"/>
    <mergeCell ref="C65:E65"/>
    <mergeCell ref="C66:E66"/>
    <mergeCell ref="C67:E67"/>
    <mergeCell ref="C68:E68"/>
    <mergeCell ref="C69:E6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21875" defaultRowHeight="13.2" x14ac:dyDescent="0.25"/>
  <cols>
    <col min="1" max="1" width="4.21875" style="3" customWidth="1"/>
    <col min="2" max="2" width="14.44140625" style="3" customWidth="1"/>
    <col min="3" max="3" width="38.21875" style="7" customWidth="1"/>
    <col min="4" max="4" width="4.5546875" style="3" customWidth="1"/>
    <col min="5" max="5" width="10.5546875" style="3" customWidth="1"/>
    <col min="6" max="6" width="9.77734375" style="3" customWidth="1"/>
    <col min="7" max="7" width="12.77734375" style="3" customWidth="1"/>
    <col min="8" max="16384" width="9.21875" style="3"/>
  </cols>
  <sheetData>
    <row r="1" spans="1:7" ht="15.6" x14ac:dyDescent="0.25">
      <c r="A1" s="249" t="s">
        <v>6</v>
      </c>
      <c r="B1" s="249"/>
      <c r="C1" s="250"/>
      <c r="D1" s="249"/>
      <c r="E1" s="249"/>
      <c r="F1" s="249"/>
      <c r="G1" s="249"/>
    </row>
    <row r="2" spans="1:7" ht="25.05" customHeight="1" x14ac:dyDescent="0.25">
      <c r="A2" s="50" t="s">
        <v>7</v>
      </c>
      <c r="B2" s="49"/>
      <c r="C2" s="251"/>
      <c r="D2" s="251"/>
      <c r="E2" s="251"/>
      <c r="F2" s="251"/>
      <c r="G2" s="252"/>
    </row>
    <row r="3" spans="1:7" ht="25.05" customHeight="1" x14ac:dyDescent="0.25">
      <c r="A3" s="50" t="s">
        <v>8</v>
      </c>
      <c r="B3" s="49"/>
      <c r="C3" s="251"/>
      <c r="D3" s="251"/>
      <c r="E3" s="251"/>
      <c r="F3" s="251"/>
      <c r="G3" s="252"/>
    </row>
    <row r="4" spans="1:7" ht="25.05" customHeight="1" x14ac:dyDescent="0.25">
      <c r="A4" s="50" t="s">
        <v>9</v>
      </c>
      <c r="B4" s="49"/>
      <c r="C4" s="251"/>
      <c r="D4" s="251"/>
      <c r="E4" s="251"/>
      <c r="F4" s="251"/>
      <c r="G4" s="252"/>
    </row>
    <row r="5" spans="1:7" x14ac:dyDescent="0.25">
      <c r="B5" s="4"/>
      <c r="C5" s="5"/>
      <c r="D5" s="6"/>
    </row>
  </sheetData>
  <sheetProtection algorithmName="SHA-512" hashValue="v7pGmwWnl5r9upzAke7cZw6js5X4xthyXwjwvP5XoBHYNCnSexjMXLPcuyZo2huuR1GrAyzENU3e8+lWMqur0w==" saltValue="g6+yu6RLHEKhq7cIwDWvRA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33203125" customWidth="1"/>
    <col min="2" max="2" width="12.44140625" style="122" customWidth="1"/>
    <col min="3" max="3" width="63.21875" style="122" customWidth="1"/>
    <col min="4" max="4" width="4.77734375" customWidth="1"/>
    <col min="5" max="5" width="10.44140625" customWidth="1"/>
    <col min="6" max="6" width="9.77734375" customWidth="1"/>
    <col min="7" max="7" width="12.6640625" customWidth="1"/>
    <col min="8" max="17" width="0" hidden="1" customWidth="1"/>
    <col min="18" max="18" width="6.7773437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255" t="s">
        <v>103</v>
      </c>
      <c r="B1" s="255"/>
      <c r="C1" s="255"/>
      <c r="D1" s="255"/>
      <c r="E1" s="255"/>
      <c r="F1" s="255"/>
      <c r="G1" s="255"/>
      <c r="AG1" t="s">
        <v>104</v>
      </c>
    </row>
    <row r="2" spans="1:60" ht="25.05" customHeight="1" x14ac:dyDescent="0.25">
      <c r="A2" s="140" t="s">
        <v>7</v>
      </c>
      <c r="B2" s="49" t="s">
        <v>43</v>
      </c>
      <c r="C2" s="256" t="s">
        <v>44</v>
      </c>
      <c r="D2" s="257"/>
      <c r="E2" s="257"/>
      <c r="F2" s="257"/>
      <c r="G2" s="258"/>
      <c r="AG2" t="s">
        <v>105</v>
      </c>
    </row>
    <row r="3" spans="1:60" ht="25.05" customHeight="1" x14ac:dyDescent="0.25">
      <c r="A3" s="140" t="s">
        <v>8</v>
      </c>
      <c r="B3" s="49" t="s">
        <v>63</v>
      </c>
      <c r="C3" s="256" t="s">
        <v>106</v>
      </c>
      <c r="D3" s="257"/>
      <c r="E3" s="257"/>
      <c r="F3" s="257"/>
      <c r="G3" s="258"/>
      <c r="AC3" s="122" t="s">
        <v>107</v>
      </c>
      <c r="AG3" t="s">
        <v>108</v>
      </c>
    </row>
    <row r="4" spans="1:60" ht="25.05" customHeight="1" x14ac:dyDescent="0.25">
      <c r="A4" s="141" t="s">
        <v>9</v>
      </c>
      <c r="B4" s="142" t="s">
        <v>58</v>
      </c>
      <c r="C4" s="259" t="s">
        <v>59</v>
      </c>
      <c r="D4" s="260"/>
      <c r="E4" s="260"/>
      <c r="F4" s="260"/>
      <c r="G4" s="261"/>
      <c r="AG4" t="s">
        <v>109</v>
      </c>
    </row>
    <row r="5" spans="1:60" x14ac:dyDescent="0.25">
      <c r="D5" s="10"/>
    </row>
    <row r="6" spans="1:60" ht="39.6" x14ac:dyDescent="0.25">
      <c r="A6" s="144" t="s">
        <v>110</v>
      </c>
      <c r="B6" s="146" t="s">
        <v>111</v>
      </c>
      <c r="C6" s="146" t="s">
        <v>112</v>
      </c>
      <c r="D6" s="145" t="s">
        <v>113</v>
      </c>
      <c r="E6" s="144" t="s">
        <v>114</v>
      </c>
      <c r="F6" s="143" t="s">
        <v>115</v>
      </c>
      <c r="G6" s="144" t="s">
        <v>29</v>
      </c>
      <c r="H6" s="147" t="s">
        <v>30</v>
      </c>
      <c r="I6" s="147" t="s">
        <v>116</v>
      </c>
      <c r="J6" s="147" t="s">
        <v>31</v>
      </c>
      <c r="K6" s="147" t="s">
        <v>117</v>
      </c>
      <c r="L6" s="147" t="s">
        <v>118</v>
      </c>
      <c r="M6" s="147" t="s">
        <v>119</v>
      </c>
      <c r="N6" s="147" t="s">
        <v>120</v>
      </c>
      <c r="O6" s="147" t="s">
        <v>121</v>
      </c>
      <c r="P6" s="147" t="s">
        <v>122</v>
      </c>
      <c r="Q6" s="147" t="s">
        <v>123</v>
      </c>
      <c r="R6" s="147" t="s">
        <v>124</v>
      </c>
      <c r="S6" s="147" t="s">
        <v>125</v>
      </c>
      <c r="T6" s="147" t="s">
        <v>126</v>
      </c>
      <c r="U6" s="147" t="s">
        <v>127</v>
      </c>
      <c r="V6" s="147" t="s">
        <v>128</v>
      </c>
      <c r="W6" s="147" t="s">
        <v>129</v>
      </c>
      <c r="X6" s="147" t="s">
        <v>130</v>
      </c>
    </row>
    <row r="7" spans="1:60" hidden="1" x14ac:dyDescent="0.25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5">
      <c r="A8" s="161" t="s">
        <v>131</v>
      </c>
      <c r="B8" s="162" t="s">
        <v>102</v>
      </c>
      <c r="C8" s="183" t="s">
        <v>27</v>
      </c>
      <c r="D8" s="163"/>
      <c r="E8" s="164"/>
      <c r="F8" s="165"/>
      <c r="G8" s="165">
        <f>SUMIF(AG9:AG14,"&lt;&gt;NOR",G9:G14)</f>
        <v>0</v>
      </c>
      <c r="H8" s="165"/>
      <c r="I8" s="165">
        <f>SUM(I9:I14)</f>
        <v>0</v>
      </c>
      <c r="J8" s="165"/>
      <c r="K8" s="165">
        <f>SUM(K9:K14)</f>
        <v>0</v>
      </c>
      <c r="L8" s="165"/>
      <c r="M8" s="165">
        <f>SUM(M9:M14)</f>
        <v>0</v>
      </c>
      <c r="N8" s="165"/>
      <c r="O8" s="165">
        <f>SUM(O9:O14)</f>
        <v>0</v>
      </c>
      <c r="P8" s="165"/>
      <c r="Q8" s="165">
        <f>SUM(Q9:Q14)</f>
        <v>0</v>
      </c>
      <c r="R8" s="165"/>
      <c r="S8" s="165"/>
      <c r="T8" s="166"/>
      <c r="U8" s="160"/>
      <c r="V8" s="160">
        <f>SUM(V9:V14)</f>
        <v>0</v>
      </c>
      <c r="W8" s="160"/>
      <c r="X8" s="160"/>
      <c r="AG8" t="s">
        <v>132</v>
      </c>
    </row>
    <row r="9" spans="1:60" outlineLevel="1" x14ac:dyDescent="0.25">
      <c r="A9" s="174">
        <v>1</v>
      </c>
      <c r="B9" s="175" t="s">
        <v>133</v>
      </c>
      <c r="C9" s="184" t="s">
        <v>134</v>
      </c>
      <c r="D9" s="176" t="s">
        <v>135</v>
      </c>
      <c r="E9" s="177">
        <v>1</v>
      </c>
      <c r="F9" s="178"/>
      <c r="G9" s="179">
        <f t="shared" ref="G9:G14" si="0">ROUND(E9*F9,2)</f>
        <v>0</v>
      </c>
      <c r="H9" s="178"/>
      <c r="I9" s="179">
        <f t="shared" ref="I9:I14" si="1">ROUND(E9*H9,2)</f>
        <v>0</v>
      </c>
      <c r="J9" s="178"/>
      <c r="K9" s="179">
        <f t="shared" ref="K9:K14" si="2">ROUND(E9*J9,2)</f>
        <v>0</v>
      </c>
      <c r="L9" s="179">
        <v>21</v>
      </c>
      <c r="M9" s="179">
        <f t="shared" ref="M9:M14" si="3">G9*(1+L9/100)</f>
        <v>0</v>
      </c>
      <c r="N9" s="179">
        <v>0</v>
      </c>
      <c r="O9" s="179">
        <f t="shared" ref="O9:O14" si="4">ROUND(E9*N9,2)</f>
        <v>0</v>
      </c>
      <c r="P9" s="179">
        <v>0</v>
      </c>
      <c r="Q9" s="179">
        <f t="shared" ref="Q9:Q14" si="5">ROUND(E9*P9,2)</f>
        <v>0</v>
      </c>
      <c r="R9" s="179"/>
      <c r="S9" s="179" t="s">
        <v>136</v>
      </c>
      <c r="T9" s="180" t="s">
        <v>137</v>
      </c>
      <c r="U9" s="157">
        <v>0</v>
      </c>
      <c r="V9" s="157">
        <f t="shared" ref="V9:V14" si="6">ROUND(E9*U9,2)</f>
        <v>0</v>
      </c>
      <c r="W9" s="157"/>
      <c r="X9" s="157" t="s">
        <v>138</v>
      </c>
      <c r="Y9" s="148"/>
      <c r="Z9" s="148"/>
      <c r="AA9" s="148"/>
      <c r="AB9" s="148"/>
      <c r="AC9" s="148"/>
      <c r="AD9" s="148"/>
      <c r="AE9" s="148"/>
      <c r="AF9" s="148"/>
      <c r="AG9" s="148" t="s">
        <v>139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5">
      <c r="A10" s="174">
        <v>2</v>
      </c>
      <c r="B10" s="175" t="s">
        <v>140</v>
      </c>
      <c r="C10" s="184" t="s">
        <v>141</v>
      </c>
      <c r="D10" s="176" t="s">
        <v>135</v>
      </c>
      <c r="E10" s="177">
        <v>1</v>
      </c>
      <c r="F10" s="178"/>
      <c r="G10" s="179">
        <f t="shared" si="0"/>
        <v>0</v>
      </c>
      <c r="H10" s="178"/>
      <c r="I10" s="179">
        <f t="shared" si="1"/>
        <v>0</v>
      </c>
      <c r="J10" s="178"/>
      <c r="K10" s="179">
        <f t="shared" si="2"/>
        <v>0</v>
      </c>
      <c r="L10" s="179">
        <v>21</v>
      </c>
      <c r="M10" s="179">
        <f t="shared" si="3"/>
        <v>0</v>
      </c>
      <c r="N10" s="179">
        <v>0</v>
      </c>
      <c r="O10" s="179">
        <f t="shared" si="4"/>
        <v>0</v>
      </c>
      <c r="P10" s="179">
        <v>0</v>
      </c>
      <c r="Q10" s="179">
        <f t="shared" si="5"/>
        <v>0</v>
      </c>
      <c r="R10" s="179"/>
      <c r="S10" s="179" t="s">
        <v>136</v>
      </c>
      <c r="T10" s="180" t="s">
        <v>137</v>
      </c>
      <c r="U10" s="157">
        <v>0</v>
      </c>
      <c r="V10" s="157">
        <f t="shared" si="6"/>
        <v>0</v>
      </c>
      <c r="W10" s="157"/>
      <c r="X10" s="157" t="s">
        <v>138</v>
      </c>
      <c r="Y10" s="148"/>
      <c r="Z10" s="148"/>
      <c r="AA10" s="148"/>
      <c r="AB10" s="148"/>
      <c r="AC10" s="148"/>
      <c r="AD10" s="148"/>
      <c r="AE10" s="148"/>
      <c r="AF10" s="148"/>
      <c r="AG10" s="148" t="s">
        <v>142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5">
      <c r="A11" s="174">
        <v>3</v>
      </c>
      <c r="B11" s="175" t="s">
        <v>143</v>
      </c>
      <c r="C11" s="184" t="s">
        <v>144</v>
      </c>
      <c r="D11" s="176" t="s">
        <v>135</v>
      </c>
      <c r="E11" s="177">
        <v>1</v>
      </c>
      <c r="F11" s="178"/>
      <c r="G11" s="179">
        <f t="shared" si="0"/>
        <v>0</v>
      </c>
      <c r="H11" s="178"/>
      <c r="I11" s="179">
        <f t="shared" si="1"/>
        <v>0</v>
      </c>
      <c r="J11" s="178"/>
      <c r="K11" s="179">
        <f t="shared" si="2"/>
        <v>0</v>
      </c>
      <c r="L11" s="179">
        <v>21</v>
      </c>
      <c r="M11" s="179">
        <f t="shared" si="3"/>
        <v>0</v>
      </c>
      <c r="N11" s="179">
        <v>0</v>
      </c>
      <c r="O11" s="179">
        <f t="shared" si="4"/>
        <v>0</v>
      </c>
      <c r="P11" s="179">
        <v>0</v>
      </c>
      <c r="Q11" s="179">
        <f t="shared" si="5"/>
        <v>0</v>
      </c>
      <c r="R11" s="179"/>
      <c r="S11" s="179" t="s">
        <v>136</v>
      </c>
      <c r="T11" s="180" t="s">
        <v>137</v>
      </c>
      <c r="U11" s="157">
        <v>0</v>
      </c>
      <c r="V11" s="157">
        <f t="shared" si="6"/>
        <v>0</v>
      </c>
      <c r="W11" s="157"/>
      <c r="X11" s="157" t="s">
        <v>138</v>
      </c>
      <c r="Y11" s="148"/>
      <c r="Z11" s="148"/>
      <c r="AA11" s="148"/>
      <c r="AB11" s="148"/>
      <c r="AC11" s="148"/>
      <c r="AD11" s="148"/>
      <c r="AE11" s="148"/>
      <c r="AF11" s="148"/>
      <c r="AG11" s="148" t="s">
        <v>139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5">
      <c r="A12" s="174">
        <v>4</v>
      </c>
      <c r="B12" s="175" t="s">
        <v>145</v>
      </c>
      <c r="C12" s="184" t="s">
        <v>146</v>
      </c>
      <c r="D12" s="176" t="s">
        <v>135</v>
      </c>
      <c r="E12" s="177">
        <v>1</v>
      </c>
      <c r="F12" s="178"/>
      <c r="G12" s="179">
        <f t="shared" si="0"/>
        <v>0</v>
      </c>
      <c r="H12" s="178"/>
      <c r="I12" s="179">
        <f t="shared" si="1"/>
        <v>0</v>
      </c>
      <c r="J12" s="178"/>
      <c r="K12" s="179">
        <f t="shared" si="2"/>
        <v>0</v>
      </c>
      <c r="L12" s="179">
        <v>21</v>
      </c>
      <c r="M12" s="179">
        <f t="shared" si="3"/>
        <v>0</v>
      </c>
      <c r="N12" s="179">
        <v>0</v>
      </c>
      <c r="O12" s="179">
        <f t="shared" si="4"/>
        <v>0</v>
      </c>
      <c r="P12" s="179">
        <v>0</v>
      </c>
      <c r="Q12" s="179">
        <f t="shared" si="5"/>
        <v>0</v>
      </c>
      <c r="R12" s="179"/>
      <c r="S12" s="179" t="s">
        <v>136</v>
      </c>
      <c r="T12" s="180" t="s">
        <v>137</v>
      </c>
      <c r="U12" s="157">
        <v>0</v>
      </c>
      <c r="V12" s="157">
        <f t="shared" si="6"/>
        <v>0</v>
      </c>
      <c r="W12" s="157"/>
      <c r="X12" s="157" t="s">
        <v>138</v>
      </c>
      <c r="Y12" s="148"/>
      <c r="Z12" s="148"/>
      <c r="AA12" s="148"/>
      <c r="AB12" s="148"/>
      <c r="AC12" s="148"/>
      <c r="AD12" s="148"/>
      <c r="AE12" s="148"/>
      <c r="AF12" s="148"/>
      <c r="AG12" s="148" t="s">
        <v>147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5">
      <c r="A13" s="174">
        <v>5</v>
      </c>
      <c r="B13" s="175" t="s">
        <v>148</v>
      </c>
      <c r="C13" s="184" t="s">
        <v>149</v>
      </c>
      <c r="D13" s="176" t="s">
        <v>135</v>
      </c>
      <c r="E13" s="177">
        <v>1</v>
      </c>
      <c r="F13" s="178"/>
      <c r="G13" s="179">
        <f t="shared" si="0"/>
        <v>0</v>
      </c>
      <c r="H13" s="178"/>
      <c r="I13" s="179">
        <f t="shared" si="1"/>
        <v>0</v>
      </c>
      <c r="J13" s="178"/>
      <c r="K13" s="179">
        <f t="shared" si="2"/>
        <v>0</v>
      </c>
      <c r="L13" s="179">
        <v>21</v>
      </c>
      <c r="M13" s="179">
        <f t="shared" si="3"/>
        <v>0</v>
      </c>
      <c r="N13" s="179">
        <v>0</v>
      </c>
      <c r="O13" s="179">
        <f t="shared" si="4"/>
        <v>0</v>
      </c>
      <c r="P13" s="179">
        <v>0</v>
      </c>
      <c r="Q13" s="179">
        <f t="shared" si="5"/>
        <v>0</v>
      </c>
      <c r="R13" s="179"/>
      <c r="S13" s="179" t="s">
        <v>136</v>
      </c>
      <c r="T13" s="180" t="s">
        <v>137</v>
      </c>
      <c r="U13" s="157">
        <v>0</v>
      </c>
      <c r="V13" s="157">
        <f t="shared" si="6"/>
        <v>0</v>
      </c>
      <c r="W13" s="157"/>
      <c r="X13" s="157" t="s">
        <v>138</v>
      </c>
      <c r="Y13" s="148"/>
      <c r="Z13" s="148"/>
      <c r="AA13" s="148"/>
      <c r="AB13" s="148"/>
      <c r="AC13" s="148"/>
      <c r="AD13" s="148"/>
      <c r="AE13" s="148"/>
      <c r="AF13" s="148"/>
      <c r="AG13" s="148" t="s">
        <v>147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5">
      <c r="A14" s="174">
        <v>6</v>
      </c>
      <c r="B14" s="175" t="s">
        <v>150</v>
      </c>
      <c r="C14" s="184" t="s">
        <v>151</v>
      </c>
      <c r="D14" s="176" t="s">
        <v>135</v>
      </c>
      <c r="E14" s="177">
        <v>1</v>
      </c>
      <c r="F14" s="178"/>
      <c r="G14" s="179">
        <f t="shared" si="0"/>
        <v>0</v>
      </c>
      <c r="H14" s="178"/>
      <c r="I14" s="179">
        <f t="shared" si="1"/>
        <v>0</v>
      </c>
      <c r="J14" s="178"/>
      <c r="K14" s="179">
        <f t="shared" si="2"/>
        <v>0</v>
      </c>
      <c r="L14" s="179">
        <v>21</v>
      </c>
      <c r="M14" s="179">
        <f t="shared" si="3"/>
        <v>0</v>
      </c>
      <c r="N14" s="179">
        <v>0</v>
      </c>
      <c r="O14" s="179">
        <f t="shared" si="4"/>
        <v>0</v>
      </c>
      <c r="P14" s="179">
        <v>0</v>
      </c>
      <c r="Q14" s="179">
        <f t="shared" si="5"/>
        <v>0</v>
      </c>
      <c r="R14" s="179"/>
      <c r="S14" s="179" t="s">
        <v>136</v>
      </c>
      <c r="T14" s="180" t="s">
        <v>137</v>
      </c>
      <c r="U14" s="157">
        <v>0</v>
      </c>
      <c r="V14" s="157">
        <f t="shared" si="6"/>
        <v>0</v>
      </c>
      <c r="W14" s="157"/>
      <c r="X14" s="157" t="s">
        <v>138</v>
      </c>
      <c r="Y14" s="148"/>
      <c r="Z14" s="148"/>
      <c r="AA14" s="148"/>
      <c r="AB14" s="148"/>
      <c r="AC14" s="148"/>
      <c r="AD14" s="148"/>
      <c r="AE14" s="148"/>
      <c r="AF14" s="148"/>
      <c r="AG14" s="148" t="s">
        <v>147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x14ac:dyDescent="0.25">
      <c r="A15" s="161" t="s">
        <v>131</v>
      </c>
      <c r="B15" s="162" t="s">
        <v>94</v>
      </c>
      <c r="C15" s="183" t="s">
        <v>28</v>
      </c>
      <c r="D15" s="163"/>
      <c r="E15" s="164"/>
      <c r="F15" s="165"/>
      <c r="G15" s="165">
        <f>SUMIF(AG16:AG28,"&lt;&gt;NOR",G16:G28)</f>
        <v>0</v>
      </c>
      <c r="H15" s="165"/>
      <c r="I15" s="165">
        <f>SUM(I16:I28)</f>
        <v>0</v>
      </c>
      <c r="J15" s="165"/>
      <c r="K15" s="165">
        <f>SUM(K16:K28)</f>
        <v>0</v>
      </c>
      <c r="L15" s="165"/>
      <c r="M15" s="165">
        <f>SUM(M16:M28)</f>
        <v>0</v>
      </c>
      <c r="N15" s="165"/>
      <c r="O15" s="165">
        <f>SUM(O16:O28)</f>
        <v>0</v>
      </c>
      <c r="P15" s="165"/>
      <c r="Q15" s="165">
        <f>SUM(Q16:Q28)</f>
        <v>0</v>
      </c>
      <c r="R15" s="165"/>
      <c r="S15" s="165"/>
      <c r="T15" s="166"/>
      <c r="U15" s="160"/>
      <c r="V15" s="160">
        <f>SUM(V16:V28)</f>
        <v>0</v>
      </c>
      <c r="W15" s="160"/>
      <c r="X15" s="160"/>
      <c r="AG15" t="s">
        <v>132</v>
      </c>
    </row>
    <row r="16" spans="1:60" outlineLevel="1" x14ac:dyDescent="0.25">
      <c r="A16" s="174">
        <v>7</v>
      </c>
      <c r="B16" s="175" t="s">
        <v>152</v>
      </c>
      <c r="C16" s="184" t="s">
        <v>153</v>
      </c>
      <c r="D16" s="176" t="s">
        <v>135</v>
      </c>
      <c r="E16" s="177">
        <v>1</v>
      </c>
      <c r="F16" s="178"/>
      <c r="G16" s="179">
        <f>ROUND(E16*F16,2)</f>
        <v>0</v>
      </c>
      <c r="H16" s="178"/>
      <c r="I16" s="179">
        <f>ROUND(E16*H16,2)</f>
        <v>0</v>
      </c>
      <c r="J16" s="178"/>
      <c r="K16" s="179">
        <f>ROUND(E16*J16,2)</f>
        <v>0</v>
      </c>
      <c r="L16" s="179">
        <v>21</v>
      </c>
      <c r="M16" s="179">
        <f>G16*(1+L16/100)</f>
        <v>0</v>
      </c>
      <c r="N16" s="179">
        <v>0</v>
      </c>
      <c r="O16" s="179">
        <f>ROUND(E16*N16,2)</f>
        <v>0</v>
      </c>
      <c r="P16" s="179">
        <v>0</v>
      </c>
      <c r="Q16" s="179">
        <f>ROUND(E16*P16,2)</f>
        <v>0</v>
      </c>
      <c r="R16" s="179"/>
      <c r="S16" s="179" t="s">
        <v>136</v>
      </c>
      <c r="T16" s="180" t="s">
        <v>137</v>
      </c>
      <c r="U16" s="157">
        <v>0</v>
      </c>
      <c r="V16" s="157">
        <f>ROUND(E16*U16,2)</f>
        <v>0</v>
      </c>
      <c r="W16" s="157"/>
      <c r="X16" s="157" t="s">
        <v>138</v>
      </c>
      <c r="Y16" s="148"/>
      <c r="Z16" s="148"/>
      <c r="AA16" s="148"/>
      <c r="AB16" s="148"/>
      <c r="AC16" s="148"/>
      <c r="AD16" s="148"/>
      <c r="AE16" s="148"/>
      <c r="AF16" s="148"/>
      <c r="AG16" s="148" t="s">
        <v>142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5">
      <c r="A17" s="167">
        <v>8</v>
      </c>
      <c r="B17" s="168" t="s">
        <v>154</v>
      </c>
      <c r="C17" s="185" t="s">
        <v>155</v>
      </c>
      <c r="D17" s="169" t="s">
        <v>135</v>
      </c>
      <c r="E17" s="170">
        <v>2</v>
      </c>
      <c r="F17" s="171"/>
      <c r="G17" s="172">
        <f>ROUND(E17*F17,2)</f>
        <v>0</v>
      </c>
      <c r="H17" s="171"/>
      <c r="I17" s="172">
        <f>ROUND(E17*H17,2)</f>
        <v>0</v>
      </c>
      <c r="J17" s="171"/>
      <c r="K17" s="172">
        <f>ROUND(E17*J17,2)</f>
        <v>0</v>
      </c>
      <c r="L17" s="172">
        <v>21</v>
      </c>
      <c r="M17" s="172">
        <f>G17*(1+L17/100)</f>
        <v>0</v>
      </c>
      <c r="N17" s="172">
        <v>0</v>
      </c>
      <c r="O17" s="172">
        <f>ROUND(E17*N17,2)</f>
        <v>0</v>
      </c>
      <c r="P17" s="172">
        <v>0</v>
      </c>
      <c r="Q17" s="172">
        <f>ROUND(E17*P17,2)</f>
        <v>0</v>
      </c>
      <c r="R17" s="172"/>
      <c r="S17" s="172" t="s">
        <v>136</v>
      </c>
      <c r="T17" s="173" t="s">
        <v>137</v>
      </c>
      <c r="U17" s="157">
        <v>0</v>
      </c>
      <c r="V17" s="157">
        <f>ROUND(E17*U17,2)</f>
        <v>0</v>
      </c>
      <c r="W17" s="157"/>
      <c r="X17" s="157" t="s">
        <v>138</v>
      </c>
      <c r="Y17" s="148"/>
      <c r="Z17" s="148"/>
      <c r="AA17" s="148"/>
      <c r="AB17" s="148"/>
      <c r="AC17" s="148"/>
      <c r="AD17" s="148"/>
      <c r="AE17" s="148"/>
      <c r="AF17" s="148"/>
      <c r="AG17" s="148" t="s">
        <v>156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ht="21" outlineLevel="1" x14ac:dyDescent="0.25">
      <c r="A18" s="155"/>
      <c r="B18" s="156"/>
      <c r="C18" s="253" t="s">
        <v>157</v>
      </c>
      <c r="D18" s="254"/>
      <c r="E18" s="254"/>
      <c r="F18" s="254"/>
      <c r="G18" s="254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48"/>
      <c r="Z18" s="148"/>
      <c r="AA18" s="148"/>
      <c r="AB18" s="148"/>
      <c r="AC18" s="148"/>
      <c r="AD18" s="148"/>
      <c r="AE18" s="148"/>
      <c r="AF18" s="148"/>
      <c r="AG18" s="148" t="s">
        <v>158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81" t="str">
        <f>C18</f>
        <v>Náklady na vyhotovení změny návrhu dočasného a trvalého dopravního značení, jeho projednání s dotčenými orgány a organizacemi, stanovení dopravního značení.</v>
      </c>
      <c r="BB18" s="148"/>
      <c r="BC18" s="148"/>
      <c r="BD18" s="148"/>
      <c r="BE18" s="148"/>
      <c r="BF18" s="148"/>
      <c r="BG18" s="148"/>
      <c r="BH18" s="148"/>
    </row>
    <row r="19" spans="1:60" outlineLevel="1" x14ac:dyDescent="0.25">
      <c r="A19" s="155"/>
      <c r="B19" s="156"/>
      <c r="C19" s="186" t="s">
        <v>58</v>
      </c>
      <c r="D19" s="158"/>
      <c r="E19" s="159">
        <v>2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48"/>
      <c r="Z19" s="148"/>
      <c r="AA19" s="148"/>
      <c r="AB19" s="148"/>
      <c r="AC19" s="148"/>
      <c r="AD19" s="148"/>
      <c r="AE19" s="148"/>
      <c r="AF19" s="148"/>
      <c r="AG19" s="148" t="s">
        <v>159</v>
      </c>
      <c r="AH19" s="148">
        <v>0</v>
      </c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5">
      <c r="A20" s="167">
        <v>9</v>
      </c>
      <c r="B20" s="168" t="s">
        <v>160</v>
      </c>
      <c r="C20" s="185" t="s">
        <v>161</v>
      </c>
      <c r="D20" s="169" t="s">
        <v>135</v>
      </c>
      <c r="E20" s="170">
        <v>2</v>
      </c>
      <c r="F20" s="171"/>
      <c r="G20" s="172">
        <f>ROUND(E20*F20,2)</f>
        <v>0</v>
      </c>
      <c r="H20" s="171"/>
      <c r="I20" s="172">
        <f>ROUND(E20*H20,2)</f>
        <v>0</v>
      </c>
      <c r="J20" s="171"/>
      <c r="K20" s="172">
        <f>ROUND(E20*J20,2)</f>
        <v>0</v>
      </c>
      <c r="L20" s="172">
        <v>21</v>
      </c>
      <c r="M20" s="172">
        <f>G20*(1+L20/100)</f>
        <v>0</v>
      </c>
      <c r="N20" s="172">
        <v>0</v>
      </c>
      <c r="O20" s="172">
        <f>ROUND(E20*N20,2)</f>
        <v>0</v>
      </c>
      <c r="P20" s="172">
        <v>0</v>
      </c>
      <c r="Q20" s="172">
        <f>ROUND(E20*P20,2)</f>
        <v>0</v>
      </c>
      <c r="R20" s="172"/>
      <c r="S20" s="172" t="s">
        <v>136</v>
      </c>
      <c r="T20" s="173" t="s">
        <v>137</v>
      </c>
      <c r="U20" s="157">
        <v>0</v>
      </c>
      <c r="V20" s="157">
        <f>ROUND(E20*U20,2)</f>
        <v>0</v>
      </c>
      <c r="W20" s="157"/>
      <c r="X20" s="157" t="s">
        <v>138</v>
      </c>
      <c r="Y20" s="148"/>
      <c r="Z20" s="148"/>
      <c r="AA20" s="148"/>
      <c r="AB20" s="148"/>
      <c r="AC20" s="148"/>
      <c r="AD20" s="148"/>
      <c r="AE20" s="148"/>
      <c r="AF20" s="148"/>
      <c r="AG20" s="148" t="s">
        <v>139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ht="31.2" outlineLevel="1" x14ac:dyDescent="0.25">
      <c r="A21" s="155"/>
      <c r="B21" s="156"/>
      <c r="C21" s="253" t="s">
        <v>162</v>
      </c>
      <c r="D21" s="254"/>
      <c r="E21" s="254"/>
      <c r="F21" s="254"/>
      <c r="G21" s="254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48"/>
      <c r="Z21" s="148"/>
      <c r="AA21" s="148"/>
      <c r="AB21" s="148"/>
      <c r="AC21" s="148"/>
      <c r="AD21" s="148"/>
      <c r="AE21" s="148"/>
      <c r="AF21" s="148"/>
      <c r="AG21" s="148" t="s">
        <v>158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81" t="str">
        <f>C21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21" s="148"/>
      <c r="BC21" s="148"/>
      <c r="BD21" s="148"/>
      <c r="BE21" s="148"/>
      <c r="BF21" s="148"/>
      <c r="BG21" s="148"/>
      <c r="BH21" s="148"/>
    </row>
    <row r="22" spans="1:60" outlineLevel="1" x14ac:dyDescent="0.25">
      <c r="A22" s="155"/>
      <c r="B22" s="156"/>
      <c r="C22" s="186" t="s">
        <v>58</v>
      </c>
      <c r="D22" s="158"/>
      <c r="E22" s="159">
        <v>2</v>
      </c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48"/>
      <c r="Z22" s="148"/>
      <c r="AA22" s="148"/>
      <c r="AB22" s="148"/>
      <c r="AC22" s="148"/>
      <c r="AD22" s="148"/>
      <c r="AE22" s="148"/>
      <c r="AF22" s="148"/>
      <c r="AG22" s="148" t="s">
        <v>159</v>
      </c>
      <c r="AH22" s="148">
        <v>0</v>
      </c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5">
      <c r="A23" s="167">
        <v>10</v>
      </c>
      <c r="B23" s="168" t="s">
        <v>163</v>
      </c>
      <c r="C23" s="185" t="s">
        <v>164</v>
      </c>
      <c r="D23" s="169" t="s">
        <v>135</v>
      </c>
      <c r="E23" s="170">
        <v>2</v>
      </c>
      <c r="F23" s="171"/>
      <c r="G23" s="172">
        <f>ROUND(E23*F23,2)</f>
        <v>0</v>
      </c>
      <c r="H23" s="171"/>
      <c r="I23" s="172">
        <f>ROUND(E23*H23,2)</f>
        <v>0</v>
      </c>
      <c r="J23" s="171"/>
      <c r="K23" s="172">
        <f>ROUND(E23*J23,2)</f>
        <v>0</v>
      </c>
      <c r="L23" s="172">
        <v>21</v>
      </c>
      <c r="M23" s="172">
        <f>G23*(1+L23/100)</f>
        <v>0</v>
      </c>
      <c r="N23" s="172">
        <v>0</v>
      </c>
      <c r="O23" s="172">
        <f>ROUND(E23*N23,2)</f>
        <v>0</v>
      </c>
      <c r="P23" s="172">
        <v>0</v>
      </c>
      <c r="Q23" s="172">
        <f>ROUND(E23*P23,2)</f>
        <v>0</v>
      </c>
      <c r="R23" s="172"/>
      <c r="S23" s="172" t="s">
        <v>136</v>
      </c>
      <c r="T23" s="173" t="s">
        <v>137</v>
      </c>
      <c r="U23" s="157">
        <v>0</v>
      </c>
      <c r="V23" s="157">
        <f>ROUND(E23*U23,2)</f>
        <v>0</v>
      </c>
      <c r="W23" s="157"/>
      <c r="X23" s="157" t="s">
        <v>138</v>
      </c>
      <c r="Y23" s="148"/>
      <c r="Z23" s="148"/>
      <c r="AA23" s="148"/>
      <c r="AB23" s="148"/>
      <c r="AC23" s="148"/>
      <c r="AD23" s="148"/>
      <c r="AE23" s="148"/>
      <c r="AF23" s="148"/>
      <c r="AG23" s="148" t="s">
        <v>139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5">
      <c r="A24" s="155"/>
      <c r="B24" s="156"/>
      <c r="C24" s="253" t="s">
        <v>165</v>
      </c>
      <c r="D24" s="254"/>
      <c r="E24" s="254"/>
      <c r="F24" s="254"/>
      <c r="G24" s="254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48"/>
      <c r="Z24" s="148"/>
      <c r="AA24" s="148"/>
      <c r="AB24" s="148"/>
      <c r="AC24" s="148"/>
      <c r="AD24" s="148"/>
      <c r="AE24" s="148"/>
      <c r="AF24" s="148"/>
      <c r="AG24" s="148" t="s">
        <v>158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81" t="str">
        <f>C24</f>
        <v>Náklady na vyhotovení dokumentace skutečného provedení stavby a její předání objednateli v požadované formě a požadovaném počtu.</v>
      </c>
      <c r="BB24" s="148"/>
      <c r="BC24" s="148"/>
      <c r="BD24" s="148"/>
      <c r="BE24" s="148"/>
      <c r="BF24" s="148"/>
      <c r="BG24" s="148"/>
      <c r="BH24" s="148"/>
    </row>
    <row r="25" spans="1:60" outlineLevel="1" x14ac:dyDescent="0.25">
      <c r="A25" s="155"/>
      <c r="B25" s="156"/>
      <c r="C25" s="186" t="s">
        <v>58</v>
      </c>
      <c r="D25" s="158"/>
      <c r="E25" s="159">
        <v>2</v>
      </c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48"/>
      <c r="Z25" s="148"/>
      <c r="AA25" s="148"/>
      <c r="AB25" s="148"/>
      <c r="AC25" s="148"/>
      <c r="AD25" s="148"/>
      <c r="AE25" s="148"/>
      <c r="AF25" s="148"/>
      <c r="AG25" s="148" t="s">
        <v>159</v>
      </c>
      <c r="AH25" s="148">
        <v>0</v>
      </c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 x14ac:dyDescent="0.25">
      <c r="A26" s="167">
        <v>11</v>
      </c>
      <c r="B26" s="168" t="s">
        <v>166</v>
      </c>
      <c r="C26" s="185" t="s">
        <v>167</v>
      </c>
      <c r="D26" s="169" t="s">
        <v>135</v>
      </c>
      <c r="E26" s="170">
        <v>2</v>
      </c>
      <c r="F26" s="171"/>
      <c r="G26" s="172">
        <f>ROUND(E26*F26,2)</f>
        <v>0</v>
      </c>
      <c r="H26" s="171"/>
      <c r="I26" s="172">
        <f>ROUND(E26*H26,2)</f>
        <v>0</v>
      </c>
      <c r="J26" s="171"/>
      <c r="K26" s="172">
        <f>ROUND(E26*J26,2)</f>
        <v>0</v>
      </c>
      <c r="L26" s="172">
        <v>21</v>
      </c>
      <c r="M26" s="172">
        <f>G26*(1+L26/100)</f>
        <v>0</v>
      </c>
      <c r="N26" s="172">
        <v>0</v>
      </c>
      <c r="O26" s="172">
        <f>ROUND(E26*N26,2)</f>
        <v>0</v>
      </c>
      <c r="P26" s="172">
        <v>0</v>
      </c>
      <c r="Q26" s="172">
        <f>ROUND(E26*P26,2)</f>
        <v>0</v>
      </c>
      <c r="R26" s="172"/>
      <c r="S26" s="172" t="s">
        <v>136</v>
      </c>
      <c r="T26" s="173" t="s">
        <v>137</v>
      </c>
      <c r="U26" s="157">
        <v>0</v>
      </c>
      <c r="V26" s="157">
        <f>ROUND(E26*U26,2)</f>
        <v>0</v>
      </c>
      <c r="W26" s="157"/>
      <c r="X26" s="157" t="s">
        <v>138</v>
      </c>
      <c r="Y26" s="148"/>
      <c r="Z26" s="148"/>
      <c r="AA26" s="148"/>
      <c r="AB26" s="148"/>
      <c r="AC26" s="148"/>
      <c r="AD26" s="148"/>
      <c r="AE26" s="148"/>
      <c r="AF26" s="148"/>
      <c r="AG26" s="148" t="s">
        <v>156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5">
      <c r="A27" s="155"/>
      <c r="B27" s="156"/>
      <c r="C27" s="253" t="s">
        <v>168</v>
      </c>
      <c r="D27" s="254"/>
      <c r="E27" s="254"/>
      <c r="F27" s="254"/>
      <c r="G27" s="254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48"/>
      <c r="Z27" s="148"/>
      <c r="AA27" s="148"/>
      <c r="AB27" s="148"/>
      <c r="AC27" s="148"/>
      <c r="AD27" s="148"/>
      <c r="AE27" s="148"/>
      <c r="AF27" s="148"/>
      <c r="AG27" s="148" t="s">
        <v>158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81" t="str">
        <f>C27</f>
        <v>Náklady na provedení skutečného zaměření stavby v rozsahu nezbytném pro zápis změny do katastru nemovitostí a vyhotovení geometrického plánu.</v>
      </c>
      <c r="BB27" s="148"/>
      <c r="BC27" s="148"/>
      <c r="BD27" s="148"/>
      <c r="BE27" s="148"/>
      <c r="BF27" s="148"/>
      <c r="BG27" s="148"/>
      <c r="BH27" s="148"/>
    </row>
    <row r="28" spans="1:60" outlineLevel="1" x14ac:dyDescent="0.25">
      <c r="A28" s="155"/>
      <c r="B28" s="156"/>
      <c r="C28" s="186" t="s">
        <v>58</v>
      </c>
      <c r="D28" s="158"/>
      <c r="E28" s="159">
        <v>2</v>
      </c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48"/>
      <c r="Z28" s="148"/>
      <c r="AA28" s="148"/>
      <c r="AB28" s="148"/>
      <c r="AC28" s="148"/>
      <c r="AD28" s="148"/>
      <c r="AE28" s="148"/>
      <c r="AF28" s="148"/>
      <c r="AG28" s="148" t="s">
        <v>159</v>
      </c>
      <c r="AH28" s="148">
        <v>0</v>
      </c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x14ac:dyDescent="0.25">
      <c r="A29" s="161" t="s">
        <v>131</v>
      </c>
      <c r="B29" s="162" t="s">
        <v>102</v>
      </c>
      <c r="C29" s="183" t="s">
        <v>27</v>
      </c>
      <c r="D29" s="163"/>
      <c r="E29" s="164"/>
      <c r="F29" s="165"/>
      <c r="G29" s="165">
        <f>SUMIF(AG30:AG31,"&lt;&gt;NOR",G30:G31)</f>
        <v>0</v>
      </c>
      <c r="H29" s="165"/>
      <c r="I29" s="165">
        <f>SUM(I30:I31)</f>
        <v>0</v>
      </c>
      <c r="J29" s="165"/>
      <c r="K29" s="165">
        <f>SUM(K30:K31)</f>
        <v>0</v>
      </c>
      <c r="L29" s="165"/>
      <c r="M29" s="165">
        <f>SUM(M30:M31)</f>
        <v>0</v>
      </c>
      <c r="N29" s="165"/>
      <c r="O29" s="165">
        <f>SUM(O30:O31)</f>
        <v>0</v>
      </c>
      <c r="P29" s="165"/>
      <c r="Q29" s="165">
        <f>SUM(Q30:Q31)</f>
        <v>0</v>
      </c>
      <c r="R29" s="165"/>
      <c r="S29" s="165"/>
      <c r="T29" s="166"/>
      <c r="U29" s="160"/>
      <c r="V29" s="160">
        <f>SUM(V30:V31)</f>
        <v>0</v>
      </c>
      <c r="W29" s="160"/>
      <c r="X29" s="160"/>
      <c r="AG29" t="s">
        <v>132</v>
      </c>
    </row>
    <row r="30" spans="1:60" outlineLevel="1" x14ac:dyDescent="0.25">
      <c r="A30" s="167">
        <v>12</v>
      </c>
      <c r="B30" s="168" t="s">
        <v>169</v>
      </c>
      <c r="C30" s="185" t="s">
        <v>170</v>
      </c>
      <c r="D30" s="169" t="s">
        <v>135</v>
      </c>
      <c r="E30" s="170">
        <v>1</v>
      </c>
      <c r="F30" s="171"/>
      <c r="G30" s="172">
        <f>ROUND(E30*F30,2)</f>
        <v>0</v>
      </c>
      <c r="H30" s="171"/>
      <c r="I30" s="172">
        <f>ROUND(E30*H30,2)</f>
        <v>0</v>
      </c>
      <c r="J30" s="171"/>
      <c r="K30" s="172">
        <f>ROUND(E30*J30,2)</f>
        <v>0</v>
      </c>
      <c r="L30" s="172">
        <v>21</v>
      </c>
      <c r="M30" s="172">
        <f>G30*(1+L30/100)</f>
        <v>0</v>
      </c>
      <c r="N30" s="172">
        <v>0</v>
      </c>
      <c r="O30" s="172">
        <f>ROUND(E30*N30,2)</f>
        <v>0</v>
      </c>
      <c r="P30" s="172">
        <v>0</v>
      </c>
      <c r="Q30" s="172">
        <f>ROUND(E30*P30,2)</f>
        <v>0</v>
      </c>
      <c r="R30" s="172"/>
      <c r="S30" s="172" t="s">
        <v>136</v>
      </c>
      <c r="T30" s="173" t="s">
        <v>137</v>
      </c>
      <c r="U30" s="157">
        <v>0</v>
      </c>
      <c r="V30" s="157">
        <f>ROUND(E30*U30,2)</f>
        <v>0</v>
      </c>
      <c r="W30" s="157"/>
      <c r="X30" s="157" t="s">
        <v>138</v>
      </c>
      <c r="Y30" s="148"/>
      <c r="Z30" s="148"/>
      <c r="AA30" s="148"/>
      <c r="AB30" s="148"/>
      <c r="AC30" s="148"/>
      <c r="AD30" s="148"/>
      <c r="AE30" s="148"/>
      <c r="AF30" s="148"/>
      <c r="AG30" s="148" t="s">
        <v>142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5">
      <c r="A31" s="155"/>
      <c r="B31" s="156"/>
      <c r="C31" s="253" t="s">
        <v>171</v>
      </c>
      <c r="D31" s="254"/>
      <c r="E31" s="254"/>
      <c r="F31" s="254"/>
      <c r="G31" s="254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48"/>
      <c r="Z31" s="148"/>
      <c r="AA31" s="148"/>
      <c r="AB31" s="148"/>
      <c r="AC31" s="148"/>
      <c r="AD31" s="148"/>
      <c r="AE31" s="148"/>
      <c r="AF31" s="148"/>
      <c r="AG31" s="148" t="s">
        <v>158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x14ac:dyDescent="0.25">
      <c r="A32" s="161" t="s">
        <v>131</v>
      </c>
      <c r="B32" s="162" t="s">
        <v>94</v>
      </c>
      <c r="C32" s="183" t="s">
        <v>28</v>
      </c>
      <c r="D32" s="163"/>
      <c r="E32" s="164"/>
      <c r="F32" s="165"/>
      <c r="G32" s="165">
        <f>SUMIF(AG33:AG35,"&lt;&gt;NOR",G33:G35)</f>
        <v>0</v>
      </c>
      <c r="H32" s="165"/>
      <c r="I32" s="165">
        <f>SUM(I33:I35)</f>
        <v>0</v>
      </c>
      <c r="J32" s="165"/>
      <c r="K32" s="165">
        <f>SUM(K33:K35)</f>
        <v>0</v>
      </c>
      <c r="L32" s="165"/>
      <c r="M32" s="165">
        <f>SUM(M33:M35)</f>
        <v>0</v>
      </c>
      <c r="N32" s="165"/>
      <c r="O32" s="165">
        <f>SUM(O33:O35)</f>
        <v>0</v>
      </c>
      <c r="P32" s="165"/>
      <c r="Q32" s="165">
        <f>SUM(Q33:Q35)</f>
        <v>0</v>
      </c>
      <c r="R32" s="165"/>
      <c r="S32" s="165"/>
      <c r="T32" s="166"/>
      <c r="U32" s="160"/>
      <c r="V32" s="160">
        <f>SUM(V33:V35)</f>
        <v>0</v>
      </c>
      <c r="W32" s="160"/>
      <c r="X32" s="160"/>
      <c r="AG32" t="s">
        <v>132</v>
      </c>
    </row>
    <row r="33" spans="1:60" outlineLevel="1" x14ac:dyDescent="0.25">
      <c r="A33" s="167">
        <v>13</v>
      </c>
      <c r="B33" s="168" t="s">
        <v>172</v>
      </c>
      <c r="C33" s="185" t="s">
        <v>173</v>
      </c>
      <c r="D33" s="169" t="s">
        <v>135</v>
      </c>
      <c r="E33" s="170">
        <v>2</v>
      </c>
      <c r="F33" s="171"/>
      <c r="G33" s="172">
        <f>ROUND(E33*F33,2)</f>
        <v>0</v>
      </c>
      <c r="H33" s="171"/>
      <c r="I33" s="172">
        <f>ROUND(E33*H33,2)</f>
        <v>0</v>
      </c>
      <c r="J33" s="171"/>
      <c r="K33" s="172">
        <f>ROUND(E33*J33,2)</f>
        <v>0</v>
      </c>
      <c r="L33" s="172">
        <v>21</v>
      </c>
      <c r="M33" s="172">
        <f>G33*(1+L33/100)</f>
        <v>0</v>
      </c>
      <c r="N33" s="172">
        <v>0</v>
      </c>
      <c r="O33" s="172">
        <f>ROUND(E33*N33,2)</f>
        <v>0</v>
      </c>
      <c r="P33" s="172">
        <v>0</v>
      </c>
      <c r="Q33" s="172">
        <f>ROUND(E33*P33,2)</f>
        <v>0</v>
      </c>
      <c r="R33" s="172"/>
      <c r="S33" s="172" t="s">
        <v>136</v>
      </c>
      <c r="T33" s="173" t="s">
        <v>137</v>
      </c>
      <c r="U33" s="157">
        <v>0</v>
      </c>
      <c r="V33" s="157">
        <f>ROUND(E33*U33,2)</f>
        <v>0</v>
      </c>
      <c r="W33" s="157"/>
      <c r="X33" s="157" t="s">
        <v>138</v>
      </c>
      <c r="Y33" s="148"/>
      <c r="Z33" s="148"/>
      <c r="AA33" s="148"/>
      <c r="AB33" s="148"/>
      <c r="AC33" s="148"/>
      <c r="AD33" s="148"/>
      <c r="AE33" s="148"/>
      <c r="AF33" s="148"/>
      <c r="AG33" s="148" t="s">
        <v>139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ht="21" outlineLevel="1" x14ac:dyDescent="0.25">
      <c r="A34" s="155"/>
      <c r="B34" s="156"/>
      <c r="C34" s="253" t="s">
        <v>174</v>
      </c>
      <c r="D34" s="254"/>
      <c r="E34" s="254"/>
      <c r="F34" s="254"/>
      <c r="G34" s="254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48"/>
      <c r="Z34" s="148"/>
      <c r="AA34" s="148"/>
      <c r="AB34" s="148"/>
      <c r="AC34" s="148"/>
      <c r="AD34" s="148"/>
      <c r="AE34" s="148"/>
      <c r="AF34" s="148"/>
      <c r="AG34" s="148" t="s">
        <v>158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81" t="str">
        <f>C34</f>
        <v>Náklady spojené s povinnou publicitou, pokud ji objednatel požaduje. Zahrnuje zejména náklady na propagační a informační billboardy, tabule, internetovou propagaci, tiskoviny apod.</v>
      </c>
      <c r="BB34" s="148"/>
      <c r="BC34" s="148"/>
      <c r="BD34" s="148"/>
      <c r="BE34" s="148"/>
      <c r="BF34" s="148"/>
      <c r="BG34" s="148"/>
      <c r="BH34" s="148"/>
    </row>
    <row r="35" spans="1:60" outlineLevel="1" x14ac:dyDescent="0.25">
      <c r="A35" s="155"/>
      <c r="B35" s="156"/>
      <c r="C35" s="186" t="s">
        <v>58</v>
      </c>
      <c r="D35" s="158"/>
      <c r="E35" s="159">
        <v>2</v>
      </c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48"/>
      <c r="Z35" s="148"/>
      <c r="AA35" s="148"/>
      <c r="AB35" s="148"/>
      <c r="AC35" s="148"/>
      <c r="AD35" s="148"/>
      <c r="AE35" s="148"/>
      <c r="AF35" s="148"/>
      <c r="AG35" s="148" t="s">
        <v>159</v>
      </c>
      <c r="AH35" s="148">
        <v>0</v>
      </c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x14ac:dyDescent="0.25">
      <c r="A36" s="3"/>
      <c r="B36" s="4"/>
      <c r="C36" s="187"/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AE36">
        <v>15</v>
      </c>
      <c r="AF36">
        <v>21</v>
      </c>
      <c r="AG36" t="s">
        <v>118</v>
      </c>
    </row>
    <row r="37" spans="1:60" x14ac:dyDescent="0.25">
      <c r="A37" s="151"/>
      <c r="B37" s="152" t="s">
        <v>29</v>
      </c>
      <c r="C37" s="188"/>
      <c r="D37" s="153"/>
      <c r="E37" s="154"/>
      <c r="F37" s="154"/>
      <c r="G37" s="182">
        <f>G8+G15+G29+G32</f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AE37">
        <f>SUMIF(L7:L35,AE36,G7:G35)</f>
        <v>0</v>
      </c>
      <c r="AF37">
        <f>SUMIF(L7:L35,AF36,G7:G35)</f>
        <v>0</v>
      </c>
      <c r="AG37" t="s">
        <v>175</v>
      </c>
    </row>
    <row r="38" spans="1:60" x14ac:dyDescent="0.25">
      <c r="C38" s="189"/>
      <c r="D38" s="10"/>
      <c r="AG38" t="s">
        <v>176</v>
      </c>
    </row>
    <row r="39" spans="1:60" x14ac:dyDescent="0.25">
      <c r="D39" s="10"/>
    </row>
    <row r="40" spans="1:60" x14ac:dyDescent="0.25">
      <c r="D40" s="10"/>
    </row>
    <row r="41" spans="1:60" x14ac:dyDescent="0.25">
      <c r="D41" s="10"/>
    </row>
    <row r="42" spans="1:60" x14ac:dyDescent="0.25">
      <c r="D42" s="10"/>
    </row>
    <row r="43" spans="1:60" x14ac:dyDescent="0.25">
      <c r="D43" s="10"/>
    </row>
    <row r="44" spans="1:60" x14ac:dyDescent="0.25">
      <c r="D44" s="10"/>
    </row>
    <row r="45" spans="1:60" x14ac:dyDescent="0.25">
      <c r="D45" s="10"/>
    </row>
    <row r="46" spans="1:60" x14ac:dyDescent="0.25">
      <c r="D46" s="10"/>
    </row>
    <row r="47" spans="1:60" x14ac:dyDescent="0.25">
      <c r="D47" s="10"/>
    </row>
    <row r="48" spans="1:60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mwVqm1z8ATU/eUtI2QmBjPtl0TG27p+QH2ZJ3xw9O3b+LZWAi185k5iuIj91ouHH3U7fbe+Xz88acW/1qYm9fg==" saltValue="WtQYnTa9ZLbNeKpRGbB1CA==" spinCount="100000" sheet="1"/>
  <mergeCells count="10">
    <mergeCell ref="C24:G24"/>
    <mergeCell ref="C27:G27"/>
    <mergeCell ref="C31:G31"/>
    <mergeCell ref="C34:G34"/>
    <mergeCell ref="A1:G1"/>
    <mergeCell ref="C2:G2"/>
    <mergeCell ref="C3:G3"/>
    <mergeCell ref="C4:G4"/>
    <mergeCell ref="C18:G18"/>
    <mergeCell ref="C21:G2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33203125" customWidth="1"/>
    <col min="2" max="2" width="12.44140625" style="122" customWidth="1"/>
    <col min="3" max="3" width="63.21875" style="122" customWidth="1"/>
    <col min="4" max="4" width="4.77734375" customWidth="1"/>
    <col min="5" max="5" width="10.44140625" customWidth="1"/>
    <col min="6" max="6" width="9.77734375" customWidth="1"/>
    <col min="7" max="7" width="12.6640625" customWidth="1"/>
    <col min="8" max="17" width="0" hidden="1" customWidth="1"/>
    <col min="18" max="18" width="6.7773437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255" t="s">
        <v>177</v>
      </c>
      <c r="B1" s="255"/>
      <c r="C1" s="255"/>
      <c r="D1" s="255"/>
      <c r="E1" s="255"/>
      <c r="F1" s="255"/>
      <c r="G1" s="255"/>
      <c r="AG1" t="s">
        <v>104</v>
      </c>
    </row>
    <row r="2" spans="1:60" ht="25.05" customHeight="1" x14ac:dyDescent="0.25">
      <c r="A2" s="140" t="s">
        <v>7</v>
      </c>
      <c r="B2" s="49" t="s">
        <v>43</v>
      </c>
      <c r="C2" s="256" t="s">
        <v>44</v>
      </c>
      <c r="D2" s="257"/>
      <c r="E2" s="257"/>
      <c r="F2" s="257"/>
      <c r="G2" s="258"/>
      <c r="AG2" t="s">
        <v>105</v>
      </c>
    </row>
    <row r="3" spans="1:60" ht="25.05" customHeight="1" x14ac:dyDescent="0.25">
      <c r="A3" s="140" t="s">
        <v>8</v>
      </c>
      <c r="B3" s="49" t="s">
        <v>61</v>
      </c>
      <c r="C3" s="256" t="s">
        <v>62</v>
      </c>
      <c r="D3" s="257"/>
      <c r="E3" s="257"/>
      <c r="F3" s="257"/>
      <c r="G3" s="258"/>
      <c r="AC3" s="122" t="s">
        <v>105</v>
      </c>
      <c r="AG3" t="s">
        <v>108</v>
      </c>
    </row>
    <row r="4" spans="1:60" ht="25.05" customHeight="1" x14ac:dyDescent="0.25">
      <c r="A4" s="141" t="s">
        <v>9</v>
      </c>
      <c r="B4" s="142" t="s">
        <v>63</v>
      </c>
      <c r="C4" s="259" t="s">
        <v>64</v>
      </c>
      <c r="D4" s="260"/>
      <c r="E4" s="260"/>
      <c r="F4" s="260"/>
      <c r="G4" s="261"/>
      <c r="AG4" t="s">
        <v>109</v>
      </c>
    </row>
    <row r="5" spans="1:60" x14ac:dyDescent="0.25">
      <c r="D5" s="10"/>
    </row>
    <row r="6" spans="1:60" ht="39.6" x14ac:dyDescent="0.25">
      <c r="A6" s="144" t="s">
        <v>110</v>
      </c>
      <c r="B6" s="146" t="s">
        <v>111</v>
      </c>
      <c r="C6" s="146" t="s">
        <v>112</v>
      </c>
      <c r="D6" s="145" t="s">
        <v>113</v>
      </c>
      <c r="E6" s="144" t="s">
        <v>114</v>
      </c>
      <c r="F6" s="143" t="s">
        <v>115</v>
      </c>
      <c r="G6" s="144" t="s">
        <v>29</v>
      </c>
      <c r="H6" s="147" t="s">
        <v>30</v>
      </c>
      <c r="I6" s="147" t="s">
        <v>116</v>
      </c>
      <c r="J6" s="147" t="s">
        <v>31</v>
      </c>
      <c r="K6" s="147" t="s">
        <v>117</v>
      </c>
      <c r="L6" s="147" t="s">
        <v>118</v>
      </c>
      <c r="M6" s="147" t="s">
        <v>119</v>
      </c>
      <c r="N6" s="147" t="s">
        <v>120</v>
      </c>
      <c r="O6" s="147" t="s">
        <v>121</v>
      </c>
      <c r="P6" s="147" t="s">
        <v>122</v>
      </c>
      <c r="Q6" s="147" t="s">
        <v>123</v>
      </c>
      <c r="R6" s="147" t="s">
        <v>124</v>
      </c>
      <c r="S6" s="147" t="s">
        <v>125</v>
      </c>
      <c r="T6" s="147" t="s">
        <v>126</v>
      </c>
      <c r="U6" s="147" t="s">
        <v>127</v>
      </c>
      <c r="V6" s="147" t="s">
        <v>128</v>
      </c>
      <c r="W6" s="147" t="s">
        <v>129</v>
      </c>
      <c r="X6" s="147" t="s">
        <v>130</v>
      </c>
    </row>
    <row r="7" spans="1:60" hidden="1" x14ac:dyDescent="0.25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5">
      <c r="A8" s="161" t="s">
        <v>131</v>
      </c>
      <c r="B8" s="162" t="s">
        <v>63</v>
      </c>
      <c r="C8" s="183" t="s">
        <v>77</v>
      </c>
      <c r="D8" s="163"/>
      <c r="E8" s="164"/>
      <c r="F8" s="165"/>
      <c r="G8" s="165">
        <f>SUMIF(AG9:AG108,"&lt;&gt;NOR",G9:G108)</f>
        <v>0</v>
      </c>
      <c r="H8" s="165"/>
      <c r="I8" s="165">
        <f>SUM(I9:I108)</f>
        <v>0</v>
      </c>
      <c r="J8" s="165"/>
      <c r="K8" s="165">
        <f>SUM(K9:K108)</f>
        <v>0</v>
      </c>
      <c r="L8" s="165"/>
      <c r="M8" s="165">
        <f>SUM(M9:M108)</f>
        <v>0</v>
      </c>
      <c r="N8" s="165"/>
      <c r="O8" s="165">
        <f>SUM(O9:O108)</f>
        <v>2.4500000000000002</v>
      </c>
      <c r="P8" s="165"/>
      <c r="Q8" s="165">
        <f>SUM(Q9:Q108)</f>
        <v>152.65</v>
      </c>
      <c r="R8" s="165"/>
      <c r="S8" s="165"/>
      <c r="T8" s="166"/>
      <c r="U8" s="160"/>
      <c r="V8" s="160">
        <f>SUM(V9:V108)</f>
        <v>300.41999999999996</v>
      </c>
      <c r="W8" s="160"/>
      <c r="X8" s="160"/>
      <c r="AG8" t="s">
        <v>132</v>
      </c>
    </row>
    <row r="9" spans="1:60" outlineLevel="1" x14ac:dyDescent="0.25">
      <c r="A9" s="167">
        <v>1</v>
      </c>
      <c r="B9" s="168" t="s">
        <v>178</v>
      </c>
      <c r="C9" s="185" t="s">
        <v>179</v>
      </c>
      <c r="D9" s="169" t="s">
        <v>180</v>
      </c>
      <c r="E9" s="170">
        <v>0.7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21</v>
      </c>
      <c r="M9" s="172">
        <f>G9*(1+L9/100)</f>
        <v>0</v>
      </c>
      <c r="N9" s="172">
        <v>0</v>
      </c>
      <c r="O9" s="172">
        <f>ROUND(E9*N9,2)</f>
        <v>0</v>
      </c>
      <c r="P9" s="172">
        <v>0</v>
      </c>
      <c r="Q9" s="172">
        <f>ROUND(E9*P9,2)</f>
        <v>0</v>
      </c>
      <c r="R9" s="172" t="s">
        <v>181</v>
      </c>
      <c r="S9" s="172" t="s">
        <v>136</v>
      </c>
      <c r="T9" s="173" t="s">
        <v>182</v>
      </c>
      <c r="U9" s="157">
        <v>4.9480000000000004</v>
      </c>
      <c r="V9" s="157">
        <f>ROUND(E9*U9,2)</f>
        <v>3.46</v>
      </c>
      <c r="W9" s="157"/>
      <c r="X9" s="157" t="s">
        <v>183</v>
      </c>
      <c r="Y9" s="148"/>
      <c r="Z9" s="148"/>
      <c r="AA9" s="148"/>
      <c r="AB9" s="148"/>
      <c r="AC9" s="148"/>
      <c r="AD9" s="148"/>
      <c r="AE9" s="148"/>
      <c r="AF9" s="148"/>
      <c r="AG9" s="148" t="s">
        <v>184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5">
      <c r="A10" s="155"/>
      <c r="B10" s="156"/>
      <c r="C10" s="262" t="s">
        <v>185</v>
      </c>
      <c r="D10" s="263"/>
      <c r="E10" s="263"/>
      <c r="F10" s="263"/>
      <c r="G10" s="263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48"/>
      <c r="Z10" s="148"/>
      <c r="AA10" s="148"/>
      <c r="AB10" s="148"/>
      <c r="AC10" s="148"/>
      <c r="AD10" s="148"/>
      <c r="AE10" s="148"/>
      <c r="AF10" s="148"/>
      <c r="AG10" s="148" t="s">
        <v>186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5">
      <c r="A11" s="155"/>
      <c r="B11" s="156"/>
      <c r="C11" s="186" t="s">
        <v>187</v>
      </c>
      <c r="D11" s="158"/>
      <c r="E11" s="159">
        <v>0.7</v>
      </c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48"/>
      <c r="Z11" s="148"/>
      <c r="AA11" s="148"/>
      <c r="AB11" s="148"/>
      <c r="AC11" s="148"/>
      <c r="AD11" s="148"/>
      <c r="AE11" s="148"/>
      <c r="AF11" s="148"/>
      <c r="AG11" s="148" t="s">
        <v>159</v>
      </c>
      <c r="AH11" s="148">
        <v>0</v>
      </c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5">
      <c r="A12" s="167">
        <v>2</v>
      </c>
      <c r="B12" s="168" t="s">
        <v>188</v>
      </c>
      <c r="C12" s="185" t="s">
        <v>189</v>
      </c>
      <c r="D12" s="169" t="s">
        <v>190</v>
      </c>
      <c r="E12" s="170">
        <v>1</v>
      </c>
      <c r="F12" s="171"/>
      <c r="G12" s="172">
        <f>ROUND(E12*F12,2)</f>
        <v>0</v>
      </c>
      <c r="H12" s="171"/>
      <c r="I12" s="172">
        <f>ROUND(E12*H12,2)</f>
        <v>0</v>
      </c>
      <c r="J12" s="171"/>
      <c r="K12" s="172">
        <f>ROUND(E12*J12,2)</f>
        <v>0</v>
      </c>
      <c r="L12" s="172">
        <v>21</v>
      </c>
      <c r="M12" s="172">
        <f>G12*(1+L12/100)</f>
        <v>0</v>
      </c>
      <c r="N12" s="172">
        <v>0</v>
      </c>
      <c r="O12" s="172">
        <f>ROUND(E12*N12,2)</f>
        <v>0</v>
      </c>
      <c r="P12" s="172">
        <v>0</v>
      </c>
      <c r="Q12" s="172">
        <f>ROUND(E12*P12,2)</f>
        <v>0</v>
      </c>
      <c r="R12" s="172" t="s">
        <v>181</v>
      </c>
      <c r="S12" s="172" t="s">
        <v>136</v>
      </c>
      <c r="T12" s="173" t="s">
        <v>182</v>
      </c>
      <c r="U12" s="157">
        <v>3.2850000000000001</v>
      </c>
      <c r="V12" s="157">
        <f>ROUND(E12*U12,2)</f>
        <v>3.29</v>
      </c>
      <c r="W12" s="157"/>
      <c r="X12" s="157" t="s">
        <v>183</v>
      </c>
      <c r="Y12" s="148"/>
      <c r="Z12" s="148"/>
      <c r="AA12" s="148"/>
      <c r="AB12" s="148"/>
      <c r="AC12" s="148"/>
      <c r="AD12" s="148"/>
      <c r="AE12" s="148"/>
      <c r="AF12" s="148"/>
      <c r="AG12" s="148" t="s">
        <v>184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5">
      <c r="A13" s="155"/>
      <c r="B13" s="156"/>
      <c r="C13" s="262" t="s">
        <v>191</v>
      </c>
      <c r="D13" s="263"/>
      <c r="E13" s="263"/>
      <c r="F13" s="263"/>
      <c r="G13" s="263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48"/>
      <c r="Z13" s="148"/>
      <c r="AA13" s="148"/>
      <c r="AB13" s="148"/>
      <c r="AC13" s="148"/>
      <c r="AD13" s="148"/>
      <c r="AE13" s="148"/>
      <c r="AF13" s="148"/>
      <c r="AG13" s="148" t="s">
        <v>186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81" t="str">
        <f>C13</f>
        <v>s rozřezáním a odstraněním větví a kmene do vzdálenosti 20 m, se složením na hromady nebo s naložením na dopravní prostředek,</v>
      </c>
      <c r="BB13" s="148"/>
      <c r="BC13" s="148"/>
      <c r="BD13" s="148"/>
      <c r="BE13" s="148"/>
      <c r="BF13" s="148"/>
      <c r="BG13" s="148"/>
      <c r="BH13" s="148"/>
    </row>
    <row r="14" spans="1:60" outlineLevel="1" x14ac:dyDescent="0.25">
      <c r="A14" s="155"/>
      <c r="B14" s="156"/>
      <c r="C14" s="186" t="s">
        <v>192</v>
      </c>
      <c r="D14" s="158"/>
      <c r="E14" s="159">
        <v>1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48"/>
      <c r="Z14" s="148"/>
      <c r="AA14" s="148"/>
      <c r="AB14" s="148"/>
      <c r="AC14" s="148"/>
      <c r="AD14" s="148"/>
      <c r="AE14" s="148"/>
      <c r="AF14" s="148"/>
      <c r="AG14" s="148" t="s">
        <v>159</v>
      </c>
      <c r="AH14" s="148">
        <v>0</v>
      </c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5">
      <c r="A15" s="167">
        <v>3</v>
      </c>
      <c r="B15" s="168" t="s">
        <v>193</v>
      </c>
      <c r="C15" s="185" t="s">
        <v>194</v>
      </c>
      <c r="D15" s="169" t="s">
        <v>190</v>
      </c>
      <c r="E15" s="170">
        <v>1</v>
      </c>
      <c r="F15" s="171"/>
      <c r="G15" s="172">
        <f>ROUND(E15*F15,2)</f>
        <v>0</v>
      </c>
      <c r="H15" s="171"/>
      <c r="I15" s="172">
        <f>ROUND(E15*H15,2)</f>
        <v>0</v>
      </c>
      <c r="J15" s="171"/>
      <c r="K15" s="172">
        <f>ROUND(E15*J15,2)</f>
        <v>0</v>
      </c>
      <c r="L15" s="172">
        <v>21</v>
      </c>
      <c r="M15" s="172">
        <f>G15*(1+L15/100)</f>
        <v>0</v>
      </c>
      <c r="N15" s="172">
        <v>0</v>
      </c>
      <c r="O15" s="172">
        <f>ROUND(E15*N15,2)</f>
        <v>0</v>
      </c>
      <c r="P15" s="172">
        <v>0</v>
      </c>
      <c r="Q15" s="172">
        <f>ROUND(E15*P15,2)</f>
        <v>0</v>
      </c>
      <c r="R15" s="172" t="s">
        <v>181</v>
      </c>
      <c r="S15" s="172" t="s">
        <v>136</v>
      </c>
      <c r="T15" s="173" t="s">
        <v>182</v>
      </c>
      <c r="U15" s="157">
        <v>5.883</v>
      </c>
      <c r="V15" s="157">
        <f>ROUND(E15*U15,2)</f>
        <v>5.88</v>
      </c>
      <c r="W15" s="157"/>
      <c r="X15" s="157" t="s">
        <v>183</v>
      </c>
      <c r="Y15" s="148"/>
      <c r="Z15" s="148"/>
      <c r="AA15" s="148"/>
      <c r="AB15" s="148"/>
      <c r="AC15" s="148"/>
      <c r="AD15" s="148"/>
      <c r="AE15" s="148"/>
      <c r="AF15" s="148"/>
      <c r="AG15" s="148" t="s">
        <v>184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5">
      <c r="A16" s="155"/>
      <c r="B16" s="156"/>
      <c r="C16" s="262" t="s">
        <v>191</v>
      </c>
      <c r="D16" s="263"/>
      <c r="E16" s="263"/>
      <c r="F16" s="263"/>
      <c r="G16" s="263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48"/>
      <c r="Z16" s="148"/>
      <c r="AA16" s="148"/>
      <c r="AB16" s="148"/>
      <c r="AC16" s="148"/>
      <c r="AD16" s="148"/>
      <c r="AE16" s="148"/>
      <c r="AF16" s="148"/>
      <c r="AG16" s="148" t="s">
        <v>186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81" t="str">
        <f>C16</f>
        <v>s rozřezáním a odstraněním větví a kmene do vzdálenosti 20 m, se složením na hromady nebo s naložením na dopravní prostředek,</v>
      </c>
      <c r="BB16" s="148"/>
      <c r="BC16" s="148"/>
      <c r="BD16" s="148"/>
      <c r="BE16" s="148"/>
      <c r="BF16" s="148"/>
      <c r="BG16" s="148"/>
      <c r="BH16" s="148"/>
    </row>
    <row r="17" spans="1:60" outlineLevel="1" x14ac:dyDescent="0.25">
      <c r="A17" s="155"/>
      <c r="B17" s="156"/>
      <c r="C17" s="186" t="s">
        <v>195</v>
      </c>
      <c r="D17" s="158"/>
      <c r="E17" s="159">
        <v>1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48"/>
      <c r="Z17" s="148"/>
      <c r="AA17" s="148"/>
      <c r="AB17" s="148"/>
      <c r="AC17" s="148"/>
      <c r="AD17" s="148"/>
      <c r="AE17" s="148"/>
      <c r="AF17" s="148"/>
      <c r="AG17" s="148" t="s">
        <v>159</v>
      </c>
      <c r="AH17" s="148">
        <v>0</v>
      </c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ht="20.399999999999999" outlineLevel="1" x14ac:dyDescent="0.25">
      <c r="A18" s="167">
        <v>4</v>
      </c>
      <c r="B18" s="168" t="s">
        <v>196</v>
      </c>
      <c r="C18" s="185" t="s">
        <v>197</v>
      </c>
      <c r="D18" s="169" t="s">
        <v>190</v>
      </c>
      <c r="E18" s="170">
        <v>2</v>
      </c>
      <c r="F18" s="171"/>
      <c r="G18" s="172">
        <f>ROUND(E18*F18,2)</f>
        <v>0</v>
      </c>
      <c r="H18" s="171"/>
      <c r="I18" s="172">
        <f>ROUND(E18*H18,2)</f>
        <v>0</v>
      </c>
      <c r="J18" s="171"/>
      <c r="K18" s="172">
        <f>ROUND(E18*J18,2)</f>
        <v>0</v>
      </c>
      <c r="L18" s="172">
        <v>21</v>
      </c>
      <c r="M18" s="172">
        <f>G18*(1+L18/100)</f>
        <v>0</v>
      </c>
      <c r="N18" s="172">
        <v>0</v>
      </c>
      <c r="O18" s="172">
        <f>ROUND(E18*N18,2)</f>
        <v>0</v>
      </c>
      <c r="P18" s="172">
        <v>0</v>
      </c>
      <c r="Q18" s="172">
        <f>ROUND(E18*P18,2)</f>
        <v>0</v>
      </c>
      <c r="R18" s="172" t="s">
        <v>181</v>
      </c>
      <c r="S18" s="172" t="s">
        <v>136</v>
      </c>
      <c r="T18" s="173" t="s">
        <v>182</v>
      </c>
      <c r="U18" s="157">
        <v>0.28000000000000003</v>
      </c>
      <c r="V18" s="157">
        <f>ROUND(E18*U18,2)</f>
        <v>0.56000000000000005</v>
      </c>
      <c r="W18" s="157"/>
      <c r="X18" s="157" t="s">
        <v>183</v>
      </c>
      <c r="Y18" s="148"/>
      <c r="Z18" s="148"/>
      <c r="AA18" s="148"/>
      <c r="AB18" s="148"/>
      <c r="AC18" s="148"/>
      <c r="AD18" s="148"/>
      <c r="AE18" s="148"/>
      <c r="AF18" s="148"/>
      <c r="AG18" s="148" t="s">
        <v>184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5">
      <c r="A19" s="155"/>
      <c r="B19" s="156"/>
      <c r="C19" s="186" t="s">
        <v>58</v>
      </c>
      <c r="D19" s="158"/>
      <c r="E19" s="159">
        <v>2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48"/>
      <c r="Z19" s="148"/>
      <c r="AA19" s="148"/>
      <c r="AB19" s="148"/>
      <c r="AC19" s="148"/>
      <c r="AD19" s="148"/>
      <c r="AE19" s="148"/>
      <c r="AF19" s="148"/>
      <c r="AG19" s="148" t="s">
        <v>159</v>
      </c>
      <c r="AH19" s="148">
        <v>0</v>
      </c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ht="30.6" outlineLevel="1" x14ac:dyDescent="0.25">
      <c r="A20" s="167">
        <v>5</v>
      </c>
      <c r="B20" s="168" t="s">
        <v>198</v>
      </c>
      <c r="C20" s="185" t="s">
        <v>199</v>
      </c>
      <c r="D20" s="169" t="s">
        <v>180</v>
      </c>
      <c r="E20" s="170">
        <v>2</v>
      </c>
      <c r="F20" s="171"/>
      <c r="G20" s="172">
        <f>ROUND(E20*F20,2)</f>
        <v>0</v>
      </c>
      <c r="H20" s="171"/>
      <c r="I20" s="172">
        <f>ROUND(E20*H20,2)</f>
        <v>0</v>
      </c>
      <c r="J20" s="171"/>
      <c r="K20" s="172">
        <f>ROUND(E20*J20,2)</f>
        <v>0</v>
      </c>
      <c r="L20" s="172">
        <v>21</v>
      </c>
      <c r="M20" s="172">
        <f>G20*(1+L20/100)</f>
        <v>0</v>
      </c>
      <c r="N20" s="172">
        <v>0</v>
      </c>
      <c r="O20" s="172">
        <f>ROUND(E20*N20,2)</f>
        <v>0</v>
      </c>
      <c r="P20" s="172">
        <v>0</v>
      </c>
      <c r="Q20" s="172">
        <f>ROUND(E20*P20,2)</f>
        <v>0</v>
      </c>
      <c r="R20" s="172" t="s">
        <v>200</v>
      </c>
      <c r="S20" s="172" t="s">
        <v>136</v>
      </c>
      <c r="T20" s="173" t="s">
        <v>182</v>
      </c>
      <c r="U20" s="157">
        <v>1.94</v>
      </c>
      <c r="V20" s="157">
        <f>ROUND(E20*U20,2)</f>
        <v>3.88</v>
      </c>
      <c r="W20" s="157"/>
      <c r="X20" s="157" t="s">
        <v>183</v>
      </c>
      <c r="Y20" s="148"/>
      <c r="Z20" s="148"/>
      <c r="AA20" s="148"/>
      <c r="AB20" s="148"/>
      <c r="AC20" s="148"/>
      <c r="AD20" s="148"/>
      <c r="AE20" s="148"/>
      <c r="AF20" s="148"/>
      <c r="AG20" s="148" t="s">
        <v>201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5">
      <c r="A21" s="155"/>
      <c r="B21" s="156"/>
      <c r="C21" s="186" t="s">
        <v>202</v>
      </c>
      <c r="D21" s="158"/>
      <c r="E21" s="159">
        <v>2</v>
      </c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48"/>
      <c r="Z21" s="148"/>
      <c r="AA21" s="148"/>
      <c r="AB21" s="148"/>
      <c r="AC21" s="148"/>
      <c r="AD21" s="148"/>
      <c r="AE21" s="148"/>
      <c r="AF21" s="148"/>
      <c r="AG21" s="148" t="s">
        <v>159</v>
      </c>
      <c r="AH21" s="148">
        <v>0</v>
      </c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5">
      <c r="A22" s="167">
        <v>6</v>
      </c>
      <c r="B22" s="168" t="s">
        <v>203</v>
      </c>
      <c r="C22" s="185" t="s">
        <v>204</v>
      </c>
      <c r="D22" s="169" t="s">
        <v>190</v>
      </c>
      <c r="E22" s="170">
        <v>2</v>
      </c>
      <c r="F22" s="171"/>
      <c r="G22" s="172">
        <f>ROUND(E22*F22,2)</f>
        <v>0</v>
      </c>
      <c r="H22" s="171"/>
      <c r="I22" s="172">
        <f>ROUND(E22*H22,2)</f>
        <v>0</v>
      </c>
      <c r="J22" s="171"/>
      <c r="K22" s="172">
        <f>ROUND(E22*J22,2)</f>
        <v>0</v>
      </c>
      <c r="L22" s="172">
        <v>21</v>
      </c>
      <c r="M22" s="172">
        <f>G22*(1+L22/100)</f>
        <v>0</v>
      </c>
      <c r="N22" s="172">
        <v>0</v>
      </c>
      <c r="O22" s="172">
        <f>ROUND(E22*N22,2)</f>
        <v>0</v>
      </c>
      <c r="P22" s="172">
        <v>0</v>
      </c>
      <c r="Q22" s="172">
        <f>ROUND(E22*P22,2)</f>
        <v>0</v>
      </c>
      <c r="R22" s="172" t="s">
        <v>200</v>
      </c>
      <c r="S22" s="172" t="s">
        <v>136</v>
      </c>
      <c r="T22" s="173" t="s">
        <v>182</v>
      </c>
      <c r="U22" s="157">
        <v>0.74</v>
      </c>
      <c r="V22" s="157">
        <f>ROUND(E22*U22,2)</f>
        <v>1.48</v>
      </c>
      <c r="W22" s="157"/>
      <c r="X22" s="157" t="s">
        <v>183</v>
      </c>
      <c r="Y22" s="148"/>
      <c r="Z22" s="148"/>
      <c r="AA22" s="148"/>
      <c r="AB22" s="148"/>
      <c r="AC22" s="148"/>
      <c r="AD22" s="148"/>
      <c r="AE22" s="148"/>
      <c r="AF22" s="148"/>
      <c r="AG22" s="148" t="s">
        <v>201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5">
      <c r="A23" s="155"/>
      <c r="B23" s="156"/>
      <c r="C23" s="262" t="s">
        <v>205</v>
      </c>
      <c r="D23" s="263"/>
      <c r="E23" s="263"/>
      <c r="F23" s="263"/>
      <c r="G23" s="263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48"/>
      <c r="Z23" s="148"/>
      <c r="AA23" s="148"/>
      <c r="AB23" s="148"/>
      <c r="AC23" s="148"/>
      <c r="AD23" s="148"/>
      <c r="AE23" s="148"/>
      <c r="AF23" s="148"/>
      <c r="AG23" s="148" t="s">
        <v>186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5">
      <c r="A24" s="155"/>
      <c r="B24" s="156"/>
      <c r="C24" s="186" t="s">
        <v>58</v>
      </c>
      <c r="D24" s="158"/>
      <c r="E24" s="159">
        <v>2</v>
      </c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48"/>
      <c r="Z24" s="148"/>
      <c r="AA24" s="148"/>
      <c r="AB24" s="148"/>
      <c r="AC24" s="148"/>
      <c r="AD24" s="148"/>
      <c r="AE24" s="148"/>
      <c r="AF24" s="148"/>
      <c r="AG24" s="148" t="s">
        <v>159</v>
      </c>
      <c r="AH24" s="148">
        <v>0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ht="20.399999999999999" outlineLevel="1" x14ac:dyDescent="0.25">
      <c r="A25" s="167">
        <v>7</v>
      </c>
      <c r="B25" s="168" t="s">
        <v>206</v>
      </c>
      <c r="C25" s="185" t="s">
        <v>207</v>
      </c>
      <c r="D25" s="169" t="s">
        <v>208</v>
      </c>
      <c r="E25" s="170">
        <v>85.85</v>
      </c>
      <c r="F25" s="171"/>
      <c r="G25" s="172">
        <f>ROUND(E25*F25,2)</f>
        <v>0</v>
      </c>
      <c r="H25" s="171"/>
      <c r="I25" s="172">
        <f>ROUND(E25*H25,2)</f>
        <v>0</v>
      </c>
      <c r="J25" s="171"/>
      <c r="K25" s="172">
        <f>ROUND(E25*J25,2)</f>
        <v>0</v>
      </c>
      <c r="L25" s="172">
        <v>21</v>
      </c>
      <c r="M25" s="172">
        <f>G25*(1+L25/100)</f>
        <v>0</v>
      </c>
      <c r="N25" s="172">
        <v>0</v>
      </c>
      <c r="O25" s="172">
        <f>ROUND(E25*N25,2)</f>
        <v>0</v>
      </c>
      <c r="P25" s="172">
        <v>0.13800000000000001</v>
      </c>
      <c r="Q25" s="172">
        <f>ROUND(E25*P25,2)</f>
        <v>11.85</v>
      </c>
      <c r="R25" s="172" t="s">
        <v>209</v>
      </c>
      <c r="S25" s="172" t="s">
        <v>136</v>
      </c>
      <c r="T25" s="173" t="s">
        <v>182</v>
      </c>
      <c r="U25" s="157">
        <v>0.16</v>
      </c>
      <c r="V25" s="157">
        <f>ROUND(E25*U25,2)</f>
        <v>13.74</v>
      </c>
      <c r="W25" s="157"/>
      <c r="X25" s="157" t="s">
        <v>183</v>
      </c>
      <c r="Y25" s="148"/>
      <c r="Z25" s="148"/>
      <c r="AA25" s="148"/>
      <c r="AB25" s="148"/>
      <c r="AC25" s="148"/>
      <c r="AD25" s="148"/>
      <c r="AE25" s="148"/>
      <c r="AF25" s="148"/>
      <c r="AG25" s="148" t="s">
        <v>184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 x14ac:dyDescent="0.25">
      <c r="A26" s="155"/>
      <c r="B26" s="156"/>
      <c r="C26" s="262" t="s">
        <v>210</v>
      </c>
      <c r="D26" s="263"/>
      <c r="E26" s="263"/>
      <c r="F26" s="263"/>
      <c r="G26" s="263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48"/>
      <c r="Z26" s="148"/>
      <c r="AA26" s="148"/>
      <c r="AB26" s="148"/>
      <c r="AC26" s="148"/>
      <c r="AD26" s="148"/>
      <c r="AE26" s="148"/>
      <c r="AF26" s="148"/>
      <c r="AG26" s="148" t="s">
        <v>186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5">
      <c r="A27" s="155"/>
      <c r="B27" s="156"/>
      <c r="C27" s="186" t="s">
        <v>211</v>
      </c>
      <c r="D27" s="158"/>
      <c r="E27" s="159">
        <v>12</v>
      </c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48"/>
      <c r="Z27" s="148"/>
      <c r="AA27" s="148"/>
      <c r="AB27" s="148"/>
      <c r="AC27" s="148"/>
      <c r="AD27" s="148"/>
      <c r="AE27" s="148"/>
      <c r="AF27" s="148"/>
      <c r="AG27" s="148" t="s">
        <v>159</v>
      </c>
      <c r="AH27" s="148">
        <v>0</v>
      </c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5">
      <c r="A28" s="155"/>
      <c r="B28" s="156"/>
      <c r="C28" s="186" t="s">
        <v>212</v>
      </c>
      <c r="D28" s="158"/>
      <c r="E28" s="159">
        <v>73.849999999999994</v>
      </c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48"/>
      <c r="Z28" s="148"/>
      <c r="AA28" s="148"/>
      <c r="AB28" s="148"/>
      <c r="AC28" s="148"/>
      <c r="AD28" s="148"/>
      <c r="AE28" s="148"/>
      <c r="AF28" s="148"/>
      <c r="AG28" s="148" t="s">
        <v>159</v>
      </c>
      <c r="AH28" s="148">
        <v>0</v>
      </c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ht="20.399999999999999" outlineLevel="1" x14ac:dyDescent="0.25">
      <c r="A29" s="167">
        <v>8</v>
      </c>
      <c r="B29" s="168" t="s">
        <v>213</v>
      </c>
      <c r="C29" s="185" t="s">
        <v>214</v>
      </c>
      <c r="D29" s="169" t="s">
        <v>208</v>
      </c>
      <c r="E29" s="170">
        <v>85.85</v>
      </c>
      <c r="F29" s="171"/>
      <c r="G29" s="172">
        <f>ROUND(E29*F29,2)</f>
        <v>0</v>
      </c>
      <c r="H29" s="171"/>
      <c r="I29" s="172">
        <f>ROUND(E29*H29,2)</f>
        <v>0</v>
      </c>
      <c r="J29" s="171"/>
      <c r="K29" s="172">
        <f>ROUND(E29*J29,2)</f>
        <v>0</v>
      </c>
      <c r="L29" s="172">
        <v>21</v>
      </c>
      <c r="M29" s="172">
        <f>G29*(1+L29/100)</f>
        <v>0</v>
      </c>
      <c r="N29" s="172">
        <v>0</v>
      </c>
      <c r="O29" s="172">
        <f>ROUND(E29*N29,2)</f>
        <v>0</v>
      </c>
      <c r="P29" s="172">
        <v>0.33</v>
      </c>
      <c r="Q29" s="172">
        <f>ROUND(E29*P29,2)</f>
        <v>28.33</v>
      </c>
      <c r="R29" s="172" t="s">
        <v>209</v>
      </c>
      <c r="S29" s="172" t="s">
        <v>136</v>
      </c>
      <c r="T29" s="173" t="s">
        <v>182</v>
      </c>
      <c r="U29" s="157">
        <v>0.3135</v>
      </c>
      <c r="V29" s="157">
        <f>ROUND(E29*U29,2)</f>
        <v>26.91</v>
      </c>
      <c r="W29" s="157"/>
      <c r="X29" s="157" t="s">
        <v>183</v>
      </c>
      <c r="Y29" s="148"/>
      <c r="Z29" s="148"/>
      <c r="AA29" s="148"/>
      <c r="AB29" s="148"/>
      <c r="AC29" s="148"/>
      <c r="AD29" s="148"/>
      <c r="AE29" s="148"/>
      <c r="AF29" s="148"/>
      <c r="AG29" s="148" t="s">
        <v>184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5">
      <c r="A30" s="155"/>
      <c r="B30" s="156"/>
      <c r="C30" s="186" t="s">
        <v>215</v>
      </c>
      <c r="D30" s="158"/>
      <c r="E30" s="159">
        <v>85.85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48"/>
      <c r="Z30" s="148"/>
      <c r="AA30" s="148"/>
      <c r="AB30" s="148"/>
      <c r="AC30" s="148"/>
      <c r="AD30" s="148"/>
      <c r="AE30" s="148"/>
      <c r="AF30" s="148"/>
      <c r="AG30" s="148" t="s">
        <v>159</v>
      </c>
      <c r="AH30" s="148">
        <v>0</v>
      </c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ht="20.399999999999999" outlineLevel="1" x14ac:dyDescent="0.25">
      <c r="A31" s="167">
        <v>9</v>
      </c>
      <c r="B31" s="168" t="s">
        <v>216</v>
      </c>
      <c r="C31" s="185" t="s">
        <v>217</v>
      </c>
      <c r="D31" s="169" t="s">
        <v>208</v>
      </c>
      <c r="E31" s="170">
        <v>109.625</v>
      </c>
      <c r="F31" s="171"/>
      <c r="G31" s="172">
        <f>ROUND(E31*F31,2)</f>
        <v>0</v>
      </c>
      <c r="H31" s="171"/>
      <c r="I31" s="172">
        <f>ROUND(E31*H31,2)</f>
        <v>0</v>
      </c>
      <c r="J31" s="171"/>
      <c r="K31" s="172">
        <f>ROUND(E31*J31,2)</f>
        <v>0</v>
      </c>
      <c r="L31" s="172">
        <v>21</v>
      </c>
      <c r="M31" s="172">
        <f>G31*(1+L31/100)</f>
        <v>0</v>
      </c>
      <c r="N31" s="172">
        <v>0</v>
      </c>
      <c r="O31" s="172">
        <f>ROUND(E31*N31,2)</f>
        <v>0</v>
      </c>
      <c r="P31" s="172">
        <v>0.33</v>
      </c>
      <c r="Q31" s="172">
        <f>ROUND(E31*P31,2)</f>
        <v>36.18</v>
      </c>
      <c r="R31" s="172" t="s">
        <v>209</v>
      </c>
      <c r="S31" s="172" t="s">
        <v>136</v>
      </c>
      <c r="T31" s="173" t="s">
        <v>182</v>
      </c>
      <c r="U31" s="157">
        <v>0.06</v>
      </c>
      <c r="V31" s="157">
        <f>ROUND(E31*U31,2)</f>
        <v>6.58</v>
      </c>
      <c r="W31" s="157"/>
      <c r="X31" s="157" t="s">
        <v>183</v>
      </c>
      <c r="Y31" s="148"/>
      <c r="Z31" s="148"/>
      <c r="AA31" s="148"/>
      <c r="AB31" s="148"/>
      <c r="AC31" s="148"/>
      <c r="AD31" s="148"/>
      <c r="AE31" s="148"/>
      <c r="AF31" s="148"/>
      <c r="AG31" s="148" t="s">
        <v>184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5">
      <c r="A32" s="155"/>
      <c r="B32" s="156"/>
      <c r="C32" s="186" t="s">
        <v>218</v>
      </c>
      <c r="D32" s="158"/>
      <c r="E32" s="159">
        <v>89.03</v>
      </c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48"/>
      <c r="Z32" s="148"/>
      <c r="AA32" s="148"/>
      <c r="AB32" s="148"/>
      <c r="AC32" s="148"/>
      <c r="AD32" s="148"/>
      <c r="AE32" s="148"/>
      <c r="AF32" s="148"/>
      <c r="AG32" s="148" t="s">
        <v>159</v>
      </c>
      <c r="AH32" s="148">
        <v>0</v>
      </c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 x14ac:dyDescent="0.25">
      <c r="A33" s="155"/>
      <c r="B33" s="156"/>
      <c r="C33" s="186" t="s">
        <v>219</v>
      </c>
      <c r="D33" s="158"/>
      <c r="E33" s="159">
        <v>20.6</v>
      </c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48"/>
      <c r="Z33" s="148"/>
      <c r="AA33" s="148"/>
      <c r="AB33" s="148"/>
      <c r="AC33" s="148"/>
      <c r="AD33" s="148"/>
      <c r="AE33" s="148"/>
      <c r="AF33" s="148"/>
      <c r="AG33" s="148" t="s">
        <v>159</v>
      </c>
      <c r="AH33" s="148">
        <v>0</v>
      </c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ht="20.399999999999999" outlineLevel="1" x14ac:dyDescent="0.25">
      <c r="A34" s="167">
        <v>10</v>
      </c>
      <c r="B34" s="168" t="s">
        <v>220</v>
      </c>
      <c r="C34" s="185" t="s">
        <v>221</v>
      </c>
      <c r="D34" s="169" t="s">
        <v>208</v>
      </c>
      <c r="E34" s="170">
        <v>91.474999999999994</v>
      </c>
      <c r="F34" s="171"/>
      <c r="G34" s="172">
        <f>ROUND(E34*F34,2)</f>
        <v>0</v>
      </c>
      <c r="H34" s="171"/>
      <c r="I34" s="172">
        <f>ROUND(E34*H34,2)</f>
        <v>0</v>
      </c>
      <c r="J34" s="171"/>
      <c r="K34" s="172">
        <f>ROUND(E34*J34,2)</f>
        <v>0</v>
      </c>
      <c r="L34" s="172">
        <v>21</v>
      </c>
      <c r="M34" s="172">
        <f>G34*(1+L34/100)</f>
        <v>0</v>
      </c>
      <c r="N34" s="172">
        <v>0</v>
      </c>
      <c r="O34" s="172">
        <f>ROUND(E34*N34,2)</f>
        <v>0</v>
      </c>
      <c r="P34" s="172">
        <v>0.33</v>
      </c>
      <c r="Q34" s="172">
        <f>ROUND(E34*P34,2)</f>
        <v>30.19</v>
      </c>
      <c r="R34" s="172" t="s">
        <v>209</v>
      </c>
      <c r="S34" s="172" t="s">
        <v>136</v>
      </c>
      <c r="T34" s="173" t="s">
        <v>182</v>
      </c>
      <c r="U34" s="157">
        <v>0.113</v>
      </c>
      <c r="V34" s="157">
        <f>ROUND(E34*U34,2)</f>
        <v>10.34</v>
      </c>
      <c r="W34" s="157"/>
      <c r="X34" s="157" t="s">
        <v>183</v>
      </c>
      <c r="Y34" s="148"/>
      <c r="Z34" s="148"/>
      <c r="AA34" s="148"/>
      <c r="AB34" s="148"/>
      <c r="AC34" s="148"/>
      <c r="AD34" s="148"/>
      <c r="AE34" s="148"/>
      <c r="AF34" s="148"/>
      <c r="AG34" s="148" t="s">
        <v>184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1" x14ac:dyDescent="0.25">
      <c r="A35" s="155"/>
      <c r="B35" s="156"/>
      <c r="C35" s="186" t="s">
        <v>222</v>
      </c>
      <c r="D35" s="158"/>
      <c r="E35" s="159">
        <v>91.47</v>
      </c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48"/>
      <c r="Z35" s="148"/>
      <c r="AA35" s="148"/>
      <c r="AB35" s="148"/>
      <c r="AC35" s="148"/>
      <c r="AD35" s="148"/>
      <c r="AE35" s="148"/>
      <c r="AF35" s="148"/>
      <c r="AG35" s="148" t="s">
        <v>159</v>
      </c>
      <c r="AH35" s="148">
        <v>0</v>
      </c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ht="20.399999999999999" outlineLevel="1" x14ac:dyDescent="0.25">
      <c r="A36" s="167">
        <v>11</v>
      </c>
      <c r="B36" s="168" t="s">
        <v>223</v>
      </c>
      <c r="C36" s="185" t="s">
        <v>224</v>
      </c>
      <c r="D36" s="169" t="s">
        <v>208</v>
      </c>
      <c r="E36" s="170">
        <v>91.474999999999994</v>
      </c>
      <c r="F36" s="171"/>
      <c r="G36" s="172">
        <f>ROUND(E36*F36,2)</f>
        <v>0</v>
      </c>
      <c r="H36" s="171"/>
      <c r="I36" s="172">
        <f>ROUND(E36*H36,2)</f>
        <v>0</v>
      </c>
      <c r="J36" s="171"/>
      <c r="K36" s="172">
        <f>ROUND(E36*J36,2)</f>
        <v>0</v>
      </c>
      <c r="L36" s="172">
        <v>21</v>
      </c>
      <c r="M36" s="172">
        <f>G36*(1+L36/100)</f>
        <v>0</v>
      </c>
      <c r="N36" s="172">
        <v>0</v>
      </c>
      <c r="O36" s="172">
        <f>ROUND(E36*N36,2)</f>
        <v>0</v>
      </c>
      <c r="P36" s="172">
        <v>0.22</v>
      </c>
      <c r="Q36" s="172">
        <f>ROUND(E36*P36,2)</f>
        <v>20.12</v>
      </c>
      <c r="R36" s="172" t="s">
        <v>209</v>
      </c>
      <c r="S36" s="172" t="s">
        <v>136</v>
      </c>
      <c r="T36" s="173" t="s">
        <v>182</v>
      </c>
      <c r="U36" s="157">
        <v>0.12</v>
      </c>
      <c r="V36" s="157">
        <f>ROUND(E36*U36,2)</f>
        <v>10.98</v>
      </c>
      <c r="W36" s="157"/>
      <c r="X36" s="157" t="s">
        <v>183</v>
      </c>
      <c r="Y36" s="148"/>
      <c r="Z36" s="148"/>
      <c r="AA36" s="148"/>
      <c r="AB36" s="148"/>
      <c r="AC36" s="148"/>
      <c r="AD36" s="148"/>
      <c r="AE36" s="148"/>
      <c r="AF36" s="148"/>
      <c r="AG36" s="148" t="s">
        <v>184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ht="21" outlineLevel="1" x14ac:dyDescent="0.25">
      <c r="A37" s="155"/>
      <c r="B37" s="156"/>
      <c r="C37" s="262" t="s">
        <v>225</v>
      </c>
      <c r="D37" s="263"/>
      <c r="E37" s="263"/>
      <c r="F37" s="263"/>
      <c r="G37" s="263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48"/>
      <c r="Z37" s="148"/>
      <c r="AA37" s="148"/>
      <c r="AB37" s="148"/>
      <c r="AC37" s="148"/>
      <c r="AD37" s="148"/>
      <c r="AE37" s="148"/>
      <c r="AF37" s="148"/>
      <c r="AG37" s="148" t="s">
        <v>186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81" t="str">
        <f>C37</f>
        <v>s naložením na dopravní prostředek, očištění povrchu od frézované plochy, opotřebování frézovacích nástrojů (nožů, upínacích kroužků, držáků) nutné ruční odstranění (vybourání) živičného krytu kolem překážek,</v>
      </c>
      <c r="BB37" s="148"/>
      <c r="BC37" s="148"/>
      <c r="BD37" s="148"/>
      <c r="BE37" s="148"/>
      <c r="BF37" s="148"/>
      <c r="BG37" s="148"/>
      <c r="BH37" s="148"/>
    </row>
    <row r="38" spans="1:60" outlineLevel="1" x14ac:dyDescent="0.25">
      <c r="A38" s="155"/>
      <c r="B38" s="156"/>
      <c r="C38" s="186" t="s">
        <v>226</v>
      </c>
      <c r="D38" s="158"/>
      <c r="E38" s="159">
        <v>72.38</v>
      </c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48"/>
      <c r="Z38" s="148"/>
      <c r="AA38" s="148"/>
      <c r="AB38" s="148"/>
      <c r="AC38" s="148"/>
      <c r="AD38" s="148"/>
      <c r="AE38" s="148"/>
      <c r="AF38" s="148"/>
      <c r="AG38" s="148" t="s">
        <v>159</v>
      </c>
      <c r="AH38" s="148">
        <v>0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1" x14ac:dyDescent="0.25">
      <c r="A39" s="155"/>
      <c r="B39" s="156"/>
      <c r="C39" s="186" t="s">
        <v>227</v>
      </c>
      <c r="D39" s="158"/>
      <c r="E39" s="159">
        <v>19.100000000000001</v>
      </c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48"/>
      <c r="Z39" s="148"/>
      <c r="AA39" s="148"/>
      <c r="AB39" s="148"/>
      <c r="AC39" s="148"/>
      <c r="AD39" s="148"/>
      <c r="AE39" s="148"/>
      <c r="AF39" s="148"/>
      <c r="AG39" s="148" t="s">
        <v>159</v>
      </c>
      <c r="AH39" s="148">
        <v>0</v>
      </c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5">
      <c r="A40" s="167">
        <v>12</v>
      </c>
      <c r="B40" s="168" t="s">
        <v>228</v>
      </c>
      <c r="C40" s="185" t="s">
        <v>229</v>
      </c>
      <c r="D40" s="169" t="s">
        <v>230</v>
      </c>
      <c r="E40" s="170">
        <v>42</v>
      </c>
      <c r="F40" s="171"/>
      <c r="G40" s="172">
        <f>ROUND(E40*F40,2)</f>
        <v>0</v>
      </c>
      <c r="H40" s="171"/>
      <c r="I40" s="172">
        <f>ROUND(E40*H40,2)</f>
        <v>0</v>
      </c>
      <c r="J40" s="171"/>
      <c r="K40" s="172">
        <f>ROUND(E40*J40,2)</f>
        <v>0</v>
      </c>
      <c r="L40" s="172">
        <v>21</v>
      </c>
      <c r="M40" s="172">
        <f>G40*(1+L40/100)</f>
        <v>0</v>
      </c>
      <c r="N40" s="172">
        <v>0</v>
      </c>
      <c r="O40" s="172">
        <f>ROUND(E40*N40,2)</f>
        <v>0</v>
      </c>
      <c r="P40" s="172">
        <v>0.22</v>
      </c>
      <c r="Q40" s="172">
        <f>ROUND(E40*P40,2)</f>
        <v>9.24</v>
      </c>
      <c r="R40" s="172" t="s">
        <v>209</v>
      </c>
      <c r="S40" s="172" t="s">
        <v>136</v>
      </c>
      <c r="T40" s="173" t="s">
        <v>182</v>
      </c>
      <c r="U40" s="157">
        <v>0.14299999999999999</v>
      </c>
      <c r="V40" s="157">
        <f>ROUND(E40*U40,2)</f>
        <v>6.01</v>
      </c>
      <c r="W40" s="157"/>
      <c r="X40" s="157" t="s">
        <v>183</v>
      </c>
      <c r="Y40" s="148"/>
      <c r="Z40" s="148"/>
      <c r="AA40" s="148"/>
      <c r="AB40" s="148"/>
      <c r="AC40" s="148"/>
      <c r="AD40" s="148"/>
      <c r="AE40" s="148"/>
      <c r="AF40" s="148"/>
      <c r="AG40" s="148" t="s">
        <v>184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outlineLevel="1" x14ac:dyDescent="0.25">
      <c r="A41" s="155"/>
      <c r="B41" s="156"/>
      <c r="C41" s="262" t="s">
        <v>231</v>
      </c>
      <c r="D41" s="263"/>
      <c r="E41" s="263"/>
      <c r="F41" s="263"/>
      <c r="G41" s="263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48"/>
      <c r="Z41" s="148"/>
      <c r="AA41" s="148"/>
      <c r="AB41" s="148"/>
      <c r="AC41" s="148"/>
      <c r="AD41" s="148"/>
      <c r="AE41" s="148"/>
      <c r="AF41" s="148"/>
      <c r="AG41" s="148" t="s">
        <v>186</v>
      </c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81" t="str">
        <f>C41</f>
        <v>s vybouráním lože, s přemístěním hmot na skládku na vzdálenost do 3 m nebo naložením na dopravní prostředek</v>
      </c>
      <c r="BB41" s="148"/>
      <c r="BC41" s="148"/>
      <c r="BD41" s="148"/>
      <c r="BE41" s="148"/>
      <c r="BF41" s="148"/>
      <c r="BG41" s="148"/>
      <c r="BH41" s="148"/>
    </row>
    <row r="42" spans="1:60" outlineLevel="1" x14ac:dyDescent="0.25">
      <c r="A42" s="155"/>
      <c r="B42" s="156"/>
      <c r="C42" s="186" t="s">
        <v>232</v>
      </c>
      <c r="D42" s="158"/>
      <c r="E42" s="159">
        <v>42</v>
      </c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48"/>
      <c r="Z42" s="148"/>
      <c r="AA42" s="148"/>
      <c r="AB42" s="148"/>
      <c r="AC42" s="148"/>
      <c r="AD42" s="148"/>
      <c r="AE42" s="148"/>
      <c r="AF42" s="148"/>
      <c r="AG42" s="148" t="s">
        <v>159</v>
      </c>
      <c r="AH42" s="148">
        <v>0</v>
      </c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 x14ac:dyDescent="0.25">
      <c r="A43" s="167">
        <v>13</v>
      </c>
      <c r="B43" s="168" t="s">
        <v>233</v>
      </c>
      <c r="C43" s="185" t="s">
        <v>234</v>
      </c>
      <c r="D43" s="169" t="s">
        <v>230</v>
      </c>
      <c r="E43" s="170">
        <v>62</v>
      </c>
      <c r="F43" s="171"/>
      <c r="G43" s="172">
        <f>ROUND(E43*F43,2)</f>
        <v>0</v>
      </c>
      <c r="H43" s="171"/>
      <c r="I43" s="172">
        <f>ROUND(E43*H43,2)</f>
        <v>0</v>
      </c>
      <c r="J43" s="171"/>
      <c r="K43" s="172">
        <f>ROUND(E43*J43,2)</f>
        <v>0</v>
      </c>
      <c r="L43" s="172">
        <v>21</v>
      </c>
      <c r="M43" s="172">
        <f>G43*(1+L43/100)</f>
        <v>0</v>
      </c>
      <c r="N43" s="172">
        <v>0</v>
      </c>
      <c r="O43" s="172">
        <f>ROUND(E43*N43,2)</f>
        <v>0</v>
      </c>
      <c r="P43" s="172">
        <v>0.27</v>
      </c>
      <c r="Q43" s="172">
        <f>ROUND(E43*P43,2)</f>
        <v>16.739999999999998</v>
      </c>
      <c r="R43" s="172" t="s">
        <v>209</v>
      </c>
      <c r="S43" s="172" t="s">
        <v>136</v>
      </c>
      <c r="T43" s="173" t="s">
        <v>182</v>
      </c>
      <c r="U43" s="157">
        <v>0.123</v>
      </c>
      <c r="V43" s="157">
        <f>ROUND(E43*U43,2)</f>
        <v>7.63</v>
      </c>
      <c r="W43" s="157"/>
      <c r="X43" s="157" t="s">
        <v>183</v>
      </c>
      <c r="Y43" s="148"/>
      <c r="Z43" s="148"/>
      <c r="AA43" s="148"/>
      <c r="AB43" s="148"/>
      <c r="AC43" s="148"/>
      <c r="AD43" s="148"/>
      <c r="AE43" s="148"/>
      <c r="AF43" s="148"/>
      <c r="AG43" s="148" t="s">
        <v>184</v>
      </c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1" x14ac:dyDescent="0.25">
      <c r="A44" s="155"/>
      <c r="B44" s="156"/>
      <c r="C44" s="262" t="s">
        <v>231</v>
      </c>
      <c r="D44" s="263"/>
      <c r="E44" s="263"/>
      <c r="F44" s="263"/>
      <c r="G44" s="263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48"/>
      <c r="Z44" s="148"/>
      <c r="AA44" s="148"/>
      <c r="AB44" s="148"/>
      <c r="AC44" s="148"/>
      <c r="AD44" s="148"/>
      <c r="AE44" s="148"/>
      <c r="AF44" s="148"/>
      <c r="AG44" s="148" t="s">
        <v>186</v>
      </c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81" t="str">
        <f>C44</f>
        <v>s vybouráním lože, s přemístěním hmot na skládku na vzdálenost do 3 m nebo naložením na dopravní prostředek</v>
      </c>
      <c r="BB44" s="148"/>
      <c r="BC44" s="148"/>
      <c r="BD44" s="148"/>
      <c r="BE44" s="148"/>
      <c r="BF44" s="148"/>
      <c r="BG44" s="148"/>
      <c r="BH44" s="148"/>
    </row>
    <row r="45" spans="1:60" outlineLevel="1" x14ac:dyDescent="0.25">
      <c r="A45" s="155"/>
      <c r="B45" s="156"/>
      <c r="C45" s="186" t="s">
        <v>235</v>
      </c>
      <c r="D45" s="158"/>
      <c r="E45" s="159">
        <v>62</v>
      </c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48"/>
      <c r="Z45" s="148"/>
      <c r="AA45" s="148"/>
      <c r="AB45" s="148"/>
      <c r="AC45" s="148"/>
      <c r="AD45" s="148"/>
      <c r="AE45" s="148"/>
      <c r="AF45" s="148"/>
      <c r="AG45" s="148" t="s">
        <v>159</v>
      </c>
      <c r="AH45" s="148">
        <v>0</v>
      </c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 x14ac:dyDescent="0.25">
      <c r="A46" s="167">
        <v>14</v>
      </c>
      <c r="B46" s="168" t="s">
        <v>236</v>
      </c>
      <c r="C46" s="185" t="s">
        <v>237</v>
      </c>
      <c r="D46" s="169" t="s">
        <v>180</v>
      </c>
      <c r="E46" s="170">
        <v>20.6525</v>
      </c>
      <c r="F46" s="171"/>
      <c r="G46" s="172">
        <f>ROUND(E46*F46,2)</f>
        <v>0</v>
      </c>
      <c r="H46" s="171"/>
      <c r="I46" s="172">
        <f>ROUND(E46*H46,2)</f>
        <v>0</v>
      </c>
      <c r="J46" s="171"/>
      <c r="K46" s="172">
        <f>ROUND(E46*J46,2)</f>
        <v>0</v>
      </c>
      <c r="L46" s="172">
        <v>21</v>
      </c>
      <c r="M46" s="172">
        <f>G46*(1+L46/100)</f>
        <v>0</v>
      </c>
      <c r="N46" s="172">
        <v>0</v>
      </c>
      <c r="O46" s="172">
        <f>ROUND(E46*N46,2)</f>
        <v>0</v>
      </c>
      <c r="P46" s="172">
        <v>0</v>
      </c>
      <c r="Q46" s="172">
        <f>ROUND(E46*P46,2)</f>
        <v>0</v>
      </c>
      <c r="R46" s="172" t="s">
        <v>200</v>
      </c>
      <c r="S46" s="172" t="s">
        <v>136</v>
      </c>
      <c r="T46" s="173" t="s">
        <v>182</v>
      </c>
      <c r="U46" s="157">
        <v>9.5200000000000007E-2</v>
      </c>
      <c r="V46" s="157">
        <f>ROUND(E46*U46,2)</f>
        <v>1.97</v>
      </c>
      <c r="W46" s="157"/>
      <c r="X46" s="157" t="s">
        <v>183</v>
      </c>
      <c r="Y46" s="148"/>
      <c r="Z46" s="148"/>
      <c r="AA46" s="148"/>
      <c r="AB46" s="148"/>
      <c r="AC46" s="148"/>
      <c r="AD46" s="148"/>
      <c r="AE46" s="148"/>
      <c r="AF46" s="148"/>
      <c r="AG46" s="148" t="s">
        <v>184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1" x14ac:dyDescent="0.25">
      <c r="A47" s="155"/>
      <c r="B47" s="156"/>
      <c r="C47" s="262" t="s">
        <v>238</v>
      </c>
      <c r="D47" s="263"/>
      <c r="E47" s="263"/>
      <c r="F47" s="263"/>
      <c r="G47" s="263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48"/>
      <c r="Z47" s="148"/>
      <c r="AA47" s="148"/>
      <c r="AB47" s="148"/>
      <c r="AC47" s="148"/>
      <c r="AD47" s="148"/>
      <c r="AE47" s="148"/>
      <c r="AF47" s="148"/>
      <c r="AG47" s="148" t="s">
        <v>186</v>
      </c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81" t="str">
        <f>C47</f>
        <v>nebo lesní půdy, s vodorovným přemístěním na hromady v místě upotřebení nebo na dočasné či trvalé skládky se složením</v>
      </c>
      <c r="BB47" s="148"/>
      <c r="BC47" s="148"/>
      <c r="BD47" s="148"/>
      <c r="BE47" s="148"/>
      <c r="BF47" s="148"/>
      <c r="BG47" s="148"/>
      <c r="BH47" s="148"/>
    </row>
    <row r="48" spans="1:60" outlineLevel="1" x14ac:dyDescent="0.25">
      <c r="A48" s="155"/>
      <c r="B48" s="156"/>
      <c r="C48" s="186" t="s">
        <v>239</v>
      </c>
      <c r="D48" s="158"/>
      <c r="E48" s="159">
        <v>4.43</v>
      </c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48"/>
      <c r="Z48" s="148"/>
      <c r="AA48" s="148"/>
      <c r="AB48" s="148"/>
      <c r="AC48" s="148"/>
      <c r="AD48" s="148"/>
      <c r="AE48" s="148"/>
      <c r="AF48" s="148"/>
      <c r="AG48" s="148" t="s">
        <v>159</v>
      </c>
      <c r="AH48" s="148">
        <v>0</v>
      </c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 x14ac:dyDescent="0.25">
      <c r="A49" s="155"/>
      <c r="B49" s="156"/>
      <c r="C49" s="186" t="s">
        <v>240</v>
      </c>
      <c r="D49" s="158"/>
      <c r="E49" s="159">
        <v>7.2</v>
      </c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48"/>
      <c r="Z49" s="148"/>
      <c r="AA49" s="148"/>
      <c r="AB49" s="148"/>
      <c r="AC49" s="148"/>
      <c r="AD49" s="148"/>
      <c r="AE49" s="148"/>
      <c r="AF49" s="148"/>
      <c r="AG49" s="148" t="s">
        <v>159</v>
      </c>
      <c r="AH49" s="148">
        <v>0</v>
      </c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outlineLevel="1" x14ac:dyDescent="0.25">
      <c r="A50" s="155"/>
      <c r="B50" s="156"/>
      <c r="C50" s="186" t="s">
        <v>241</v>
      </c>
      <c r="D50" s="158"/>
      <c r="E50" s="159">
        <v>5.7</v>
      </c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48"/>
      <c r="Z50" s="148"/>
      <c r="AA50" s="148"/>
      <c r="AB50" s="148"/>
      <c r="AC50" s="148"/>
      <c r="AD50" s="148"/>
      <c r="AE50" s="148"/>
      <c r="AF50" s="148"/>
      <c r="AG50" s="148" t="s">
        <v>159</v>
      </c>
      <c r="AH50" s="148">
        <v>0</v>
      </c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outlineLevel="1" x14ac:dyDescent="0.25">
      <c r="A51" s="155"/>
      <c r="B51" s="156"/>
      <c r="C51" s="186" t="s">
        <v>242</v>
      </c>
      <c r="D51" s="158"/>
      <c r="E51" s="159">
        <v>3.32</v>
      </c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48"/>
      <c r="Z51" s="148"/>
      <c r="AA51" s="148"/>
      <c r="AB51" s="148"/>
      <c r="AC51" s="148"/>
      <c r="AD51" s="148"/>
      <c r="AE51" s="148"/>
      <c r="AF51" s="148"/>
      <c r="AG51" s="148" t="s">
        <v>159</v>
      </c>
      <c r="AH51" s="148">
        <v>0</v>
      </c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5">
      <c r="A52" s="167">
        <v>15</v>
      </c>
      <c r="B52" s="168" t="s">
        <v>243</v>
      </c>
      <c r="C52" s="185" t="s">
        <v>244</v>
      </c>
      <c r="D52" s="169" t="s">
        <v>180</v>
      </c>
      <c r="E52" s="170">
        <v>124.8175</v>
      </c>
      <c r="F52" s="171"/>
      <c r="G52" s="172">
        <f>ROUND(E52*F52,2)</f>
        <v>0</v>
      </c>
      <c r="H52" s="171"/>
      <c r="I52" s="172">
        <f>ROUND(E52*H52,2)</f>
        <v>0</v>
      </c>
      <c r="J52" s="171"/>
      <c r="K52" s="172">
        <f>ROUND(E52*J52,2)</f>
        <v>0</v>
      </c>
      <c r="L52" s="172">
        <v>21</v>
      </c>
      <c r="M52" s="172">
        <f>G52*(1+L52/100)</f>
        <v>0</v>
      </c>
      <c r="N52" s="172">
        <v>0</v>
      </c>
      <c r="O52" s="172">
        <f>ROUND(E52*N52,2)</f>
        <v>0</v>
      </c>
      <c r="P52" s="172">
        <v>0</v>
      </c>
      <c r="Q52" s="172">
        <f>ROUND(E52*P52,2)</f>
        <v>0</v>
      </c>
      <c r="R52" s="172" t="s">
        <v>200</v>
      </c>
      <c r="S52" s="172" t="s">
        <v>136</v>
      </c>
      <c r="T52" s="173" t="s">
        <v>182</v>
      </c>
      <c r="U52" s="157">
        <v>0.81799999999999995</v>
      </c>
      <c r="V52" s="157">
        <f>ROUND(E52*U52,2)</f>
        <v>102.1</v>
      </c>
      <c r="W52" s="157"/>
      <c r="X52" s="157" t="s">
        <v>183</v>
      </c>
      <c r="Y52" s="148"/>
      <c r="Z52" s="148"/>
      <c r="AA52" s="148"/>
      <c r="AB52" s="148"/>
      <c r="AC52" s="148"/>
      <c r="AD52" s="148"/>
      <c r="AE52" s="148"/>
      <c r="AF52" s="148"/>
      <c r="AG52" s="148" t="s">
        <v>184</v>
      </c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 x14ac:dyDescent="0.25">
      <c r="A53" s="155"/>
      <c r="B53" s="156"/>
      <c r="C53" s="262" t="s">
        <v>245</v>
      </c>
      <c r="D53" s="263"/>
      <c r="E53" s="263"/>
      <c r="F53" s="263"/>
      <c r="G53" s="263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48"/>
      <c r="Z53" s="148"/>
      <c r="AA53" s="148"/>
      <c r="AB53" s="148"/>
      <c r="AC53" s="148"/>
      <c r="AD53" s="148"/>
      <c r="AE53" s="148"/>
      <c r="AF53" s="148"/>
      <c r="AG53" s="148" t="s">
        <v>186</v>
      </c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81" t="str">
        <f>C53</f>
        <v>s přemístěním výkopku v příčných profilech na vzdálenost do 15 m nebo s naložením na dopravní prostředek.</v>
      </c>
      <c r="BB53" s="148"/>
      <c r="BC53" s="148"/>
      <c r="BD53" s="148"/>
      <c r="BE53" s="148"/>
      <c r="BF53" s="148"/>
      <c r="BG53" s="148"/>
      <c r="BH53" s="148"/>
    </row>
    <row r="54" spans="1:60" outlineLevel="1" x14ac:dyDescent="0.25">
      <c r="A54" s="155"/>
      <c r="B54" s="156"/>
      <c r="C54" s="186" t="s">
        <v>246</v>
      </c>
      <c r="D54" s="158"/>
      <c r="E54" s="159">
        <v>5.53</v>
      </c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48"/>
      <c r="Z54" s="148"/>
      <c r="AA54" s="148"/>
      <c r="AB54" s="148"/>
      <c r="AC54" s="148"/>
      <c r="AD54" s="148"/>
      <c r="AE54" s="148"/>
      <c r="AF54" s="148"/>
      <c r="AG54" s="148" t="s">
        <v>159</v>
      </c>
      <c r="AH54" s="148">
        <v>0</v>
      </c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outlineLevel="1" x14ac:dyDescent="0.25">
      <c r="A55" s="155"/>
      <c r="B55" s="156"/>
      <c r="C55" s="186" t="s">
        <v>247</v>
      </c>
      <c r="D55" s="158"/>
      <c r="E55" s="159">
        <v>24.6</v>
      </c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48"/>
      <c r="Z55" s="148"/>
      <c r="AA55" s="148"/>
      <c r="AB55" s="148"/>
      <c r="AC55" s="148"/>
      <c r="AD55" s="148"/>
      <c r="AE55" s="148"/>
      <c r="AF55" s="148"/>
      <c r="AG55" s="148" t="s">
        <v>159</v>
      </c>
      <c r="AH55" s="148">
        <v>0</v>
      </c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outlineLevel="1" x14ac:dyDescent="0.25">
      <c r="A56" s="155"/>
      <c r="B56" s="156"/>
      <c r="C56" s="186" t="s">
        <v>248</v>
      </c>
      <c r="D56" s="158"/>
      <c r="E56" s="159">
        <v>49.56</v>
      </c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48"/>
      <c r="Z56" s="148"/>
      <c r="AA56" s="148"/>
      <c r="AB56" s="148"/>
      <c r="AC56" s="148"/>
      <c r="AD56" s="148"/>
      <c r="AE56" s="148"/>
      <c r="AF56" s="148"/>
      <c r="AG56" s="148" t="s">
        <v>159</v>
      </c>
      <c r="AH56" s="148">
        <v>0</v>
      </c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outlineLevel="1" x14ac:dyDescent="0.25">
      <c r="A57" s="155"/>
      <c r="B57" s="156"/>
      <c r="C57" s="186" t="s">
        <v>249</v>
      </c>
      <c r="D57" s="158"/>
      <c r="E57" s="159">
        <v>34</v>
      </c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48"/>
      <c r="Z57" s="148"/>
      <c r="AA57" s="148"/>
      <c r="AB57" s="148"/>
      <c r="AC57" s="148"/>
      <c r="AD57" s="148"/>
      <c r="AE57" s="148"/>
      <c r="AF57" s="148"/>
      <c r="AG57" s="148" t="s">
        <v>159</v>
      </c>
      <c r="AH57" s="148">
        <v>0</v>
      </c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1" x14ac:dyDescent="0.25">
      <c r="A58" s="155"/>
      <c r="B58" s="156"/>
      <c r="C58" s="186" t="s">
        <v>250</v>
      </c>
      <c r="D58" s="158"/>
      <c r="E58" s="159">
        <v>10.23</v>
      </c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48"/>
      <c r="Z58" s="148"/>
      <c r="AA58" s="148"/>
      <c r="AB58" s="148"/>
      <c r="AC58" s="148"/>
      <c r="AD58" s="148"/>
      <c r="AE58" s="148"/>
      <c r="AF58" s="148"/>
      <c r="AG58" s="148" t="s">
        <v>159</v>
      </c>
      <c r="AH58" s="148">
        <v>0</v>
      </c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outlineLevel="1" x14ac:dyDescent="0.25">
      <c r="A59" s="155"/>
      <c r="B59" s="156"/>
      <c r="C59" s="186" t="s">
        <v>251</v>
      </c>
      <c r="D59" s="158"/>
      <c r="E59" s="159">
        <v>0.9</v>
      </c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48"/>
      <c r="Z59" s="148"/>
      <c r="AA59" s="148"/>
      <c r="AB59" s="148"/>
      <c r="AC59" s="148"/>
      <c r="AD59" s="148"/>
      <c r="AE59" s="148"/>
      <c r="AF59" s="148"/>
      <c r="AG59" s="148" t="s">
        <v>159</v>
      </c>
      <c r="AH59" s="148">
        <v>0</v>
      </c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outlineLevel="1" x14ac:dyDescent="0.25">
      <c r="A60" s="167">
        <v>16</v>
      </c>
      <c r="B60" s="168" t="s">
        <v>252</v>
      </c>
      <c r="C60" s="185" t="s">
        <v>253</v>
      </c>
      <c r="D60" s="169" t="s">
        <v>180</v>
      </c>
      <c r="E60" s="170">
        <v>124.8175</v>
      </c>
      <c r="F60" s="171"/>
      <c r="G60" s="172">
        <f>ROUND(E60*F60,2)</f>
        <v>0</v>
      </c>
      <c r="H60" s="171"/>
      <c r="I60" s="172">
        <f>ROUND(E60*H60,2)</f>
        <v>0</v>
      </c>
      <c r="J60" s="171"/>
      <c r="K60" s="172">
        <f>ROUND(E60*J60,2)</f>
        <v>0</v>
      </c>
      <c r="L60" s="172">
        <v>21</v>
      </c>
      <c r="M60" s="172">
        <f>G60*(1+L60/100)</f>
        <v>0</v>
      </c>
      <c r="N60" s="172">
        <v>0</v>
      </c>
      <c r="O60" s="172">
        <f>ROUND(E60*N60,2)</f>
        <v>0</v>
      </c>
      <c r="P60" s="172">
        <v>0</v>
      </c>
      <c r="Q60" s="172">
        <f>ROUND(E60*P60,2)</f>
        <v>0</v>
      </c>
      <c r="R60" s="172" t="s">
        <v>200</v>
      </c>
      <c r="S60" s="172" t="s">
        <v>136</v>
      </c>
      <c r="T60" s="173" t="s">
        <v>182</v>
      </c>
      <c r="U60" s="157">
        <v>0.11899999999999999</v>
      </c>
      <c r="V60" s="157">
        <f>ROUND(E60*U60,2)</f>
        <v>14.85</v>
      </c>
      <c r="W60" s="157"/>
      <c r="X60" s="157" t="s">
        <v>183</v>
      </c>
      <c r="Y60" s="148"/>
      <c r="Z60" s="148"/>
      <c r="AA60" s="148"/>
      <c r="AB60" s="148"/>
      <c r="AC60" s="148"/>
      <c r="AD60" s="148"/>
      <c r="AE60" s="148"/>
      <c r="AF60" s="148"/>
      <c r="AG60" s="148" t="s">
        <v>184</v>
      </c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1" x14ac:dyDescent="0.25">
      <c r="A61" s="155"/>
      <c r="B61" s="156"/>
      <c r="C61" s="262" t="s">
        <v>245</v>
      </c>
      <c r="D61" s="263"/>
      <c r="E61" s="263"/>
      <c r="F61" s="263"/>
      <c r="G61" s="263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48"/>
      <c r="Z61" s="148"/>
      <c r="AA61" s="148"/>
      <c r="AB61" s="148"/>
      <c r="AC61" s="148"/>
      <c r="AD61" s="148"/>
      <c r="AE61" s="148"/>
      <c r="AF61" s="148"/>
      <c r="AG61" s="148" t="s">
        <v>186</v>
      </c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81" t="str">
        <f>C61</f>
        <v>s přemístěním výkopku v příčných profilech na vzdálenost do 15 m nebo s naložením na dopravní prostředek.</v>
      </c>
      <c r="BB61" s="148"/>
      <c r="BC61" s="148"/>
      <c r="BD61" s="148"/>
      <c r="BE61" s="148"/>
      <c r="BF61" s="148"/>
      <c r="BG61" s="148"/>
      <c r="BH61" s="148"/>
    </row>
    <row r="62" spans="1:60" outlineLevel="1" x14ac:dyDescent="0.25">
      <c r="A62" s="155"/>
      <c r="B62" s="156"/>
      <c r="C62" s="186" t="s">
        <v>254</v>
      </c>
      <c r="D62" s="158"/>
      <c r="E62" s="159">
        <v>124.82</v>
      </c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48"/>
      <c r="Z62" s="148"/>
      <c r="AA62" s="148"/>
      <c r="AB62" s="148"/>
      <c r="AC62" s="148"/>
      <c r="AD62" s="148"/>
      <c r="AE62" s="148"/>
      <c r="AF62" s="148"/>
      <c r="AG62" s="148" t="s">
        <v>159</v>
      </c>
      <c r="AH62" s="148">
        <v>0</v>
      </c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outlineLevel="1" x14ac:dyDescent="0.25">
      <c r="A63" s="167">
        <v>17</v>
      </c>
      <c r="B63" s="168" t="s">
        <v>255</v>
      </c>
      <c r="C63" s="185" t="s">
        <v>256</v>
      </c>
      <c r="D63" s="169" t="s">
        <v>180</v>
      </c>
      <c r="E63" s="170">
        <v>14.4</v>
      </c>
      <c r="F63" s="171"/>
      <c r="G63" s="172">
        <f>ROUND(E63*F63,2)</f>
        <v>0</v>
      </c>
      <c r="H63" s="171"/>
      <c r="I63" s="172">
        <f>ROUND(E63*H63,2)</f>
        <v>0</v>
      </c>
      <c r="J63" s="171"/>
      <c r="K63" s="172">
        <f>ROUND(E63*J63,2)</f>
        <v>0</v>
      </c>
      <c r="L63" s="172">
        <v>21</v>
      </c>
      <c r="M63" s="172">
        <f>G63*(1+L63/100)</f>
        <v>0</v>
      </c>
      <c r="N63" s="172">
        <v>0</v>
      </c>
      <c r="O63" s="172">
        <f>ROUND(E63*N63,2)</f>
        <v>0</v>
      </c>
      <c r="P63" s="172">
        <v>0</v>
      </c>
      <c r="Q63" s="172">
        <f>ROUND(E63*P63,2)</f>
        <v>0</v>
      </c>
      <c r="R63" s="172" t="s">
        <v>200</v>
      </c>
      <c r="S63" s="172" t="s">
        <v>136</v>
      </c>
      <c r="T63" s="173" t="s">
        <v>182</v>
      </c>
      <c r="U63" s="157">
        <v>0.495</v>
      </c>
      <c r="V63" s="157">
        <f>ROUND(E63*U63,2)</f>
        <v>7.13</v>
      </c>
      <c r="W63" s="157"/>
      <c r="X63" s="157" t="s">
        <v>183</v>
      </c>
      <c r="Y63" s="148"/>
      <c r="Z63" s="148"/>
      <c r="AA63" s="148"/>
      <c r="AB63" s="148"/>
      <c r="AC63" s="148"/>
      <c r="AD63" s="148"/>
      <c r="AE63" s="148"/>
      <c r="AF63" s="148"/>
      <c r="AG63" s="148" t="s">
        <v>184</v>
      </c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ht="21" outlineLevel="1" x14ac:dyDescent="0.25">
      <c r="A64" s="155"/>
      <c r="B64" s="156"/>
      <c r="C64" s="262" t="s">
        <v>257</v>
      </c>
      <c r="D64" s="263"/>
      <c r="E64" s="263"/>
      <c r="F64" s="263"/>
      <c r="G64" s="263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48"/>
      <c r="Z64" s="148"/>
      <c r="AA64" s="148"/>
      <c r="AB64" s="148"/>
      <c r="AC64" s="148"/>
      <c r="AD64" s="148"/>
      <c r="AE64" s="148"/>
      <c r="AF64" s="148"/>
      <c r="AG64" s="148" t="s">
        <v>186</v>
      </c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81" t="str">
        <f>C64</f>
        <v>zapažených i nezapažených s urovnáním dna do předepsaného profilu a spádu, s přehozením výkopku na přilehlém terénu na vzdálenost do 3 m od podélné osy rýhy nebo s naložením výkopku na dopravní prostředek.</v>
      </c>
      <c r="BB64" s="148"/>
      <c r="BC64" s="148"/>
      <c r="BD64" s="148"/>
      <c r="BE64" s="148"/>
      <c r="BF64" s="148"/>
      <c r="BG64" s="148"/>
      <c r="BH64" s="148"/>
    </row>
    <row r="65" spans="1:60" outlineLevel="1" x14ac:dyDescent="0.25">
      <c r="A65" s="155"/>
      <c r="B65" s="156"/>
      <c r="C65" s="186" t="s">
        <v>258</v>
      </c>
      <c r="D65" s="158"/>
      <c r="E65" s="159">
        <v>9.6</v>
      </c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48"/>
      <c r="Z65" s="148"/>
      <c r="AA65" s="148"/>
      <c r="AB65" s="148"/>
      <c r="AC65" s="148"/>
      <c r="AD65" s="148"/>
      <c r="AE65" s="148"/>
      <c r="AF65" s="148"/>
      <c r="AG65" s="148" t="s">
        <v>159</v>
      </c>
      <c r="AH65" s="148">
        <v>0</v>
      </c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1" x14ac:dyDescent="0.25">
      <c r="A66" s="155"/>
      <c r="B66" s="156"/>
      <c r="C66" s="186" t="s">
        <v>259</v>
      </c>
      <c r="D66" s="158"/>
      <c r="E66" s="159">
        <v>1.2</v>
      </c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48"/>
      <c r="Z66" s="148"/>
      <c r="AA66" s="148"/>
      <c r="AB66" s="148"/>
      <c r="AC66" s="148"/>
      <c r="AD66" s="148"/>
      <c r="AE66" s="148"/>
      <c r="AF66" s="148"/>
      <c r="AG66" s="148" t="s">
        <v>159</v>
      </c>
      <c r="AH66" s="148">
        <v>0</v>
      </c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outlineLevel="1" x14ac:dyDescent="0.25">
      <c r="A67" s="155"/>
      <c r="B67" s="156"/>
      <c r="C67" s="186" t="s">
        <v>260</v>
      </c>
      <c r="D67" s="158"/>
      <c r="E67" s="159">
        <v>1.2</v>
      </c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48"/>
      <c r="Z67" s="148"/>
      <c r="AA67" s="148"/>
      <c r="AB67" s="148"/>
      <c r="AC67" s="148"/>
      <c r="AD67" s="148"/>
      <c r="AE67" s="148"/>
      <c r="AF67" s="148"/>
      <c r="AG67" s="148" t="s">
        <v>159</v>
      </c>
      <c r="AH67" s="148">
        <v>0</v>
      </c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outlineLevel="1" x14ac:dyDescent="0.25">
      <c r="A68" s="155"/>
      <c r="B68" s="156"/>
      <c r="C68" s="186" t="s">
        <v>261</v>
      </c>
      <c r="D68" s="158"/>
      <c r="E68" s="159">
        <v>2.4</v>
      </c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48"/>
      <c r="Z68" s="148"/>
      <c r="AA68" s="148"/>
      <c r="AB68" s="148"/>
      <c r="AC68" s="148"/>
      <c r="AD68" s="148"/>
      <c r="AE68" s="148"/>
      <c r="AF68" s="148"/>
      <c r="AG68" s="148" t="s">
        <v>159</v>
      </c>
      <c r="AH68" s="148">
        <v>0</v>
      </c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1" x14ac:dyDescent="0.25">
      <c r="A69" s="167">
        <v>18</v>
      </c>
      <c r="B69" s="168" t="s">
        <v>262</v>
      </c>
      <c r="C69" s="185" t="s">
        <v>263</v>
      </c>
      <c r="D69" s="169" t="s">
        <v>180</v>
      </c>
      <c r="E69" s="170">
        <v>14.4</v>
      </c>
      <c r="F69" s="171"/>
      <c r="G69" s="172">
        <f>ROUND(E69*F69,2)</f>
        <v>0</v>
      </c>
      <c r="H69" s="171"/>
      <c r="I69" s="172">
        <f>ROUND(E69*H69,2)</f>
        <v>0</v>
      </c>
      <c r="J69" s="171"/>
      <c r="K69" s="172">
        <f>ROUND(E69*J69,2)</f>
        <v>0</v>
      </c>
      <c r="L69" s="172">
        <v>21</v>
      </c>
      <c r="M69" s="172">
        <f>G69*(1+L69/100)</f>
        <v>0</v>
      </c>
      <c r="N69" s="172">
        <v>0</v>
      </c>
      <c r="O69" s="172">
        <f>ROUND(E69*N69,2)</f>
        <v>0</v>
      </c>
      <c r="P69" s="172">
        <v>0</v>
      </c>
      <c r="Q69" s="172">
        <f>ROUND(E69*P69,2)</f>
        <v>0</v>
      </c>
      <c r="R69" s="172" t="s">
        <v>200</v>
      </c>
      <c r="S69" s="172" t="s">
        <v>136</v>
      </c>
      <c r="T69" s="173" t="s">
        <v>182</v>
      </c>
      <c r="U69" s="157">
        <v>0.60029999999999994</v>
      </c>
      <c r="V69" s="157">
        <f>ROUND(E69*U69,2)</f>
        <v>8.64</v>
      </c>
      <c r="W69" s="157"/>
      <c r="X69" s="157" t="s">
        <v>183</v>
      </c>
      <c r="Y69" s="148"/>
      <c r="Z69" s="148"/>
      <c r="AA69" s="148"/>
      <c r="AB69" s="148"/>
      <c r="AC69" s="148"/>
      <c r="AD69" s="148"/>
      <c r="AE69" s="148"/>
      <c r="AF69" s="148"/>
      <c r="AG69" s="148" t="s">
        <v>184</v>
      </c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ht="21" outlineLevel="1" x14ac:dyDescent="0.25">
      <c r="A70" s="155"/>
      <c r="B70" s="156"/>
      <c r="C70" s="262" t="s">
        <v>257</v>
      </c>
      <c r="D70" s="263"/>
      <c r="E70" s="263"/>
      <c r="F70" s="263"/>
      <c r="G70" s="263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48"/>
      <c r="Z70" s="148"/>
      <c r="AA70" s="148"/>
      <c r="AB70" s="148"/>
      <c r="AC70" s="148"/>
      <c r="AD70" s="148"/>
      <c r="AE70" s="148"/>
      <c r="AF70" s="148"/>
      <c r="AG70" s="148" t="s">
        <v>186</v>
      </c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81" t="str">
        <f>C70</f>
        <v>zapažených i nezapažených s urovnáním dna do předepsaného profilu a spádu, s přehozením výkopku na přilehlém terénu na vzdálenost do 3 m od podélné osy rýhy nebo s naložením výkopku na dopravní prostředek.</v>
      </c>
      <c r="BB70" s="148"/>
      <c r="BC70" s="148"/>
      <c r="BD70" s="148"/>
      <c r="BE70" s="148"/>
      <c r="BF70" s="148"/>
      <c r="BG70" s="148"/>
      <c r="BH70" s="148"/>
    </row>
    <row r="71" spans="1:60" outlineLevel="1" x14ac:dyDescent="0.25">
      <c r="A71" s="155"/>
      <c r="B71" s="156"/>
      <c r="C71" s="186" t="s">
        <v>264</v>
      </c>
      <c r="D71" s="158"/>
      <c r="E71" s="159">
        <v>14.4</v>
      </c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48"/>
      <c r="Z71" s="148"/>
      <c r="AA71" s="148"/>
      <c r="AB71" s="148"/>
      <c r="AC71" s="148"/>
      <c r="AD71" s="148"/>
      <c r="AE71" s="148"/>
      <c r="AF71" s="148"/>
      <c r="AG71" s="148" t="s">
        <v>159</v>
      </c>
      <c r="AH71" s="148">
        <v>0</v>
      </c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outlineLevel="1" x14ac:dyDescent="0.25">
      <c r="A72" s="167">
        <v>19</v>
      </c>
      <c r="B72" s="168" t="s">
        <v>265</v>
      </c>
      <c r="C72" s="185" t="s">
        <v>266</v>
      </c>
      <c r="D72" s="169" t="s">
        <v>180</v>
      </c>
      <c r="E72" s="170">
        <v>131.845</v>
      </c>
      <c r="F72" s="171"/>
      <c r="G72" s="172">
        <f>ROUND(E72*F72,2)</f>
        <v>0</v>
      </c>
      <c r="H72" s="171"/>
      <c r="I72" s="172">
        <f>ROUND(E72*H72,2)</f>
        <v>0</v>
      </c>
      <c r="J72" s="171"/>
      <c r="K72" s="172">
        <f>ROUND(E72*J72,2)</f>
        <v>0</v>
      </c>
      <c r="L72" s="172">
        <v>21</v>
      </c>
      <c r="M72" s="172">
        <f>G72*(1+L72/100)</f>
        <v>0</v>
      </c>
      <c r="N72" s="172">
        <v>0</v>
      </c>
      <c r="O72" s="172">
        <f>ROUND(E72*N72,2)</f>
        <v>0</v>
      </c>
      <c r="P72" s="172">
        <v>0</v>
      </c>
      <c r="Q72" s="172">
        <f>ROUND(E72*P72,2)</f>
        <v>0</v>
      </c>
      <c r="R72" s="172" t="s">
        <v>200</v>
      </c>
      <c r="S72" s="172" t="s">
        <v>136</v>
      </c>
      <c r="T72" s="173" t="s">
        <v>182</v>
      </c>
      <c r="U72" s="157">
        <v>1.0999999999999999E-2</v>
      </c>
      <c r="V72" s="157">
        <f>ROUND(E72*U72,2)</f>
        <v>1.45</v>
      </c>
      <c r="W72" s="157"/>
      <c r="X72" s="157" t="s">
        <v>183</v>
      </c>
      <c r="Y72" s="148"/>
      <c r="Z72" s="148"/>
      <c r="AA72" s="148"/>
      <c r="AB72" s="148"/>
      <c r="AC72" s="148"/>
      <c r="AD72" s="148"/>
      <c r="AE72" s="148"/>
      <c r="AF72" s="148"/>
      <c r="AG72" s="148" t="s">
        <v>184</v>
      </c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outlineLevel="1" x14ac:dyDescent="0.25">
      <c r="A73" s="155"/>
      <c r="B73" s="156"/>
      <c r="C73" s="262" t="s">
        <v>267</v>
      </c>
      <c r="D73" s="263"/>
      <c r="E73" s="263"/>
      <c r="F73" s="263"/>
      <c r="G73" s="263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48"/>
      <c r="Z73" s="148"/>
      <c r="AA73" s="148"/>
      <c r="AB73" s="148"/>
      <c r="AC73" s="148"/>
      <c r="AD73" s="148"/>
      <c r="AE73" s="148"/>
      <c r="AF73" s="148"/>
      <c r="AG73" s="148" t="s">
        <v>186</v>
      </c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outlineLevel="1" x14ac:dyDescent="0.25">
      <c r="A74" s="155"/>
      <c r="B74" s="156"/>
      <c r="C74" s="186" t="s">
        <v>268</v>
      </c>
      <c r="D74" s="158"/>
      <c r="E74" s="159">
        <v>131.84</v>
      </c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48"/>
      <c r="Z74" s="148"/>
      <c r="AA74" s="148"/>
      <c r="AB74" s="148"/>
      <c r="AC74" s="148"/>
      <c r="AD74" s="148"/>
      <c r="AE74" s="148"/>
      <c r="AF74" s="148"/>
      <c r="AG74" s="148" t="s">
        <v>159</v>
      </c>
      <c r="AH74" s="148">
        <v>0</v>
      </c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ht="30.6" outlineLevel="1" x14ac:dyDescent="0.25">
      <c r="A75" s="167">
        <v>20</v>
      </c>
      <c r="B75" s="168" t="s">
        <v>269</v>
      </c>
      <c r="C75" s="185" t="s">
        <v>270</v>
      </c>
      <c r="D75" s="169" t="s">
        <v>180</v>
      </c>
      <c r="E75" s="170">
        <v>659.22500000000002</v>
      </c>
      <c r="F75" s="171"/>
      <c r="G75" s="172">
        <f>ROUND(E75*F75,2)</f>
        <v>0</v>
      </c>
      <c r="H75" s="171"/>
      <c r="I75" s="172">
        <f>ROUND(E75*H75,2)</f>
        <v>0</v>
      </c>
      <c r="J75" s="171"/>
      <c r="K75" s="172">
        <f>ROUND(E75*J75,2)</f>
        <v>0</v>
      </c>
      <c r="L75" s="172">
        <v>21</v>
      </c>
      <c r="M75" s="172">
        <f>G75*(1+L75/100)</f>
        <v>0</v>
      </c>
      <c r="N75" s="172">
        <v>0</v>
      </c>
      <c r="O75" s="172">
        <f>ROUND(E75*N75,2)</f>
        <v>0</v>
      </c>
      <c r="P75" s="172">
        <v>0</v>
      </c>
      <c r="Q75" s="172">
        <f>ROUND(E75*P75,2)</f>
        <v>0</v>
      </c>
      <c r="R75" s="172" t="s">
        <v>200</v>
      </c>
      <c r="S75" s="172" t="s">
        <v>136</v>
      </c>
      <c r="T75" s="173" t="s">
        <v>182</v>
      </c>
      <c r="U75" s="157">
        <v>0</v>
      </c>
      <c r="V75" s="157">
        <f>ROUND(E75*U75,2)</f>
        <v>0</v>
      </c>
      <c r="W75" s="157"/>
      <c r="X75" s="157" t="s">
        <v>183</v>
      </c>
      <c r="Y75" s="148"/>
      <c r="Z75" s="148"/>
      <c r="AA75" s="148"/>
      <c r="AB75" s="148"/>
      <c r="AC75" s="148"/>
      <c r="AD75" s="148"/>
      <c r="AE75" s="148"/>
      <c r="AF75" s="148"/>
      <c r="AG75" s="148" t="s">
        <v>184</v>
      </c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outlineLevel="1" x14ac:dyDescent="0.25">
      <c r="A76" s="155"/>
      <c r="B76" s="156"/>
      <c r="C76" s="262" t="s">
        <v>267</v>
      </c>
      <c r="D76" s="263"/>
      <c r="E76" s="263"/>
      <c r="F76" s="263"/>
      <c r="G76" s="263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48"/>
      <c r="Z76" s="148"/>
      <c r="AA76" s="148"/>
      <c r="AB76" s="148"/>
      <c r="AC76" s="148"/>
      <c r="AD76" s="148"/>
      <c r="AE76" s="148"/>
      <c r="AF76" s="148"/>
      <c r="AG76" s="148" t="s">
        <v>186</v>
      </c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outlineLevel="1" x14ac:dyDescent="0.25">
      <c r="A77" s="155"/>
      <c r="B77" s="156"/>
      <c r="C77" s="186" t="s">
        <v>271</v>
      </c>
      <c r="D77" s="158"/>
      <c r="E77" s="159">
        <v>659.23</v>
      </c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48"/>
      <c r="Z77" s="148"/>
      <c r="AA77" s="148"/>
      <c r="AB77" s="148"/>
      <c r="AC77" s="148"/>
      <c r="AD77" s="148"/>
      <c r="AE77" s="148"/>
      <c r="AF77" s="148"/>
      <c r="AG77" s="148" t="s">
        <v>159</v>
      </c>
      <c r="AH77" s="148">
        <v>0</v>
      </c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ht="20.399999999999999" outlineLevel="1" x14ac:dyDescent="0.25">
      <c r="A78" s="167">
        <v>21</v>
      </c>
      <c r="B78" s="168" t="s">
        <v>272</v>
      </c>
      <c r="C78" s="185" t="s">
        <v>273</v>
      </c>
      <c r="D78" s="169" t="s">
        <v>190</v>
      </c>
      <c r="E78" s="170">
        <v>2</v>
      </c>
      <c r="F78" s="171"/>
      <c r="G78" s="172">
        <f>ROUND(E78*F78,2)</f>
        <v>0</v>
      </c>
      <c r="H78" s="171"/>
      <c r="I78" s="172">
        <f>ROUND(E78*H78,2)</f>
        <v>0</v>
      </c>
      <c r="J78" s="171"/>
      <c r="K78" s="172">
        <f>ROUND(E78*J78,2)</f>
        <v>0</v>
      </c>
      <c r="L78" s="172">
        <v>21</v>
      </c>
      <c r="M78" s="172">
        <f>G78*(1+L78/100)</f>
        <v>0</v>
      </c>
      <c r="N78" s="172">
        <v>0</v>
      </c>
      <c r="O78" s="172">
        <f>ROUND(E78*N78,2)</f>
        <v>0</v>
      </c>
      <c r="P78" s="172">
        <v>0</v>
      </c>
      <c r="Q78" s="172">
        <f>ROUND(E78*P78,2)</f>
        <v>0</v>
      </c>
      <c r="R78" s="172" t="s">
        <v>200</v>
      </c>
      <c r="S78" s="172" t="s">
        <v>136</v>
      </c>
      <c r="T78" s="173" t="s">
        <v>182</v>
      </c>
      <c r="U78" s="157">
        <v>0.96</v>
      </c>
      <c r="V78" s="157">
        <f>ROUND(E78*U78,2)</f>
        <v>1.92</v>
      </c>
      <c r="W78" s="157"/>
      <c r="X78" s="157" t="s">
        <v>183</v>
      </c>
      <c r="Y78" s="148"/>
      <c r="Z78" s="148"/>
      <c r="AA78" s="148"/>
      <c r="AB78" s="148"/>
      <c r="AC78" s="148"/>
      <c r="AD78" s="148"/>
      <c r="AE78" s="148"/>
      <c r="AF78" s="148"/>
      <c r="AG78" s="148" t="s">
        <v>184</v>
      </c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outlineLevel="1" x14ac:dyDescent="0.25">
      <c r="A79" s="155"/>
      <c r="B79" s="156"/>
      <c r="C79" s="262" t="s">
        <v>274</v>
      </c>
      <c r="D79" s="263"/>
      <c r="E79" s="263"/>
      <c r="F79" s="263"/>
      <c r="G79" s="263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48"/>
      <c r="Z79" s="148"/>
      <c r="AA79" s="148"/>
      <c r="AB79" s="148"/>
      <c r="AC79" s="148"/>
      <c r="AD79" s="148"/>
      <c r="AE79" s="148"/>
      <c r="AF79" s="148"/>
      <c r="AG79" s="148" t="s">
        <v>186</v>
      </c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outlineLevel="1" x14ac:dyDescent="0.25">
      <c r="A80" s="155"/>
      <c r="B80" s="156"/>
      <c r="C80" s="186" t="s">
        <v>58</v>
      </c>
      <c r="D80" s="158"/>
      <c r="E80" s="159">
        <v>2</v>
      </c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48"/>
      <c r="Z80" s="148"/>
      <c r="AA80" s="148"/>
      <c r="AB80" s="148"/>
      <c r="AC80" s="148"/>
      <c r="AD80" s="148"/>
      <c r="AE80" s="148"/>
      <c r="AF80" s="148"/>
      <c r="AG80" s="148" t="s">
        <v>159</v>
      </c>
      <c r="AH80" s="148">
        <v>0</v>
      </c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ht="20.399999999999999" outlineLevel="1" x14ac:dyDescent="0.25">
      <c r="A81" s="167">
        <v>22</v>
      </c>
      <c r="B81" s="168" t="s">
        <v>275</v>
      </c>
      <c r="C81" s="185" t="s">
        <v>276</v>
      </c>
      <c r="D81" s="169" t="s">
        <v>190</v>
      </c>
      <c r="E81" s="170">
        <v>2</v>
      </c>
      <c r="F81" s="171"/>
      <c r="G81" s="172">
        <f>ROUND(E81*F81,2)</f>
        <v>0</v>
      </c>
      <c r="H81" s="171"/>
      <c r="I81" s="172">
        <f>ROUND(E81*H81,2)</f>
        <v>0</v>
      </c>
      <c r="J81" s="171"/>
      <c r="K81" s="172">
        <f>ROUND(E81*J81,2)</f>
        <v>0</v>
      </c>
      <c r="L81" s="172">
        <v>21</v>
      </c>
      <c r="M81" s="172">
        <f>G81*(1+L81/100)</f>
        <v>0</v>
      </c>
      <c r="N81" s="172">
        <v>0</v>
      </c>
      <c r="O81" s="172">
        <f>ROUND(E81*N81,2)</f>
        <v>0</v>
      </c>
      <c r="P81" s="172">
        <v>0</v>
      </c>
      <c r="Q81" s="172">
        <f>ROUND(E81*P81,2)</f>
        <v>0</v>
      </c>
      <c r="R81" s="172" t="s">
        <v>200</v>
      </c>
      <c r="S81" s="172" t="s">
        <v>136</v>
      </c>
      <c r="T81" s="173" t="s">
        <v>182</v>
      </c>
      <c r="U81" s="157">
        <v>0.30299999999999999</v>
      </c>
      <c r="V81" s="157">
        <f>ROUND(E81*U81,2)</f>
        <v>0.61</v>
      </c>
      <c r="W81" s="157"/>
      <c r="X81" s="157" t="s">
        <v>183</v>
      </c>
      <c r="Y81" s="148"/>
      <c r="Z81" s="148"/>
      <c r="AA81" s="148"/>
      <c r="AB81" s="148"/>
      <c r="AC81" s="148"/>
      <c r="AD81" s="148"/>
      <c r="AE81" s="148"/>
      <c r="AF81" s="148"/>
      <c r="AG81" s="148" t="s">
        <v>184</v>
      </c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outlineLevel="1" x14ac:dyDescent="0.25">
      <c r="A82" s="155"/>
      <c r="B82" s="156"/>
      <c r="C82" s="262" t="s">
        <v>274</v>
      </c>
      <c r="D82" s="263"/>
      <c r="E82" s="263"/>
      <c r="F82" s="263"/>
      <c r="G82" s="263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48"/>
      <c r="Z82" s="148"/>
      <c r="AA82" s="148"/>
      <c r="AB82" s="148"/>
      <c r="AC82" s="148"/>
      <c r="AD82" s="148"/>
      <c r="AE82" s="148"/>
      <c r="AF82" s="148"/>
      <c r="AG82" s="148" t="s">
        <v>186</v>
      </c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outlineLevel="1" x14ac:dyDescent="0.25">
      <c r="A83" s="155"/>
      <c r="B83" s="156"/>
      <c r="C83" s="186" t="s">
        <v>58</v>
      </c>
      <c r="D83" s="158"/>
      <c r="E83" s="159">
        <v>2</v>
      </c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48"/>
      <c r="Z83" s="148"/>
      <c r="AA83" s="148"/>
      <c r="AB83" s="148"/>
      <c r="AC83" s="148"/>
      <c r="AD83" s="148"/>
      <c r="AE83" s="148"/>
      <c r="AF83" s="148"/>
      <c r="AG83" s="148" t="s">
        <v>159</v>
      </c>
      <c r="AH83" s="148">
        <v>0</v>
      </c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ht="30.6" outlineLevel="1" x14ac:dyDescent="0.25">
      <c r="A84" s="167">
        <v>23</v>
      </c>
      <c r="B84" s="168" t="s">
        <v>198</v>
      </c>
      <c r="C84" s="185" t="s">
        <v>199</v>
      </c>
      <c r="D84" s="169" t="s">
        <v>180</v>
      </c>
      <c r="E84" s="170">
        <v>1.98</v>
      </c>
      <c r="F84" s="171"/>
      <c r="G84" s="172">
        <f>ROUND(E84*F84,2)</f>
        <v>0</v>
      </c>
      <c r="H84" s="171"/>
      <c r="I84" s="172">
        <f>ROUND(E84*H84,2)</f>
        <v>0</v>
      </c>
      <c r="J84" s="171"/>
      <c r="K84" s="172">
        <f>ROUND(E84*J84,2)</f>
        <v>0</v>
      </c>
      <c r="L84" s="172">
        <v>21</v>
      </c>
      <c r="M84" s="172">
        <f>G84*(1+L84/100)</f>
        <v>0</v>
      </c>
      <c r="N84" s="172">
        <v>0</v>
      </c>
      <c r="O84" s="172">
        <f>ROUND(E84*N84,2)</f>
        <v>0</v>
      </c>
      <c r="P84" s="172">
        <v>0</v>
      </c>
      <c r="Q84" s="172">
        <f>ROUND(E84*P84,2)</f>
        <v>0</v>
      </c>
      <c r="R84" s="172" t="s">
        <v>200</v>
      </c>
      <c r="S84" s="172" t="s">
        <v>136</v>
      </c>
      <c r="T84" s="173" t="s">
        <v>182</v>
      </c>
      <c r="U84" s="157">
        <v>1.94</v>
      </c>
      <c r="V84" s="157">
        <f>ROUND(E84*U84,2)</f>
        <v>3.84</v>
      </c>
      <c r="W84" s="157"/>
      <c r="X84" s="157" t="s">
        <v>183</v>
      </c>
      <c r="Y84" s="148"/>
      <c r="Z84" s="148"/>
      <c r="AA84" s="148"/>
      <c r="AB84" s="148"/>
      <c r="AC84" s="148"/>
      <c r="AD84" s="148"/>
      <c r="AE84" s="148"/>
      <c r="AF84" s="148"/>
      <c r="AG84" s="148" t="s">
        <v>184</v>
      </c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outlineLevel="1" x14ac:dyDescent="0.25">
      <c r="A85" s="155"/>
      <c r="B85" s="156"/>
      <c r="C85" s="186" t="s">
        <v>277</v>
      </c>
      <c r="D85" s="158"/>
      <c r="E85" s="159">
        <v>1.98</v>
      </c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48"/>
      <c r="Z85" s="148"/>
      <c r="AA85" s="148"/>
      <c r="AB85" s="148"/>
      <c r="AC85" s="148"/>
      <c r="AD85" s="148"/>
      <c r="AE85" s="148"/>
      <c r="AF85" s="148"/>
      <c r="AG85" s="148" t="s">
        <v>159</v>
      </c>
      <c r="AH85" s="148">
        <v>0</v>
      </c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ht="20.399999999999999" outlineLevel="1" x14ac:dyDescent="0.25">
      <c r="A86" s="167">
        <v>24</v>
      </c>
      <c r="B86" s="168" t="s">
        <v>278</v>
      </c>
      <c r="C86" s="185" t="s">
        <v>279</v>
      </c>
      <c r="D86" s="169" t="s">
        <v>180</v>
      </c>
      <c r="E86" s="170">
        <v>7.3724999999999996</v>
      </c>
      <c r="F86" s="171"/>
      <c r="G86" s="172">
        <f>ROUND(E86*F86,2)</f>
        <v>0</v>
      </c>
      <c r="H86" s="171"/>
      <c r="I86" s="172">
        <f>ROUND(E86*H86,2)</f>
        <v>0</v>
      </c>
      <c r="J86" s="171"/>
      <c r="K86" s="172">
        <f>ROUND(E86*J86,2)</f>
        <v>0</v>
      </c>
      <c r="L86" s="172">
        <v>21</v>
      </c>
      <c r="M86" s="172">
        <f>G86*(1+L86/100)</f>
        <v>0</v>
      </c>
      <c r="N86" s="172">
        <v>0</v>
      </c>
      <c r="O86" s="172">
        <f>ROUND(E86*N86,2)</f>
        <v>0</v>
      </c>
      <c r="P86" s="172">
        <v>0</v>
      </c>
      <c r="Q86" s="172">
        <f>ROUND(E86*P86,2)</f>
        <v>0</v>
      </c>
      <c r="R86" s="172" t="s">
        <v>200</v>
      </c>
      <c r="S86" s="172" t="s">
        <v>136</v>
      </c>
      <c r="T86" s="173" t="s">
        <v>182</v>
      </c>
      <c r="U86" s="157">
        <v>1.1499999999999999</v>
      </c>
      <c r="V86" s="157">
        <f>ROUND(E86*U86,2)</f>
        <v>8.48</v>
      </c>
      <c r="W86" s="157"/>
      <c r="X86" s="157" t="s">
        <v>183</v>
      </c>
      <c r="Y86" s="148"/>
      <c r="Z86" s="148"/>
      <c r="AA86" s="148"/>
      <c r="AB86" s="148"/>
      <c r="AC86" s="148"/>
      <c r="AD86" s="148"/>
      <c r="AE86" s="148"/>
      <c r="AF86" s="148"/>
      <c r="AG86" s="148" t="s">
        <v>184</v>
      </c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outlineLevel="1" x14ac:dyDescent="0.25">
      <c r="A87" s="155"/>
      <c r="B87" s="156"/>
      <c r="C87" s="262" t="s">
        <v>280</v>
      </c>
      <c r="D87" s="263"/>
      <c r="E87" s="263"/>
      <c r="F87" s="263"/>
      <c r="G87" s="263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48"/>
      <c r="Z87" s="148"/>
      <c r="AA87" s="148"/>
      <c r="AB87" s="148"/>
      <c r="AC87" s="148"/>
      <c r="AD87" s="148"/>
      <c r="AE87" s="148"/>
      <c r="AF87" s="148"/>
      <c r="AG87" s="148" t="s">
        <v>186</v>
      </c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outlineLevel="1" x14ac:dyDescent="0.25">
      <c r="A88" s="155"/>
      <c r="B88" s="156"/>
      <c r="C88" s="186" t="s">
        <v>281</v>
      </c>
      <c r="D88" s="158"/>
      <c r="E88" s="159">
        <v>5.75</v>
      </c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48"/>
      <c r="Z88" s="148"/>
      <c r="AA88" s="148"/>
      <c r="AB88" s="148"/>
      <c r="AC88" s="148"/>
      <c r="AD88" s="148"/>
      <c r="AE88" s="148"/>
      <c r="AF88" s="148"/>
      <c r="AG88" s="148" t="s">
        <v>159</v>
      </c>
      <c r="AH88" s="148">
        <v>0</v>
      </c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outlineLevel="1" x14ac:dyDescent="0.25">
      <c r="A89" s="155"/>
      <c r="B89" s="156"/>
      <c r="C89" s="186" t="s">
        <v>282</v>
      </c>
      <c r="D89" s="158"/>
      <c r="E89" s="159">
        <v>1.62</v>
      </c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48"/>
      <c r="Z89" s="148"/>
      <c r="AA89" s="148"/>
      <c r="AB89" s="148"/>
      <c r="AC89" s="148"/>
      <c r="AD89" s="148"/>
      <c r="AE89" s="148"/>
      <c r="AF89" s="148"/>
      <c r="AG89" s="148" t="s">
        <v>159</v>
      </c>
      <c r="AH89" s="148">
        <v>0</v>
      </c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outlineLevel="1" x14ac:dyDescent="0.25">
      <c r="A90" s="167">
        <v>25</v>
      </c>
      <c r="B90" s="168" t="s">
        <v>203</v>
      </c>
      <c r="C90" s="185" t="s">
        <v>204</v>
      </c>
      <c r="D90" s="169" t="s">
        <v>190</v>
      </c>
      <c r="E90" s="170">
        <v>2</v>
      </c>
      <c r="F90" s="171"/>
      <c r="G90" s="172">
        <f>ROUND(E90*F90,2)</f>
        <v>0</v>
      </c>
      <c r="H90" s="171"/>
      <c r="I90" s="172">
        <f>ROUND(E90*H90,2)</f>
        <v>0</v>
      </c>
      <c r="J90" s="171"/>
      <c r="K90" s="172">
        <f>ROUND(E90*J90,2)</f>
        <v>0</v>
      </c>
      <c r="L90" s="172">
        <v>21</v>
      </c>
      <c r="M90" s="172">
        <f>G90*(1+L90/100)</f>
        <v>0</v>
      </c>
      <c r="N90" s="172">
        <v>0</v>
      </c>
      <c r="O90" s="172">
        <f>ROUND(E90*N90,2)</f>
        <v>0</v>
      </c>
      <c r="P90" s="172">
        <v>0</v>
      </c>
      <c r="Q90" s="172">
        <f>ROUND(E90*P90,2)</f>
        <v>0</v>
      </c>
      <c r="R90" s="172" t="s">
        <v>200</v>
      </c>
      <c r="S90" s="172" t="s">
        <v>136</v>
      </c>
      <c r="T90" s="173" t="s">
        <v>182</v>
      </c>
      <c r="U90" s="157">
        <v>0.74</v>
      </c>
      <c r="V90" s="157">
        <f>ROUND(E90*U90,2)</f>
        <v>1.48</v>
      </c>
      <c r="W90" s="157"/>
      <c r="X90" s="157" t="s">
        <v>183</v>
      </c>
      <c r="Y90" s="148"/>
      <c r="Z90" s="148"/>
      <c r="AA90" s="148"/>
      <c r="AB90" s="148"/>
      <c r="AC90" s="148"/>
      <c r="AD90" s="148"/>
      <c r="AE90" s="148"/>
      <c r="AF90" s="148"/>
      <c r="AG90" s="148" t="s">
        <v>184</v>
      </c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outlineLevel="1" x14ac:dyDescent="0.25">
      <c r="A91" s="155"/>
      <c r="B91" s="156"/>
      <c r="C91" s="262" t="s">
        <v>205</v>
      </c>
      <c r="D91" s="263"/>
      <c r="E91" s="263"/>
      <c r="F91" s="263"/>
      <c r="G91" s="263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48"/>
      <c r="Z91" s="148"/>
      <c r="AA91" s="148"/>
      <c r="AB91" s="148"/>
      <c r="AC91" s="148"/>
      <c r="AD91" s="148"/>
      <c r="AE91" s="148"/>
      <c r="AF91" s="148"/>
      <c r="AG91" s="148" t="s">
        <v>186</v>
      </c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outlineLevel="1" x14ac:dyDescent="0.25">
      <c r="A92" s="155"/>
      <c r="B92" s="156"/>
      <c r="C92" s="186" t="s">
        <v>58</v>
      </c>
      <c r="D92" s="158"/>
      <c r="E92" s="159">
        <v>2</v>
      </c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48"/>
      <c r="Z92" s="148"/>
      <c r="AA92" s="148"/>
      <c r="AB92" s="148"/>
      <c r="AC92" s="148"/>
      <c r="AD92" s="148"/>
      <c r="AE92" s="148"/>
      <c r="AF92" s="148"/>
      <c r="AG92" s="148" t="s">
        <v>159</v>
      </c>
      <c r="AH92" s="148">
        <v>0</v>
      </c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outlineLevel="1" x14ac:dyDescent="0.25">
      <c r="A93" s="167">
        <v>26</v>
      </c>
      <c r="B93" s="168" t="s">
        <v>283</v>
      </c>
      <c r="C93" s="185" t="s">
        <v>284</v>
      </c>
      <c r="D93" s="169" t="s">
        <v>180</v>
      </c>
      <c r="E93" s="170">
        <v>1.44</v>
      </c>
      <c r="F93" s="171"/>
      <c r="G93" s="172">
        <f>ROUND(E93*F93,2)</f>
        <v>0</v>
      </c>
      <c r="H93" s="171"/>
      <c r="I93" s="172">
        <f>ROUND(E93*H93,2)</f>
        <v>0</v>
      </c>
      <c r="J93" s="171"/>
      <c r="K93" s="172">
        <f>ROUND(E93*J93,2)</f>
        <v>0</v>
      </c>
      <c r="L93" s="172">
        <v>21</v>
      </c>
      <c r="M93" s="172">
        <f>G93*(1+L93/100)</f>
        <v>0</v>
      </c>
      <c r="N93" s="172">
        <v>1.7</v>
      </c>
      <c r="O93" s="172">
        <f>ROUND(E93*N93,2)</f>
        <v>2.4500000000000002</v>
      </c>
      <c r="P93" s="172">
        <v>0</v>
      </c>
      <c r="Q93" s="172">
        <f>ROUND(E93*P93,2)</f>
        <v>0</v>
      </c>
      <c r="R93" s="172" t="s">
        <v>200</v>
      </c>
      <c r="S93" s="172" t="s">
        <v>136</v>
      </c>
      <c r="T93" s="173" t="s">
        <v>182</v>
      </c>
      <c r="U93" s="157">
        <v>1.587</v>
      </c>
      <c r="V93" s="157">
        <f>ROUND(E93*U93,2)</f>
        <v>2.29</v>
      </c>
      <c r="W93" s="157"/>
      <c r="X93" s="157" t="s">
        <v>183</v>
      </c>
      <c r="Y93" s="148"/>
      <c r="Z93" s="148"/>
      <c r="AA93" s="148"/>
      <c r="AB93" s="148"/>
      <c r="AC93" s="148"/>
      <c r="AD93" s="148"/>
      <c r="AE93" s="148"/>
      <c r="AF93" s="148"/>
      <c r="AG93" s="148" t="s">
        <v>184</v>
      </c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ht="21" outlineLevel="1" x14ac:dyDescent="0.25">
      <c r="A94" s="155"/>
      <c r="B94" s="156"/>
      <c r="C94" s="262" t="s">
        <v>285</v>
      </c>
      <c r="D94" s="263"/>
      <c r="E94" s="263"/>
      <c r="F94" s="263"/>
      <c r="G94" s="263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48"/>
      <c r="Z94" s="148"/>
      <c r="AA94" s="148"/>
      <c r="AB94" s="148"/>
      <c r="AC94" s="148"/>
      <c r="AD94" s="148"/>
      <c r="AE94" s="148"/>
      <c r="AF94" s="148"/>
      <c r="AG94" s="148" t="s">
        <v>186</v>
      </c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81" t="str">
        <f>C94</f>
        <v>sypaninou z vhodných hornin tř. 1 - 4 nebo materiálem připraveným podél výkopu ve vzdálenosti do 3 m od jeho kraje, pro jakoukoliv hloubku výkopu a jakoukoliv míru zhutnění,</v>
      </c>
      <c r="BB94" s="148"/>
      <c r="BC94" s="148"/>
      <c r="BD94" s="148"/>
      <c r="BE94" s="148"/>
      <c r="BF94" s="148"/>
      <c r="BG94" s="148"/>
      <c r="BH94" s="148"/>
    </row>
    <row r="95" spans="1:60" outlineLevel="1" x14ac:dyDescent="0.25">
      <c r="A95" s="155"/>
      <c r="B95" s="156"/>
      <c r="C95" s="186" t="s">
        <v>286</v>
      </c>
      <c r="D95" s="158"/>
      <c r="E95" s="159">
        <v>1.44</v>
      </c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48"/>
      <c r="Z95" s="148"/>
      <c r="AA95" s="148"/>
      <c r="AB95" s="148"/>
      <c r="AC95" s="148"/>
      <c r="AD95" s="148"/>
      <c r="AE95" s="148"/>
      <c r="AF95" s="148"/>
      <c r="AG95" s="148" t="s">
        <v>159</v>
      </c>
      <c r="AH95" s="148">
        <v>0</v>
      </c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outlineLevel="1" x14ac:dyDescent="0.25">
      <c r="A96" s="167">
        <v>27</v>
      </c>
      <c r="B96" s="168" t="s">
        <v>287</v>
      </c>
      <c r="C96" s="185" t="s">
        <v>288</v>
      </c>
      <c r="D96" s="169" t="s">
        <v>208</v>
      </c>
      <c r="E96" s="170">
        <v>92.04</v>
      </c>
      <c r="F96" s="171"/>
      <c r="G96" s="172">
        <f>ROUND(E96*F96,2)</f>
        <v>0</v>
      </c>
      <c r="H96" s="171"/>
      <c r="I96" s="172">
        <f>ROUND(E96*H96,2)</f>
        <v>0</v>
      </c>
      <c r="J96" s="171"/>
      <c r="K96" s="172">
        <f>ROUND(E96*J96,2)</f>
        <v>0</v>
      </c>
      <c r="L96" s="172">
        <v>21</v>
      </c>
      <c r="M96" s="172">
        <f>G96*(1+L96/100)</f>
        <v>0</v>
      </c>
      <c r="N96" s="172">
        <v>0</v>
      </c>
      <c r="O96" s="172">
        <f>ROUND(E96*N96,2)</f>
        <v>0</v>
      </c>
      <c r="P96" s="172">
        <v>0</v>
      </c>
      <c r="Q96" s="172">
        <f>ROUND(E96*P96,2)</f>
        <v>0</v>
      </c>
      <c r="R96" s="172" t="s">
        <v>181</v>
      </c>
      <c r="S96" s="172" t="s">
        <v>136</v>
      </c>
      <c r="T96" s="173" t="s">
        <v>182</v>
      </c>
      <c r="U96" s="157">
        <v>0.06</v>
      </c>
      <c r="V96" s="157">
        <f>ROUND(E96*U96,2)</f>
        <v>5.52</v>
      </c>
      <c r="W96" s="157"/>
      <c r="X96" s="157" t="s">
        <v>183</v>
      </c>
      <c r="Y96" s="148"/>
      <c r="Z96" s="148"/>
      <c r="AA96" s="148"/>
      <c r="AB96" s="148"/>
      <c r="AC96" s="148"/>
      <c r="AD96" s="148"/>
      <c r="AE96" s="148"/>
      <c r="AF96" s="148"/>
      <c r="AG96" s="148" t="s">
        <v>184</v>
      </c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outlineLevel="1" x14ac:dyDescent="0.25">
      <c r="A97" s="155"/>
      <c r="B97" s="156"/>
      <c r="C97" s="262" t="s">
        <v>289</v>
      </c>
      <c r="D97" s="263"/>
      <c r="E97" s="263"/>
      <c r="F97" s="263"/>
      <c r="G97" s="263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48"/>
      <c r="Z97" s="148"/>
      <c r="AA97" s="148"/>
      <c r="AB97" s="148"/>
      <c r="AC97" s="148"/>
      <c r="AD97" s="148"/>
      <c r="AE97" s="148"/>
      <c r="AF97" s="148"/>
      <c r="AG97" s="148" t="s">
        <v>186</v>
      </c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outlineLevel="1" x14ac:dyDescent="0.25">
      <c r="A98" s="155"/>
      <c r="B98" s="156"/>
      <c r="C98" s="186" t="s">
        <v>290</v>
      </c>
      <c r="D98" s="158"/>
      <c r="E98" s="159">
        <v>92.04</v>
      </c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48"/>
      <c r="Z98" s="148"/>
      <c r="AA98" s="148"/>
      <c r="AB98" s="148"/>
      <c r="AC98" s="148"/>
      <c r="AD98" s="148"/>
      <c r="AE98" s="148"/>
      <c r="AF98" s="148"/>
      <c r="AG98" s="148" t="s">
        <v>159</v>
      </c>
      <c r="AH98" s="148">
        <v>0</v>
      </c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outlineLevel="1" x14ac:dyDescent="0.25">
      <c r="A99" s="167">
        <v>28</v>
      </c>
      <c r="B99" s="168" t="s">
        <v>291</v>
      </c>
      <c r="C99" s="185" t="s">
        <v>292</v>
      </c>
      <c r="D99" s="169" t="s">
        <v>208</v>
      </c>
      <c r="E99" s="170">
        <v>92.04</v>
      </c>
      <c r="F99" s="171"/>
      <c r="G99" s="172">
        <f>ROUND(E99*F99,2)</f>
        <v>0</v>
      </c>
      <c r="H99" s="171"/>
      <c r="I99" s="172">
        <f>ROUND(E99*H99,2)</f>
        <v>0</v>
      </c>
      <c r="J99" s="171"/>
      <c r="K99" s="172">
        <f>ROUND(E99*J99,2)</f>
        <v>0</v>
      </c>
      <c r="L99" s="172">
        <v>21</v>
      </c>
      <c r="M99" s="172">
        <f>G99*(1+L99/100)</f>
        <v>0</v>
      </c>
      <c r="N99" s="172">
        <v>0</v>
      </c>
      <c r="O99" s="172">
        <f>ROUND(E99*N99,2)</f>
        <v>0</v>
      </c>
      <c r="P99" s="172">
        <v>0</v>
      </c>
      <c r="Q99" s="172">
        <f>ROUND(E99*P99,2)</f>
        <v>0</v>
      </c>
      <c r="R99" s="172" t="s">
        <v>200</v>
      </c>
      <c r="S99" s="172" t="s">
        <v>136</v>
      </c>
      <c r="T99" s="173" t="s">
        <v>182</v>
      </c>
      <c r="U99" s="157">
        <v>9.6000000000000002E-2</v>
      </c>
      <c r="V99" s="157">
        <f>ROUND(E99*U99,2)</f>
        <v>8.84</v>
      </c>
      <c r="W99" s="157"/>
      <c r="X99" s="157" t="s">
        <v>183</v>
      </c>
      <c r="Y99" s="148"/>
      <c r="Z99" s="148"/>
      <c r="AA99" s="148"/>
      <c r="AB99" s="148"/>
      <c r="AC99" s="148"/>
      <c r="AD99" s="148"/>
      <c r="AE99" s="148"/>
      <c r="AF99" s="148"/>
      <c r="AG99" s="148" t="s">
        <v>184</v>
      </c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outlineLevel="1" x14ac:dyDescent="0.25">
      <c r="A100" s="155"/>
      <c r="B100" s="156"/>
      <c r="C100" s="262" t="s">
        <v>293</v>
      </c>
      <c r="D100" s="263"/>
      <c r="E100" s="263"/>
      <c r="F100" s="263"/>
      <c r="G100" s="263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48"/>
      <c r="Z100" s="148"/>
      <c r="AA100" s="148"/>
      <c r="AB100" s="148"/>
      <c r="AC100" s="148"/>
      <c r="AD100" s="148"/>
      <c r="AE100" s="148"/>
      <c r="AF100" s="148"/>
      <c r="AG100" s="148" t="s">
        <v>186</v>
      </c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outlineLevel="1" x14ac:dyDescent="0.25">
      <c r="A101" s="155"/>
      <c r="B101" s="156"/>
      <c r="C101" s="186" t="s">
        <v>294</v>
      </c>
      <c r="D101" s="158"/>
      <c r="E101" s="159">
        <v>92.04</v>
      </c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48"/>
      <c r="Z101" s="148"/>
      <c r="AA101" s="148"/>
      <c r="AB101" s="148"/>
      <c r="AC101" s="148"/>
      <c r="AD101" s="148"/>
      <c r="AE101" s="148"/>
      <c r="AF101" s="148"/>
      <c r="AG101" s="148" t="s">
        <v>159</v>
      </c>
      <c r="AH101" s="148">
        <v>0</v>
      </c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ht="20.399999999999999" outlineLevel="1" x14ac:dyDescent="0.25">
      <c r="A102" s="167">
        <v>29</v>
      </c>
      <c r="B102" s="168" t="s">
        <v>295</v>
      </c>
      <c r="C102" s="185" t="s">
        <v>296</v>
      </c>
      <c r="D102" s="169" t="s">
        <v>208</v>
      </c>
      <c r="E102" s="170">
        <v>92.04</v>
      </c>
      <c r="F102" s="171"/>
      <c r="G102" s="172">
        <f>ROUND(E102*F102,2)</f>
        <v>0</v>
      </c>
      <c r="H102" s="171"/>
      <c r="I102" s="172">
        <f>ROUND(E102*H102,2)</f>
        <v>0</v>
      </c>
      <c r="J102" s="171"/>
      <c r="K102" s="172">
        <f>ROUND(E102*J102,2)</f>
        <v>0</v>
      </c>
      <c r="L102" s="172">
        <v>21</v>
      </c>
      <c r="M102" s="172">
        <f>G102*(1+L102/100)</f>
        <v>0</v>
      </c>
      <c r="N102" s="172">
        <v>0</v>
      </c>
      <c r="O102" s="172">
        <f>ROUND(E102*N102,2)</f>
        <v>0</v>
      </c>
      <c r="P102" s="172">
        <v>0</v>
      </c>
      <c r="Q102" s="172">
        <f>ROUND(E102*P102,2)</f>
        <v>0</v>
      </c>
      <c r="R102" s="172" t="s">
        <v>200</v>
      </c>
      <c r="S102" s="172" t="s">
        <v>136</v>
      </c>
      <c r="T102" s="173" t="s">
        <v>182</v>
      </c>
      <c r="U102" s="157">
        <v>0.33200000000000002</v>
      </c>
      <c r="V102" s="157">
        <f>ROUND(E102*U102,2)</f>
        <v>30.56</v>
      </c>
      <c r="W102" s="157"/>
      <c r="X102" s="157" t="s">
        <v>183</v>
      </c>
      <c r="Y102" s="148"/>
      <c r="Z102" s="148"/>
      <c r="AA102" s="148"/>
      <c r="AB102" s="148"/>
      <c r="AC102" s="148"/>
      <c r="AD102" s="148"/>
      <c r="AE102" s="148"/>
      <c r="AF102" s="148"/>
      <c r="AG102" s="148" t="s">
        <v>184</v>
      </c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outlineLevel="1" x14ac:dyDescent="0.25">
      <c r="A103" s="155"/>
      <c r="B103" s="156"/>
      <c r="C103" s="262" t="s">
        <v>297</v>
      </c>
      <c r="D103" s="263"/>
      <c r="E103" s="263"/>
      <c r="F103" s="263"/>
      <c r="G103" s="263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48"/>
      <c r="Z103" s="148"/>
      <c r="AA103" s="148"/>
      <c r="AB103" s="148"/>
      <c r="AC103" s="148"/>
      <c r="AD103" s="148"/>
      <c r="AE103" s="148"/>
      <c r="AF103" s="148"/>
      <c r="AG103" s="148" t="s">
        <v>186</v>
      </c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81" t="str">
        <f>C103</f>
        <v>s případným nutným přemístěním hromad nebo dočasných skládek na místo potřeby ze vzdálenosti do 30 m, v rovině nebo ve svahu do 1 : 5,</v>
      </c>
      <c r="BB103" s="148"/>
      <c r="BC103" s="148"/>
      <c r="BD103" s="148"/>
      <c r="BE103" s="148"/>
      <c r="BF103" s="148"/>
      <c r="BG103" s="148"/>
      <c r="BH103" s="148"/>
    </row>
    <row r="104" spans="1:60" outlineLevel="1" x14ac:dyDescent="0.25">
      <c r="A104" s="155"/>
      <c r="B104" s="156"/>
      <c r="C104" s="186" t="s">
        <v>298</v>
      </c>
      <c r="D104" s="158"/>
      <c r="E104" s="159">
        <v>92.04</v>
      </c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48"/>
      <c r="Z104" s="148"/>
      <c r="AA104" s="148"/>
      <c r="AB104" s="148"/>
      <c r="AC104" s="148"/>
      <c r="AD104" s="148"/>
      <c r="AE104" s="148"/>
      <c r="AF104" s="148"/>
      <c r="AG104" s="148" t="s">
        <v>159</v>
      </c>
      <c r="AH104" s="148">
        <v>0</v>
      </c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outlineLevel="1" x14ac:dyDescent="0.25">
      <c r="A105" s="167">
        <v>30</v>
      </c>
      <c r="B105" s="168" t="s">
        <v>299</v>
      </c>
      <c r="C105" s="185" t="s">
        <v>300</v>
      </c>
      <c r="D105" s="169" t="s">
        <v>180</v>
      </c>
      <c r="E105" s="170">
        <v>131.845</v>
      </c>
      <c r="F105" s="171"/>
      <c r="G105" s="172">
        <f>ROUND(E105*F105,2)</f>
        <v>0</v>
      </c>
      <c r="H105" s="171"/>
      <c r="I105" s="172">
        <f>ROUND(E105*H105,2)</f>
        <v>0</v>
      </c>
      <c r="J105" s="171"/>
      <c r="K105" s="172">
        <f>ROUND(E105*J105,2)</f>
        <v>0</v>
      </c>
      <c r="L105" s="172">
        <v>21</v>
      </c>
      <c r="M105" s="172">
        <f>G105*(1+L105/100)</f>
        <v>0</v>
      </c>
      <c r="N105" s="172">
        <v>0</v>
      </c>
      <c r="O105" s="172">
        <f>ROUND(E105*N105,2)</f>
        <v>0</v>
      </c>
      <c r="P105" s="172">
        <v>0</v>
      </c>
      <c r="Q105" s="172">
        <f>ROUND(E105*P105,2)</f>
        <v>0</v>
      </c>
      <c r="R105" s="172" t="s">
        <v>200</v>
      </c>
      <c r="S105" s="172" t="s">
        <v>136</v>
      </c>
      <c r="T105" s="173" t="s">
        <v>182</v>
      </c>
      <c r="U105" s="157">
        <v>0</v>
      </c>
      <c r="V105" s="157">
        <f>ROUND(E105*U105,2)</f>
        <v>0</v>
      </c>
      <c r="W105" s="157"/>
      <c r="X105" s="157" t="s">
        <v>183</v>
      </c>
      <c r="Y105" s="148"/>
      <c r="Z105" s="148"/>
      <c r="AA105" s="148"/>
      <c r="AB105" s="148"/>
      <c r="AC105" s="148"/>
      <c r="AD105" s="148"/>
      <c r="AE105" s="148"/>
      <c r="AF105" s="148"/>
      <c r="AG105" s="148" t="s">
        <v>184</v>
      </c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outlineLevel="1" x14ac:dyDescent="0.25">
      <c r="A106" s="155"/>
      <c r="B106" s="156"/>
      <c r="C106" s="186" t="s">
        <v>301</v>
      </c>
      <c r="D106" s="158"/>
      <c r="E106" s="159">
        <v>131.84</v>
      </c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48"/>
      <c r="Z106" s="148"/>
      <c r="AA106" s="148"/>
      <c r="AB106" s="148"/>
      <c r="AC106" s="148"/>
      <c r="AD106" s="148"/>
      <c r="AE106" s="148"/>
      <c r="AF106" s="148"/>
      <c r="AG106" s="148" t="s">
        <v>159</v>
      </c>
      <c r="AH106" s="148">
        <v>0</v>
      </c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outlineLevel="1" x14ac:dyDescent="0.25">
      <c r="A107" s="167">
        <v>31</v>
      </c>
      <c r="B107" s="168" t="s">
        <v>302</v>
      </c>
      <c r="C107" s="185" t="s">
        <v>303</v>
      </c>
      <c r="D107" s="169" t="s">
        <v>304</v>
      </c>
      <c r="E107" s="170">
        <v>2.7612000000000001</v>
      </c>
      <c r="F107" s="171"/>
      <c r="G107" s="172">
        <f>ROUND(E107*F107,2)</f>
        <v>0</v>
      </c>
      <c r="H107" s="171"/>
      <c r="I107" s="172">
        <f>ROUND(E107*H107,2)</f>
        <v>0</v>
      </c>
      <c r="J107" s="171"/>
      <c r="K107" s="172">
        <f>ROUND(E107*J107,2)</f>
        <v>0</v>
      </c>
      <c r="L107" s="172">
        <v>21</v>
      </c>
      <c r="M107" s="172">
        <f>G107*(1+L107/100)</f>
        <v>0</v>
      </c>
      <c r="N107" s="172">
        <v>1E-3</v>
      </c>
      <c r="O107" s="172">
        <f>ROUND(E107*N107,2)</f>
        <v>0</v>
      </c>
      <c r="P107" s="172">
        <v>0</v>
      </c>
      <c r="Q107" s="172">
        <f>ROUND(E107*P107,2)</f>
        <v>0</v>
      </c>
      <c r="R107" s="172" t="s">
        <v>305</v>
      </c>
      <c r="S107" s="172" t="s">
        <v>136</v>
      </c>
      <c r="T107" s="173" t="s">
        <v>182</v>
      </c>
      <c r="U107" s="157">
        <v>0</v>
      </c>
      <c r="V107" s="157">
        <f>ROUND(E107*U107,2)</f>
        <v>0</v>
      </c>
      <c r="W107" s="157"/>
      <c r="X107" s="157" t="s">
        <v>306</v>
      </c>
      <c r="Y107" s="148"/>
      <c r="Z107" s="148"/>
      <c r="AA107" s="148"/>
      <c r="AB107" s="148"/>
      <c r="AC107" s="148"/>
      <c r="AD107" s="148"/>
      <c r="AE107" s="148"/>
      <c r="AF107" s="148"/>
      <c r="AG107" s="148" t="s">
        <v>307</v>
      </c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outlineLevel="1" x14ac:dyDescent="0.25">
      <c r="A108" s="155"/>
      <c r="B108" s="156"/>
      <c r="C108" s="186" t="s">
        <v>308</v>
      </c>
      <c r="D108" s="158"/>
      <c r="E108" s="159">
        <v>2.76</v>
      </c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48"/>
      <c r="Z108" s="148"/>
      <c r="AA108" s="148"/>
      <c r="AB108" s="148"/>
      <c r="AC108" s="148"/>
      <c r="AD108" s="148"/>
      <c r="AE108" s="148"/>
      <c r="AF108" s="148"/>
      <c r="AG108" s="148" t="s">
        <v>159</v>
      </c>
      <c r="AH108" s="148">
        <v>0</v>
      </c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x14ac:dyDescent="0.25">
      <c r="A109" s="161" t="s">
        <v>131</v>
      </c>
      <c r="B109" s="162" t="s">
        <v>58</v>
      </c>
      <c r="C109" s="183" t="s">
        <v>78</v>
      </c>
      <c r="D109" s="163"/>
      <c r="E109" s="164"/>
      <c r="F109" s="165"/>
      <c r="G109" s="165">
        <f>SUMIF(AG110:AG123,"&lt;&gt;NOR",G110:G123)</f>
        <v>0</v>
      </c>
      <c r="H109" s="165"/>
      <c r="I109" s="165">
        <f>SUM(I110:I123)</f>
        <v>0</v>
      </c>
      <c r="J109" s="165"/>
      <c r="K109" s="165">
        <f>SUM(K110:K123)</f>
        <v>0</v>
      </c>
      <c r="L109" s="165"/>
      <c r="M109" s="165">
        <f>SUM(M110:M123)</f>
        <v>0</v>
      </c>
      <c r="N109" s="165"/>
      <c r="O109" s="165">
        <f>SUM(O110:O123)</f>
        <v>16.729999999999997</v>
      </c>
      <c r="P109" s="165"/>
      <c r="Q109" s="165">
        <f>SUM(Q110:Q123)</f>
        <v>0</v>
      </c>
      <c r="R109" s="165"/>
      <c r="S109" s="165"/>
      <c r="T109" s="166"/>
      <c r="U109" s="160"/>
      <c r="V109" s="160">
        <f>SUM(V110:V123)</f>
        <v>56.06</v>
      </c>
      <c r="W109" s="160"/>
      <c r="X109" s="160"/>
      <c r="AG109" t="s">
        <v>132</v>
      </c>
    </row>
    <row r="110" spans="1:60" outlineLevel="1" x14ac:dyDescent="0.25">
      <c r="A110" s="167">
        <v>32</v>
      </c>
      <c r="B110" s="168" t="s">
        <v>309</v>
      </c>
      <c r="C110" s="185" t="s">
        <v>310</v>
      </c>
      <c r="D110" s="169" t="s">
        <v>230</v>
      </c>
      <c r="E110" s="170">
        <v>75</v>
      </c>
      <c r="F110" s="171"/>
      <c r="G110" s="172">
        <f>ROUND(E110*F110,2)</f>
        <v>0</v>
      </c>
      <c r="H110" s="171"/>
      <c r="I110" s="172">
        <f>ROUND(E110*H110,2)</f>
        <v>0</v>
      </c>
      <c r="J110" s="171"/>
      <c r="K110" s="172">
        <f>ROUND(E110*J110,2)</f>
        <v>0</v>
      </c>
      <c r="L110" s="172">
        <v>21</v>
      </c>
      <c r="M110" s="172">
        <f>G110*(1+L110/100)</f>
        <v>0</v>
      </c>
      <c r="N110" s="172">
        <v>0.22106999999999999</v>
      </c>
      <c r="O110" s="172">
        <f>ROUND(E110*N110,2)</f>
        <v>16.579999999999998</v>
      </c>
      <c r="P110" s="172">
        <v>0</v>
      </c>
      <c r="Q110" s="172">
        <f>ROUND(E110*P110,2)</f>
        <v>0</v>
      </c>
      <c r="R110" s="172" t="s">
        <v>311</v>
      </c>
      <c r="S110" s="172" t="s">
        <v>136</v>
      </c>
      <c r="T110" s="173" t="s">
        <v>182</v>
      </c>
      <c r="U110" s="157">
        <v>0.185</v>
      </c>
      <c r="V110" s="157">
        <f>ROUND(E110*U110,2)</f>
        <v>13.88</v>
      </c>
      <c r="W110" s="157"/>
      <c r="X110" s="157" t="s">
        <v>183</v>
      </c>
      <c r="Y110" s="148"/>
      <c r="Z110" s="148"/>
      <c r="AA110" s="148"/>
      <c r="AB110" s="148"/>
      <c r="AC110" s="148"/>
      <c r="AD110" s="148"/>
      <c r="AE110" s="148"/>
      <c r="AF110" s="148"/>
      <c r="AG110" s="148" t="s">
        <v>184</v>
      </c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outlineLevel="1" x14ac:dyDescent="0.25">
      <c r="A111" s="155"/>
      <c r="B111" s="156"/>
      <c r="C111" s="262" t="s">
        <v>312</v>
      </c>
      <c r="D111" s="263"/>
      <c r="E111" s="263"/>
      <c r="F111" s="263"/>
      <c r="G111" s="263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48"/>
      <c r="Z111" s="148"/>
      <c r="AA111" s="148"/>
      <c r="AB111" s="148"/>
      <c r="AC111" s="148"/>
      <c r="AD111" s="148"/>
      <c r="AE111" s="148"/>
      <c r="AF111" s="148"/>
      <c r="AG111" s="148" t="s">
        <v>186</v>
      </c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81" t="str">
        <f>C111</f>
        <v>se zřízením štěrkopískového lože pod trubky a s jejich obsypem v průměrném celkovém množství do 0,15 m3/m,</v>
      </c>
      <c r="BB111" s="148"/>
      <c r="BC111" s="148"/>
      <c r="BD111" s="148"/>
      <c r="BE111" s="148"/>
      <c r="BF111" s="148"/>
      <c r="BG111" s="148"/>
      <c r="BH111" s="148"/>
    </row>
    <row r="112" spans="1:60" outlineLevel="1" x14ac:dyDescent="0.25">
      <c r="A112" s="155"/>
      <c r="B112" s="156"/>
      <c r="C112" s="186" t="s">
        <v>313</v>
      </c>
      <c r="D112" s="158"/>
      <c r="E112" s="159">
        <v>75</v>
      </c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48"/>
      <c r="Z112" s="148"/>
      <c r="AA112" s="148"/>
      <c r="AB112" s="148"/>
      <c r="AC112" s="148"/>
      <c r="AD112" s="148"/>
      <c r="AE112" s="148"/>
      <c r="AF112" s="148"/>
      <c r="AG112" s="148" t="s">
        <v>159</v>
      </c>
      <c r="AH112" s="148">
        <v>0</v>
      </c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ht="20.399999999999999" outlineLevel="1" x14ac:dyDescent="0.25">
      <c r="A113" s="167">
        <v>33</v>
      </c>
      <c r="B113" s="168" t="s">
        <v>314</v>
      </c>
      <c r="C113" s="185" t="s">
        <v>315</v>
      </c>
      <c r="D113" s="169" t="s">
        <v>208</v>
      </c>
      <c r="E113" s="170">
        <v>120</v>
      </c>
      <c r="F113" s="171"/>
      <c r="G113" s="172">
        <f>ROUND(E113*F113,2)</f>
        <v>0</v>
      </c>
      <c r="H113" s="171"/>
      <c r="I113" s="172">
        <f>ROUND(E113*H113,2)</f>
        <v>0</v>
      </c>
      <c r="J113" s="171"/>
      <c r="K113" s="172">
        <f>ROUND(E113*J113,2)</f>
        <v>0</v>
      </c>
      <c r="L113" s="172">
        <v>21</v>
      </c>
      <c r="M113" s="172">
        <f>G113*(1+L113/100)</f>
        <v>0</v>
      </c>
      <c r="N113" s="172">
        <v>3.5E-4</v>
      </c>
      <c r="O113" s="172">
        <f>ROUND(E113*N113,2)</f>
        <v>0.04</v>
      </c>
      <c r="P113" s="172">
        <v>0</v>
      </c>
      <c r="Q113" s="172">
        <f>ROUND(E113*P113,2)</f>
        <v>0</v>
      </c>
      <c r="R113" s="172" t="s">
        <v>316</v>
      </c>
      <c r="S113" s="172" t="s">
        <v>136</v>
      </c>
      <c r="T113" s="173" t="s">
        <v>182</v>
      </c>
      <c r="U113" s="157">
        <v>8.8999999999999996E-2</v>
      </c>
      <c r="V113" s="157">
        <f>ROUND(E113*U113,2)</f>
        <v>10.68</v>
      </c>
      <c r="W113" s="157"/>
      <c r="X113" s="157" t="s">
        <v>183</v>
      </c>
      <c r="Y113" s="148"/>
      <c r="Z113" s="148"/>
      <c r="AA113" s="148"/>
      <c r="AB113" s="148"/>
      <c r="AC113" s="148"/>
      <c r="AD113" s="148"/>
      <c r="AE113" s="148"/>
      <c r="AF113" s="148"/>
      <c r="AG113" s="148" t="s">
        <v>201</v>
      </c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outlineLevel="1" x14ac:dyDescent="0.25">
      <c r="A114" s="155"/>
      <c r="B114" s="156"/>
      <c r="C114" s="262" t="s">
        <v>317</v>
      </c>
      <c r="D114" s="263"/>
      <c r="E114" s="263"/>
      <c r="F114" s="263"/>
      <c r="G114" s="263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48"/>
      <c r="Z114" s="148"/>
      <c r="AA114" s="148"/>
      <c r="AB114" s="148"/>
      <c r="AC114" s="148"/>
      <c r="AD114" s="148"/>
      <c r="AE114" s="148"/>
      <c r="AF114" s="148"/>
      <c r="AG114" s="148" t="s">
        <v>186</v>
      </c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60" outlineLevel="1" x14ac:dyDescent="0.25">
      <c r="A115" s="155"/>
      <c r="B115" s="156"/>
      <c r="C115" s="186" t="s">
        <v>318</v>
      </c>
      <c r="D115" s="158"/>
      <c r="E115" s="159">
        <v>120</v>
      </c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48"/>
      <c r="Z115" s="148"/>
      <c r="AA115" s="148"/>
      <c r="AB115" s="148"/>
      <c r="AC115" s="148"/>
      <c r="AD115" s="148"/>
      <c r="AE115" s="148"/>
      <c r="AF115" s="148"/>
      <c r="AG115" s="148" t="s">
        <v>159</v>
      </c>
      <c r="AH115" s="148">
        <v>0</v>
      </c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</row>
    <row r="116" spans="1:60" outlineLevel="1" x14ac:dyDescent="0.25">
      <c r="A116" s="167">
        <v>34</v>
      </c>
      <c r="B116" s="168" t="s">
        <v>319</v>
      </c>
      <c r="C116" s="185" t="s">
        <v>320</v>
      </c>
      <c r="D116" s="169" t="s">
        <v>208</v>
      </c>
      <c r="E116" s="170">
        <v>120</v>
      </c>
      <c r="F116" s="171"/>
      <c r="G116" s="172">
        <f>ROUND(E116*F116,2)</f>
        <v>0</v>
      </c>
      <c r="H116" s="171"/>
      <c r="I116" s="172">
        <f>ROUND(E116*H116,2)</f>
        <v>0</v>
      </c>
      <c r="J116" s="171"/>
      <c r="K116" s="172">
        <f>ROUND(E116*J116,2)</f>
        <v>0</v>
      </c>
      <c r="L116" s="172">
        <v>21</v>
      </c>
      <c r="M116" s="172">
        <f>G116*(1+L116/100)</f>
        <v>0</v>
      </c>
      <c r="N116" s="172">
        <v>2.9999999999999997E-4</v>
      </c>
      <c r="O116" s="172">
        <f>ROUND(E116*N116,2)</f>
        <v>0.04</v>
      </c>
      <c r="P116" s="172">
        <v>0</v>
      </c>
      <c r="Q116" s="172">
        <f>ROUND(E116*P116,2)</f>
        <v>0</v>
      </c>
      <c r="R116" s="172" t="s">
        <v>305</v>
      </c>
      <c r="S116" s="172" t="s">
        <v>136</v>
      </c>
      <c r="T116" s="173" t="s">
        <v>182</v>
      </c>
      <c r="U116" s="157">
        <v>0</v>
      </c>
      <c r="V116" s="157">
        <f>ROUND(E116*U116,2)</f>
        <v>0</v>
      </c>
      <c r="W116" s="157"/>
      <c r="X116" s="157" t="s">
        <v>306</v>
      </c>
      <c r="Y116" s="148"/>
      <c r="Z116" s="148"/>
      <c r="AA116" s="148"/>
      <c r="AB116" s="148"/>
      <c r="AC116" s="148"/>
      <c r="AD116" s="148"/>
      <c r="AE116" s="148"/>
      <c r="AF116" s="148"/>
      <c r="AG116" s="148" t="s">
        <v>321</v>
      </c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60" outlineLevel="1" x14ac:dyDescent="0.25">
      <c r="A117" s="155"/>
      <c r="B117" s="156"/>
      <c r="C117" s="186" t="s">
        <v>322</v>
      </c>
      <c r="D117" s="158"/>
      <c r="E117" s="159">
        <v>120</v>
      </c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48"/>
      <c r="Z117" s="148"/>
      <c r="AA117" s="148"/>
      <c r="AB117" s="148"/>
      <c r="AC117" s="148"/>
      <c r="AD117" s="148"/>
      <c r="AE117" s="148"/>
      <c r="AF117" s="148"/>
      <c r="AG117" s="148" t="s">
        <v>159</v>
      </c>
      <c r="AH117" s="148">
        <v>0</v>
      </c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ht="20.399999999999999" outlineLevel="1" x14ac:dyDescent="0.25">
      <c r="A118" s="167">
        <v>35</v>
      </c>
      <c r="B118" s="168" t="s">
        <v>323</v>
      </c>
      <c r="C118" s="185" t="s">
        <v>324</v>
      </c>
      <c r="D118" s="169" t="s">
        <v>208</v>
      </c>
      <c r="E118" s="170">
        <v>210</v>
      </c>
      <c r="F118" s="171"/>
      <c r="G118" s="172">
        <f>ROUND(E118*F118,2)</f>
        <v>0</v>
      </c>
      <c r="H118" s="171"/>
      <c r="I118" s="172">
        <f>ROUND(E118*H118,2)</f>
        <v>0</v>
      </c>
      <c r="J118" s="171"/>
      <c r="K118" s="172">
        <f>ROUND(E118*J118,2)</f>
        <v>0</v>
      </c>
      <c r="L118" s="172">
        <v>21</v>
      </c>
      <c r="M118" s="172">
        <f>G118*(1+L118/100)</f>
        <v>0</v>
      </c>
      <c r="N118" s="172">
        <v>0</v>
      </c>
      <c r="O118" s="172">
        <f>ROUND(E118*N118,2)</f>
        <v>0</v>
      </c>
      <c r="P118" s="172">
        <v>0</v>
      </c>
      <c r="Q118" s="172">
        <f>ROUND(E118*P118,2)</f>
        <v>0</v>
      </c>
      <c r="R118" s="172" t="s">
        <v>200</v>
      </c>
      <c r="S118" s="172" t="s">
        <v>136</v>
      </c>
      <c r="T118" s="173" t="s">
        <v>182</v>
      </c>
      <c r="U118" s="157">
        <v>0.15</v>
      </c>
      <c r="V118" s="157">
        <f>ROUND(E118*U118,2)</f>
        <v>31.5</v>
      </c>
      <c r="W118" s="157"/>
      <c r="X118" s="157" t="s">
        <v>183</v>
      </c>
      <c r="Y118" s="148"/>
      <c r="Z118" s="148"/>
      <c r="AA118" s="148"/>
      <c r="AB118" s="148"/>
      <c r="AC118" s="148"/>
      <c r="AD118" s="148"/>
      <c r="AE118" s="148"/>
      <c r="AF118" s="148"/>
      <c r="AG118" s="148" t="s">
        <v>184</v>
      </c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outlineLevel="1" x14ac:dyDescent="0.25">
      <c r="A119" s="155"/>
      <c r="B119" s="156"/>
      <c r="C119" s="262" t="s">
        <v>325</v>
      </c>
      <c r="D119" s="263"/>
      <c r="E119" s="263"/>
      <c r="F119" s="263"/>
      <c r="G119" s="263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48"/>
      <c r="Z119" s="148"/>
      <c r="AA119" s="148"/>
      <c r="AB119" s="148"/>
      <c r="AC119" s="148"/>
      <c r="AD119" s="148"/>
      <c r="AE119" s="148"/>
      <c r="AF119" s="148"/>
      <c r="AG119" s="148" t="s">
        <v>186</v>
      </c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81" t="str">
        <f>C119</f>
        <v>z rostlé horniny tř.1 - 4 pod násypy z hornin soudržných do 92% PS a hornin nesoudržných sypkých relativní ulehlosti I(d) do 0,8</v>
      </c>
      <c r="BB119" s="148"/>
      <c r="BC119" s="148"/>
      <c r="BD119" s="148"/>
      <c r="BE119" s="148"/>
      <c r="BF119" s="148"/>
      <c r="BG119" s="148"/>
      <c r="BH119" s="148"/>
    </row>
    <row r="120" spans="1:60" outlineLevel="1" x14ac:dyDescent="0.25">
      <c r="A120" s="155"/>
      <c r="B120" s="156"/>
      <c r="C120" s="186" t="s">
        <v>326</v>
      </c>
      <c r="D120" s="158"/>
      <c r="E120" s="159">
        <v>150</v>
      </c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48"/>
      <c r="Z120" s="148"/>
      <c r="AA120" s="148"/>
      <c r="AB120" s="148"/>
      <c r="AC120" s="148"/>
      <c r="AD120" s="148"/>
      <c r="AE120" s="148"/>
      <c r="AF120" s="148"/>
      <c r="AG120" s="148" t="s">
        <v>159</v>
      </c>
      <c r="AH120" s="148">
        <v>0</v>
      </c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outlineLevel="1" x14ac:dyDescent="0.25">
      <c r="A121" s="155"/>
      <c r="B121" s="156"/>
      <c r="C121" s="186" t="s">
        <v>327</v>
      </c>
      <c r="D121" s="158"/>
      <c r="E121" s="159">
        <v>60</v>
      </c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48"/>
      <c r="Z121" s="148"/>
      <c r="AA121" s="148"/>
      <c r="AB121" s="148"/>
      <c r="AC121" s="148"/>
      <c r="AD121" s="148"/>
      <c r="AE121" s="148"/>
      <c r="AF121" s="148"/>
      <c r="AG121" s="148" t="s">
        <v>159</v>
      </c>
      <c r="AH121" s="148">
        <v>0</v>
      </c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outlineLevel="1" x14ac:dyDescent="0.25">
      <c r="A122" s="167">
        <v>36</v>
      </c>
      <c r="B122" s="168" t="s">
        <v>328</v>
      </c>
      <c r="C122" s="185" t="s">
        <v>329</v>
      </c>
      <c r="D122" s="169" t="s">
        <v>230</v>
      </c>
      <c r="E122" s="170">
        <v>81.75</v>
      </c>
      <c r="F122" s="171"/>
      <c r="G122" s="172">
        <f>ROUND(E122*F122,2)</f>
        <v>0</v>
      </c>
      <c r="H122" s="171"/>
      <c r="I122" s="172">
        <f>ROUND(E122*H122,2)</f>
        <v>0</v>
      </c>
      <c r="J122" s="171"/>
      <c r="K122" s="172">
        <f>ROUND(E122*J122,2)</f>
        <v>0</v>
      </c>
      <c r="L122" s="172">
        <v>21</v>
      </c>
      <c r="M122" s="172">
        <f>G122*(1+L122/100)</f>
        <v>0</v>
      </c>
      <c r="N122" s="172">
        <v>8.0000000000000004E-4</v>
      </c>
      <c r="O122" s="172">
        <f>ROUND(E122*N122,2)</f>
        <v>7.0000000000000007E-2</v>
      </c>
      <c r="P122" s="172">
        <v>0</v>
      </c>
      <c r="Q122" s="172">
        <f>ROUND(E122*P122,2)</f>
        <v>0</v>
      </c>
      <c r="R122" s="172" t="s">
        <v>305</v>
      </c>
      <c r="S122" s="172" t="s">
        <v>136</v>
      </c>
      <c r="T122" s="173" t="s">
        <v>182</v>
      </c>
      <c r="U122" s="157">
        <v>0</v>
      </c>
      <c r="V122" s="157">
        <f>ROUND(E122*U122,2)</f>
        <v>0</v>
      </c>
      <c r="W122" s="157"/>
      <c r="X122" s="157" t="s">
        <v>306</v>
      </c>
      <c r="Y122" s="148"/>
      <c r="Z122" s="148"/>
      <c r="AA122" s="148"/>
      <c r="AB122" s="148"/>
      <c r="AC122" s="148"/>
      <c r="AD122" s="148"/>
      <c r="AE122" s="148"/>
      <c r="AF122" s="148"/>
      <c r="AG122" s="148" t="s">
        <v>307</v>
      </c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outlineLevel="1" x14ac:dyDescent="0.25">
      <c r="A123" s="155"/>
      <c r="B123" s="156"/>
      <c r="C123" s="186" t="s">
        <v>330</v>
      </c>
      <c r="D123" s="158"/>
      <c r="E123" s="159">
        <v>81.75</v>
      </c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48"/>
      <c r="Z123" s="148"/>
      <c r="AA123" s="148"/>
      <c r="AB123" s="148"/>
      <c r="AC123" s="148"/>
      <c r="AD123" s="148"/>
      <c r="AE123" s="148"/>
      <c r="AF123" s="148"/>
      <c r="AG123" s="148" t="s">
        <v>159</v>
      </c>
      <c r="AH123" s="148">
        <v>0</v>
      </c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:60" x14ac:dyDescent="0.25">
      <c r="A124" s="161" t="s">
        <v>131</v>
      </c>
      <c r="B124" s="162" t="s">
        <v>71</v>
      </c>
      <c r="C124" s="183" t="s">
        <v>83</v>
      </c>
      <c r="D124" s="163"/>
      <c r="E124" s="164"/>
      <c r="F124" s="165"/>
      <c r="G124" s="165">
        <f>SUMIF(AG125:AG131,"&lt;&gt;NOR",G125:G131)</f>
        <v>0</v>
      </c>
      <c r="H124" s="165"/>
      <c r="I124" s="165">
        <f>SUM(I125:I131)</f>
        <v>0</v>
      </c>
      <c r="J124" s="165"/>
      <c r="K124" s="165">
        <f>SUM(K125:K131)</f>
        <v>0</v>
      </c>
      <c r="L124" s="165"/>
      <c r="M124" s="165">
        <f>SUM(M125:M131)</f>
        <v>0</v>
      </c>
      <c r="N124" s="165"/>
      <c r="O124" s="165">
        <f>SUM(O125:O131)</f>
        <v>6.78</v>
      </c>
      <c r="P124" s="165"/>
      <c r="Q124" s="165">
        <f>SUM(Q125:Q131)</f>
        <v>0</v>
      </c>
      <c r="R124" s="165"/>
      <c r="S124" s="165"/>
      <c r="T124" s="166"/>
      <c r="U124" s="160"/>
      <c r="V124" s="160">
        <f>SUM(V125:V131)</f>
        <v>6.88</v>
      </c>
      <c r="W124" s="160"/>
      <c r="X124" s="160"/>
      <c r="AG124" t="s">
        <v>132</v>
      </c>
    </row>
    <row r="125" spans="1:60" outlineLevel="1" x14ac:dyDescent="0.25">
      <c r="A125" s="167">
        <v>37</v>
      </c>
      <c r="B125" s="168" t="s">
        <v>331</v>
      </c>
      <c r="C125" s="185" t="s">
        <v>332</v>
      </c>
      <c r="D125" s="169" t="s">
        <v>180</v>
      </c>
      <c r="E125" s="170">
        <v>3.54</v>
      </c>
      <c r="F125" s="171"/>
      <c r="G125" s="172">
        <f>ROUND(E125*F125,2)</f>
        <v>0</v>
      </c>
      <c r="H125" s="171"/>
      <c r="I125" s="172">
        <f>ROUND(E125*H125,2)</f>
        <v>0</v>
      </c>
      <c r="J125" s="171"/>
      <c r="K125" s="172">
        <f>ROUND(E125*J125,2)</f>
        <v>0</v>
      </c>
      <c r="L125" s="172">
        <v>21</v>
      </c>
      <c r="M125" s="172">
        <f>G125*(1+L125/100)</f>
        <v>0</v>
      </c>
      <c r="N125" s="172">
        <v>1.8907700000000001</v>
      </c>
      <c r="O125" s="172">
        <f>ROUND(E125*N125,2)</f>
        <v>6.69</v>
      </c>
      <c r="P125" s="172">
        <v>0</v>
      </c>
      <c r="Q125" s="172">
        <f>ROUND(E125*P125,2)</f>
        <v>0</v>
      </c>
      <c r="R125" s="172" t="s">
        <v>311</v>
      </c>
      <c r="S125" s="172" t="s">
        <v>136</v>
      </c>
      <c r="T125" s="173" t="s">
        <v>182</v>
      </c>
      <c r="U125" s="157">
        <v>1.6950000000000001</v>
      </c>
      <c r="V125" s="157">
        <f>ROUND(E125*U125,2)</f>
        <v>6</v>
      </c>
      <c r="W125" s="157"/>
      <c r="X125" s="157" t="s">
        <v>183</v>
      </c>
      <c r="Y125" s="148"/>
      <c r="Z125" s="148"/>
      <c r="AA125" s="148"/>
      <c r="AB125" s="148"/>
      <c r="AC125" s="148"/>
      <c r="AD125" s="148"/>
      <c r="AE125" s="148"/>
      <c r="AF125" s="148"/>
      <c r="AG125" s="148" t="s">
        <v>184</v>
      </c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</row>
    <row r="126" spans="1:60" outlineLevel="1" x14ac:dyDescent="0.25">
      <c r="A126" s="155"/>
      <c r="B126" s="156"/>
      <c r="C126" s="262" t="s">
        <v>333</v>
      </c>
      <c r="D126" s="263"/>
      <c r="E126" s="263"/>
      <c r="F126" s="263"/>
      <c r="G126" s="263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48"/>
      <c r="Z126" s="148"/>
      <c r="AA126" s="148"/>
      <c r="AB126" s="148"/>
      <c r="AC126" s="148"/>
      <c r="AD126" s="148"/>
      <c r="AE126" s="148"/>
      <c r="AF126" s="148"/>
      <c r="AG126" s="148" t="s">
        <v>186</v>
      </c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</row>
    <row r="127" spans="1:60" outlineLevel="1" x14ac:dyDescent="0.25">
      <c r="A127" s="155"/>
      <c r="B127" s="156"/>
      <c r="C127" s="186" t="s">
        <v>334</v>
      </c>
      <c r="D127" s="158"/>
      <c r="E127" s="159">
        <v>3</v>
      </c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48"/>
      <c r="Z127" s="148"/>
      <c r="AA127" s="148"/>
      <c r="AB127" s="148"/>
      <c r="AC127" s="148"/>
      <c r="AD127" s="148"/>
      <c r="AE127" s="148"/>
      <c r="AF127" s="148"/>
      <c r="AG127" s="148" t="s">
        <v>159</v>
      </c>
      <c r="AH127" s="148">
        <v>0</v>
      </c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:60" outlineLevel="1" x14ac:dyDescent="0.25">
      <c r="A128" s="155"/>
      <c r="B128" s="156"/>
      <c r="C128" s="186" t="s">
        <v>335</v>
      </c>
      <c r="D128" s="158"/>
      <c r="E128" s="159">
        <v>0.54</v>
      </c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48"/>
      <c r="Z128" s="148"/>
      <c r="AA128" s="148"/>
      <c r="AB128" s="148"/>
      <c r="AC128" s="148"/>
      <c r="AD128" s="148"/>
      <c r="AE128" s="148"/>
      <c r="AF128" s="148"/>
      <c r="AG128" s="148" t="s">
        <v>159</v>
      </c>
      <c r="AH128" s="148">
        <v>0</v>
      </c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:60" ht="20.399999999999999" outlineLevel="1" x14ac:dyDescent="0.25">
      <c r="A129" s="167">
        <v>38</v>
      </c>
      <c r="B129" s="168" t="s">
        <v>336</v>
      </c>
      <c r="C129" s="185" t="s">
        <v>337</v>
      </c>
      <c r="D129" s="169" t="s">
        <v>190</v>
      </c>
      <c r="E129" s="170">
        <v>1</v>
      </c>
      <c r="F129" s="171"/>
      <c r="G129" s="172">
        <f>ROUND(E129*F129,2)</f>
        <v>0</v>
      </c>
      <c r="H129" s="171"/>
      <c r="I129" s="172">
        <f>ROUND(E129*H129,2)</f>
        <v>0</v>
      </c>
      <c r="J129" s="171"/>
      <c r="K129" s="172">
        <f>ROUND(E129*J129,2)</f>
        <v>0</v>
      </c>
      <c r="L129" s="172">
        <v>21</v>
      </c>
      <c r="M129" s="172">
        <f>G129*(1+L129/100)</f>
        <v>0</v>
      </c>
      <c r="N129" s="172">
        <v>9.0819999999999998E-2</v>
      </c>
      <c r="O129" s="172">
        <f>ROUND(E129*N129,2)</f>
        <v>0.09</v>
      </c>
      <c r="P129" s="172">
        <v>0</v>
      </c>
      <c r="Q129" s="172">
        <f>ROUND(E129*P129,2)</f>
        <v>0</v>
      </c>
      <c r="R129" s="172" t="s">
        <v>311</v>
      </c>
      <c r="S129" s="172" t="s">
        <v>136</v>
      </c>
      <c r="T129" s="173" t="s">
        <v>182</v>
      </c>
      <c r="U129" s="157">
        <v>0.88200000000000001</v>
      </c>
      <c r="V129" s="157">
        <f>ROUND(E129*U129,2)</f>
        <v>0.88</v>
      </c>
      <c r="W129" s="157"/>
      <c r="X129" s="157" t="s">
        <v>183</v>
      </c>
      <c r="Y129" s="148"/>
      <c r="Z129" s="148"/>
      <c r="AA129" s="148"/>
      <c r="AB129" s="148"/>
      <c r="AC129" s="148"/>
      <c r="AD129" s="148"/>
      <c r="AE129" s="148"/>
      <c r="AF129" s="148"/>
      <c r="AG129" s="148" t="s">
        <v>184</v>
      </c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60" outlineLevel="1" x14ac:dyDescent="0.25">
      <c r="A130" s="155"/>
      <c r="B130" s="156"/>
      <c r="C130" s="262" t="s">
        <v>338</v>
      </c>
      <c r="D130" s="263"/>
      <c r="E130" s="263"/>
      <c r="F130" s="263"/>
      <c r="G130" s="263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48"/>
      <c r="Z130" s="148"/>
      <c r="AA130" s="148"/>
      <c r="AB130" s="148"/>
      <c r="AC130" s="148"/>
      <c r="AD130" s="148"/>
      <c r="AE130" s="148"/>
      <c r="AF130" s="148"/>
      <c r="AG130" s="148" t="s">
        <v>186</v>
      </c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</row>
    <row r="131" spans="1:60" outlineLevel="1" x14ac:dyDescent="0.25">
      <c r="A131" s="155"/>
      <c r="B131" s="156"/>
      <c r="C131" s="186" t="s">
        <v>339</v>
      </c>
      <c r="D131" s="158"/>
      <c r="E131" s="159">
        <v>1</v>
      </c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48"/>
      <c r="Z131" s="148"/>
      <c r="AA131" s="148"/>
      <c r="AB131" s="148"/>
      <c r="AC131" s="148"/>
      <c r="AD131" s="148"/>
      <c r="AE131" s="148"/>
      <c r="AF131" s="148"/>
      <c r="AG131" s="148" t="s">
        <v>159</v>
      </c>
      <c r="AH131" s="148">
        <v>0</v>
      </c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</row>
    <row r="132" spans="1:60" x14ac:dyDescent="0.25">
      <c r="A132" s="161" t="s">
        <v>131</v>
      </c>
      <c r="B132" s="162" t="s">
        <v>84</v>
      </c>
      <c r="C132" s="183" t="s">
        <v>85</v>
      </c>
      <c r="D132" s="163"/>
      <c r="E132" s="164"/>
      <c r="F132" s="165"/>
      <c r="G132" s="165">
        <f>SUMIF(AG133:AG183,"&lt;&gt;NOR",G133:G183)</f>
        <v>0</v>
      </c>
      <c r="H132" s="165"/>
      <c r="I132" s="165">
        <f>SUM(I133:I183)</f>
        <v>0</v>
      </c>
      <c r="J132" s="165"/>
      <c r="K132" s="165">
        <f>SUM(K133:K183)</f>
        <v>0</v>
      </c>
      <c r="L132" s="165"/>
      <c r="M132" s="165">
        <f>SUM(M133:M183)</f>
        <v>0</v>
      </c>
      <c r="N132" s="165"/>
      <c r="O132" s="165">
        <f>SUM(O133:O183)</f>
        <v>396.9199999999999</v>
      </c>
      <c r="P132" s="165"/>
      <c r="Q132" s="165">
        <f>SUM(Q133:Q183)</f>
        <v>0</v>
      </c>
      <c r="R132" s="165"/>
      <c r="S132" s="165"/>
      <c r="T132" s="166"/>
      <c r="U132" s="160"/>
      <c r="V132" s="160">
        <f>SUM(V133:V183)</f>
        <v>111.52</v>
      </c>
      <c r="W132" s="160"/>
      <c r="X132" s="160"/>
      <c r="AG132" t="s">
        <v>132</v>
      </c>
    </row>
    <row r="133" spans="1:60" outlineLevel="1" x14ac:dyDescent="0.25">
      <c r="A133" s="167">
        <v>39</v>
      </c>
      <c r="B133" s="168" t="s">
        <v>340</v>
      </c>
      <c r="C133" s="185" t="s">
        <v>341</v>
      </c>
      <c r="D133" s="169" t="s">
        <v>208</v>
      </c>
      <c r="E133" s="170">
        <v>210</v>
      </c>
      <c r="F133" s="171"/>
      <c r="G133" s="172">
        <f>ROUND(E133*F133,2)</f>
        <v>0</v>
      </c>
      <c r="H133" s="171"/>
      <c r="I133" s="172">
        <f>ROUND(E133*H133,2)</f>
        <v>0</v>
      </c>
      <c r="J133" s="171"/>
      <c r="K133" s="172">
        <f>ROUND(E133*J133,2)</f>
        <v>0</v>
      </c>
      <c r="L133" s="172">
        <v>21</v>
      </c>
      <c r="M133" s="172">
        <f>G133*(1+L133/100)</f>
        <v>0</v>
      </c>
      <c r="N133" s="172">
        <v>0.64500000000000002</v>
      </c>
      <c r="O133" s="172">
        <f>ROUND(E133*N133,2)</f>
        <v>135.44999999999999</v>
      </c>
      <c r="P133" s="172">
        <v>0</v>
      </c>
      <c r="Q133" s="172">
        <f>ROUND(E133*P133,2)</f>
        <v>0</v>
      </c>
      <c r="R133" s="172" t="s">
        <v>209</v>
      </c>
      <c r="S133" s="172" t="s">
        <v>136</v>
      </c>
      <c r="T133" s="173" t="s">
        <v>182</v>
      </c>
      <c r="U133" s="157">
        <v>2.4E-2</v>
      </c>
      <c r="V133" s="157">
        <f>ROUND(E133*U133,2)</f>
        <v>5.04</v>
      </c>
      <c r="W133" s="157"/>
      <c r="X133" s="157" t="s">
        <v>183</v>
      </c>
      <c r="Y133" s="148"/>
      <c r="Z133" s="148"/>
      <c r="AA133" s="148"/>
      <c r="AB133" s="148"/>
      <c r="AC133" s="148"/>
      <c r="AD133" s="148"/>
      <c r="AE133" s="148"/>
      <c r="AF133" s="148"/>
      <c r="AG133" s="148" t="s">
        <v>184</v>
      </c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</row>
    <row r="134" spans="1:60" outlineLevel="1" x14ac:dyDescent="0.25">
      <c r="A134" s="155"/>
      <c r="B134" s="156"/>
      <c r="C134" s="262" t="s">
        <v>342</v>
      </c>
      <c r="D134" s="263"/>
      <c r="E134" s="263"/>
      <c r="F134" s="263"/>
      <c r="G134" s="263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48"/>
      <c r="Z134" s="148"/>
      <c r="AA134" s="148"/>
      <c r="AB134" s="148"/>
      <c r="AC134" s="148"/>
      <c r="AD134" s="148"/>
      <c r="AE134" s="148"/>
      <c r="AF134" s="148"/>
      <c r="AG134" s="148" t="s">
        <v>186</v>
      </c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</row>
    <row r="135" spans="1:60" outlineLevel="1" x14ac:dyDescent="0.25">
      <c r="A135" s="155"/>
      <c r="B135" s="156"/>
      <c r="C135" s="186" t="s">
        <v>343</v>
      </c>
      <c r="D135" s="158"/>
      <c r="E135" s="159">
        <v>150</v>
      </c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48"/>
      <c r="Z135" s="148"/>
      <c r="AA135" s="148"/>
      <c r="AB135" s="148"/>
      <c r="AC135" s="148"/>
      <c r="AD135" s="148"/>
      <c r="AE135" s="148"/>
      <c r="AF135" s="148"/>
      <c r="AG135" s="148" t="s">
        <v>159</v>
      </c>
      <c r="AH135" s="148">
        <v>0</v>
      </c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</row>
    <row r="136" spans="1:60" outlineLevel="1" x14ac:dyDescent="0.25">
      <c r="A136" s="155"/>
      <c r="B136" s="156"/>
      <c r="C136" s="186" t="s">
        <v>327</v>
      </c>
      <c r="D136" s="158"/>
      <c r="E136" s="159">
        <v>60</v>
      </c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48"/>
      <c r="Z136" s="148"/>
      <c r="AA136" s="148"/>
      <c r="AB136" s="148"/>
      <c r="AC136" s="148"/>
      <c r="AD136" s="148"/>
      <c r="AE136" s="148"/>
      <c r="AF136" s="148"/>
      <c r="AG136" s="148" t="s">
        <v>159</v>
      </c>
      <c r="AH136" s="148">
        <v>0</v>
      </c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</row>
    <row r="137" spans="1:60" ht="20.399999999999999" outlineLevel="1" x14ac:dyDescent="0.25">
      <c r="A137" s="167">
        <v>40</v>
      </c>
      <c r="B137" s="168" t="s">
        <v>344</v>
      </c>
      <c r="C137" s="185" t="s">
        <v>345</v>
      </c>
      <c r="D137" s="169" t="s">
        <v>208</v>
      </c>
      <c r="E137" s="170">
        <v>56.5</v>
      </c>
      <c r="F137" s="171"/>
      <c r="G137" s="172">
        <f>ROUND(E137*F137,2)</f>
        <v>0</v>
      </c>
      <c r="H137" s="171"/>
      <c r="I137" s="172">
        <f>ROUND(E137*H137,2)</f>
        <v>0</v>
      </c>
      <c r="J137" s="171"/>
      <c r="K137" s="172">
        <f>ROUND(E137*J137,2)</f>
        <v>0</v>
      </c>
      <c r="L137" s="172">
        <v>21</v>
      </c>
      <c r="M137" s="172">
        <f>G137*(1+L137/100)</f>
        <v>0</v>
      </c>
      <c r="N137" s="172">
        <v>0.378</v>
      </c>
      <c r="O137" s="172">
        <f>ROUND(E137*N137,2)</f>
        <v>21.36</v>
      </c>
      <c r="P137" s="172">
        <v>0</v>
      </c>
      <c r="Q137" s="172">
        <f>ROUND(E137*P137,2)</f>
        <v>0</v>
      </c>
      <c r="R137" s="172" t="s">
        <v>209</v>
      </c>
      <c r="S137" s="172" t="s">
        <v>136</v>
      </c>
      <c r="T137" s="173" t="s">
        <v>182</v>
      </c>
      <c r="U137" s="157">
        <v>2.5999999999999999E-2</v>
      </c>
      <c r="V137" s="157">
        <f>ROUND(E137*U137,2)</f>
        <v>1.47</v>
      </c>
      <c r="W137" s="157"/>
      <c r="X137" s="157" t="s">
        <v>183</v>
      </c>
      <c r="Y137" s="148"/>
      <c r="Z137" s="148"/>
      <c r="AA137" s="148"/>
      <c r="AB137" s="148"/>
      <c r="AC137" s="148"/>
      <c r="AD137" s="148"/>
      <c r="AE137" s="148"/>
      <c r="AF137" s="148"/>
      <c r="AG137" s="148" t="s">
        <v>184</v>
      </c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</row>
    <row r="138" spans="1:60" outlineLevel="1" x14ac:dyDescent="0.25">
      <c r="A138" s="155"/>
      <c r="B138" s="156"/>
      <c r="C138" s="186" t="s">
        <v>346</v>
      </c>
      <c r="D138" s="158"/>
      <c r="E138" s="159">
        <v>56.5</v>
      </c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48"/>
      <c r="Z138" s="148"/>
      <c r="AA138" s="148"/>
      <c r="AB138" s="148"/>
      <c r="AC138" s="148"/>
      <c r="AD138" s="148"/>
      <c r="AE138" s="148"/>
      <c r="AF138" s="148"/>
      <c r="AG138" s="148" t="s">
        <v>159</v>
      </c>
      <c r="AH138" s="148">
        <v>0</v>
      </c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</row>
    <row r="139" spans="1:60" ht="20.399999999999999" outlineLevel="1" x14ac:dyDescent="0.25">
      <c r="A139" s="167">
        <v>41</v>
      </c>
      <c r="B139" s="168" t="s">
        <v>347</v>
      </c>
      <c r="C139" s="185" t="s">
        <v>348</v>
      </c>
      <c r="D139" s="169" t="s">
        <v>208</v>
      </c>
      <c r="E139" s="170">
        <v>210</v>
      </c>
      <c r="F139" s="171"/>
      <c r="G139" s="172">
        <f>ROUND(E139*F139,2)</f>
        <v>0</v>
      </c>
      <c r="H139" s="171"/>
      <c r="I139" s="172">
        <f>ROUND(E139*H139,2)</f>
        <v>0</v>
      </c>
      <c r="J139" s="171"/>
      <c r="K139" s="172">
        <f>ROUND(E139*J139,2)</f>
        <v>0</v>
      </c>
      <c r="L139" s="172">
        <v>21</v>
      </c>
      <c r="M139" s="172">
        <f>G139*(1+L139/100)</f>
        <v>0</v>
      </c>
      <c r="N139" s="172">
        <v>0.378</v>
      </c>
      <c r="O139" s="172">
        <f>ROUND(E139*N139,2)</f>
        <v>79.38</v>
      </c>
      <c r="P139" s="172">
        <v>0</v>
      </c>
      <c r="Q139" s="172">
        <f>ROUND(E139*P139,2)</f>
        <v>0</v>
      </c>
      <c r="R139" s="172" t="s">
        <v>209</v>
      </c>
      <c r="S139" s="172" t="s">
        <v>136</v>
      </c>
      <c r="T139" s="173" t="s">
        <v>182</v>
      </c>
      <c r="U139" s="157">
        <v>2.5999999999999999E-2</v>
      </c>
      <c r="V139" s="157">
        <f>ROUND(E139*U139,2)</f>
        <v>5.46</v>
      </c>
      <c r="W139" s="157"/>
      <c r="X139" s="157" t="s">
        <v>183</v>
      </c>
      <c r="Y139" s="148"/>
      <c r="Z139" s="148"/>
      <c r="AA139" s="148"/>
      <c r="AB139" s="148"/>
      <c r="AC139" s="148"/>
      <c r="AD139" s="148"/>
      <c r="AE139" s="148"/>
      <c r="AF139" s="148"/>
      <c r="AG139" s="148" t="s">
        <v>184</v>
      </c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</row>
    <row r="140" spans="1:60" outlineLevel="1" x14ac:dyDescent="0.25">
      <c r="A140" s="155"/>
      <c r="B140" s="156"/>
      <c r="C140" s="186" t="s">
        <v>349</v>
      </c>
      <c r="D140" s="158"/>
      <c r="E140" s="159">
        <v>210</v>
      </c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48"/>
      <c r="Z140" s="148"/>
      <c r="AA140" s="148"/>
      <c r="AB140" s="148"/>
      <c r="AC140" s="148"/>
      <c r="AD140" s="148"/>
      <c r="AE140" s="148"/>
      <c r="AF140" s="148"/>
      <c r="AG140" s="148" t="s">
        <v>159</v>
      </c>
      <c r="AH140" s="148">
        <v>0</v>
      </c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</row>
    <row r="141" spans="1:60" ht="20.399999999999999" outlineLevel="1" x14ac:dyDescent="0.25">
      <c r="A141" s="167">
        <v>42</v>
      </c>
      <c r="B141" s="168" t="s">
        <v>350</v>
      </c>
      <c r="C141" s="185" t="s">
        <v>351</v>
      </c>
      <c r="D141" s="169" t="s">
        <v>208</v>
      </c>
      <c r="E141" s="170">
        <v>63.204999999999998</v>
      </c>
      <c r="F141" s="171"/>
      <c r="G141" s="172">
        <f>ROUND(E141*F141,2)</f>
        <v>0</v>
      </c>
      <c r="H141" s="171"/>
      <c r="I141" s="172">
        <f>ROUND(E141*H141,2)</f>
        <v>0</v>
      </c>
      <c r="J141" s="171"/>
      <c r="K141" s="172">
        <f>ROUND(E141*J141,2)</f>
        <v>0</v>
      </c>
      <c r="L141" s="172">
        <v>21</v>
      </c>
      <c r="M141" s="172">
        <f>G141*(1+L141/100)</f>
        <v>0</v>
      </c>
      <c r="N141" s="172">
        <v>0.55125000000000002</v>
      </c>
      <c r="O141" s="172">
        <f>ROUND(E141*N141,2)</f>
        <v>34.840000000000003</v>
      </c>
      <c r="P141" s="172">
        <v>0</v>
      </c>
      <c r="Q141" s="172">
        <f>ROUND(E141*P141,2)</f>
        <v>0</v>
      </c>
      <c r="R141" s="172" t="s">
        <v>209</v>
      </c>
      <c r="S141" s="172" t="s">
        <v>136</v>
      </c>
      <c r="T141" s="173" t="s">
        <v>182</v>
      </c>
      <c r="U141" s="157">
        <v>2.7E-2</v>
      </c>
      <c r="V141" s="157">
        <f>ROUND(E141*U141,2)</f>
        <v>1.71</v>
      </c>
      <c r="W141" s="157"/>
      <c r="X141" s="157" t="s">
        <v>183</v>
      </c>
      <c r="Y141" s="148"/>
      <c r="Z141" s="148"/>
      <c r="AA141" s="148"/>
      <c r="AB141" s="148"/>
      <c r="AC141" s="148"/>
      <c r="AD141" s="148"/>
      <c r="AE141" s="148"/>
      <c r="AF141" s="148"/>
      <c r="AG141" s="148" t="s">
        <v>184</v>
      </c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</row>
    <row r="142" spans="1:60" outlineLevel="1" x14ac:dyDescent="0.25">
      <c r="A142" s="155"/>
      <c r="B142" s="156"/>
      <c r="C142" s="186" t="s">
        <v>352</v>
      </c>
      <c r="D142" s="158"/>
      <c r="E142" s="159">
        <v>3.6</v>
      </c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48"/>
      <c r="Z142" s="148"/>
      <c r="AA142" s="148"/>
      <c r="AB142" s="148"/>
      <c r="AC142" s="148"/>
      <c r="AD142" s="148"/>
      <c r="AE142" s="148"/>
      <c r="AF142" s="148"/>
      <c r="AG142" s="148" t="s">
        <v>159</v>
      </c>
      <c r="AH142" s="148">
        <v>0</v>
      </c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</row>
    <row r="143" spans="1:60" outlineLevel="1" x14ac:dyDescent="0.25">
      <c r="A143" s="155"/>
      <c r="B143" s="156"/>
      <c r="C143" s="186" t="s">
        <v>353</v>
      </c>
      <c r="D143" s="158"/>
      <c r="E143" s="159">
        <v>59.6</v>
      </c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48"/>
      <c r="Z143" s="148"/>
      <c r="AA143" s="148"/>
      <c r="AB143" s="148"/>
      <c r="AC143" s="148"/>
      <c r="AD143" s="148"/>
      <c r="AE143" s="148"/>
      <c r="AF143" s="148"/>
      <c r="AG143" s="148" t="s">
        <v>159</v>
      </c>
      <c r="AH143" s="148">
        <v>0</v>
      </c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</row>
    <row r="144" spans="1:60" outlineLevel="1" x14ac:dyDescent="0.25">
      <c r="A144" s="167">
        <v>43</v>
      </c>
      <c r="B144" s="168" t="s">
        <v>354</v>
      </c>
      <c r="C144" s="185" t="s">
        <v>355</v>
      </c>
      <c r="D144" s="169" t="s">
        <v>208</v>
      </c>
      <c r="E144" s="170">
        <v>156</v>
      </c>
      <c r="F144" s="171"/>
      <c r="G144" s="172">
        <f>ROUND(E144*F144,2)</f>
        <v>0</v>
      </c>
      <c r="H144" s="171"/>
      <c r="I144" s="172">
        <f>ROUND(E144*H144,2)</f>
        <v>0</v>
      </c>
      <c r="J144" s="171"/>
      <c r="K144" s="172">
        <f>ROUND(E144*J144,2)</f>
        <v>0</v>
      </c>
      <c r="L144" s="172">
        <v>21</v>
      </c>
      <c r="M144" s="172">
        <f>G144*(1+L144/100)</f>
        <v>0</v>
      </c>
      <c r="N144" s="172">
        <v>0.36834</v>
      </c>
      <c r="O144" s="172">
        <f>ROUND(E144*N144,2)</f>
        <v>57.46</v>
      </c>
      <c r="P144" s="172">
        <v>0</v>
      </c>
      <c r="Q144" s="172">
        <f>ROUND(E144*P144,2)</f>
        <v>0</v>
      </c>
      <c r="R144" s="172" t="s">
        <v>209</v>
      </c>
      <c r="S144" s="172" t="s">
        <v>136</v>
      </c>
      <c r="T144" s="173" t="s">
        <v>182</v>
      </c>
      <c r="U144" s="157">
        <v>3.3000000000000002E-2</v>
      </c>
      <c r="V144" s="157">
        <f>ROUND(E144*U144,2)</f>
        <v>5.15</v>
      </c>
      <c r="W144" s="157"/>
      <c r="X144" s="157" t="s">
        <v>183</v>
      </c>
      <c r="Y144" s="148"/>
      <c r="Z144" s="148"/>
      <c r="AA144" s="148"/>
      <c r="AB144" s="148"/>
      <c r="AC144" s="148"/>
      <c r="AD144" s="148"/>
      <c r="AE144" s="148"/>
      <c r="AF144" s="148"/>
      <c r="AG144" s="148" t="s">
        <v>184</v>
      </c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</row>
    <row r="145" spans="1:60" outlineLevel="1" x14ac:dyDescent="0.25">
      <c r="A145" s="155"/>
      <c r="B145" s="156"/>
      <c r="C145" s="262" t="s">
        <v>342</v>
      </c>
      <c r="D145" s="263"/>
      <c r="E145" s="263"/>
      <c r="F145" s="263"/>
      <c r="G145" s="263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48"/>
      <c r="Z145" s="148"/>
      <c r="AA145" s="148"/>
      <c r="AB145" s="148"/>
      <c r="AC145" s="148"/>
      <c r="AD145" s="148"/>
      <c r="AE145" s="148"/>
      <c r="AF145" s="148"/>
      <c r="AG145" s="148" t="s">
        <v>186</v>
      </c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</row>
    <row r="146" spans="1:60" outlineLevel="1" x14ac:dyDescent="0.25">
      <c r="A146" s="155"/>
      <c r="B146" s="156"/>
      <c r="C146" s="186" t="s">
        <v>356</v>
      </c>
      <c r="D146" s="158"/>
      <c r="E146" s="159">
        <v>156</v>
      </c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48"/>
      <c r="Z146" s="148"/>
      <c r="AA146" s="148"/>
      <c r="AB146" s="148"/>
      <c r="AC146" s="148"/>
      <c r="AD146" s="148"/>
      <c r="AE146" s="148"/>
      <c r="AF146" s="148"/>
      <c r="AG146" s="148" t="s">
        <v>159</v>
      </c>
      <c r="AH146" s="148">
        <v>0</v>
      </c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</row>
    <row r="147" spans="1:60" ht="20.399999999999999" outlineLevel="1" x14ac:dyDescent="0.25">
      <c r="A147" s="167">
        <v>44</v>
      </c>
      <c r="B147" s="168" t="s">
        <v>357</v>
      </c>
      <c r="C147" s="185" t="s">
        <v>358</v>
      </c>
      <c r="D147" s="169" t="s">
        <v>208</v>
      </c>
      <c r="E147" s="170">
        <v>156</v>
      </c>
      <c r="F147" s="171"/>
      <c r="G147" s="172">
        <f>ROUND(E147*F147,2)</f>
        <v>0</v>
      </c>
      <c r="H147" s="171"/>
      <c r="I147" s="172">
        <f>ROUND(E147*H147,2)</f>
        <v>0</v>
      </c>
      <c r="J147" s="171"/>
      <c r="K147" s="172">
        <f>ROUND(E147*J147,2)</f>
        <v>0</v>
      </c>
      <c r="L147" s="172">
        <v>21</v>
      </c>
      <c r="M147" s="172">
        <f>G147*(1+L147/100)</f>
        <v>0</v>
      </c>
      <c r="N147" s="172">
        <v>0.15826000000000001</v>
      </c>
      <c r="O147" s="172">
        <f>ROUND(E147*N147,2)</f>
        <v>24.69</v>
      </c>
      <c r="P147" s="172">
        <v>0</v>
      </c>
      <c r="Q147" s="172">
        <f>ROUND(E147*P147,2)</f>
        <v>0</v>
      </c>
      <c r="R147" s="172" t="s">
        <v>209</v>
      </c>
      <c r="S147" s="172" t="s">
        <v>136</v>
      </c>
      <c r="T147" s="173" t="s">
        <v>182</v>
      </c>
      <c r="U147" s="157">
        <v>5.6000000000000001E-2</v>
      </c>
      <c r="V147" s="157">
        <f>ROUND(E147*U147,2)</f>
        <v>8.74</v>
      </c>
      <c r="W147" s="157"/>
      <c r="X147" s="157" t="s">
        <v>183</v>
      </c>
      <c r="Y147" s="148"/>
      <c r="Z147" s="148"/>
      <c r="AA147" s="148"/>
      <c r="AB147" s="148"/>
      <c r="AC147" s="148"/>
      <c r="AD147" s="148"/>
      <c r="AE147" s="148"/>
      <c r="AF147" s="148"/>
      <c r="AG147" s="148" t="s">
        <v>184</v>
      </c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</row>
    <row r="148" spans="1:60" outlineLevel="1" x14ac:dyDescent="0.25">
      <c r="A148" s="155"/>
      <c r="B148" s="156"/>
      <c r="C148" s="262" t="s">
        <v>342</v>
      </c>
      <c r="D148" s="263"/>
      <c r="E148" s="263"/>
      <c r="F148" s="263"/>
      <c r="G148" s="263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48"/>
      <c r="Z148" s="148"/>
      <c r="AA148" s="148"/>
      <c r="AB148" s="148"/>
      <c r="AC148" s="148"/>
      <c r="AD148" s="148"/>
      <c r="AE148" s="148"/>
      <c r="AF148" s="148"/>
      <c r="AG148" s="148" t="s">
        <v>186</v>
      </c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</row>
    <row r="149" spans="1:60" outlineLevel="1" x14ac:dyDescent="0.25">
      <c r="A149" s="155"/>
      <c r="B149" s="156"/>
      <c r="C149" s="186" t="s">
        <v>359</v>
      </c>
      <c r="D149" s="158"/>
      <c r="E149" s="159">
        <v>156</v>
      </c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48"/>
      <c r="Z149" s="148"/>
      <c r="AA149" s="148"/>
      <c r="AB149" s="148"/>
      <c r="AC149" s="148"/>
      <c r="AD149" s="148"/>
      <c r="AE149" s="148"/>
      <c r="AF149" s="148"/>
      <c r="AG149" s="148" t="s">
        <v>159</v>
      </c>
      <c r="AH149" s="148">
        <v>0</v>
      </c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</row>
    <row r="150" spans="1:60" outlineLevel="1" x14ac:dyDescent="0.25">
      <c r="A150" s="167">
        <v>45</v>
      </c>
      <c r="B150" s="168" t="s">
        <v>360</v>
      </c>
      <c r="C150" s="185" t="s">
        <v>361</v>
      </c>
      <c r="D150" s="169" t="s">
        <v>208</v>
      </c>
      <c r="E150" s="170">
        <v>156</v>
      </c>
      <c r="F150" s="171"/>
      <c r="G150" s="172">
        <f>ROUND(E150*F150,2)</f>
        <v>0</v>
      </c>
      <c r="H150" s="171"/>
      <c r="I150" s="172">
        <f>ROUND(E150*H150,2)</f>
        <v>0</v>
      </c>
      <c r="J150" s="171"/>
      <c r="K150" s="172">
        <f>ROUND(E150*J150,2)</f>
        <v>0</v>
      </c>
      <c r="L150" s="172">
        <v>21</v>
      </c>
      <c r="M150" s="172">
        <f>G150*(1+L150/100)</f>
        <v>0</v>
      </c>
      <c r="N150" s="172">
        <v>5.6100000000000004E-3</v>
      </c>
      <c r="O150" s="172">
        <f>ROUND(E150*N150,2)</f>
        <v>0.88</v>
      </c>
      <c r="P150" s="172">
        <v>0</v>
      </c>
      <c r="Q150" s="172">
        <f>ROUND(E150*P150,2)</f>
        <v>0</v>
      </c>
      <c r="R150" s="172" t="s">
        <v>209</v>
      </c>
      <c r="S150" s="172" t="s">
        <v>136</v>
      </c>
      <c r="T150" s="173" t="s">
        <v>182</v>
      </c>
      <c r="U150" s="157">
        <v>4.0000000000000001E-3</v>
      </c>
      <c r="V150" s="157">
        <f>ROUND(E150*U150,2)</f>
        <v>0.62</v>
      </c>
      <c r="W150" s="157"/>
      <c r="X150" s="157" t="s">
        <v>183</v>
      </c>
      <c r="Y150" s="148"/>
      <c r="Z150" s="148"/>
      <c r="AA150" s="148"/>
      <c r="AB150" s="148"/>
      <c r="AC150" s="148"/>
      <c r="AD150" s="148"/>
      <c r="AE150" s="148"/>
      <c r="AF150" s="148"/>
      <c r="AG150" s="148" t="s">
        <v>184</v>
      </c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</row>
    <row r="151" spans="1:60" outlineLevel="1" x14ac:dyDescent="0.25">
      <c r="A151" s="155"/>
      <c r="B151" s="156"/>
      <c r="C151" s="262" t="s">
        <v>362</v>
      </c>
      <c r="D151" s="263"/>
      <c r="E151" s="263"/>
      <c r="F151" s="263"/>
      <c r="G151" s="263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48"/>
      <c r="Z151" s="148"/>
      <c r="AA151" s="148"/>
      <c r="AB151" s="148"/>
      <c r="AC151" s="148"/>
      <c r="AD151" s="148"/>
      <c r="AE151" s="148"/>
      <c r="AF151" s="148"/>
      <c r="AG151" s="148" t="s">
        <v>186</v>
      </c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</row>
    <row r="152" spans="1:60" outlineLevel="1" x14ac:dyDescent="0.25">
      <c r="A152" s="155"/>
      <c r="B152" s="156"/>
      <c r="C152" s="186" t="s">
        <v>363</v>
      </c>
      <c r="D152" s="158"/>
      <c r="E152" s="159">
        <v>156</v>
      </c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48"/>
      <c r="Z152" s="148"/>
      <c r="AA152" s="148"/>
      <c r="AB152" s="148"/>
      <c r="AC152" s="148"/>
      <c r="AD152" s="148"/>
      <c r="AE152" s="148"/>
      <c r="AF152" s="148"/>
      <c r="AG152" s="148" t="s">
        <v>159</v>
      </c>
      <c r="AH152" s="148">
        <v>0</v>
      </c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</row>
    <row r="153" spans="1:60" outlineLevel="1" x14ac:dyDescent="0.25">
      <c r="A153" s="167">
        <v>46</v>
      </c>
      <c r="B153" s="168" t="s">
        <v>364</v>
      </c>
      <c r="C153" s="185" t="s">
        <v>365</v>
      </c>
      <c r="D153" s="169" t="s">
        <v>208</v>
      </c>
      <c r="E153" s="170">
        <v>156</v>
      </c>
      <c r="F153" s="171"/>
      <c r="G153" s="172">
        <f>ROUND(E153*F153,2)</f>
        <v>0</v>
      </c>
      <c r="H153" s="171"/>
      <c r="I153" s="172">
        <f>ROUND(E153*H153,2)</f>
        <v>0</v>
      </c>
      <c r="J153" s="171"/>
      <c r="K153" s="172">
        <f>ROUND(E153*J153,2)</f>
        <v>0</v>
      </c>
      <c r="L153" s="172">
        <v>21</v>
      </c>
      <c r="M153" s="172">
        <f>G153*(1+L153/100)</f>
        <v>0</v>
      </c>
      <c r="N153" s="172">
        <v>5.0000000000000001E-4</v>
      </c>
      <c r="O153" s="172">
        <f>ROUND(E153*N153,2)</f>
        <v>0.08</v>
      </c>
      <c r="P153" s="172">
        <v>0</v>
      </c>
      <c r="Q153" s="172">
        <f>ROUND(E153*P153,2)</f>
        <v>0</v>
      </c>
      <c r="R153" s="172" t="s">
        <v>209</v>
      </c>
      <c r="S153" s="172" t="s">
        <v>136</v>
      </c>
      <c r="T153" s="173" t="s">
        <v>182</v>
      </c>
      <c r="U153" s="157">
        <v>2E-3</v>
      </c>
      <c r="V153" s="157">
        <f>ROUND(E153*U153,2)</f>
        <v>0.31</v>
      </c>
      <c r="W153" s="157"/>
      <c r="X153" s="157" t="s">
        <v>183</v>
      </c>
      <c r="Y153" s="148"/>
      <c r="Z153" s="148"/>
      <c r="AA153" s="148"/>
      <c r="AB153" s="148"/>
      <c r="AC153" s="148"/>
      <c r="AD153" s="148"/>
      <c r="AE153" s="148"/>
      <c r="AF153" s="148"/>
      <c r="AG153" s="148" t="s">
        <v>184</v>
      </c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</row>
    <row r="154" spans="1:60" outlineLevel="1" x14ac:dyDescent="0.25">
      <c r="A154" s="155"/>
      <c r="B154" s="156"/>
      <c r="C154" s="186" t="s">
        <v>363</v>
      </c>
      <c r="D154" s="158"/>
      <c r="E154" s="159">
        <v>156</v>
      </c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48"/>
      <c r="Z154" s="148"/>
      <c r="AA154" s="148"/>
      <c r="AB154" s="148"/>
      <c r="AC154" s="148"/>
      <c r="AD154" s="148"/>
      <c r="AE154" s="148"/>
      <c r="AF154" s="148"/>
      <c r="AG154" s="148" t="s">
        <v>159</v>
      </c>
      <c r="AH154" s="148">
        <v>0</v>
      </c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</row>
    <row r="155" spans="1:60" ht="20.399999999999999" outlineLevel="1" x14ac:dyDescent="0.25">
      <c r="A155" s="167">
        <v>47</v>
      </c>
      <c r="B155" s="168" t="s">
        <v>366</v>
      </c>
      <c r="C155" s="185" t="s">
        <v>367</v>
      </c>
      <c r="D155" s="169" t="s">
        <v>208</v>
      </c>
      <c r="E155" s="170">
        <v>156</v>
      </c>
      <c r="F155" s="171"/>
      <c r="G155" s="172">
        <f>ROUND(E155*F155,2)</f>
        <v>0</v>
      </c>
      <c r="H155" s="171"/>
      <c r="I155" s="172">
        <f>ROUND(E155*H155,2)</f>
        <v>0</v>
      </c>
      <c r="J155" s="171"/>
      <c r="K155" s="172">
        <f>ROUND(E155*J155,2)</f>
        <v>0</v>
      </c>
      <c r="L155" s="172">
        <v>21</v>
      </c>
      <c r="M155" s="172">
        <f>G155*(1+L155/100)</f>
        <v>0</v>
      </c>
      <c r="N155" s="172">
        <v>0.10373</v>
      </c>
      <c r="O155" s="172">
        <f>ROUND(E155*N155,2)</f>
        <v>16.18</v>
      </c>
      <c r="P155" s="172">
        <v>0</v>
      </c>
      <c r="Q155" s="172">
        <f>ROUND(E155*P155,2)</f>
        <v>0</v>
      </c>
      <c r="R155" s="172" t="s">
        <v>209</v>
      </c>
      <c r="S155" s="172" t="s">
        <v>136</v>
      </c>
      <c r="T155" s="173" t="s">
        <v>182</v>
      </c>
      <c r="U155" s="157">
        <v>6.4000000000000001E-2</v>
      </c>
      <c r="V155" s="157">
        <f>ROUND(E155*U155,2)</f>
        <v>9.98</v>
      </c>
      <c r="W155" s="157"/>
      <c r="X155" s="157" t="s">
        <v>183</v>
      </c>
      <c r="Y155" s="148"/>
      <c r="Z155" s="148"/>
      <c r="AA155" s="148"/>
      <c r="AB155" s="148"/>
      <c r="AC155" s="148"/>
      <c r="AD155" s="148"/>
      <c r="AE155" s="148"/>
      <c r="AF155" s="148"/>
      <c r="AG155" s="148" t="s">
        <v>184</v>
      </c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</row>
    <row r="156" spans="1:60" outlineLevel="1" x14ac:dyDescent="0.25">
      <c r="A156" s="155"/>
      <c r="B156" s="156"/>
      <c r="C156" s="186" t="s">
        <v>363</v>
      </c>
      <c r="D156" s="158"/>
      <c r="E156" s="159">
        <v>156</v>
      </c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48"/>
      <c r="Z156" s="148"/>
      <c r="AA156" s="148"/>
      <c r="AB156" s="148"/>
      <c r="AC156" s="148"/>
      <c r="AD156" s="148"/>
      <c r="AE156" s="148"/>
      <c r="AF156" s="148"/>
      <c r="AG156" s="148" t="s">
        <v>159</v>
      </c>
      <c r="AH156" s="148">
        <v>0</v>
      </c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</row>
    <row r="157" spans="1:60" outlineLevel="1" x14ac:dyDescent="0.25">
      <c r="A157" s="167">
        <v>48</v>
      </c>
      <c r="B157" s="168" t="s">
        <v>368</v>
      </c>
      <c r="C157" s="185" t="s">
        <v>369</v>
      </c>
      <c r="D157" s="169" t="s">
        <v>208</v>
      </c>
      <c r="E157" s="170">
        <v>63.204999999999998</v>
      </c>
      <c r="F157" s="171"/>
      <c r="G157" s="172">
        <f>ROUND(E157*F157,2)</f>
        <v>0</v>
      </c>
      <c r="H157" s="171"/>
      <c r="I157" s="172">
        <f>ROUND(E157*H157,2)</f>
        <v>0</v>
      </c>
      <c r="J157" s="171"/>
      <c r="K157" s="172">
        <f>ROUND(E157*J157,2)</f>
        <v>0</v>
      </c>
      <c r="L157" s="172">
        <v>21</v>
      </c>
      <c r="M157" s="172">
        <f>G157*(1+L157/100)</f>
        <v>0</v>
      </c>
      <c r="N157" s="172">
        <v>7.3899999999999993E-2</v>
      </c>
      <c r="O157" s="172">
        <f>ROUND(E157*N157,2)</f>
        <v>4.67</v>
      </c>
      <c r="P157" s="172">
        <v>0</v>
      </c>
      <c r="Q157" s="172">
        <f>ROUND(E157*P157,2)</f>
        <v>0</v>
      </c>
      <c r="R157" s="172" t="s">
        <v>209</v>
      </c>
      <c r="S157" s="172" t="s">
        <v>136</v>
      </c>
      <c r="T157" s="173" t="s">
        <v>182</v>
      </c>
      <c r="U157" s="157">
        <v>0.45200000000000001</v>
      </c>
      <c r="V157" s="157">
        <f>ROUND(E157*U157,2)</f>
        <v>28.57</v>
      </c>
      <c r="W157" s="157"/>
      <c r="X157" s="157" t="s">
        <v>183</v>
      </c>
      <c r="Y157" s="148"/>
      <c r="Z157" s="148"/>
      <c r="AA157" s="148"/>
      <c r="AB157" s="148"/>
      <c r="AC157" s="148"/>
      <c r="AD157" s="148"/>
      <c r="AE157" s="148"/>
      <c r="AF157" s="148"/>
      <c r="AG157" s="148" t="s">
        <v>184</v>
      </c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</row>
    <row r="158" spans="1:60" ht="21" outlineLevel="1" x14ac:dyDescent="0.25">
      <c r="A158" s="155"/>
      <c r="B158" s="156"/>
      <c r="C158" s="262" t="s">
        <v>370</v>
      </c>
      <c r="D158" s="263"/>
      <c r="E158" s="263"/>
      <c r="F158" s="263"/>
      <c r="G158" s="263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48"/>
      <c r="Z158" s="148"/>
      <c r="AA158" s="148"/>
      <c r="AB158" s="148"/>
      <c r="AC158" s="148"/>
      <c r="AD158" s="148"/>
      <c r="AE158" s="148"/>
      <c r="AF158" s="148"/>
      <c r="AG158" s="148" t="s">
        <v>186</v>
      </c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81" t="str">
        <f>C158</f>
        <v>s provedením lože z kameniva drceného, s vyplněním spár, s dvojitým hutněním a se smetením přebytečného materiálu na krajnici. S dodáním hmot pro lože a výplň spár.</v>
      </c>
      <c r="BB158" s="148"/>
      <c r="BC158" s="148"/>
      <c r="BD158" s="148"/>
      <c r="BE158" s="148"/>
      <c r="BF158" s="148"/>
      <c r="BG158" s="148"/>
      <c r="BH158" s="148"/>
    </row>
    <row r="159" spans="1:60" outlineLevel="1" x14ac:dyDescent="0.25">
      <c r="A159" s="155"/>
      <c r="B159" s="156"/>
      <c r="C159" s="186" t="s">
        <v>371</v>
      </c>
      <c r="D159" s="158"/>
      <c r="E159" s="159">
        <v>63.2</v>
      </c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48"/>
      <c r="Z159" s="148"/>
      <c r="AA159" s="148"/>
      <c r="AB159" s="148"/>
      <c r="AC159" s="148"/>
      <c r="AD159" s="148"/>
      <c r="AE159" s="148"/>
      <c r="AF159" s="148"/>
      <c r="AG159" s="148" t="s">
        <v>159</v>
      </c>
      <c r="AH159" s="148">
        <v>0</v>
      </c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</row>
    <row r="160" spans="1:60" outlineLevel="1" x14ac:dyDescent="0.25">
      <c r="A160" s="167">
        <v>49</v>
      </c>
      <c r="B160" s="168" t="s">
        <v>372</v>
      </c>
      <c r="C160" s="185" t="s">
        <v>373</v>
      </c>
      <c r="D160" s="169" t="s">
        <v>208</v>
      </c>
      <c r="E160" s="170">
        <v>63.204999999999998</v>
      </c>
      <c r="F160" s="171"/>
      <c r="G160" s="172">
        <f>ROUND(E160*F160,2)</f>
        <v>0</v>
      </c>
      <c r="H160" s="171"/>
      <c r="I160" s="172">
        <f>ROUND(E160*H160,2)</f>
        <v>0</v>
      </c>
      <c r="J160" s="171"/>
      <c r="K160" s="172">
        <f>ROUND(E160*J160,2)</f>
        <v>0</v>
      </c>
      <c r="L160" s="172">
        <v>21</v>
      </c>
      <c r="M160" s="172">
        <f>G160*(1+L160/100)</f>
        <v>0</v>
      </c>
      <c r="N160" s="172">
        <v>0</v>
      </c>
      <c r="O160" s="172">
        <f>ROUND(E160*N160,2)</f>
        <v>0</v>
      </c>
      <c r="P160" s="172">
        <v>0</v>
      </c>
      <c r="Q160" s="172">
        <f>ROUND(E160*P160,2)</f>
        <v>0</v>
      </c>
      <c r="R160" s="172" t="s">
        <v>209</v>
      </c>
      <c r="S160" s="172" t="s">
        <v>136</v>
      </c>
      <c r="T160" s="173" t="s">
        <v>182</v>
      </c>
      <c r="U160" s="157">
        <v>5.5E-2</v>
      </c>
      <c r="V160" s="157">
        <f>ROUND(E160*U160,2)</f>
        <v>3.48</v>
      </c>
      <c r="W160" s="157"/>
      <c r="X160" s="157" t="s">
        <v>183</v>
      </c>
      <c r="Y160" s="148"/>
      <c r="Z160" s="148"/>
      <c r="AA160" s="148"/>
      <c r="AB160" s="148"/>
      <c r="AC160" s="148"/>
      <c r="AD160" s="148"/>
      <c r="AE160" s="148"/>
      <c r="AF160" s="148"/>
      <c r="AG160" s="148" t="s">
        <v>184</v>
      </c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</row>
    <row r="161" spans="1:60" ht="21" outlineLevel="1" x14ac:dyDescent="0.25">
      <c r="A161" s="155"/>
      <c r="B161" s="156"/>
      <c r="C161" s="262" t="s">
        <v>370</v>
      </c>
      <c r="D161" s="263"/>
      <c r="E161" s="263"/>
      <c r="F161" s="263"/>
      <c r="G161" s="263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48"/>
      <c r="Z161" s="148"/>
      <c r="AA161" s="148"/>
      <c r="AB161" s="148"/>
      <c r="AC161" s="148"/>
      <c r="AD161" s="148"/>
      <c r="AE161" s="148"/>
      <c r="AF161" s="148"/>
      <c r="AG161" s="148" t="s">
        <v>186</v>
      </c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81" t="str">
        <f>C161</f>
        <v>s provedením lože z kameniva drceného, s vyplněním spár, s dvojitým hutněním a se smetením přebytečného materiálu na krajnici. S dodáním hmot pro lože a výplň spár.</v>
      </c>
      <c r="BB161" s="148"/>
      <c r="BC161" s="148"/>
      <c r="BD161" s="148"/>
      <c r="BE161" s="148"/>
      <c r="BF161" s="148"/>
      <c r="BG161" s="148"/>
      <c r="BH161" s="148"/>
    </row>
    <row r="162" spans="1:60" outlineLevel="1" x14ac:dyDescent="0.25">
      <c r="A162" s="155"/>
      <c r="B162" s="156"/>
      <c r="C162" s="186" t="s">
        <v>374</v>
      </c>
      <c r="D162" s="158"/>
      <c r="E162" s="159">
        <v>63.2</v>
      </c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48"/>
      <c r="Z162" s="148"/>
      <c r="AA162" s="148"/>
      <c r="AB162" s="148"/>
      <c r="AC162" s="148"/>
      <c r="AD162" s="148"/>
      <c r="AE162" s="148"/>
      <c r="AF162" s="148"/>
      <c r="AG162" s="148" t="s">
        <v>159</v>
      </c>
      <c r="AH162" s="148">
        <v>0</v>
      </c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</row>
    <row r="163" spans="1:60" outlineLevel="1" x14ac:dyDescent="0.25">
      <c r="A163" s="167">
        <v>50</v>
      </c>
      <c r="B163" s="168" t="s">
        <v>375</v>
      </c>
      <c r="C163" s="185" t="s">
        <v>376</v>
      </c>
      <c r="D163" s="169" t="s">
        <v>230</v>
      </c>
      <c r="E163" s="170">
        <v>9.5399999999999991</v>
      </c>
      <c r="F163" s="171"/>
      <c r="G163" s="172">
        <f>ROUND(E163*F163,2)</f>
        <v>0</v>
      </c>
      <c r="H163" s="171"/>
      <c r="I163" s="172">
        <f>ROUND(E163*H163,2)</f>
        <v>0</v>
      </c>
      <c r="J163" s="171"/>
      <c r="K163" s="172">
        <f>ROUND(E163*J163,2)</f>
        <v>0</v>
      </c>
      <c r="L163" s="172">
        <v>21</v>
      </c>
      <c r="M163" s="172">
        <f>G163*(1+L163/100)</f>
        <v>0</v>
      </c>
      <c r="N163" s="172">
        <v>3.3E-4</v>
      </c>
      <c r="O163" s="172">
        <f>ROUND(E163*N163,2)</f>
        <v>0</v>
      </c>
      <c r="P163" s="172">
        <v>0</v>
      </c>
      <c r="Q163" s="172">
        <f>ROUND(E163*P163,2)</f>
        <v>0</v>
      </c>
      <c r="R163" s="172" t="s">
        <v>209</v>
      </c>
      <c r="S163" s="172" t="s">
        <v>136</v>
      </c>
      <c r="T163" s="173" t="s">
        <v>182</v>
      </c>
      <c r="U163" s="157">
        <v>0.41</v>
      </c>
      <c r="V163" s="157">
        <f>ROUND(E163*U163,2)</f>
        <v>3.91</v>
      </c>
      <c r="W163" s="157"/>
      <c r="X163" s="157" t="s">
        <v>183</v>
      </c>
      <c r="Y163" s="148"/>
      <c r="Z163" s="148"/>
      <c r="AA163" s="148"/>
      <c r="AB163" s="148"/>
      <c r="AC163" s="148"/>
      <c r="AD163" s="148"/>
      <c r="AE163" s="148"/>
      <c r="AF163" s="148"/>
      <c r="AG163" s="148" t="s">
        <v>184</v>
      </c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</row>
    <row r="164" spans="1:60" outlineLevel="1" x14ac:dyDescent="0.25">
      <c r="A164" s="155"/>
      <c r="B164" s="156"/>
      <c r="C164" s="186" t="s">
        <v>377</v>
      </c>
      <c r="D164" s="158"/>
      <c r="E164" s="159">
        <v>9.5399999999999991</v>
      </c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48"/>
      <c r="Z164" s="148"/>
      <c r="AA164" s="148"/>
      <c r="AB164" s="148"/>
      <c r="AC164" s="148"/>
      <c r="AD164" s="148"/>
      <c r="AE164" s="148"/>
      <c r="AF164" s="148"/>
      <c r="AG164" s="148" t="s">
        <v>159</v>
      </c>
      <c r="AH164" s="148">
        <v>0</v>
      </c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</row>
    <row r="165" spans="1:60" outlineLevel="1" x14ac:dyDescent="0.25">
      <c r="A165" s="167">
        <v>51</v>
      </c>
      <c r="B165" s="168" t="s">
        <v>378</v>
      </c>
      <c r="C165" s="185" t="s">
        <v>379</v>
      </c>
      <c r="D165" s="169" t="s">
        <v>230</v>
      </c>
      <c r="E165" s="170">
        <v>4</v>
      </c>
      <c r="F165" s="171"/>
      <c r="G165" s="172">
        <f>ROUND(E165*F165,2)</f>
        <v>0</v>
      </c>
      <c r="H165" s="171"/>
      <c r="I165" s="172">
        <f>ROUND(E165*H165,2)</f>
        <v>0</v>
      </c>
      <c r="J165" s="171"/>
      <c r="K165" s="172">
        <f>ROUND(E165*J165,2)</f>
        <v>0</v>
      </c>
      <c r="L165" s="172">
        <v>21</v>
      </c>
      <c r="M165" s="172">
        <f>G165*(1+L165/100)</f>
        <v>0</v>
      </c>
      <c r="N165" s="172">
        <v>3.6000000000000002E-4</v>
      </c>
      <c r="O165" s="172">
        <f>ROUND(E165*N165,2)</f>
        <v>0</v>
      </c>
      <c r="P165" s="172">
        <v>0</v>
      </c>
      <c r="Q165" s="172">
        <f>ROUND(E165*P165,2)</f>
        <v>0</v>
      </c>
      <c r="R165" s="172" t="s">
        <v>209</v>
      </c>
      <c r="S165" s="172" t="s">
        <v>136</v>
      </c>
      <c r="T165" s="173" t="s">
        <v>182</v>
      </c>
      <c r="U165" s="157">
        <v>0.43</v>
      </c>
      <c r="V165" s="157">
        <f>ROUND(E165*U165,2)</f>
        <v>1.72</v>
      </c>
      <c r="W165" s="157"/>
      <c r="X165" s="157" t="s">
        <v>183</v>
      </c>
      <c r="Y165" s="148"/>
      <c r="Z165" s="148"/>
      <c r="AA165" s="148"/>
      <c r="AB165" s="148"/>
      <c r="AC165" s="148"/>
      <c r="AD165" s="148"/>
      <c r="AE165" s="148"/>
      <c r="AF165" s="148"/>
      <c r="AG165" s="148" t="s">
        <v>184</v>
      </c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</row>
    <row r="166" spans="1:60" outlineLevel="1" x14ac:dyDescent="0.25">
      <c r="A166" s="155"/>
      <c r="B166" s="156"/>
      <c r="C166" s="186" t="s">
        <v>380</v>
      </c>
      <c r="D166" s="158"/>
      <c r="E166" s="159">
        <v>4</v>
      </c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48"/>
      <c r="Z166" s="148"/>
      <c r="AA166" s="148"/>
      <c r="AB166" s="148"/>
      <c r="AC166" s="148"/>
      <c r="AD166" s="148"/>
      <c r="AE166" s="148"/>
      <c r="AF166" s="148"/>
      <c r="AG166" s="148" t="s">
        <v>159</v>
      </c>
      <c r="AH166" s="148">
        <v>0</v>
      </c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</row>
    <row r="167" spans="1:60" outlineLevel="1" x14ac:dyDescent="0.25">
      <c r="A167" s="167">
        <v>52</v>
      </c>
      <c r="B167" s="168" t="s">
        <v>381</v>
      </c>
      <c r="C167" s="185" t="s">
        <v>382</v>
      </c>
      <c r="D167" s="169" t="s">
        <v>208</v>
      </c>
      <c r="E167" s="170">
        <v>56.5</v>
      </c>
      <c r="F167" s="171"/>
      <c r="G167" s="172">
        <f>ROUND(E167*F167,2)</f>
        <v>0</v>
      </c>
      <c r="H167" s="171"/>
      <c r="I167" s="172">
        <f>ROUND(E167*H167,2)</f>
        <v>0</v>
      </c>
      <c r="J167" s="171"/>
      <c r="K167" s="172">
        <f>ROUND(E167*J167,2)</f>
        <v>0</v>
      </c>
      <c r="L167" s="172">
        <v>21</v>
      </c>
      <c r="M167" s="172">
        <f>G167*(1+L167/100)</f>
        <v>0</v>
      </c>
      <c r="N167" s="172">
        <v>3.15E-2</v>
      </c>
      <c r="O167" s="172">
        <f>ROUND(E167*N167,2)</f>
        <v>1.78</v>
      </c>
      <c r="P167" s="172">
        <v>0</v>
      </c>
      <c r="Q167" s="172">
        <f>ROUND(E167*P167,2)</f>
        <v>0</v>
      </c>
      <c r="R167" s="172" t="s">
        <v>209</v>
      </c>
      <c r="S167" s="172" t="s">
        <v>136</v>
      </c>
      <c r="T167" s="173" t="s">
        <v>182</v>
      </c>
      <c r="U167" s="157">
        <v>0.55000000000000004</v>
      </c>
      <c r="V167" s="157">
        <f>ROUND(E167*U167,2)</f>
        <v>31.08</v>
      </c>
      <c r="W167" s="157"/>
      <c r="X167" s="157" t="s">
        <v>183</v>
      </c>
      <c r="Y167" s="148"/>
      <c r="Z167" s="148"/>
      <c r="AA167" s="148"/>
      <c r="AB167" s="148"/>
      <c r="AC167" s="148"/>
      <c r="AD167" s="148"/>
      <c r="AE167" s="148"/>
      <c r="AF167" s="148"/>
      <c r="AG167" s="148" t="s">
        <v>184</v>
      </c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</row>
    <row r="168" spans="1:60" outlineLevel="1" x14ac:dyDescent="0.25">
      <c r="A168" s="155"/>
      <c r="B168" s="156"/>
      <c r="C168" s="262" t="s">
        <v>383</v>
      </c>
      <c r="D168" s="263"/>
      <c r="E168" s="263"/>
      <c r="F168" s="263"/>
      <c r="G168" s="263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48"/>
      <c r="Z168" s="148"/>
      <c r="AA168" s="148"/>
      <c r="AB168" s="148"/>
      <c r="AC168" s="148"/>
      <c r="AD168" s="148"/>
      <c r="AE168" s="148"/>
      <c r="AF168" s="148"/>
      <c r="AG168" s="148" t="s">
        <v>186</v>
      </c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</row>
    <row r="169" spans="1:60" outlineLevel="1" x14ac:dyDescent="0.25">
      <c r="A169" s="155"/>
      <c r="B169" s="156"/>
      <c r="C169" s="186" t="s">
        <v>384</v>
      </c>
      <c r="D169" s="158"/>
      <c r="E169" s="159">
        <v>56.5</v>
      </c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48"/>
      <c r="Z169" s="148"/>
      <c r="AA169" s="148"/>
      <c r="AB169" s="148"/>
      <c r="AC169" s="148"/>
      <c r="AD169" s="148"/>
      <c r="AE169" s="148"/>
      <c r="AF169" s="148"/>
      <c r="AG169" s="148" t="s">
        <v>159</v>
      </c>
      <c r="AH169" s="148">
        <v>0</v>
      </c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</row>
    <row r="170" spans="1:60" ht="20.399999999999999" outlineLevel="1" x14ac:dyDescent="0.25">
      <c r="A170" s="167">
        <v>53</v>
      </c>
      <c r="B170" s="168" t="s">
        <v>385</v>
      </c>
      <c r="C170" s="185" t="s">
        <v>386</v>
      </c>
      <c r="D170" s="169" t="s">
        <v>190</v>
      </c>
      <c r="E170" s="170">
        <v>13</v>
      </c>
      <c r="F170" s="171"/>
      <c r="G170" s="172">
        <f>ROUND(E170*F170,2)</f>
        <v>0</v>
      </c>
      <c r="H170" s="171"/>
      <c r="I170" s="172">
        <f>ROUND(E170*H170,2)</f>
        <v>0</v>
      </c>
      <c r="J170" s="171"/>
      <c r="K170" s="172">
        <f>ROUND(E170*J170,2)</f>
        <v>0</v>
      </c>
      <c r="L170" s="172">
        <v>21</v>
      </c>
      <c r="M170" s="172">
        <f>G170*(1+L170/100)</f>
        <v>0</v>
      </c>
      <c r="N170" s="172">
        <v>9.3450000000000005E-2</v>
      </c>
      <c r="O170" s="172">
        <f>ROUND(E170*N170,2)</f>
        <v>1.21</v>
      </c>
      <c r="P170" s="172">
        <v>0</v>
      </c>
      <c r="Q170" s="172">
        <f>ROUND(E170*P170,2)</f>
        <v>0</v>
      </c>
      <c r="R170" s="172" t="s">
        <v>209</v>
      </c>
      <c r="S170" s="172" t="s">
        <v>136</v>
      </c>
      <c r="T170" s="173" t="s">
        <v>182</v>
      </c>
      <c r="U170" s="157">
        <v>0.22581999999999999</v>
      </c>
      <c r="V170" s="157">
        <f>ROUND(E170*U170,2)</f>
        <v>2.94</v>
      </c>
      <c r="W170" s="157"/>
      <c r="X170" s="157" t="s">
        <v>183</v>
      </c>
      <c r="Y170" s="148"/>
      <c r="Z170" s="148"/>
      <c r="AA170" s="148"/>
      <c r="AB170" s="148"/>
      <c r="AC170" s="148"/>
      <c r="AD170" s="148"/>
      <c r="AE170" s="148"/>
      <c r="AF170" s="148"/>
      <c r="AG170" s="148" t="s">
        <v>184</v>
      </c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</row>
    <row r="171" spans="1:60" outlineLevel="1" x14ac:dyDescent="0.25">
      <c r="A171" s="155"/>
      <c r="B171" s="156"/>
      <c r="C171" s="186" t="s">
        <v>387</v>
      </c>
      <c r="D171" s="158"/>
      <c r="E171" s="159">
        <v>13</v>
      </c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48"/>
      <c r="Z171" s="148"/>
      <c r="AA171" s="148"/>
      <c r="AB171" s="148"/>
      <c r="AC171" s="148"/>
      <c r="AD171" s="148"/>
      <c r="AE171" s="148"/>
      <c r="AF171" s="148"/>
      <c r="AG171" s="148" t="s">
        <v>159</v>
      </c>
      <c r="AH171" s="148">
        <v>0</v>
      </c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</row>
    <row r="172" spans="1:60" ht="20.399999999999999" outlineLevel="1" x14ac:dyDescent="0.25">
      <c r="A172" s="167">
        <v>54</v>
      </c>
      <c r="B172" s="168" t="s">
        <v>388</v>
      </c>
      <c r="C172" s="185" t="s">
        <v>389</v>
      </c>
      <c r="D172" s="169" t="s">
        <v>190</v>
      </c>
      <c r="E172" s="170">
        <v>26</v>
      </c>
      <c r="F172" s="171"/>
      <c r="G172" s="172">
        <f>ROUND(E172*F172,2)</f>
        <v>0</v>
      </c>
      <c r="H172" s="171"/>
      <c r="I172" s="172">
        <f>ROUND(E172*H172,2)</f>
        <v>0</v>
      </c>
      <c r="J172" s="171"/>
      <c r="K172" s="172">
        <f>ROUND(E172*J172,2)</f>
        <v>0</v>
      </c>
      <c r="L172" s="172">
        <v>21</v>
      </c>
      <c r="M172" s="172">
        <f>G172*(1+L172/100)</f>
        <v>0</v>
      </c>
      <c r="N172" s="172">
        <v>6.5599999999999999E-3</v>
      </c>
      <c r="O172" s="172">
        <f>ROUND(E172*N172,2)</f>
        <v>0.17</v>
      </c>
      <c r="P172" s="172">
        <v>0</v>
      </c>
      <c r="Q172" s="172">
        <f>ROUND(E172*P172,2)</f>
        <v>0</v>
      </c>
      <c r="R172" s="172" t="s">
        <v>209</v>
      </c>
      <c r="S172" s="172" t="s">
        <v>136</v>
      </c>
      <c r="T172" s="173" t="s">
        <v>182</v>
      </c>
      <c r="U172" s="157">
        <v>0.05</v>
      </c>
      <c r="V172" s="157">
        <f>ROUND(E172*U172,2)</f>
        <v>1.3</v>
      </c>
      <c r="W172" s="157"/>
      <c r="X172" s="157" t="s">
        <v>183</v>
      </c>
      <c r="Y172" s="148"/>
      <c r="Z172" s="148"/>
      <c r="AA172" s="148"/>
      <c r="AB172" s="148"/>
      <c r="AC172" s="148"/>
      <c r="AD172" s="148"/>
      <c r="AE172" s="148"/>
      <c r="AF172" s="148"/>
      <c r="AG172" s="148" t="s">
        <v>184</v>
      </c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</row>
    <row r="173" spans="1:60" outlineLevel="1" x14ac:dyDescent="0.25">
      <c r="A173" s="155"/>
      <c r="B173" s="156"/>
      <c r="C173" s="186" t="s">
        <v>390</v>
      </c>
      <c r="D173" s="158"/>
      <c r="E173" s="159">
        <v>26</v>
      </c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48"/>
      <c r="Z173" s="148"/>
      <c r="AA173" s="148"/>
      <c r="AB173" s="148"/>
      <c r="AC173" s="148"/>
      <c r="AD173" s="148"/>
      <c r="AE173" s="148"/>
      <c r="AF173" s="148"/>
      <c r="AG173" s="148" t="s">
        <v>159</v>
      </c>
      <c r="AH173" s="148">
        <v>0</v>
      </c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</row>
    <row r="174" spans="1:60" ht="20.399999999999999" outlineLevel="1" x14ac:dyDescent="0.25">
      <c r="A174" s="167">
        <v>55</v>
      </c>
      <c r="B174" s="168" t="s">
        <v>391</v>
      </c>
      <c r="C174" s="185" t="s">
        <v>392</v>
      </c>
      <c r="D174" s="169" t="s">
        <v>190</v>
      </c>
      <c r="E174" s="170">
        <v>1</v>
      </c>
      <c r="F174" s="171"/>
      <c r="G174" s="172">
        <f>ROUND(E174*F174,2)</f>
        <v>0</v>
      </c>
      <c r="H174" s="171"/>
      <c r="I174" s="172">
        <f>ROUND(E174*H174,2)</f>
        <v>0</v>
      </c>
      <c r="J174" s="171"/>
      <c r="K174" s="172">
        <f>ROUND(E174*J174,2)</f>
        <v>0</v>
      </c>
      <c r="L174" s="172">
        <v>21</v>
      </c>
      <c r="M174" s="172">
        <f>G174*(1+L174/100)</f>
        <v>0</v>
      </c>
      <c r="N174" s="172">
        <v>1.2600000000000001E-3</v>
      </c>
      <c r="O174" s="172">
        <f>ROUND(E174*N174,2)</f>
        <v>0</v>
      </c>
      <c r="P174" s="172">
        <v>0</v>
      </c>
      <c r="Q174" s="172">
        <f>ROUND(E174*P174,2)</f>
        <v>0</v>
      </c>
      <c r="R174" s="172" t="s">
        <v>209</v>
      </c>
      <c r="S174" s="172" t="s">
        <v>136</v>
      </c>
      <c r="T174" s="173" t="s">
        <v>182</v>
      </c>
      <c r="U174" s="157">
        <v>0.02</v>
      </c>
      <c r="V174" s="157">
        <f>ROUND(E174*U174,2)</f>
        <v>0.02</v>
      </c>
      <c r="W174" s="157"/>
      <c r="X174" s="157" t="s">
        <v>183</v>
      </c>
      <c r="Y174" s="148"/>
      <c r="Z174" s="148"/>
      <c r="AA174" s="148"/>
      <c r="AB174" s="148"/>
      <c r="AC174" s="148"/>
      <c r="AD174" s="148"/>
      <c r="AE174" s="148"/>
      <c r="AF174" s="148"/>
      <c r="AG174" s="148" t="s">
        <v>184</v>
      </c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</row>
    <row r="175" spans="1:60" outlineLevel="1" x14ac:dyDescent="0.25">
      <c r="A175" s="155"/>
      <c r="B175" s="156"/>
      <c r="C175" s="186" t="s">
        <v>63</v>
      </c>
      <c r="D175" s="158"/>
      <c r="E175" s="159">
        <v>1</v>
      </c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48"/>
      <c r="Z175" s="148"/>
      <c r="AA175" s="148"/>
      <c r="AB175" s="148"/>
      <c r="AC175" s="148"/>
      <c r="AD175" s="148"/>
      <c r="AE175" s="148"/>
      <c r="AF175" s="148"/>
      <c r="AG175" s="148" t="s">
        <v>159</v>
      </c>
      <c r="AH175" s="148">
        <v>0</v>
      </c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</row>
    <row r="176" spans="1:60" ht="20.399999999999999" outlineLevel="1" x14ac:dyDescent="0.25">
      <c r="A176" s="167">
        <v>56</v>
      </c>
      <c r="B176" s="168" t="s">
        <v>393</v>
      </c>
      <c r="C176" s="185" t="s">
        <v>394</v>
      </c>
      <c r="D176" s="169" t="s">
        <v>190</v>
      </c>
      <c r="E176" s="170">
        <v>1</v>
      </c>
      <c r="F176" s="171"/>
      <c r="G176" s="172">
        <f>ROUND(E176*F176,2)</f>
        <v>0</v>
      </c>
      <c r="H176" s="171"/>
      <c r="I176" s="172">
        <f>ROUND(E176*H176,2)</f>
        <v>0</v>
      </c>
      <c r="J176" s="171"/>
      <c r="K176" s="172">
        <f>ROUND(E176*J176,2)</f>
        <v>0</v>
      </c>
      <c r="L176" s="172">
        <v>21</v>
      </c>
      <c r="M176" s="172">
        <f>G176*(1+L176/100)</f>
        <v>0</v>
      </c>
      <c r="N176" s="172">
        <v>8.4000000000000003E-4</v>
      </c>
      <c r="O176" s="172">
        <f>ROUND(E176*N176,2)</f>
        <v>0</v>
      </c>
      <c r="P176" s="172">
        <v>0</v>
      </c>
      <c r="Q176" s="172">
        <f>ROUND(E176*P176,2)</f>
        <v>0</v>
      </c>
      <c r="R176" s="172" t="s">
        <v>209</v>
      </c>
      <c r="S176" s="172" t="s">
        <v>136</v>
      </c>
      <c r="T176" s="173" t="s">
        <v>182</v>
      </c>
      <c r="U176" s="157">
        <v>0.02</v>
      </c>
      <c r="V176" s="157">
        <f>ROUND(E176*U176,2)</f>
        <v>0.02</v>
      </c>
      <c r="W176" s="157"/>
      <c r="X176" s="157" t="s">
        <v>183</v>
      </c>
      <c r="Y176" s="148"/>
      <c r="Z176" s="148"/>
      <c r="AA176" s="148"/>
      <c r="AB176" s="148"/>
      <c r="AC176" s="148"/>
      <c r="AD176" s="148"/>
      <c r="AE176" s="148"/>
      <c r="AF176" s="148"/>
      <c r="AG176" s="148" t="s">
        <v>184</v>
      </c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</row>
    <row r="177" spans="1:60" outlineLevel="1" x14ac:dyDescent="0.25">
      <c r="A177" s="155"/>
      <c r="B177" s="156"/>
      <c r="C177" s="186" t="s">
        <v>63</v>
      </c>
      <c r="D177" s="158"/>
      <c r="E177" s="159">
        <v>1</v>
      </c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48"/>
      <c r="Z177" s="148"/>
      <c r="AA177" s="148"/>
      <c r="AB177" s="148"/>
      <c r="AC177" s="148"/>
      <c r="AD177" s="148"/>
      <c r="AE177" s="148"/>
      <c r="AF177" s="148"/>
      <c r="AG177" s="148" t="s">
        <v>159</v>
      </c>
      <c r="AH177" s="148">
        <v>0</v>
      </c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</row>
    <row r="178" spans="1:60" outlineLevel="1" x14ac:dyDescent="0.25">
      <c r="A178" s="167">
        <v>57</v>
      </c>
      <c r="B178" s="168" t="s">
        <v>395</v>
      </c>
      <c r="C178" s="185" t="s">
        <v>396</v>
      </c>
      <c r="D178" s="169" t="s">
        <v>208</v>
      </c>
      <c r="E178" s="170">
        <v>63.005249999999997</v>
      </c>
      <c r="F178" s="171"/>
      <c r="G178" s="172">
        <f>ROUND(E178*F178,2)</f>
        <v>0</v>
      </c>
      <c r="H178" s="171"/>
      <c r="I178" s="172">
        <f>ROUND(E178*H178,2)</f>
        <v>0</v>
      </c>
      <c r="J178" s="171"/>
      <c r="K178" s="172">
        <f>ROUND(E178*J178,2)</f>
        <v>0</v>
      </c>
      <c r="L178" s="172">
        <v>21</v>
      </c>
      <c r="M178" s="172">
        <f>G178*(1+L178/100)</f>
        <v>0</v>
      </c>
      <c r="N178" s="172">
        <v>0.129</v>
      </c>
      <c r="O178" s="172">
        <f>ROUND(E178*N178,2)</f>
        <v>8.1300000000000008</v>
      </c>
      <c r="P178" s="172">
        <v>0</v>
      </c>
      <c r="Q178" s="172">
        <f>ROUND(E178*P178,2)</f>
        <v>0</v>
      </c>
      <c r="R178" s="172" t="s">
        <v>305</v>
      </c>
      <c r="S178" s="172" t="s">
        <v>136</v>
      </c>
      <c r="T178" s="173" t="s">
        <v>182</v>
      </c>
      <c r="U178" s="157">
        <v>0</v>
      </c>
      <c r="V178" s="157">
        <f>ROUND(E178*U178,2)</f>
        <v>0</v>
      </c>
      <c r="W178" s="157"/>
      <c r="X178" s="157" t="s">
        <v>306</v>
      </c>
      <c r="Y178" s="148"/>
      <c r="Z178" s="148"/>
      <c r="AA178" s="148"/>
      <c r="AB178" s="148"/>
      <c r="AC178" s="148"/>
      <c r="AD178" s="148"/>
      <c r="AE178" s="148"/>
      <c r="AF178" s="148"/>
      <c r="AG178" s="148" t="s">
        <v>307</v>
      </c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</row>
    <row r="179" spans="1:60" outlineLevel="1" x14ac:dyDescent="0.25">
      <c r="A179" s="155"/>
      <c r="B179" s="156"/>
      <c r="C179" s="186" t="s">
        <v>397</v>
      </c>
      <c r="D179" s="158"/>
      <c r="E179" s="159">
        <v>63.01</v>
      </c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48"/>
      <c r="Z179" s="148"/>
      <c r="AA179" s="148"/>
      <c r="AB179" s="148"/>
      <c r="AC179" s="148"/>
      <c r="AD179" s="148"/>
      <c r="AE179" s="148"/>
      <c r="AF179" s="148"/>
      <c r="AG179" s="148" t="s">
        <v>159</v>
      </c>
      <c r="AH179" s="148">
        <v>0</v>
      </c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</row>
    <row r="180" spans="1:60" ht="20.399999999999999" outlineLevel="1" x14ac:dyDescent="0.25">
      <c r="A180" s="167">
        <v>58</v>
      </c>
      <c r="B180" s="168" t="s">
        <v>398</v>
      </c>
      <c r="C180" s="185" t="s">
        <v>399</v>
      </c>
      <c r="D180" s="169" t="s">
        <v>208</v>
      </c>
      <c r="E180" s="170">
        <v>3.36</v>
      </c>
      <c r="F180" s="171"/>
      <c r="G180" s="172">
        <f>ROUND(E180*F180,2)</f>
        <v>0</v>
      </c>
      <c r="H180" s="171"/>
      <c r="I180" s="172">
        <f>ROUND(E180*H180,2)</f>
        <v>0</v>
      </c>
      <c r="J180" s="171"/>
      <c r="K180" s="172">
        <f>ROUND(E180*J180,2)</f>
        <v>0</v>
      </c>
      <c r="L180" s="172">
        <v>21</v>
      </c>
      <c r="M180" s="172">
        <f>G180*(1+L180/100)</f>
        <v>0</v>
      </c>
      <c r="N180" s="172">
        <v>0.13150000000000001</v>
      </c>
      <c r="O180" s="172">
        <f>ROUND(E180*N180,2)</f>
        <v>0.44</v>
      </c>
      <c r="P180" s="172">
        <v>0</v>
      </c>
      <c r="Q180" s="172">
        <f>ROUND(E180*P180,2)</f>
        <v>0</v>
      </c>
      <c r="R180" s="172" t="s">
        <v>305</v>
      </c>
      <c r="S180" s="172" t="s">
        <v>136</v>
      </c>
      <c r="T180" s="173" t="s">
        <v>182</v>
      </c>
      <c r="U180" s="157">
        <v>0</v>
      </c>
      <c r="V180" s="157">
        <f>ROUND(E180*U180,2)</f>
        <v>0</v>
      </c>
      <c r="W180" s="157"/>
      <c r="X180" s="157" t="s">
        <v>306</v>
      </c>
      <c r="Y180" s="148"/>
      <c r="Z180" s="148"/>
      <c r="AA180" s="148"/>
      <c r="AB180" s="148"/>
      <c r="AC180" s="148"/>
      <c r="AD180" s="148"/>
      <c r="AE180" s="148"/>
      <c r="AF180" s="148"/>
      <c r="AG180" s="148" t="s">
        <v>307</v>
      </c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</row>
    <row r="181" spans="1:60" outlineLevel="1" x14ac:dyDescent="0.25">
      <c r="A181" s="155"/>
      <c r="B181" s="156"/>
      <c r="C181" s="186" t="s">
        <v>400</v>
      </c>
      <c r="D181" s="158"/>
      <c r="E181" s="159">
        <v>3.36</v>
      </c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48"/>
      <c r="Z181" s="148"/>
      <c r="AA181" s="148"/>
      <c r="AB181" s="148"/>
      <c r="AC181" s="148"/>
      <c r="AD181" s="148"/>
      <c r="AE181" s="148"/>
      <c r="AF181" s="148"/>
      <c r="AG181" s="148" t="s">
        <v>159</v>
      </c>
      <c r="AH181" s="148">
        <v>0</v>
      </c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</row>
    <row r="182" spans="1:60" outlineLevel="1" x14ac:dyDescent="0.25">
      <c r="A182" s="167">
        <v>59</v>
      </c>
      <c r="B182" s="168" t="s">
        <v>401</v>
      </c>
      <c r="C182" s="185" t="s">
        <v>402</v>
      </c>
      <c r="D182" s="169" t="s">
        <v>208</v>
      </c>
      <c r="E182" s="170">
        <v>59.325000000000003</v>
      </c>
      <c r="F182" s="171"/>
      <c r="G182" s="172">
        <f>ROUND(E182*F182,2)</f>
        <v>0</v>
      </c>
      <c r="H182" s="171"/>
      <c r="I182" s="172">
        <f>ROUND(E182*H182,2)</f>
        <v>0</v>
      </c>
      <c r="J182" s="171"/>
      <c r="K182" s="172">
        <f>ROUND(E182*J182,2)</f>
        <v>0</v>
      </c>
      <c r="L182" s="172">
        <v>21</v>
      </c>
      <c r="M182" s="172">
        <f>G182*(1+L182/100)</f>
        <v>0</v>
      </c>
      <c r="N182" s="172">
        <v>0.17199999999999999</v>
      </c>
      <c r="O182" s="172">
        <f>ROUND(E182*N182,2)</f>
        <v>10.199999999999999</v>
      </c>
      <c r="P182" s="172">
        <v>0</v>
      </c>
      <c r="Q182" s="172">
        <f>ROUND(E182*P182,2)</f>
        <v>0</v>
      </c>
      <c r="R182" s="172"/>
      <c r="S182" s="172" t="s">
        <v>403</v>
      </c>
      <c r="T182" s="173" t="s">
        <v>137</v>
      </c>
      <c r="U182" s="157">
        <v>0</v>
      </c>
      <c r="V182" s="157">
        <f>ROUND(E182*U182,2)</f>
        <v>0</v>
      </c>
      <c r="W182" s="157"/>
      <c r="X182" s="157" t="s">
        <v>306</v>
      </c>
      <c r="Y182" s="148"/>
      <c r="Z182" s="148"/>
      <c r="AA182" s="148"/>
      <c r="AB182" s="148"/>
      <c r="AC182" s="148"/>
      <c r="AD182" s="148"/>
      <c r="AE182" s="148"/>
      <c r="AF182" s="148"/>
      <c r="AG182" s="148" t="s">
        <v>307</v>
      </c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</row>
    <row r="183" spans="1:60" outlineLevel="1" x14ac:dyDescent="0.25">
      <c r="A183" s="155"/>
      <c r="B183" s="156"/>
      <c r="C183" s="186" t="s">
        <v>404</v>
      </c>
      <c r="D183" s="158"/>
      <c r="E183" s="159">
        <v>59.325000000000003</v>
      </c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48"/>
      <c r="Z183" s="148"/>
      <c r="AA183" s="148"/>
      <c r="AB183" s="148"/>
      <c r="AC183" s="148"/>
      <c r="AD183" s="148"/>
      <c r="AE183" s="148"/>
      <c r="AF183" s="148"/>
      <c r="AG183" s="148" t="s">
        <v>159</v>
      </c>
      <c r="AH183" s="148">
        <v>0</v>
      </c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</row>
    <row r="184" spans="1:60" x14ac:dyDescent="0.25">
      <c r="A184" s="161" t="s">
        <v>131</v>
      </c>
      <c r="B184" s="162" t="s">
        <v>86</v>
      </c>
      <c r="C184" s="183" t="s">
        <v>87</v>
      </c>
      <c r="D184" s="163"/>
      <c r="E184" s="164"/>
      <c r="F184" s="165"/>
      <c r="G184" s="165">
        <f>SUMIF(AG185:AG201,"&lt;&gt;NOR",G185:G201)</f>
        <v>0</v>
      </c>
      <c r="H184" s="165"/>
      <c r="I184" s="165">
        <f>SUM(I185:I201)</f>
        <v>0</v>
      </c>
      <c r="J184" s="165"/>
      <c r="K184" s="165">
        <f>SUM(K185:K201)</f>
        <v>0</v>
      </c>
      <c r="L184" s="165"/>
      <c r="M184" s="165">
        <f>SUM(M185:M201)</f>
        <v>0</v>
      </c>
      <c r="N184" s="165"/>
      <c r="O184" s="165">
        <f>SUM(O185:O201)</f>
        <v>3.19</v>
      </c>
      <c r="P184" s="165"/>
      <c r="Q184" s="165">
        <f>SUM(Q185:Q201)</f>
        <v>0</v>
      </c>
      <c r="R184" s="165"/>
      <c r="S184" s="165"/>
      <c r="T184" s="166"/>
      <c r="U184" s="160"/>
      <c r="V184" s="160">
        <f>SUM(V185:V201)</f>
        <v>9.17</v>
      </c>
      <c r="W184" s="160"/>
      <c r="X184" s="160"/>
      <c r="AG184" t="s">
        <v>132</v>
      </c>
    </row>
    <row r="185" spans="1:60" ht="20.399999999999999" outlineLevel="1" x14ac:dyDescent="0.25">
      <c r="A185" s="167">
        <v>60</v>
      </c>
      <c r="B185" s="168" t="s">
        <v>405</v>
      </c>
      <c r="C185" s="185" t="s">
        <v>406</v>
      </c>
      <c r="D185" s="169" t="s">
        <v>230</v>
      </c>
      <c r="E185" s="170">
        <v>6</v>
      </c>
      <c r="F185" s="171"/>
      <c r="G185" s="172">
        <f>ROUND(E185*F185,2)</f>
        <v>0</v>
      </c>
      <c r="H185" s="171"/>
      <c r="I185" s="172">
        <f>ROUND(E185*H185,2)</f>
        <v>0</v>
      </c>
      <c r="J185" s="171"/>
      <c r="K185" s="172">
        <f>ROUND(E185*J185,2)</f>
        <v>0</v>
      </c>
      <c r="L185" s="172">
        <v>21</v>
      </c>
      <c r="M185" s="172">
        <f>G185*(1+L185/100)</f>
        <v>0</v>
      </c>
      <c r="N185" s="172">
        <v>3.3899999999999998E-3</v>
      </c>
      <c r="O185" s="172">
        <f>ROUND(E185*N185,2)</f>
        <v>0.02</v>
      </c>
      <c r="P185" s="172">
        <v>0</v>
      </c>
      <c r="Q185" s="172">
        <f>ROUND(E185*P185,2)</f>
        <v>0</v>
      </c>
      <c r="R185" s="172" t="s">
        <v>311</v>
      </c>
      <c r="S185" s="172" t="s">
        <v>136</v>
      </c>
      <c r="T185" s="173" t="s">
        <v>182</v>
      </c>
      <c r="U185" s="157">
        <v>0.08</v>
      </c>
      <c r="V185" s="157">
        <f>ROUND(E185*U185,2)</f>
        <v>0.48</v>
      </c>
      <c r="W185" s="157"/>
      <c r="X185" s="157" t="s">
        <v>183</v>
      </c>
      <c r="Y185" s="148"/>
      <c r="Z185" s="148"/>
      <c r="AA185" s="148"/>
      <c r="AB185" s="148"/>
      <c r="AC185" s="148"/>
      <c r="AD185" s="148"/>
      <c r="AE185" s="148"/>
      <c r="AF185" s="148"/>
      <c r="AG185" s="148" t="s">
        <v>184</v>
      </c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</row>
    <row r="186" spans="1:60" outlineLevel="1" x14ac:dyDescent="0.25">
      <c r="A186" s="155"/>
      <c r="B186" s="156"/>
      <c r="C186" s="262" t="s">
        <v>407</v>
      </c>
      <c r="D186" s="263"/>
      <c r="E186" s="263"/>
      <c r="F186" s="263"/>
      <c r="G186" s="263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48"/>
      <c r="Z186" s="148"/>
      <c r="AA186" s="148"/>
      <c r="AB186" s="148"/>
      <c r="AC186" s="148"/>
      <c r="AD186" s="148"/>
      <c r="AE186" s="148"/>
      <c r="AF186" s="148"/>
      <c r="AG186" s="148" t="s">
        <v>186</v>
      </c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</row>
    <row r="187" spans="1:60" outlineLevel="1" x14ac:dyDescent="0.25">
      <c r="A187" s="155"/>
      <c r="B187" s="156"/>
      <c r="C187" s="186" t="s">
        <v>408</v>
      </c>
      <c r="D187" s="158"/>
      <c r="E187" s="159">
        <v>6</v>
      </c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48"/>
      <c r="Z187" s="148"/>
      <c r="AA187" s="148"/>
      <c r="AB187" s="148"/>
      <c r="AC187" s="148"/>
      <c r="AD187" s="148"/>
      <c r="AE187" s="148"/>
      <c r="AF187" s="148"/>
      <c r="AG187" s="148" t="s">
        <v>159</v>
      </c>
      <c r="AH187" s="148">
        <v>0</v>
      </c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</row>
    <row r="188" spans="1:60" ht="30.6" outlineLevel="1" x14ac:dyDescent="0.25">
      <c r="A188" s="167">
        <v>61</v>
      </c>
      <c r="B188" s="168" t="s">
        <v>409</v>
      </c>
      <c r="C188" s="185" t="s">
        <v>410</v>
      </c>
      <c r="D188" s="169" t="s">
        <v>190</v>
      </c>
      <c r="E188" s="170">
        <v>3</v>
      </c>
      <c r="F188" s="171"/>
      <c r="G188" s="172">
        <f>ROUND(E188*F188,2)</f>
        <v>0</v>
      </c>
      <c r="H188" s="171"/>
      <c r="I188" s="172">
        <f>ROUND(E188*H188,2)</f>
        <v>0</v>
      </c>
      <c r="J188" s="171"/>
      <c r="K188" s="172">
        <f>ROUND(E188*J188,2)</f>
        <v>0</v>
      </c>
      <c r="L188" s="172">
        <v>21</v>
      </c>
      <c r="M188" s="172">
        <f>G188*(1+L188/100)</f>
        <v>0</v>
      </c>
      <c r="N188" s="172">
        <v>1.7099999999999999E-3</v>
      </c>
      <c r="O188" s="172">
        <f>ROUND(E188*N188,2)</f>
        <v>0.01</v>
      </c>
      <c r="P188" s="172">
        <v>0</v>
      </c>
      <c r="Q188" s="172">
        <f>ROUND(E188*P188,2)</f>
        <v>0</v>
      </c>
      <c r="R188" s="172" t="s">
        <v>311</v>
      </c>
      <c r="S188" s="172" t="s">
        <v>136</v>
      </c>
      <c r="T188" s="173" t="s">
        <v>182</v>
      </c>
      <c r="U188" s="157">
        <v>0.33</v>
      </c>
      <c r="V188" s="157">
        <f>ROUND(E188*U188,2)</f>
        <v>0.99</v>
      </c>
      <c r="W188" s="157"/>
      <c r="X188" s="157" t="s">
        <v>183</v>
      </c>
      <c r="Y188" s="148"/>
      <c r="Z188" s="148"/>
      <c r="AA188" s="148"/>
      <c r="AB188" s="148"/>
      <c r="AC188" s="148"/>
      <c r="AD188" s="148"/>
      <c r="AE188" s="148"/>
      <c r="AF188" s="148"/>
      <c r="AG188" s="148" t="s">
        <v>184</v>
      </c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</row>
    <row r="189" spans="1:60" outlineLevel="1" x14ac:dyDescent="0.25">
      <c r="A189" s="155"/>
      <c r="B189" s="156"/>
      <c r="C189" s="262" t="s">
        <v>333</v>
      </c>
      <c r="D189" s="263"/>
      <c r="E189" s="263"/>
      <c r="F189" s="263"/>
      <c r="G189" s="263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48"/>
      <c r="Z189" s="148"/>
      <c r="AA189" s="148"/>
      <c r="AB189" s="148"/>
      <c r="AC189" s="148"/>
      <c r="AD189" s="148"/>
      <c r="AE189" s="148"/>
      <c r="AF189" s="148"/>
      <c r="AG189" s="148" t="s">
        <v>186</v>
      </c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</row>
    <row r="190" spans="1:60" outlineLevel="1" x14ac:dyDescent="0.25">
      <c r="A190" s="155"/>
      <c r="B190" s="156"/>
      <c r="C190" s="186" t="s">
        <v>411</v>
      </c>
      <c r="D190" s="158"/>
      <c r="E190" s="159">
        <v>3</v>
      </c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48"/>
      <c r="Z190" s="148"/>
      <c r="AA190" s="148"/>
      <c r="AB190" s="148"/>
      <c r="AC190" s="148"/>
      <c r="AD190" s="148"/>
      <c r="AE190" s="148"/>
      <c r="AF190" s="148"/>
      <c r="AG190" s="148" t="s">
        <v>159</v>
      </c>
      <c r="AH190" s="148">
        <v>0</v>
      </c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</row>
    <row r="191" spans="1:60" ht="30.6" outlineLevel="1" x14ac:dyDescent="0.25">
      <c r="A191" s="167">
        <v>62</v>
      </c>
      <c r="B191" s="168" t="s">
        <v>412</v>
      </c>
      <c r="C191" s="185" t="s">
        <v>413</v>
      </c>
      <c r="D191" s="169" t="s">
        <v>190</v>
      </c>
      <c r="E191" s="170">
        <v>3</v>
      </c>
      <c r="F191" s="171"/>
      <c r="G191" s="172">
        <f>ROUND(E191*F191,2)</f>
        <v>0</v>
      </c>
      <c r="H191" s="171"/>
      <c r="I191" s="172">
        <f>ROUND(E191*H191,2)</f>
        <v>0</v>
      </c>
      <c r="J191" s="171"/>
      <c r="K191" s="172">
        <f>ROUND(E191*J191,2)</f>
        <v>0</v>
      </c>
      <c r="L191" s="172">
        <v>21</v>
      </c>
      <c r="M191" s="172">
        <f>G191*(1+L191/100)</f>
        <v>0</v>
      </c>
      <c r="N191" s="172">
        <v>3.2499999999999999E-3</v>
      </c>
      <c r="O191" s="172">
        <f>ROUND(E191*N191,2)</f>
        <v>0.01</v>
      </c>
      <c r="P191" s="172">
        <v>0</v>
      </c>
      <c r="Q191" s="172">
        <f>ROUND(E191*P191,2)</f>
        <v>0</v>
      </c>
      <c r="R191" s="172" t="s">
        <v>311</v>
      </c>
      <c r="S191" s="172" t="s">
        <v>136</v>
      </c>
      <c r="T191" s="173" t="s">
        <v>182</v>
      </c>
      <c r="U191" s="157">
        <v>0.33</v>
      </c>
      <c r="V191" s="157">
        <f>ROUND(E191*U191,2)</f>
        <v>0.99</v>
      </c>
      <c r="W191" s="157"/>
      <c r="X191" s="157" t="s">
        <v>183</v>
      </c>
      <c r="Y191" s="148"/>
      <c r="Z191" s="148"/>
      <c r="AA191" s="148"/>
      <c r="AB191" s="148"/>
      <c r="AC191" s="148"/>
      <c r="AD191" s="148"/>
      <c r="AE191" s="148"/>
      <c r="AF191" s="148"/>
      <c r="AG191" s="148" t="s">
        <v>184</v>
      </c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</row>
    <row r="192" spans="1:60" outlineLevel="1" x14ac:dyDescent="0.25">
      <c r="A192" s="155"/>
      <c r="B192" s="156"/>
      <c r="C192" s="262" t="s">
        <v>333</v>
      </c>
      <c r="D192" s="263"/>
      <c r="E192" s="263"/>
      <c r="F192" s="263"/>
      <c r="G192" s="263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48"/>
      <c r="Z192" s="148"/>
      <c r="AA192" s="148"/>
      <c r="AB192" s="148"/>
      <c r="AC192" s="148"/>
      <c r="AD192" s="148"/>
      <c r="AE192" s="148"/>
      <c r="AF192" s="148"/>
      <c r="AG192" s="148" t="s">
        <v>186</v>
      </c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</row>
    <row r="193" spans="1:60" outlineLevel="1" x14ac:dyDescent="0.25">
      <c r="A193" s="155"/>
      <c r="B193" s="156"/>
      <c r="C193" s="186" t="s">
        <v>414</v>
      </c>
      <c r="D193" s="158"/>
      <c r="E193" s="159">
        <v>3</v>
      </c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48"/>
      <c r="Z193" s="148"/>
      <c r="AA193" s="148"/>
      <c r="AB193" s="148"/>
      <c r="AC193" s="148"/>
      <c r="AD193" s="148"/>
      <c r="AE193" s="148"/>
      <c r="AF193" s="148"/>
      <c r="AG193" s="148" t="s">
        <v>159</v>
      </c>
      <c r="AH193" s="148">
        <v>0</v>
      </c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</row>
    <row r="194" spans="1:60" ht="30.6" outlineLevel="1" x14ac:dyDescent="0.25">
      <c r="A194" s="167">
        <v>63</v>
      </c>
      <c r="B194" s="168" t="s">
        <v>415</v>
      </c>
      <c r="C194" s="185" t="s">
        <v>416</v>
      </c>
      <c r="D194" s="169" t="s">
        <v>190</v>
      </c>
      <c r="E194" s="170">
        <v>1</v>
      </c>
      <c r="F194" s="171"/>
      <c r="G194" s="172">
        <f>ROUND(E194*F194,2)</f>
        <v>0</v>
      </c>
      <c r="H194" s="171"/>
      <c r="I194" s="172">
        <f>ROUND(E194*H194,2)</f>
        <v>0</v>
      </c>
      <c r="J194" s="171"/>
      <c r="K194" s="172">
        <f>ROUND(E194*J194,2)</f>
        <v>0</v>
      </c>
      <c r="L194" s="172">
        <v>21</v>
      </c>
      <c r="M194" s="172">
        <f>G194*(1+L194/100)</f>
        <v>0</v>
      </c>
      <c r="N194" s="172">
        <v>3.0596700000000001</v>
      </c>
      <c r="O194" s="172">
        <f>ROUND(E194*N194,2)</f>
        <v>3.06</v>
      </c>
      <c r="P194" s="172">
        <v>0</v>
      </c>
      <c r="Q194" s="172">
        <f>ROUND(E194*P194,2)</f>
        <v>0</v>
      </c>
      <c r="R194" s="172" t="s">
        <v>311</v>
      </c>
      <c r="S194" s="172" t="s">
        <v>136</v>
      </c>
      <c r="T194" s="173" t="s">
        <v>182</v>
      </c>
      <c r="U194" s="157">
        <v>5.024</v>
      </c>
      <c r="V194" s="157">
        <f>ROUND(E194*U194,2)</f>
        <v>5.0199999999999996</v>
      </c>
      <c r="W194" s="157"/>
      <c r="X194" s="157" t="s">
        <v>183</v>
      </c>
      <c r="Y194" s="148"/>
      <c r="Z194" s="148"/>
      <c r="AA194" s="148"/>
      <c r="AB194" s="148"/>
      <c r="AC194" s="148"/>
      <c r="AD194" s="148"/>
      <c r="AE194" s="148"/>
      <c r="AF194" s="148"/>
      <c r="AG194" s="148" t="s">
        <v>184</v>
      </c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</row>
    <row r="195" spans="1:60" outlineLevel="1" x14ac:dyDescent="0.25">
      <c r="A195" s="155"/>
      <c r="B195" s="156"/>
      <c r="C195" s="262" t="s">
        <v>417</v>
      </c>
      <c r="D195" s="263"/>
      <c r="E195" s="263"/>
      <c r="F195" s="263"/>
      <c r="G195" s="263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48"/>
      <c r="Z195" s="148"/>
      <c r="AA195" s="148"/>
      <c r="AB195" s="148"/>
      <c r="AC195" s="148"/>
      <c r="AD195" s="148"/>
      <c r="AE195" s="148"/>
      <c r="AF195" s="148"/>
      <c r="AG195" s="148" t="s">
        <v>186</v>
      </c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</row>
    <row r="196" spans="1:60" outlineLevel="1" x14ac:dyDescent="0.25">
      <c r="A196" s="155"/>
      <c r="B196" s="156"/>
      <c r="C196" s="186" t="s">
        <v>339</v>
      </c>
      <c r="D196" s="158"/>
      <c r="E196" s="159">
        <v>1</v>
      </c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48"/>
      <c r="Z196" s="148"/>
      <c r="AA196" s="148"/>
      <c r="AB196" s="148"/>
      <c r="AC196" s="148"/>
      <c r="AD196" s="148"/>
      <c r="AE196" s="148"/>
      <c r="AF196" s="148"/>
      <c r="AG196" s="148" t="s">
        <v>159</v>
      </c>
      <c r="AH196" s="148">
        <v>0</v>
      </c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</row>
    <row r="197" spans="1:60" ht="20.399999999999999" outlineLevel="1" x14ac:dyDescent="0.25">
      <c r="A197" s="167">
        <v>64</v>
      </c>
      <c r="B197" s="168" t="s">
        <v>418</v>
      </c>
      <c r="C197" s="185" t="s">
        <v>419</v>
      </c>
      <c r="D197" s="169" t="s">
        <v>190</v>
      </c>
      <c r="E197" s="170">
        <v>1</v>
      </c>
      <c r="F197" s="171"/>
      <c r="G197" s="172">
        <f>ROUND(E197*F197,2)</f>
        <v>0</v>
      </c>
      <c r="H197" s="171"/>
      <c r="I197" s="172">
        <f>ROUND(E197*H197,2)</f>
        <v>0</v>
      </c>
      <c r="J197" s="171"/>
      <c r="K197" s="172">
        <f>ROUND(E197*J197,2)</f>
        <v>0</v>
      </c>
      <c r="L197" s="172">
        <v>21</v>
      </c>
      <c r="M197" s="172">
        <f>G197*(1+L197/100)</f>
        <v>0</v>
      </c>
      <c r="N197" s="172">
        <v>9.4359999999999999E-2</v>
      </c>
      <c r="O197" s="172">
        <f>ROUND(E197*N197,2)</f>
        <v>0.09</v>
      </c>
      <c r="P197" s="172">
        <v>0</v>
      </c>
      <c r="Q197" s="172">
        <f>ROUND(E197*P197,2)</f>
        <v>0</v>
      </c>
      <c r="R197" s="172" t="s">
        <v>311</v>
      </c>
      <c r="S197" s="172" t="s">
        <v>136</v>
      </c>
      <c r="T197" s="173" t="s">
        <v>182</v>
      </c>
      <c r="U197" s="157">
        <v>1.6890000000000001</v>
      </c>
      <c r="V197" s="157">
        <f>ROUND(E197*U197,2)</f>
        <v>1.69</v>
      </c>
      <c r="W197" s="157"/>
      <c r="X197" s="157" t="s">
        <v>183</v>
      </c>
      <c r="Y197" s="148"/>
      <c r="Z197" s="148"/>
      <c r="AA197" s="148"/>
      <c r="AB197" s="148"/>
      <c r="AC197" s="148"/>
      <c r="AD197" s="148"/>
      <c r="AE197" s="148"/>
      <c r="AF197" s="148"/>
      <c r="AG197" s="148" t="s">
        <v>184</v>
      </c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</row>
    <row r="198" spans="1:60" outlineLevel="1" x14ac:dyDescent="0.25">
      <c r="A198" s="155"/>
      <c r="B198" s="156"/>
      <c r="C198" s="262" t="s">
        <v>420</v>
      </c>
      <c r="D198" s="263"/>
      <c r="E198" s="263"/>
      <c r="F198" s="263"/>
      <c r="G198" s="263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48"/>
      <c r="Z198" s="148"/>
      <c r="AA198" s="148"/>
      <c r="AB198" s="148"/>
      <c r="AC198" s="148"/>
      <c r="AD198" s="148"/>
      <c r="AE198" s="148"/>
      <c r="AF198" s="148"/>
      <c r="AG198" s="148" t="s">
        <v>186</v>
      </c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</row>
    <row r="199" spans="1:60" outlineLevel="1" x14ac:dyDescent="0.25">
      <c r="A199" s="155"/>
      <c r="B199" s="156"/>
      <c r="C199" s="186" t="s">
        <v>339</v>
      </c>
      <c r="D199" s="158"/>
      <c r="E199" s="159">
        <v>1</v>
      </c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48"/>
      <c r="Z199" s="148"/>
      <c r="AA199" s="148"/>
      <c r="AB199" s="148"/>
      <c r="AC199" s="148"/>
      <c r="AD199" s="148"/>
      <c r="AE199" s="148"/>
      <c r="AF199" s="148"/>
      <c r="AG199" s="148" t="s">
        <v>159</v>
      </c>
      <c r="AH199" s="148">
        <v>0</v>
      </c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</row>
    <row r="200" spans="1:60" outlineLevel="1" x14ac:dyDescent="0.25">
      <c r="A200" s="167">
        <v>65</v>
      </c>
      <c r="B200" s="168" t="s">
        <v>421</v>
      </c>
      <c r="C200" s="185" t="s">
        <v>422</v>
      </c>
      <c r="D200" s="169" t="s">
        <v>423</v>
      </c>
      <c r="E200" s="170">
        <v>2</v>
      </c>
      <c r="F200" s="171"/>
      <c r="G200" s="172">
        <f>ROUND(E200*F200,2)</f>
        <v>0</v>
      </c>
      <c r="H200" s="171"/>
      <c r="I200" s="172">
        <f>ROUND(E200*H200,2)</f>
        <v>0</v>
      </c>
      <c r="J200" s="171"/>
      <c r="K200" s="172">
        <f>ROUND(E200*J200,2)</f>
        <v>0</v>
      </c>
      <c r="L200" s="172">
        <v>21</v>
      </c>
      <c r="M200" s="172">
        <f>G200*(1+L200/100)</f>
        <v>0</v>
      </c>
      <c r="N200" s="172">
        <v>0</v>
      </c>
      <c r="O200" s="172">
        <f>ROUND(E200*N200,2)</f>
        <v>0</v>
      </c>
      <c r="P200" s="172">
        <v>0</v>
      </c>
      <c r="Q200" s="172">
        <f>ROUND(E200*P200,2)</f>
        <v>0</v>
      </c>
      <c r="R200" s="172"/>
      <c r="S200" s="172" t="s">
        <v>136</v>
      </c>
      <c r="T200" s="173" t="s">
        <v>424</v>
      </c>
      <c r="U200" s="157">
        <v>0</v>
      </c>
      <c r="V200" s="157">
        <f>ROUND(E200*U200,2)</f>
        <v>0</v>
      </c>
      <c r="W200" s="157"/>
      <c r="X200" s="157" t="s">
        <v>425</v>
      </c>
      <c r="Y200" s="148"/>
      <c r="Z200" s="148"/>
      <c r="AA200" s="148"/>
      <c r="AB200" s="148"/>
      <c r="AC200" s="148"/>
      <c r="AD200" s="148"/>
      <c r="AE200" s="148"/>
      <c r="AF200" s="148"/>
      <c r="AG200" s="148" t="s">
        <v>426</v>
      </c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</row>
    <row r="201" spans="1:60" outlineLevel="1" x14ac:dyDescent="0.25">
      <c r="A201" s="155"/>
      <c r="B201" s="156"/>
      <c r="C201" s="186" t="s">
        <v>427</v>
      </c>
      <c r="D201" s="158"/>
      <c r="E201" s="159">
        <v>2</v>
      </c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48"/>
      <c r="Z201" s="148"/>
      <c r="AA201" s="148"/>
      <c r="AB201" s="148"/>
      <c r="AC201" s="148"/>
      <c r="AD201" s="148"/>
      <c r="AE201" s="148"/>
      <c r="AF201" s="148"/>
      <c r="AG201" s="148" t="s">
        <v>159</v>
      </c>
      <c r="AH201" s="148">
        <v>0</v>
      </c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</row>
    <row r="202" spans="1:60" x14ac:dyDescent="0.25">
      <c r="A202" s="161" t="s">
        <v>131</v>
      </c>
      <c r="B202" s="162" t="s">
        <v>88</v>
      </c>
      <c r="C202" s="183" t="s">
        <v>89</v>
      </c>
      <c r="D202" s="163"/>
      <c r="E202" s="164"/>
      <c r="F202" s="165"/>
      <c r="G202" s="165">
        <f>SUMIF(AG203:AG244,"&lt;&gt;NOR",G203:G244)</f>
        <v>0</v>
      </c>
      <c r="H202" s="165"/>
      <c r="I202" s="165">
        <f>SUM(I203:I244)</f>
        <v>0</v>
      </c>
      <c r="J202" s="165"/>
      <c r="K202" s="165">
        <f>SUM(K203:K244)</f>
        <v>0</v>
      </c>
      <c r="L202" s="165"/>
      <c r="M202" s="165">
        <f>SUM(M203:M244)</f>
        <v>0</v>
      </c>
      <c r="N202" s="165"/>
      <c r="O202" s="165">
        <f>SUM(O203:O244)</f>
        <v>41.06</v>
      </c>
      <c r="P202" s="165"/>
      <c r="Q202" s="165">
        <f>SUM(Q203:Q244)</f>
        <v>0.92</v>
      </c>
      <c r="R202" s="165"/>
      <c r="S202" s="165"/>
      <c r="T202" s="166"/>
      <c r="U202" s="160"/>
      <c r="V202" s="160">
        <f>SUM(V203:V244)</f>
        <v>58.35</v>
      </c>
      <c r="W202" s="160"/>
      <c r="X202" s="160"/>
      <c r="AG202" t="s">
        <v>132</v>
      </c>
    </row>
    <row r="203" spans="1:60" ht="20.399999999999999" outlineLevel="1" x14ac:dyDescent="0.25">
      <c r="A203" s="167">
        <v>66</v>
      </c>
      <c r="B203" s="168" t="s">
        <v>428</v>
      </c>
      <c r="C203" s="185" t="s">
        <v>429</v>
      </c>
      <c r="D203" s="169" t="s">
        <v>190</v>
      </c>
      <c r="E203" s="170">
        <v>2</v>
      </c>
      <c r="F203" s="171"/>
      <c r="G203" s="172">
        <f>ROUND(E203*F203,2)</f>
        <v>0</v>
      </c>
      <c r="H203" s="171"/>
      <c r="I203" s="172">
        <f>ROUND(E203*H203,2)</f>
        <v>0</v>
      </c>
      <c r="J203" s="171"/>
      <c r="K203" s="172">
        <f>ROUND(E203*J203,2)</f>
        <v>0</v>
      </c>
      <c r="L203" s="172">
        <v>21</v>
      </c>
      <c r="M203" s="172">
        <f>G203*(1+L203/100)</f>
        <v>0</v>
      </c>
      <c r="N203" s="172">
        <v>0.1176</v>
      </c>
      <c r="O203" s="172">
        <f>ROUND(E203*N203,2)</f>
        <v>0.24</v>
      </c>
      <c r="P203" s="172">
        <v>0</v>
      </c>
      <c r="Q203" s="172">
        <f>ROUND(E203*P203,2)</f>
        <v>0</v>
      </c>
      <c r="R203" s="172" t="s">
        <v>209</v>
      </c>
      <c r="S203" s="172" t="s">
        <v>136</v>
      </c>
      <c r="T203" s="173" t="s">
        <v>182</v>
      </c>
      <c r="U203" s="157">
        <v>0.91800000000000004</v>
      </c>
      <c r="V203" s="157">
        <f>ROUND(E203*U203,2)</f>
        <v>1.84</v>
      </c>
      <c r="W203" s="157"/>
      <c r="X203" s="157" t="s">
        <v>183</v>
      </c>
      <c r="Y203" s="148"/>
      <c r="Z203" s="148"/>
      <c r="AA203" s="148"/>
      <c r="AB203" s="148"/>
      <c r="AC203" s="148"/>
      <c r="AD203" s="148"/>
      <c r="AE203" s="148"/>
      <c r="AF203" s="148"/>
      <c r="AG203" s="148" t="s">
        <v>184</v>
      </c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</row>
    <row r="204" spans="1:60" outlineLevel="1" x14ac:dyDescent="0.25">
      <c r="A204" s="155"/>
      <c r="B204" s="156"/>
      <c r="C204" s="186" t="s">
        <v>430</v>
      </c>
      <c r="D204" s="158"/>
      <c r="E204" s="159">
        <v>2</v>
      </c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48"/>
      <c r="Z204" s="148"/>
      <c r="AA204" s="148"/>
      <c r="AB204" s="148"/>
      <c r="AC204" s="148"/>
      <c r="AD204" s="148"/>
      <c r="AE204" s="148"/>
      <c r="AF204" s="148"/>
      <c r="AG204" s="148" t="s">
        <v>159</v>
      </c>
      <c r="AH204" s="148">
        <v>0</v>
      </c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</row>
    <row r="205" spans="1:60" outlineLevel="1" x14ac:dyDescent="0.25">
      <c r="A205" s="167">
        <v>67</v>
      </c>
      <c r="B205" s="168" t="s">
        <v>431</v>
      </c>
      <c r="C205" s="185" t="s">
        <v>432</v>
      </c>
      <c r="D205" s="169" t="s">
        <v>190</v>
      </c>
      <c r="E205" s="170">
        <v>12</v>
      </c>
      <c r="F205" s="171"/>
      <c r="G205" s="172">
        <f>ROUND(E205*F205,2)</f>
        <v>0</v>
      </c>
      <c r="H205" s="171"/>
      <c r="I205" s="172">
        <f>ROUND(E205*H205,2)</f>
        <v>0</v>
      </c>
      <c r="J205" s="171"/>
      <c r="K205" s="172">
        <f>ROUND(E205*J205,2)</f>
        <v>0</v>
      </c>
      <c r="L205" s="172">
        <v>21</v>
      </c>
      <c r="M205" s="172">
        <f>G205*(1+L205/100)</f>
        <v>0</v>
      </c>
      <c r="N205" s="172">
        <v>6.6000000000000003E-2</v>
      </c>
      <c r="O205" s="172">
        <f>ROUND(E205*N205,2)</f>
        <v>0.79</v>
      </c>
      <c r="P205" s="172">
        <v>0</v>
      </c>
      <c r="Q205" s="172">
        <f>ROUND(E205*P205,2)</f>
        <v>0</v>
      </c>
      <c r="R205" s="172" t="s">
        <v>209</v>
      </c>
      <c r="S205" s="172" t="s">
        <v>136</v>
      </c>
      <c r="T205" s="173" t="s">
        <v>182</v>
      </c>
      <c r="U205" s="157">
        <v>0.17</v>
      </c>
      <c r="V205" s="157">
        <f>ROUND(E205*U205,2)</f>
        <v>2.04</v>
      </c>
      <c r="W205" s="157"/>
      <c r="X205" s="157" t="s">
        <v>183</v>
      </c>
      <c r="Y205" s="148"/>
      <c r="Z205" s="148"/>
      <c r="AA205" s="148"/>
      <c r="AB205" s="148"/>
      <c r="AC205" s="148"/>
      <c r="AD205" s="148"/>
      <c r="AE205" s="148"/>
      <c r="AF205" s="148"/>
      <c r="AG205" s="148" t="s">
        <v>184</v>
      </c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</row>
    <row r="206" spans="1:60" outlineLevel="1" x14ac:dyDescent="0.25">
      <c r="A206" s="155"/>
      <c r="B206" s="156"/>
      <c r="C206" s="186" t="s">
        <v>433</v>
      </c>
      <c r="D206" s="158"/>
      <c r="E206" s="159">
        <v>12</v>
      </c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48"/>
      <c r="Z206" s="148"/>
      <c r="AA206" s="148"/>
      <c r="AB206" s="148"/>
      <c r="AC206" s="148"/>
      <c r="AD206" s="148"/>
      <c r="AE206" s="148"/>
      <c r="AF206" s="148"/>
      <c r="AG206" s="148" t="s">
        <v>159</v>
      </c>
      <c r="AH206" s="148">
        <v>0</v>
      </c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</row>
    <row r="207" spans="1:60" outlineLevel="1" x14ac:dyDescent="0.25">
      <c r="A207" s="167">
        <v>68</v>
      </c>
      <c r="B207" s="168" t="s">
        <v>434</v>
      </c>
      <c r="C207" s="185" t="s">
        <v>435</v>
      </c>
      <c r="D207" s="169" t="s">
        <v>190</v>
      </c>
      <c r="E207" s="170">
        <v>2</v>
      </c>
      <c r="F207" s="171"/>
      <c r="G207" s="172">
        <f>ROUND(E207*F207,2)</f>
        <v>0</v>
      </c>
      <c r="H207" s="171"/>
      <c r="I207" s="172">
        <f>ROUND(E207*H207,2)</f>
        <v>0</v>
      </c>
      <c r="J207" s="171"/>
      <c r="K207" s="172">
        <f>ROUND(E207*J207,2)</f>
        <v>0</v>
      </c>
      <c r="L207" s="172">
        <v>21</v>
      </c>
      <c r="M207" s="172">
        <f>G207*(1+L207/100)</f>
        <v>0</v>
      </c>
      <c r="N207" s="172">
        <v>6.7000000000000004E-2</v>
      </c>
      <c r="O207" s="172">
        <f>ROUND(E207*N207,2)</f>
        <v>0.13</v>
      </c>
      <c r="P207" s="172">
        <v>0</v>
      </c>
      <c r="Q207" s="172">
        <f>ROUND(E207*P207,2)</f>
        <v>0</v>
      </c>
      <c r="R207" s="172" t="s">
        <v>209</v>
      </c>
      <c r="S207" s="172" t="s">
        <v>136</v>
      </c>
      <c r="T207" s="173" t="s">
        <v>182</v>
      </c>
      <c r="U207" s="157">
        <v>0.14799999999999999</v>
      </c>
      <c r="V207" s="157">
        <f>ROUND(E207*U207,2)</f>
        <v>0.3</v>
      </c>
      <c r="W207" s="157"/>
      <c r="X207" s="157" t="s">
        <v>183</v>
      </c>
      <c r="Y207" s="148"/>
      <c r="Z207" s="148"/>
      <c r="AA207" s="148"/>
      <c r="AB207" s="148"/>
      <c r="AC207" s="148"/>
      <c r="AD207" s="148"/>
      <c r="AE207" s="148"/>
      <c r="AF207" s="148"/>
      <c r="AG207" s="148" t="s">
        <v>184</v>
      </c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</row>
    <row r="208" spans="1:60" outlineLevel="1" x14ac:dyDescent="0.25">
      <c r="A208" s="155"/>
      <c r="B208" s="156"/>
      <c r="C208" s="186" t="s">
        <v>58</v>
      </c>
      <c r="D208" s="158"/>
      <c r="E208" s="159">
        <v>2</v>
      </c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48"/>
      <c r="Z208" s="148"/>
      <c r="AA208" s="148"/>
      <c r="AB208" s="148"/>
      <c r="AC208" s="148"/>
      <c r="AD208" s="148"/>
      <c r="AE208" s="148"/>
      <c r="AF208" s="148"/>
      <c r="AG208" s="148" t="s">
        <v>159</v>
      </c>
      <c r="AH208" s="148">
        <v>0</v>
      </c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</row>
    <row r="209" spans="1:60" outlineLevel="1" x14ac:dyDescent="0.25">
      <c r="A209" s="167">
        <v>69</v>
      </c>
      <c r="B209" s="168" t="s">
        <v>436</v>
      </c>
      <c r="C209" s="185" t="s">
        <v>437</v>
      </c>
      <c r="D209" s="169" t="s">
        <v>190</v>
      </c>
      <c r="E209" s="170">
        <v>732</v>
      </c>
      <c r="F209" s="171"/>
      <c r="G209" s="172">
        <f>ROUND(E209*F209,2)</f>
        <v>0</v>
      </c>
      <c r="H209" s="171"/>
      <c r="I209" s="172">
        <f>ROUND(E209*H209,2)</f>
        <v>0</v>
      </c>
      <c r="J209" s="171"/>
      <c r="K209" s="172">
        <f>ROUND(E209*J209,2)</f>
        <v>0</v>
      </c>
      <c r="L209" s="172">
        <v>21</v>
      </c>
      <c r="M209" s="172">
        <f>G209*(1+L209/100)</f>
        <v>0</v>
      </c>
      <c r="N209" s="172">
        <v>0</v>
      </c>
      <c r="O209" s="172">
        <f>ROUND(E209*N209,2)</f>
        <v>0</v>
      </c>
      <c r="P209" s="172">
        <v>0</v>
      </c>
      <c r="Q209" s="172">
        <f>ROUND(E209*P209,2)</f>
        <v>0</v>
      </c>
      <c r="R209" s="172" t="s">
        <v>209</v>
      </c>
      <c r="S209" s="172" t="s">
        <v>136</v>
      </c>
      <c r="T209" s="173" t="s">
        <v>182</v>
      </c>
      <c r="U209" s="157">
        <v>0</v>
      </c>
      <c r="V209" s="157">
        <f>ROUND(E209*U209,2)</f>
        <v>0</v>
      </c>
      <c r="W209" s="157"/>
      <c r="X209" s="157" t="s">
        <v>183</v>
      </c>
      <c r="Y209" s="148"/>
      <c r="Z209" s="148"/>
      <c r="AA209" s="148"/>
      <c r="AB209" s="148"/>
      <c r="AC209" s="148"/>
      <c r="AD209" s="148"/>
      <c r="AE209" s="148"/>
      <c r="AF209" s="148"/>
      <c r="AG209" s="148" t="s">
        <v>184</v>
      </c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</row>
    <row r="210" spans="1:60" outlineLevel="1" x14ac:dyDescent="0.25">
      <c r="A210" s="155"/>
      <c r="B210" s="156"/>
      <c r="C210" s="186" t="s">
        <v>438</v>
      </c>
      <c r="D210" s="158"/>
      <c r="E210" s="159">
        <v>732</v>
      </c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48"/>
      <c r="Z210" s="148"/>
      <c r="AA210" s="148"/>
      <c r="AB210" s="148"/>
      <c r="AC210" s="148"/>
      <c r="AD210" s="148"/>
      <c r="AE210" s="148"/>
      <c r="AF210" s="148"/>
      <c r="AG210" s="148" t="s">
        <v>159</v>
      </c>
      <c r="AH210" s="148">
        <v>0</v>
      </c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</row>
    <row r="211" spans="1:60" outlineLevel="1" x14ac:dyDescent="0.25">
      <c r="A211" s="167">
        <v>70</v>
      </c>
      <c r="B211" s="168" t="s">
        <v>439</v>
      </c>
      <c r="C211" s="185" t="s">
        <v>440</v>
      </c>
      <c r="D211" s="169" t="s">
        <v>190</v>
      </c>
      <c r="E211" s="170">
        <v>122</v>
      </c>
      <c r="F211" s="171"/>
      <c r="G211" s="172">
        <f>ROUND(E211*F211,2)</f>
        <v>0</v>
      </c>
      <c r="H211" s="171"/>
      <c r="I211" s="172">
        <f>ROUND(E211*H211,2)</f>
        <v>0</v>
      </c>
      <c r="J211" s="171"/>
      <c r="K211" s="172">
        <f>ROUND(E211*J211,2)</f>
        <v>0</v>
      </c>
      <c r="L211" s="172">
        <v>21</v>
      </c>
      <c r="M211" s="172">
        <f>G211*(1+L211/100)</f>
        <v>0</v>
      </c>
      <c r="N211" s="172">
        <v>0</v>
      </c>
      <c r="O211" s="172">
        <f>ROUND(E211*N211,2)</f>
        <v>0</v>
      </c>
      <c r="P211" s="172">
        <v>0</v>
      </c>
      <c r="Q211" s="172">
        <f>ROUND(E211*P211,2)</f>
        <v>0</v>
      </c>
      <c r="R211" s="172" t="s">
        <v>209</v>
      </c>
      <c r="S211" s="172" t="s">
        <v>136</v>
      </c>
      <c r="T211" s="173" t="s">
        <v>182</v>
      </c>
      <c r="U211" s="157">
        <v>0</v>
      </c>
      <c r="V211" s="157">
        <f>ROUND(E211*U211,2)</f>
        <v>0</v>
      </c>
      <c r="W211" s="157"/>
      <c r="X211" s="157" t="s">
        <v>183</v>
      </c>
      <c r="Y211" s="148"/>
      <c r="Z211" s="148"/>
      <c r="AA211" s="148"/>
      <c r="AB211" s="148"/>
      <c r="AC211" s="148"/>
      <c r="AD211" s="148"/>
      <c r="AE211" s="148"/>
      <c r="AF211" s="148"/>
      <c r="AG211" s="148" t="s">
        <v>184</v>
      </c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</row>
    <row r="212" spans="1:60" outlineLevel="1" x14ac:dyDescent="0.25">
      <c r="A212" s="155"/>
      <c r="B212" s="156"/>
      <c r="C212" s="186" t="s">
        <v>441</v>
      </c>
      <c r="D212" s="158"/>
      <c r="E212" s="159">
        <v>122</v>
      </c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48"/>
      <c r="Z212" s="148"/>
      <c r="AA212" s="148"/>
      <c r="AB212" s="148"/>
      <c r="AC212" s="148"/>
      <c r="AD212" s="148"/>
      <c r="AE212" s="148"/>
      <c r="AF212" s="148"/>
      <c r="AG212" s="148" t="s">
        <v>159</v>
      </c>
      <c r="AH212" s="148">
        <v>0</v>
      </c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</row>
    <row r="213" spans="1:60" outlineLevel="1" x14ac:dyDescent="0.25">
      <c r="A213" s="167">
        <v>71</v>
      </c>
      <c r="B213" s="168" t="s">
        <v>442</v>
      </c>
      <c r="C213" s="185" t="s">
        <v>443</v>
      </c>
      <c r="D213" s="169" t="s">
        <v>190</v>
      </c>
      <c r="E213" s="170">
        <v>12</v>
      </c>
      <c r="F213" s="171"/>
      <c r="G213" s="172">
        <f>ROUND(E213*F213,2)</f>
        <v>0</v>
      </c>
      <c r="H213" s="171"/>
      <c r="I213" s="172">
        <f>ROUND(E213*H213,2)</f>
        <v>0</v>
      </c>
      <c r="J213" s="171"/>
      <c r="K213" s="172">
        <f>ROUND(E213*J213,2)</f>
        <v>0</v>
      </c>
      <c r="L213" s="172">
        <v>21</v>
      </c>
      <c r="M213" s="172">
        <f>G213*(1+L213/100)</f>
        <v>0</v>
      </c>
      <c r="N213" s="172">
        <v>6.7000000000000004E-2</v>
      </c>
      <c r="O213" s="172">
        <f>ROUND(E213*N213,2)</f>
        <v>0.8</v>
      </c>
      <c r="P213" s="172">
        <v>6.6000000000000003E-2</v>
      </c>
      <c r="Q213" s="172">
        <f>ROUND(E213*P213,2)</f>
        <v>0.79</v>
      </c>
      <c r="R213" s="172" t="s">
        <v>209</v>
      </c>
      <c r="S213" s="172" t="s">
        <v>136</v>
      </c>
      <c r="T213" s="173" t="s">
        <v>182</v>
      </c>
      <c r="U213" s="157">
        <v>0.1105</v>
      </c>
      <c r="V213" s="157">
        <f>ROUND(E213*U213,2)</f>
        <v>1.33</v>
      </c>
      <c r="W213" s="157"/>
      <c r="X213" s="157" t="s">
        <v>183</v>
      </c>
      <c r="Y213" s="148"/>
      <c r="Z213" s="148"/>
      <c r="AA213" s="148"/>
      <c r="AB213" s="148"/>
      <c r="AC213" s="148"/>
      <c r="AD213" s="148"/>
      <c r="AE213" s="148"/>
      <c r="AF213" s="148"/>
      <c r="AG213" s="148" t="s">
        <v>184</v>
      </c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</row>
    <row r="214" spans="1:60" outlineLevel="1" x14ac:dyDescent="0.25">
      <c r="A214" s="155"/>
      <c r="B214" s="156"/>
      <c r="C214" s="186" t="s">
        <v>433</v>
      </c>
      <c r="D214" s="158"/>
      <c r="E214" s="159">
        <v>12</v>
      </c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48"/>
      <c r="Z214" s="148"/>
      <c r="AA214" s="148"/>
      <c r="AB214" s="148"/>
      <c r="AC214" s="148"/>
      <c r="AD214" s="148"/>
      <c r="AE214" s="148"/>
      <c r="AF214" s="148"/>
      <c r="AG214" s="148" t="s">
        <v>159</v>
      </c>
      <c r="AH214" s="148">
        <v>0</v>
      </c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</row>
    <row r="215" spans="1:60" outlineLevel="1" x14ac:dyDescent="0.25">
      <c r="A215" s="167">
        <v>72</v>
      </c>
      <c r="B215" s="168" t="s">
        <v>444</v>
      </c>
      <c r="C215" s="185" t="s">
        <v>445</v>
      </c>
      <c r="D215" s="169" t="s">
        <v>190</v>
      </c>
      <c r="E215" s="170">
        <v>2</v>
      </c>
      <c r="F215" s="171"/>
      <c r="G215" s="172">
        <f>ROUND(E215*F215,2)</f>
        <v>0</v>
      </c>
      <c r="H215" s="171"/>
      <c r="I215" s="172">
        <f>ROUND(E215*H215,2)</f>
        <v>0</v>
      </c>
      <c r="J215" s="171"/>
      <c r="K215" s="172">
        <f>ROUND(E215*J215,2)</f>
        <v>0</v>
      </c>
      <c r="L215" s="172">
        <v>21</v>
      </c>
      <c r="M215" s="172">
        <f>G215*(1+L215/100)</f>
        <v>0</v>
      </c>
      <c r="N215" s="172">
        <v>6.7000000000000004E-2</v>
      </c>
      <c r="O215" s="172">
        <f>ROUND(E215*N215,2)</f>
        <v>0.13</v>
      </c>
      <c r="P215" s="172">
        <v>6.7000000000000004E-2</v>
      </c>
      <c r="Q215" s="172">
        <f>ROUND(E215*P215,2)</f>
        <v>0.13</v>
      </c>
      <c r="R215" s="172" t="s">
        <v>209</v>
      </c>
      <c r="S215" s="172" t="s">
        <v>136</v>
      </c>
      <c r="T215" s="173" t="s">
        <v>182</v>
      </c>
      <c r="U215" s="157">
        <v>7.3599999999999999E-2</v>
      </c>
      <c r="V215" s="157">
        <f>ROUND(E215*U215,2)</f>
        <v>0.15</v>
      </c>
      <c r="W215" s="157"/>
      <c r="X215" s="157" t="s">
        <v>183</v>
      </c>
      <c r="Y215" s="148"/>
      <c r="Z215" s="148"/>
      <c r="AA215" s="148"/>
      <c r="AB215" s="148"/>
      <c r="AC215" s="148"/>
      <c r="AD215" s="148"/>
      <c r="AE215" s="148"/>
      <c r="AF215" s="148"/>
      <c r="AG215" s="148" t="s">
        <v>184</v>
      </c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</row>
    <row r="216" spans="1:60" outlineLevel="1" x14ac:dyDescent="0.25">
      <c r="A216" s="155"/>
      <c r="B216" s="156"/>
      <c r="C216" s="186" t="s">
        <v>58</v>
      </c>
      <c r="D216" s="158"/>
      <c r="E216" s="159">
        <v>2</v>
      </c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48"/>
      <c r="Z216" s="148"/>
      <c r="AA216" s="148"/>
      <c r="AB216" s="148"/>
      <c r="AC216" s="148"/>
      <c r="AD216" s="148"/>
      <c r="AE216" s="148"/>
      <c r="AF216" s="148"/>
      <c r="AG216" s="148" t="s">
        <v>159</v>
      </c>
      <c r="AH216" s="148">
        <v>0</v>
      </c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</row>
    <row r="217" spans="1:60" ht="30.6" outlineLevel="1" x14ac:dyDescent="0.25">
      <c r="A217" s="167">
        <v>73</v>
      </c>
      <c r="B217" s="168" t="s">
        <v>446</v>
      </c>
      <c r="C217" s="185" t="s">
        <v>447</v>
      </c>
      <c r="D217" s="169" t="s">
        <v>230</v>
      </c>
      <c r="E217" s="170">
        <v>64.599999999999994</v>
      </c>
      <c r="F217" s="171"/>
      <c r="G217" s="172">
        <f>ROUND(E217*F217,2)</f>
        <v>0</v>
      </c>
      <c r="H217" s="171"/>
      <c r="I217" s="172">
        <f>ROUND(E217*H217,2)</f>
        <v>0</v>
      </c>
      <c r="J217" s="171"/>
      <c r="K217" s="172">
        <f>ROUND(E217*J217,2)</f>
        <v>0</v>
      </c>
      <c r="L217" s="172">
        <v>21</v>
      </c>
      <c r="M217" s="172">
        <f>G217*(1+L217/100)</f>
        <v>0</v>
      </c>
      <c r="N217" s="172">
        <v>0.12471</v>
      </c>
      <c r="O217" s="172">
        <f>ROUND(E217*N217,2)</f>
        <v>8.06</v>
      </c>
      <c r="P217" s="172">
        <v>0</v>
      </c>
      <c r="Q217" s="172">
        <f>ROUND(E217*P217,2)</f>
        <v>0</v>
      </c>
      <c r="R217" s="172" t="s">
        <v>209</v>
      </c>
      <c r="S217" s="172" t="s">
        <v>136</v>
      </c>
      <c r="T217" s="173" t="s">
        <v>182</v>
      </c>
      <c r="U217" s="157">
        <v>0.11899999999999999</v>
      </c>
      <c r="V217" s="157">
        <f>ROUND(E217*U217,2)</f>
        <v>7.69</v>
      </c>
      <c r="W217" s="157"/>
      <c r="X217" s="157" t="s">
        <v>183</v>
      </c>
      <c r="Y217" s="148"/>
      <c r="Z217" s="148"/>
      <c r="AA217" s="148"/>
      <c r="AB217" s="148"/>
      <c r="AC217" s="148"/>
      <c r="AD217" s="148"/>
      <c r="AE217" s="148"/>
      <c r="AF217" s="148"/>
      <c r="AG217" s="148" t="s">
        <v>184</v>
      </c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</row>
    <row r="218" spans="1:60" outlineLevel="1" x14ac:dyDescent="0.25">
      <c r="A218" s="155"/>
      <c r="B218" s="156"/>
      <c r="C218" s="262" t="s">
        <v>448</v>
      </c>
      <c r="D218" s="263"/>
      <c r="E218" s="263"/>
      <c r="F218" s="263"/>
      <c r="G218" s="263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48"/>
      <c r="Z218" s="148"/>
      <c r="AA218" s="148"/>
      <c r="AB218" s="148"/>
      <c r="AC218" s="148"/>
      <c r="AD218" s="148"/>
      <c r="AE218" s="148"/>
      <c r="AF218" s="148"/>
      <c r="AG218" s="148" t="s">
        <v>186</v>
      </c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</row>
    <row r="219" spans="1:60" outlineLevel="1" x14ac:dyDescent="0.25">
      <c r="A219" s="155"/>
      <c r="B219" s="156"/>
      <c r="C219" s="186" t="s">
        <v>449</v>
      </c>
      <c r="D219" s="158"/>
      <c r="E219" s="159">
        <v>64.599999999999994</v>
      </c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48"/>
      <c r="Z219" s="148"/>
      <c r="AA219" s="148"/>
      <c r="AB219" s="148"/>
      <c r="AC219" s="148"/>
      <c r="AD219" s="148"/>
      <c r="AE219" s="148"/>
      <c r="AF219" s="148"/>
      <c r="AG219" s="148" t="s">
        <v>159</v>
      </c>
      <c r="AH219" s="148">
        <v>0</v>
      </c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</row>
    <row r="220" spans="1:60" ht="30.6" outlineLevel="1" x14ac:dyDescent="0.25">
      <c r="A220" s="167">
        <v>74</v>
      </c>
      <c r="B220" s="168" t="s">
        <v>450</v>
      </c>
      <c r="C220" s="185" t="s">
        <v>451</v>
      </c>
      <c r="D220" s="169" t="s">
        <v>230</v>
      </c>
      <c r="E220" s="170">
        <v>24.7</v>
      </c>
      <c r="F220" s="171"/>
      <c r="G220" s="172">
        <f>ROUND(E220*F220,2)</f>
        <v>0</v>
      </c>
      <c r="H220" s="171"/>
      <c r="I220" s="172">
        <f>ROUND(E220*H220,2)</f>
        <v>0</v>
      </c>
      <c r="J220" s="171"/>
      <c r="K220" s="172">
        <f>ROUND(E220*J220,2)</f>
        <v>0</v>
      </c>
      <c r="L220" s="172">
        <v>21</v>
      </c>
      <c r="M220" s="172">
        <f>G220*(1+L220/100)</f>
        <v>0</v>
      </c>
      <c r="N220" s="172">
        <v>0.22133</v>
      </c>
      <c r="O220" s="172">
        <f>ROUND(E220*N220,2)</f>
        <v>5.47</v>
      </c>
      <c r="P220" s="172">
        <v>0</v>
      </c>
      <c r="Q220" s="172">
        <f>ROUND(E220*P220,2)</f>
        <v>0</v>
      </c>
      <c r="R220" s="172" t="s">
        <v>209</v>
      </c>
      <c r="S220" s="172" t="s">
        <v>136</v>
      </c>
      <c r="T220" s="173" t="s">
        <v>182</v>
      </c>
      <c r="U220" s="157">
        <v>0.27200000000000002</v>
      </c>
      <c r="V220" s="157">
        <f>ROUND(E220*U220,2)</f>
        <v>6.72</v>
      </c>
      <c r="W220" s="157"/>
      <c r="X220" s="157" t="s">
        <v>183</v>
      </c>
      <c r="Y220" s="148"/>
      <c r="Z220" s="148"/>
      <c r="AA220" s="148"/>
      <c r="AB220" s="148"/>
      <c r="AC220" s="148"/>
      <c r="AD220" s="148"/>
      <c r="AE220" s="148"/>
      <c r="AF220" s="148"/>
      <c r="AG220" s="148" t="s">
        <v>184</v>
      </c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</row>
    <row r="221" spans="1:60" outlineLevel="1" x14ac:dyDescent="0.25">
      <c r="A221" s="155"/>
      <c r="B221" s="156"/>
      <c r="C221" s="262" t="s">
        <v>452</v>
      </c>
      <c r="D221" s="263"/>
      <c r="E221" s="263"/>
      <c r="F221" s="263"/>
      <c r="G221" s="263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48"/>
      <c r="Z221" s="148"/>
      <c r="AA221" s="148"/>
      <c r="AB221" s="148"/>
      <c r="AC221" s="148"/>
      <c r="AD221" s="148"/>
      <c r="AE221" s="148"/>
      <c r="AF221" s="148"/>
      <c r="AG221" s="148" t="s">
        <v>186</v>
      </c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</row>
    <row r="222" spans="1:60" outlineLevel="1" x14ac:dyDescent="0.25">
      <c r="A222" s="155"/>
      <c r="B222" s="156"/>
      <c r="C222" s="186" t="s">
        <v>453</v>
      </c>
      <c r="D222" s="158"/>
      <c r="E222" s="159">
        <v>24.7</v>
      </c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48"/>
      <c r="Z222" s="148"/>
      <c r="AA222" s="148"/>
      <c r="AB222" s="148"/>
      <c r="AC222" s="148"/>
      <c r="AD222" s="148"/>
      <c r="AE222" s="148"/>
      <c r="AF222" s="148"/>
      <c r="AG222" s="148" t="s">
        <v>159</v>
      </c>
      <c r="AH222" s="148">
        <v>0</v>
      </c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</row>
    <row r="223" spans="1:60" ht="30.6" outlineLevel="1" x14ac:dyDescent="0.25">
      <c r="A223" s="167">
        <v>75</v>
      </c>
      <c r="B223" s="168" t="s">
        <v>454</v>
      </c>
      <c r="C223" s="185" t="s">
        <v>455</v>
      </c>
      <c r="D223" s="169" t="s">
        <v>230</v>
      </c>
      <c r="E223" s="170">
        <v>71</v>
      </c>
      <c r="F223" s="171"/>
      <c r="G223" s="172">
        <f>ROUND(E223*F223,2)</f>
        <v>0</v>
      </c>
      <c r="H223" s="171"/>
      <c r="I223" s="172">
        <f>ROUND(E223*H223,2)</f>
        <v>0</v>
      </c>
      <c r="J223" s="171"/>
      <c r="K223" s="172">
        <f>ROUND(E223*J223,2)</f>
        <v>0</v>
      </c>
      <c r="L223" s="172">
        <v>21</v>
      </c>
      <c r="M223" s="172">
        <f>G223*(1+L223/100)</f>
        <v>0</v>
      </c>
      <c r="N223" s="172">
        <v>0.26980999999999999</v>
      </c>
      <c r="O223" s="172">
        <f>ROUND(E223*N223,2)</f>
        <v>19.16</v>
      </c>
      <c r="P223" s="172">
        <v>0</v>
      </c>
      <c r="Q223" s="172">
        <f>ROUND(E223*P223,2)</f>
        <v>0</v>
      </c>
      <c r="R223" s="172" t="s">
        <v>209</v>
      </c>
      <c r="S223" s="172" t="s">
        <v>136</v>
      </c>
      <c r="T223" s="173" t="s">
        <v>182</v>
      </c>
      <c r="U223" s="157">
        <v>0.27200000000000002</v>
      </c>
      <c r="V223" s="157">
        <f>ROUND(E223*U223,2)</f>
        <v>19.309999999999999</v>
      </c>
      <c r="W223" s="157"/>
      <c r="X223" s="157" t="s">
        <v>183</v>
      </c>
      <c r="Y223" s="148"/>
      <c r="Z223" s="148"/>
      <c r="AA223" s="148"/>
      <c r="AB223" s="148"/>
      <c r="AC223" s="148"/>
      <c r="AD223" s="148"/>
      <c r="AE223" s="148"/>
      <c r="AF223" s="148"/>
      <c r="AG223" s="148" t="s">
        <v>184</v>
      </c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</row>
    <row r="224" spans="1:60" outlineLevel="1" x14ac:dyDescent="0.25">
      <c r="A224" s="155"/>
      <c r="B224" s="156"/>
      <c r="C224" s="262" t="s">
        <v>452</v>
      </c>
      <c r="D224" s="263"/>
      <c r="E224" s="263"/>
      <c r="F224" s="263"/>
      <c r="G224" s="263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48"/>
      <c r="Z224" s="148"/>
      <c r="AA224" s="148"/>
      <c r="AB224" s="148"/>
      <c r="AC224" s="148"/>
      <c r="AD224" s="148"/>
      <c r="AE224" s="148"/>
      <c r="AF224" s="148"/>
      <c r="AG224" s="148" t="s">
        <v>186</v>
      </c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</row>
    <row r="225" spans="1:60" outlineLevel="1" x14ac:dyDescent="0.25">
      <c r="A225" s="155"/>
      <c r="B225" s="156"/>
      <c r="C225" s="186" t="s">
        <v>456</v>
      </c>
      <c r="D225" s="158"/>
      <c r="E225" s="159">
        <v>71</v>
      </c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48"/>
      <c r="Z225" s="148"/>
      <c r="AA225" s="148"/>
      <c r="AB225" s="148"/>
      <c r="AC225" s="148"/>
      <c r="AD225" s="148"/>
      <c r="AE225" s="148"/>
      <c r="AF225" s="148"/>
      <c r="AG225" s="148" t="s">
        <v>159</v>
      </c>
      <c r="AH225" s="148">
        <v>0</v>
      </c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</row>
    <row r="226" spans="1:60" ht="30.6" outlineLevel="1" x14ac:dyDescent="0.25">
      <c r="A226" s="167">
        <v>76</v>
      </c>
      <c r="B226" s="168" t="s">
        <v>457</v>
      </c>
      <c r="C226" s="185" t="s">
        <v>458</v>
      </c>
      <c r="D226" s="169" t="s">
        <v>230</v>
      </c>
      <c r="E226" s="170">
        <v>3.14</v>
      </c>
      <c r="F226" s="171"/>
      <c r="G226" s="172">
        <f>ROUND(E226*F226,2)</f>
        <v>0</v>
      </c>
      <c r="H226" s="171"/>
      <c r="I226" s="172">
        <f>ROUND(E226*H226,2)</f>
        <v>0</v>
      </c>
      <c r="J226" s="171"/>
      <c r="K226" s="172">
        <f>ROUND(E226*J226,2)</f>
        <v>0</v>
      </c>
      <c r="L226" s="172">
        <v>21</v>
      </c>
      <c r="M226" s="172">
        <f>G226*(1+L226/100)</f>
        <v>0</v>
      </c>
      <c r="N226" s="172">
        <v>0.28123999999999999</v>
      </c>
      <c r="O226" s="172">
        <f>ROUND(E226*N226,2)</f>
        <v>0.88</v>
      </c>
      <c r="P226" s="172">
        <v>0</v>
      </c>
      <c r="Q226" s="172">
        <f>ROUND(E226*P226,2)</f>
        <v>0</v>
      </c>
      <c r="R226" s="172" t="s">
        <v>209</v>
      </c>
      <c r="S226" s="172" t="s">
        <v>136</v>
      </c>
      <c r="T226" s="173" t="s">
        <v>182</v>
      </c>
      <c r="U226" s="157">
        <v>0.27200000000000002</v>
      </c>
      <c r="V226" s="157">
        <f>ROUND(E226*U226,2)</f>
        <v>0.85</v>
      </c>
      <c r="W226" s="157"/>
      <c r="X226" s="157" t="s">
        <v>183</v>
      </c>
      <c r="Y226" s="148"/>
      <c r="Z226" s="148"/>
      <c r="AA226" s="148"/>
      <c r="AB226" s="148"/>
      <c r="AC226" s="148"/>
      <c r="AD226" s="148"/>
      <c r="AE226" s="148"/>
      <c r="AF226" s="148"/>
      <c r="AG226" s="148" t="s">
        <v>184</v>
      </c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</row>
    <row r="227" spans="1:60" outlineLevel="1" x14ac:dyDescent="0.25">
      <c r="A227" s="155"/>
      <c r="B227" s="156"/>
      <c r="C227" s="262" t="s">
        <v>452</v>
      </c>
      <c r="D227" s="263"/>
      <c r="E227" s="263"/>
      <c r="F227" s="263"/>
      <c r="G227" s="263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48"/>
      <c r="Z227" s="148"/>
      <c r="AA227" s="148"/>
      <c r="AB227" s="148"/>
      <c r="AC227" s="148"/>
      <c r="AD227" s="148"/>
      <c r="AE227" s="148"/>
      <c r="AF227" s="148"/>
      <c r="AG227" s="148" t="s">
        <v>186</v>
      </c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</row>
    <row r="228" spans="1:60" outlineLevel="1" x14ac:dyDescent="0.25">
      <c r="A228" s="155"/>
      <c r="B228" s="156"/>
      <c r="C228" s="186" t="s">
        <v>459</v>
      </c>
      <c r="D228" s="158"/>
      <c r="E228" s="159">
        <v>3.14</v>
      </c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48"/>
      <c r="Z228" s="148"/>
      <c r="AA228" s="148"/>
      <c r="AB228" s="148"/>
      <c r="AC228" s="148"/>
      <c r="AD228" s="148"/>
      <c r="AE228" s="148"/>
      <c r="AF228" s="148"/>
      <c r="AG228" s="148" t="s">
        <v>159</v>
      </c>
      <c r="AH228" s="148">
        <v>0</v>
      </c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</row>
    <row r="229" spans="1:60" ht="30.6" outlineLevel="1" x14ac:dyDescent="0.25">
      <c r="A229" s="167">
        <v>77</v>
      </c>
      <c r="B229" s="168" t="s">
        <v>460</v>
      </c>
      <c r="C229" s="185" t="s">
        <v>461</v>
      </c>
      <c r="D229" s="169" t="s">
        <v>230</v>
      </c>
      <c r="E229" s="170">
        <v>20.5</v>
      </c>
      <c r="F229" s="171"/>
      <c r="G229" s="172">
        <f>ROUND(E229*F229,2)</f>
        <v>0</v>
      </c>
      <c r="H229" s="171"/>
      <c r="I229" s="172">
        <f>ROUND(E229*H229,2)</f>
        <v>0</v>
      </c>
      <c r="J229" s="171"/>
      <c r="K229" s="172">
        <f>ROUND(E229*J229,2)</f>
        <v>0</v>
      </c>
      <c r="L229" s="172">
        <v>21</v>
      </c>
      <c r="M229" s="172">
        <f>G229*(1+L229/100)</f>
        <v>0</v>
      </c>
      <c r="N229" s="172">
        <v>0.19520000000000001</v>
      </c>
      <c r="O229" s="172">
        <f>ROUND(E229*N229,2)</f>
        <v>4</v>
      </c>
      <c r="P229" s="172">
        <v>0</v>
      </c>
      <c r="Q229" s="172">
        <f>ROUND(E229*P229,2)</f>
        <v>0</v>
      </c>
      <c r="R229" s="172" t="s">
        <v>209</v>
      </c>
      <c r="S229" s="172" t="s">
        <v>136</v>
      </c>
      <c r="T229" s="173" t="s">
        <v>182</v>
      </c>
      <c r="U229" s="157">
        <v>0.27200000000000002</v>
      </c>
      <c r="V229" s="157">
        <f>ROUND(E229*U229,2)</f>
        <v>5.58</v>
      </c>
      <c r="W229" s="157"/>
      <c r="X229" s="157" t="s">
        <v>183</v>
      </c>
      <c r="Y229" s="148"/>
      <c r="Z229" s="148"/>
      <c r="AA229" s="148"/>
      <c r="AB229" s="148"/>
      <c r="AC229" s="148"/>
      <c r="AD229" s="148"/>
      <c r="AE229" s="148"/>
      <c r="AF229" s="148"/>
      <c r="AG229" s="148" t="s">
        <v>184</v>
      </c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</row>
    <row r="230" spans="1:60" outlineLevel="1" x14ac:dyDescent="0.25">
      <c r="A230" s="155"/>
      <c r="B230" s="156"/>
      <c r="C230" s="262" t="s">
        <v>452</v>
      </c>
      <c r="D230" s="263"/>
      <c r="E230" s="263"/>
      <c r="F230" s="263"/>
      <c r="G230" s="263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48"/>
      <c r="Z230" s="148"/>
      <c r="AA230" s="148"/>
      <c r="AB230" s="148"/>
      <c r="AC230" s="148"/>
      <c r="AD230" s="148"/>
      <c r="AE230" s="148"/>
      <c r="AF230" s="148"/>
      <c r="AG230" s="148" t="s">
        <v>186</v>
      </c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</row>
    <row r="231" spans="1:60" outlineLevel="1" x14ac:dyDescent="0.25">
      <c r="A231" s="155"/>
      <c r="B231" s="156"/>
      <c r="C231" s="186" t="s">
        <v>462</v>
      </c>
      <c r="D231" s="158"/>
      <c r="E231" s="159">
        <v>20.5</v>
      </c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48"/>
      <c r="Z231" s="148"/>
      <c r="AA231" s="148"/>
      <c r="AB231" s="148"/>
      <c r="AC231" s="148"/>
      <c r="AD231" s="148"/>
      <c r="AE231" s="148"/>
      <c r="AF231" s="148"/>
      <c r="AG231" s="148" t="s">
        <v>159</v>
      </c>
      <c r="AH231" s="148">
        <v>0</v>
      </c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</row>
    <row r="232" spans="1:60" ht="30.6" outlineLevel="1" x14ac:dyDescent="0.25">
      <c r="A232" s="167">
        <v>78</v>
      </c>
      <c r="B232" s="168" t="s">
        <v>463</v>
      </c>
      <c r="C232" s="185" t="s">
        <v>464</v>
      </c>
      <c r="D232" s="169" t="s">
        <v>230</v>
      </c>
      <c r="E232" s="170">
        <v>6</v>
      </c>
      <c r="F232" s="171"/>
      <c r="G232" s="172">
        <f>ROUND(E232*F232,2)</f>
        <v>0</v>
      </c>
      <c r="H232" s="171"/>
      <c r="I232" s="172">
        <f>ROUND(E232*H232,2)</f>
        <v>0</v>
      </c>
      <c r="J232" s="171"/>
      <c r="K232" s="172">
        <f>ROUND(E232*J232,2)</f>
        <v>0</v>
      </c>
      <c r="L232" s="172">
        <v>21</v>
      </c>
      <c r="M232" s="172">
        <f>G232*(1+L232/100)</f>
        <v>0</v>
      </c>
      <c r="N232" s="172">
        <v>0.21115999999999999</v>
      </c>
      <c r="O232" s="172">
        <f>ROUND(E232*N232,2)</f>
        <v>1.27</v>
      </c>
      <c r="P232" s="172">
        <v>0</v>
      </c>
      <c r="Q232" s="172">
        <f>ROUND(E232*P232,2)</f>
        <v>0</v>
      </c>
      <c r="R232" s="172" t="s">
        <v>209</v>
      </c>
      <c r="S232" s="172" t="s">
        <v>136</v>
      </c>
      <c r="T232" s="173" t="s">
        <v>182</v>
      </c>
      <c r="U232" s="157">
        <v>0.27200000000000002</v>
      </c>
      <c r="V232" s="157">
        <f>ROUND(E232*U232,2)</f>
        <v>1.63</v>
      </c>
      <c r="W232" s="157"/>
      <c r="X232" s="157" t="s">
        <v>183</v>
      </c>
      <c r="Y232" s="148"/>
      <c r="Z232" s="148"/>
      <c r="AA232" s="148"/>
      <c r="AB232" s="148"/>
      <c r="AC232" s="148"/>
      <c r="AD232" s="148"/>
      <c r="AE232" s="148"/>
      <c r="AF232" s="148"/>
      <c r="AG232" s="148" t="s">
        <v>184</v>
      </c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</row>
    <row r="233" spans="1:60" outlineLevel="1" x14ac:dyDescent="0.25">
      <c r="A233" s="155"/>
      <c r="B233" s="156"/>
      <c r="C233" s="262" t="s">
        <v>452</v>
      </c>
      <c r="D233" s="263"/>
      <c r="E233" s="263"/>
      <c r="F233" s="263"/>
      <c r="G233" s="263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  <c r="T233" s="157"/>
      <c r="U233" s="157"/>
      <c r="V233" s="157"/>
      <c r="W233" s="157"/>
      <c r="X233" s="157"/>
      <c r="Y233" s="148"/>
      <c r="Z233" s="148"/>
      <c r="AA233" s="148"/>
      <c r="AB233" s="148"/>
      <c r="AC233" s="148"/>
      <c r="AD233" s="148"/>
      <c r="AE233" s="148"/>
      <c r="AF233" s="148"/>
      <c r="AG233" s="148" t="s">
        <v>186</v>
      </c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</row>
    <row r="234" spans="1:60" outlineLevel="1" x14ac:dyDescent="0.25">
      <c r="A234" s="155"/>
      <c r="B234" s="156"/>
      <c r="C234" s="186" t="s">
        <v>465</v>
      </c>
      <c r="D234" s="158"/>
      <c r="E234" s="159">
        <v>6</v>
      </c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48"/>
      <c r="Z234" s="148"/>
      <c r="AA234" s="148"/>
      <c r="AB234" s="148"/>
      <c r="AC234" s="148"/>
      <c r="AD234" s="148"/>
      <c r="AE234" s="148"/>
      <c r="AF234" s="148"/>
      <c r="AG234" s="148" t="s">
        <v>159</v>
      </c>
      <c r="AH234" s="148">
        <v>0</v>
      </c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</row>
    <row r="235" spans="1:60" ht="20.399999999999999" outlineLevel="1" x14ac:dyDescent="0.25">
      <c r="A235" s="167">
        <v>79</v>
      </c>
      <c r="B235" s="168" t="s">
        <v>466</v>
      </c>
      <c r="C235" s="185" t="s">
        <v>467</v>
      </c>
      <c r="D235" s="169" t="s">
        <v>230</v>
      </c>
      <c r="E235" s="170">
        <v>72.5</v>
      </c>
      <c r="F235" s="171"/>
      <c r="G235" s="172">
        <f>ROUND(E235*F235,2)</f>
        <v>0</v>
      </c>
      <c r="H235" s="171"/>
      <c r="I235" s="172">
        <f>ROUND(E235*H235,2)</f>
        <v>0</v>
      </c>
      <c r="J235" s="171"/>
      <c r="K235" s="172">
        <f>ROUND(E235*J235,2)</f>
        <v>0</v>
      </c>
      <c r="L235" s="172">
        <v>21</v>
      </c>
      <c r="M235" s="172">
        <f>G235*(1+L235/100)</f>
        <v>0</v>
      </c>
      <c r="N235" s="172">
        <v>1E-4</v>
      </c>
      <c r="O235" s="172">
        <f>ROUND(E235*N235,2)</f>
        <v>0.01</v>
      </c>
      <c r="P235" s="172">
        <v>0</v>
      </c>
      <c r="Q235" s="172">
        <f>ROUND(E235*P235,2)</f>
        <v>0</v>
      </c>
      <c r="R235" s="172" t="s">
        <v>209</v>
      </c>
      <c r="S235" s="172" t="s">
        <v>136</v>
      </c>
      <c r="T235" s="173" t="s">
        <v>182</v>
      </c>
      <c r="U235" s="157">
        <v>6.5000000000000002E-2</v>
      </c>
      <c r="V235" s="157">
        <f>ROUND(E235*U235,2)</f>
        <v>4.71</v>
      </c>
      <c r="W235" s="157"/>
      <c r="X235" s="157" t="s">
        <v>183</v>
      </c>
      <c r="Y235" s="148"/>
      <c r="Z235" s="148"/>
      <c r="AA235" s="148"/>
      <c r="AB235" s="148"/>
      <c r="AC235" s="148"/>
      <c r="AD235" s="148"/>
      <c r="AE235" s="148"/>
      <c r="AF235" s="148"/>
      <c r="AG235" s="148" t="s">
        <v>184</v>
      </c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</row>
    <row r="236" spans="1:60" outlineLevel="1" x14ac:dyDescent="0.25">
      <c r="A236" s="155"/>
      <c r="B236" s="156"/>
      <c r="C236" s="186" t="s">
        <v>468</v>
      </c>
      <c r="D236" s="158"/>
      <c r="E236" s="159">
        <v>72.5</v>
      </c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48"/>
      <c r="Z236" s="148"/>
      <c r="AA236" s="148"/>
      <c r="AB236" s="148"/>
      <c r="AC236" s="148"/>
      <c r="AD236" s="148"/>
      <c r="AE236" s="148"/>
      <c r="AF236" s="148"/>
      <c r="AG236" s="148" t="s">
        <v>159</v>
      </c>
      <c r="AH236" s="148">
        <v>0</v>
      </c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</row>
    <row r="237" spans="1:60" outlineLevel="1" x14ac:dyDescent="0.25">
      <c r="A237" s="167">
        <v>80</v>
      </c>
      <c r="B237" s="168" t="s">
        <v>469</v>
      </c>
      <c r="C237" s="185" t="s">
        <v>470</v>
      </c>
      <c r="D237" s="169" t="s">
        <v>230</v>
      </c>
      <c r="E237" s="170">
        <v>72.5</v>
      </c>
      <c r="F237" s="171"/>
      <c r="G237" s="172">
        <f>ROUND(E237*F237,2)</f>
        <v>0</v>
      </c>
      <c r="H237" s="171"/>
      <c r="I237" s="172">
        <f>ROUND(E237*H237,2)</f>
        <v>0</v>
      </c>
      <c r="J237" s="171"/>
      <c r="K237" s="172">
        <f>ROUND(E237*J237,2)</f>
        <v>0</v>
      </c>
      <c r="L237" s="172">
        <v>21</v>
      </c>
      <c r="M237" s="172">
        <f>G237*(1+L237/100)</f>
        <v>0</v>
      </c>
      <c r="N237" s="172">
        <v>0</v>
      </c>
      <c r="O237" s="172">
        <f>ROUND(E237*N237,2)</f>
        <v>0</v>
      </c>
      <c r="P237" s="172">
        <v>0</v>
      </c>
      <c r="Q237" s="172">
        <f>ROUND(E237*P237,2)</f>
        <v>0</v>
      </c>
      <c r="R237" s="172" t="s">
        <v>209</v>
      </c>
      <c r="S237" s="172" t="s">
        <v>136</v>
      </c>
      <c r="T237" s="173" t="s">
        <v>182</v>
      </c>
      <c r="U237" s="157">
        <v>3.2000000000000001E-2</v>
      </c>
      <c r="V237" s="157">
        <f>ROUND(E237*U237,2)</f>
        <v>2.3199999999999998</v>
      </c>
      <c r="W237" s="157"/>
      <c r="X237" s="157" t="s">
        <v>183</v>
      </c>
      <c r="Y237" s="148"/>
      <c r="Z237" s="148"/>
      <c r="AA237" s="148"/>
      <c r="AB237" s="148"/>
      <c r="AC237" s="148"/>
      <c r="AD237" s="148"/>
      <c r="AE237" s="148"/>
      <c r="AF237" s="148"/>
      <c r="AG237" s="148" t="s">
        <v>184</v>
      </c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</row>
    <row r="238" spans="1:60" outlineLevel="1" x14ac:dyDescent="0.25">
      <c r="A238" s="155"/>
      <c r="B238" s="156"/>
      <c r="C238" s="262" t="s">
        <v>471</v>
      </c>
      <c r="D238" s="263"/>
      <c r="E238" s="263"/>
      <c r="F238" s="263"/>
      <c r="G238" s="263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48"/>
      <c r="Z238" s="148"/>
      <c r="AA238" s="148"/>
      <c r="AB238" s="148"/>
      <c r="AC238" s="148"/>
      <c r="AD238" s="148"/>
      <c r="AE238" s="148"/>
      <c r="AF238" s="148"/>
      <c r="AG238" s="148" t="s">
        <v>186</v>
      </c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</row>
    <row r="239" spans="1:60" outlineLevel="1" x14ac:dyDescent="0.25">
      <c r="A239" s="155"/>
      <c r="B239" s="156"/>
      <c r="C239" s="186" t="s">
        <v>472</v>
      </c>
      <c r="D239" s="158"/>
      <c r="E239" s="159">
        <v>72.5</v>
      </c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48"/>
      <c r="Z239" s="148"/>
      <c r="AA239" s="148"/>
      <c r="AB239" s="148"/>
      <c r="AC239" s="148"/>
      <c r="AD239" s="148"/>
      <c r="AE239" s="148"/>
      <c r="AF239" s="148"/>
      <c r="AG239" s="148" t="s">
        <v>159</v>
      </c>
      <c r="AH239" s="148">
        <v>0</v>
      </c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</row>
    <row r="240" spans="1:60" outlineLevel="1" x14ac:dyDescent="0.25">
      <c r="A240" s="167">
        <v>81</v>
      </c>
      <c r="B240" s="168" t="s">
        <v>473</v>
      </c>
      <c r="C240" s="185" t="s">
        <v>474</v>
      </c>
      <c r="D240" s="169" t="s">
        <v>230</v>
      </c>
      <c r="E240" s="170">
        <v>70.5</v>
      </c>
      <c r="F240" s="171"/>
      <c r="G240" s="172">
        <f>ROUND(E240*F240,2)</f>
        <v>0</v>
      </c>
      <c r="H240" s="171"/>
      <c r="I240" s="172">
        <f>ROUND(E240*H240,2)</f>
        <v>0</v>
      </c>
      <c r="J240" s="171"/>
      <c r="K240" s="172">
        <f>ROUND(E240*J240,2)</f>
        <v>0</v>
      </c>
      <c r="L240" s="172">
        <v>21</v>
      </c>
      <c r="M240" s="172">
        <f>G240*(1+L240/100)</f>
        <v>0</v>
      </c>
      <c r="N240" s="172">
        <v>0</v>
      </c>
      <c r="O240" s="172">
        <f>ROUND(E240*N240,2)</f>
        <v>0</v>
      </c>
      <c r="P240" s="172">
        <v>0</v>
      </c>
      <c r="Q240" s="172">
        <f>ROUND(E240*P240,2)</f>
        <v>0</v>
      </c>
      <c r="R240" s="172" t="s">
        <v>209</v>
      </c>
      <c r="S240" s="172" t="s">
        <v>136</v>
      </c>
      <c r="T240" s="173" t="s">
        <v>182</v>
      </c>
      <c r="U240" s="157">
        <v>5.5E-2</v>
      </c>
      <c r="V240" s="157">
        <f>ROUND(E240*U240,2)</f>
        <v>3.88</v>
      </c>
      <c r="W240" s="157"/>
      <c r="X240" s="157" t="s">
        <v>183</v>
      </c>
      <c r="Y240" s="148"/>
      <c r="Z240" s="148"/>
      <c r="AA240" s="148"/>
      <c r="AB240" s="148"/>
      <c r="AC240" s="148"/>
      <c r="AD240" s="148"/>
      <c r="AE240" s="148"/>
      <c r="AF240" s="148"/>
      <c r="AG240" s="148" t="s">
        <v>184</v>
      </c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</row>
    <row r="241" spans="1:60" outlineLevel="1" x14ac:dyDescent="0.25">
      <c r="A241" s="155"/>
      <c r="B241" s="156"/>
      <c r="C241" s="262" t="s">
        <v>471</v>
      </c>
      <c r="D241" s="263"/>
      <c r="E241" s="263"/>
      <c r="F241" s="263"/>
      <c r="G241" s="263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48"/>
      <c r="Z241" s="148"/>
      <c r="AA241" s="148"/>
      <c r="AB241" s="148"/>
      <c r="AC241" s="148"/>
      <c r="AD241" s="148"/>
      <c r="AE241" s="148"/>
      <c r="AF241" s="148"/>
      <c r="AG241" s="148" t="s">
        <v>186</v>
      </c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</row>
    <row r="242" spans="1:60" outlineLevel="1" x14ac:dyDescent="0.25">
      <c r="A242" s="155"/>
      <c r="B242" s="156"/>
      <c r="C242" s="186" t="s">
        <v>475</v>
      </c>
      <c r="D242" s="158"/>
      <c r="E242" s="159">
        <v>70.5</v>
      </c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48"/>
      <c r="Z242" s="148"/>
      <c r="AA242" s="148"/>
      <c r="AB242" s="148"/>
      <c r="AC242" s="148"/>
      <c r="AD242" s="148"/>
      <c r="AE242" s="148"/>
      <c r="AF242" s="148"/>
      <c r="AG242" s="148" t="s">
        <v>159</v>
      </c>
      <c r="AH242" s="148">
        <v>0</v>
      </c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</row>
    <row r="243" spans="1:60" ht="30.6" outlineLevel="1" x14ac:dyDescent="0.25">
      <c r="A243" s="167">
        <v>82</v>
      </c>
      <c r="B243" s="168" t="s">
        <v>476</v>
      </c>
      <c r="C243" s="185" t="s">
        <v>477</v>
      </c>
      <c r="D243" s="169" t="s">
        <v>478</v>
      </c>
      <c r="E243" s="170">
        <v>0.11963</v>
      </c>
      <c r="F243" s="171"/>
      <c r="G243" s="172">
        <f>ROUND(E243*F243,2)</f>
        <v>0</v>
      </c>
      <c r="H243" s="171"/>
      <c r="I243" s="172">
        <f>ROUND(E243*H243,2)</f>
        <v>0</v>
      </c>
      <c r="J243" s="171"/>
      <c r="K243" s="172">
        <f>ROUND(E243*J243,2)</f>
        <v>0</v>
      </c>
      <c r="L243" s="172">
        <v>21</v>
      </c>
      <c r="M243" s="172">
        <f>G243*(1+L243/100)</f>
        <v>0</v>
      </c>
      <c r="N243" s="172">
        <v>1</v>
      </c>
      <c r="O243" s="172">
        <f>ROUND(E243*N243,2)</f>
        <v>0.12</v>
      </c>
      <c r="P243" s="172">
        <v>0</v>
      </c>
      <c r="Q243" s="172">
        <f>ROUND(E243*P243,2)</f>
        <v>0</v>
      </c>
      <c r="R243" s="172" t="s">
        <v>305</v>
      </c>
      <c r="S243" s="172" t="s">
        <v>136</v>
      </c>
      <c r="T243" s="173" t="s">
        <v>182</v>
      </c>
      <c r="U243" s="157">
        <v>0</v>
      </c>
      <c r="V243" s="157">
        <f>ROUND(E243*U243,2)</f>
        <v>0</v>
      </c>
      <c r="W243" s="157"/>
      <c r="X243" s="157" t="s">
        <v>306</v>
      </c>
      <c r="Y243" s="148"/>
      <c r="Z243" s="148"/>
      <c r="AA243" s="148"/>
      <c r="AB243" s="148"/>
      <c r="AC243" s="148"/>
      <c r="AD243" s="148"/>
      <c r="AE243" s="148"/>
      <c r="AF243" s="148"/>
      <c r="AG243" s="148" t="s">
        <v>307</v>
      </c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</row>
    <row r="244" spans="1:60" outlineLevel="1" x14ac:dyDescent="0.25">
      <c r="A244" s="155"/>
      <c r="B244" s="156"/>
      <c r="C244" s="186" t="s">
        <v>479</v>
      </c>
      <c r="D244" s="158"/>
      <c r="E244" s="159">
        <v>0.12</v>
      </c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48"/>
      <c r="Z244" s="148"/>
      <c r="AA244" s="148"/>
      <c r="AB244" s="148"/>
      <c r="AC244" s="148"/>
      <c r="AD244" s="148"/>
      <c r="AE244" s="148"/>
      <c r="AF244" s="148"/>
      <c r="AG244" s="148" t="s">
        <v>159</v>
      </c>
      <c r="AH244" s="148">
        <v>0</v>
      </c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</row>
    <row r="245" spans="1:60" x14ac:dyDescent="0.25">
      <c r="A245" s="161" t="s">
        <v>131</v>
      </c>
      <c r="B245" s="162" t="s">
        <v>90</v>
      </c>
      <c r="C245" s="183" t="s">
        <v>91</v>
      </c>
      <c r="D245" s="163"/>
      <c r="E245" s="164"/>
      <c r="F245" s="165"/>
      <c r="G245" s="165">
        <f>SUMIF(AG246:AG247,"&lt;&gt;NOR",G246:G247)</f>
        <v>0</v>
      </c>
      <c r="H245" s="165"/>
      <c r="I245" s="165">
        <f>SUM(I246:I247)</f>
        <v>0</v>
      </c>
      <c r="J245" s="165"/>
      <c r="K245" s="165">
        <f>SUM(K246:K247)</f>
        <v>0</v>
      </c>
      <c r="L245" s="165"/>
      <c r="M245" s="165">
        <f>SUM(M246:M247)</f>
        <v>0</v>
      </c>
      <c r="N245" s="165"/>
      <c r="O245" s="165">
        <f>SUM(O246:O247)</f>
        <v>0</v>
      </c>
      <c r="P245" s="165"/>
      <c r="Q245" s="165">
        <f>SUM(Q246:Q247)</f>
        <v>0</v>
      </c>
      <c r="R245" s="165"/>
      <c r="S245" s="165"/>
      <c r="T245" s="166"/>
      <c r="U245" s="160"/>
      <c r="V245" s="160">
        <f>SUM(V246:V247)</f>
        <v>0</v>
      </c>
      <c r="W245" s="160"/>
      <c r="X245" s="160"/>
      <c r="AG245" t="s">
        <v>132</v>
      </c>
    </row>
    <row r="246" spans="1:60" outlineLevel="1" x14ac:dyDescent="0.25">
      <c r="A246" s="167">
        <v>83</v>
      </c>
      <c r="B246" s="168" t="s">
        <v>480</v>
      </c>
      <c r="C246" s="185" t="s">
        <v>481</v>
      </c>
      <c r="D246" s="169" t="s">
        <v>423</v>
      </c>
      <c r="E246" s="170">
        <v>2</v>
      </c>
      <c r="F246" s="171"/>
      <c r="G246" s="172">
        <f>ROUND(E246*F246,2)</f>
        <v>0</v>
      </c>
      <c r="H246" s="171"/>
      <c r="I246" s="172">
        <f>ROUND(E246*H246,2)</f>
        <v>0</v>
      </c>
      <c r="J246" s="171"/>
      <c r="K246" s="172">
        <f>ROUND(E246*J246,2)</f>
        <v>0</v>
      </c>
      <c r="L246" s="172">
        <v>21</v>
      </c>
      <c r="M246" s="172">
        <f>G246*(1+L246/100)</f>
        <v>0</v>
      </c>
      <c r="N246" s="172">
        <v>0</v>
      </c>
      <c r="O246" s="172">
        <f>ROUND(E246*N246,2)</f>
        <v>0</v>
      </c>
      <c r="P246" s="172">
        <v>0</v>
      </c>
      <c r="Q246" s="172">
        <f>ROUND(E246*P246,2)</f>
        <v>0</v>
      </c>
      <c r="R246" s="172"/>
      <c r="S246" s="172" t="s">
        <v>136</v>
      </c>
      <c r="T246" s="173" t="s">
        <v>424</v>
      </c>
      <c r="U246" s="157">
        <v>0</v>
      </c>
      <c r="V246" s="157">
        <f>ROUND(E246*U246,2)</f>
        <v>0</v>
      </c>
      <c r="W246" s="157"/>
      <c r="X246" s="157" t="s">
        <v>425</v>
      </c>
      <c r="Y246" s="148"/>
      <c r="Z246" s="148"/>
      <c r="AA246" s="148"/>
      <c r="AB246" s="148"/>
      <c r="AC246" s="148"/>
      <c r="AD246" s="148"/>
      <c r="AE246" s="148"/>
      <c r="AF246" s="148"/>
      <c r="AG246" s="148" t="s">
        <v>426</v>
      </c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</row>
    <row r="247" spans="1:60" outlineLevel="1" x14ac:dyDescent="0.25">
      <c r="A247" s="155"/>
      <c r="B247" s="156"/>
      <c r="C247" s="186" t="s">
        <v>482</v>
      </c>
      <c r="D247" s="158"/>
      <c r="E247" s="159">
        <v>2</v>
      </c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48"/>
      <c r="Z247" s="148"/>
      <c r="AA247" s="148"/>
      <c r="AB247" s="148"/>
      <c r="AC247" s="148"/>
      <c r="AD247" s="148"/>
      <c r="AE247" s="148"/>
      <c r="AF247" s="148"/>
      <c r="AG247" s="148" t="s">
        <v>159</v>
      </c>
      <c r="AH247" s="148">
        <v>0</v>
      </c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</row>
    <row r="248" spans="1:60" x14ac:dyDescent="0.25">
      <c r="A248" s="161" t="s">
        <v>131</v>
      </c>
      <c r="B248" s="162" t="s">
        <v>92</v>
      </c>
      <c r="C248" s="183" t="s">
        <v>93</v>
      </c>
      <c r="D248" s="163"/>
      <c r="E248" s="164"/>
      <c r="F248" s="165"/>
      <c r="G248" s="165">
        <f>SUMIF(AG249:AG251,"&lt;&gt;NOR",G249:G251)</f>
        <v>0</v>
      </c>
      <c r="H248" s="165"/>
      <c r="I248" s="165">
        <f>SUM(I249:I251)</f>
        <v>0</v>
      </c>
      <c r="J248" s="165"/>
      <c r="K248" s="165">
        <f>SUM(K249:K251)</f>
        <v>0</v>
      </c>
      <c r="L248" s="165"/>
      <c r="M248" s="165">
        <f>SUM(M249:M251)</f>
        <v>0</v>
      </c>
      <c r="N248" s="165"/>
      <c r="O248" s="165">
        <f>SUM(O249:O251)</f>
        <v>0</v>
      </c>
      <c r="P248" s="165"/>
      <c r="Q248" s="165">
        <f>SUM(Q249:Q251)</f>
        <v>0</v>
      </c>
      <c r="R248" s="165"/>
      <c r="S248" s="165"/>
      <c r="T248" s="166"/>
      <c r="U248" s="160"/>
      <c r="V248" s="160">
        <f>SUM(V249:V251)</f>
        <v>182.2</v>
      </c>
      <c r="W248" s="160"/>
      <c r="X248" s="160"/>
      <c r="AG248" t="s">
        <v>132</v>
      </c>
    </row>
    <row r="249" spans="1:60" outlineLevel="1" x14ac:dyDescent="0.25">
      <c r="A249" s="167">
        <v>84</v>
      </c>
      <c r="B249" s="168" t="s">
        <v>483</v>
      </c>
      <c r="C249" s="185" t="s">
        <v>484</v>
      </c>
      <c r="D249" s="169" t="s">
        <v>478</v>
      </c>
      <c r="E249" s="170">
        <v>467.18482</v>
      </c>
      <c r="F249" s="171"/>
      <c r="G249" s="172">
        <f>ROUND(E249*F249,2)</f>
        <v>0</v>
      </c>
      <c r="H249" s="171"/>
      <c r="I249" s="172">
        <f>ROUND(E249*H249,2)</f>
        <v>0</v>
      </c>
      <c r="J249" s="171"/>
      <c r="K249" s="172">
        <f>ROUND(E249*J249,2)</f>
        <v>0</v>
      </c>
      <c r="L249" s="172">
        <v>21</v>
      </c>
      <c r="M249" s="172">
        <f>G249*(1+L249/100)</f>
        <v>0</v>
      </c>
      <c r="N249" s="172">
        <v>0</v>
      </c>
      <c r="O249" s="172">
        <f>ROUND(E249*N249,2)</f>
        <v>0</v>
      </c>
      <c r="P249" s="172">
        <v>0</v>
      </c>
      <c r="Q249" s="172">
        <f>ROUND(E249*P249,2)</f>
        <v>0</v>
      </c>
      <c r="R249" s="172" t="s">
        <v>209</v>
      </c>
      <c r="S249" s="172" t="s">
        <v>136</v>
      </c>
      <c r="T249" s="173" t="s">
        <v>182</v>
      </c>
      <c r="U249" s="157">
        <v>0.39</v>
      </c>
      <c r="V249" s="157">
        <f>ROUND(E249*U249,2)</f>
        <v>182.2</v>
      </c>
      <c r="W249" s="157"/>
      <c r="X249" s="157" t="s">
        <v>183</v>
      </c>
      <c r="Y249" s="148"/>
      <c r="Z249" s="148"/>
      <c r="AA249" s="148"/>
      <c r="AB249" s="148"/>
      <c r="AC249" s="148"/>
      <c r="AD249" s="148"/>
      <c r="AE249" s="148"/>
      <c r="AF249" s="148"/>
      <c r="AG249" s="148" t="s">
        <v>184</v>
      </c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</row>
    <row r="250" spans="1:60" outlineLevel="1" x14ac:dyDescent="0.25">
      <c r="A250" s="155"/>
      <c r="B250" s="156"/>
      <c r="C250" s="262" t="s">
        <v>485</v>
      </c>
      <c r="D250" s="263"/>
      <c r="E250" s="263"/>
      <c r="F250" s="263"/>
      <c r="G250" s="263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48"/>
      <c r="Z250" s="148"/>
      <c r="AA250" s="148"/>
      <c r="AB250" s="148"/>
      <c r="AC250" s="148"/>
      <c r="AD250" s="148"/>
      <c r="AE250" s="148"/>
      <c r="AF250" s="148"/>
      <c r="AG250" s="148" t="s">
        <v>186</v>
      </c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</row>
    <row r="251" spans="1:60" outlineLevel="1" x14ac:dyDescent="0.25">
      <c r="A251" s="155"/>
      <c r="B251" s="156"/>
      <c r="C251" s="186" t="s">
        <v>486</v>
      </c>
      <c r="D251" s="158"/>
      <c r="E251" s="159">
        <v>467.18</v>
      </c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48"/>
      <c r="Z251" s="148"/>
      <c r="AA251" s="148"/>
      <c r="AB251" s="148"/>
      <c r="AC251" s="148"/>
      <c r="AD251" s="148"/>
      <c r="AE251" s="148"/>
      <c r="AF251" s="148"/>
      <c r="AG251" s="148" t="s">
        <v>159</v>
      </c>
      <c r="AH251" s="148">
        <v>0</v>
      </c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</row>
    <row r="252" spans="1:60" x14ac:dyDescent="0.25">
      <c r="A252" s="161" t="s">
        <v>131</v>
      </c>
      <c r="B252" s="162" t="s">
        <v>97</v>
      </c>
      <c r="C252" s="183" t="s">
        <v>98</v>
      </c>
      <c r="D252" s="163"/>
      <c r="E252" s="164"/>
      <c r="F252" s="165"/>
      <c r="G252" s="165">
        <f>SUMIF(AG253:AG260,"&lt;&gt;NOR",G253:G260)</f>
        <v>0</v>
      </c>
      <c r="H252" s="165"/>
      <c r="I252" s="165">
        <f>SUM(I253:I260)</f>
        <v>0</v>
      </c>
      <c r="J252" s="165"/>
      <c r="K252" s="165">
        <f>SUM(K253:K260)</f>
        <v>0</v>
      </c>
      <c r="L252" s="165"/>
      <c r="M252" s="165">
        <f>SUM(M253:M260)</f>
        <v>0</v>
      </c>
      <c r="N252" s="165"/>
      <c r="O252" s="165">
        <f>SUM(O253:O260)</f>
        <v>0</v>
      </c>
      <c r="P252" s="165"/>
      <c r="Q252" s="165">
        <f>SUM(Q253:Q260)</f>
        <v>0</v>
      </c>
      <c r="R252" s="165"/>
      <c r="S252" s="165"/>
      <c r="T252" s="166"/>
      <c r="U252" s="160"/>
      <c r="V252" s="160">
        <f>SUM(V253:V260)</f>
        <v>0</v>
      </c>
      <c r="W252" s="160"/>
      <c r="X252" s="160"/>
      <c r="AG252" t="s">
        <v>132</v>
      </c>
    </row>
    <row r="253" spans="1:60" outlineLevel="1" x14ac:dyDescent="0.25">
      <c r="A253" s="167">
        <v>85</v>
      </c>
      <c r="B253" s="168" t="s">
        <v>487</v>
      </c>
      <c r="C253" s="185" t="s">
        <v>488</v>
      </c>
      <c r="D253" s="169" t="s">
        <v>478</v>
      </c>
      <c r="E253" s="170">
        <v>64.506749999999997</v>
      </c>
      <c r="F253" s="171"/>
      <c r="G253" s="172">
        <f>ROUND(E253*F253,2)</f>
        <v>0</v>
      </c>
      <c r="H253" s="171"/>
      <c r="I253" s="172">
        <f>ROUND(E253*H253,2)</f>
        <v>0</v>
      </c>
      <c r="J253" s="171"/>
      <c r="K253" s="172">
        <f>ROUND(E253*J253,2)</f>
        <v>0</v>
      </c>
      <c r="L253" s="172">
        <v>21</v>
      </c>
      <c r="M253" s="172">
        <f>G253*(1+L253/100)</f>
        <v>0</v>
      </c>
      <c r="N253" s="172">
        <v>0</v>
      </c>
      <c r="O253" s="172">
        <f>ROUND(E253*N253,2)</f>
        <v>0</v>
      </c>
      <c r="P253" s="172">
        <v>0</v>
      </c>
      <c r="Q253" s="172">
        <f>ROUND(E253*P253,2)</f>
        <v>0</v>
      </c>
      <c r="R253" s="172" t="s">
        <v>489</v>
      </c>
      <c r="S253" s="172" t="s">
        <v>136</v>
      </c>
      <c r="T253" s="173" t="s">
        <v>490</v>
      </c>
      <c r="U253" s="157">
        <v>0</v>
      </c>
      <c r="V253" s="157">
        <f>ROUND(E253*U253,2)</f>
        <v>0</v>
      </c>
      <c r="W253" s="157"/>
      <c r="X253" s="157" t="s">
        <v>183</v>
      </c>
      <c r="Y253" s="148"/>
      <c r="Z253" s="148"/>
      <c r="AA253" s="148"/>
      <c r="AB253" s="148"/>
      <c r="AC253" s="148"/>
      <c r="AD253" s="148"/>
      <c r="AE253" s="148"/>
      <c r="AF253" s="148"/>
      <c r="AG253" s="148" t="s">
        <v>491</v>
      </c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</row>
    <row r="254" spans="1:60" outlineLevel="1" x14ac:dyDescent="0.25">
      <c r="A254" s="155"/>
      <c r="B254" s="156"/>
      <c r="C254" s="186" t="s">
        <v>492</v>
      </c>
      <c r="D254" s="158"/>
      <c r="E254" s="159">
        <v>64.510000000000005</v>
      </c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7"/>
      <c r="U254" s="157"/>
      <c r="V254" s="157"/>
      <c r="W254" s="157"/>
      <c r="X254" s="157"/>
      <c r="Y254" s="148"/>
      <c r="Z254" s="148"/>
      <c r="AA254" s="148"/>
      <c r="AB254" s="148"/>
      <c r="AC254" s="148"/>
      <c r="AD254" s="148"/>
      <c r="AE254" s="148"/>
      <c r="AF254" s="148"/>
      <c r="AG254" s="148" t="s">
        <v>159</v>
      </c>
      <c r="AH254" s="148">
        <v>0</v>
      </c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</row>
    <row r="255" spans="1:60" outlineLevel="1" x14ac:dyDescent="0.25">
      <c r="A255" s="167">
        <v>86</v>
      </c>
      <c r="B255" s="168" t="s">
        <v>493</v>
      </c>
      <c r="C255" s="185" t="s">
        <v>494</v>
      </c>
      <c r="D255" s="169" t="s">
        <v>478</v>
      </c>
      <c r="E255" s="170">
        <v>11.847300000000001</v>
      </c>
      <c r="F255" s="171"/>
      <c r="G255" s="172">
        <f>ROUND(E255*F255,2)</f>
        <v>0</v>
      </c>
      <c r="H255" s="171"/>
      <c r="I255" s="172">
        <f>ROUND(E255*H255,2)</f>
        <v>0</v>
      </c>
      <c r="J255" s="171"/>
      <c r="K255" s="172">
        <f>ROUND(E255*J255,2)</f>
        <v>0</v>
      </c>
      <c r="L255" s="172">
        <v>21</v>
      </c>
      <c r="M255" s="172">
        <f>G255*(1+L255/100)</f>
        <v>0</v>
      </c>
      <c r="N255" s="172">
        <v>0</v>
      </c>
      <c r="O255" s="172">
        <f>ROUND(E255*N255,2)</f>
        <v>0</v>
      </c>
      <c r="P255" s="172">
        <v>0</v>
      </c>
      <c r="Q255" s="172">
        <f>ROUND(E255*P255,2)</f>
        <v>0</v>
      </c>
      <c r="R255" s="172" t="s">
        <v>489</v>
      </c>
      <c r="S255" s="172" t="s">
        <v>136</v>
      </c>
      <c r="T255" s="173" t="s">
        <v>182</v>
      </c>
      <c r="U255" s="157">
        <v>0</v>
      </c>
      <c r="V255" s="157">
        <f>ROUND(E255*U255,2)</f>
        <v>0</v>
      </c>
      <c r="W255" s="157"/>
      <c r="X255" s="157" t="s">
        <v>183</v>
      </c>
      <c r="Y255" s="148"/>
      <c r="Z255" s="148"/>
      <c r="AA255" s="148"/>
      <c r="AB255" s="148"/>
      <c r="AC255" s="148"/>
      <c r="AD255" s="148"/>
      <c r="AE255" s="148"/>
      <c r="AF255" s="148"/>
      <c r="AG255" s="148" t="s">
        <v>491</v>
      </c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</row>
    <row r="256" spans="1:60" outlineLevel="1" x14ac:dyDescent="0.25">
      <c r="A256" s="155"/>
      <c r="B256" s="156"/>
      <c r="C256" s="186" t="s">
        <v>495</v>
      </c>
      <c r="D256" s="158"/>
      <c r="E256" s="159">
        <v>11.85</v>
      </c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48"/>
      <c r="Z256" s="148"/>
      <c r="AA256" s="148"/>
      <c r="AB256" s="148"/>
      <c r="AC256" s="148"/>
      <c r="AD256" s="148"/>
      <c r="AE256" s="148"/>
      <c r="AF256" s="148"/>
      <c r="AG256" s="148" t="s">
        <v>159</v>
      </c>
      <c r="AH256" s="148">
        <v>0</v>
      </c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</row>
    <row r="257" spans="1:60" outlineLevel="1" x14ac:dyDescent="0.25">
      <c r="A257" s="167">
        <v>87</v>
      </c>
      <c r="B257" s="168" t="s">
        <v>496</v>
      </c>
      <c r="C257" s="185" t="s">
        <v>497</v>
      </c>
      <c r="D257" s="169" t="s">
        <v>478</v>
      </c>
      <c r="E257" s="170">
        <v>25.98</v>
      </c>
      <c r="F257" s="171"/>
      <c r="G257" s="172">
        <f>ROUND(E257*F257,2)</f>
        <v>0</v>
      </c>
      <c r="H257" s="171"/>
      <c r="I257" s="172">
        <f>ROUND(E257*H257,2)</f>
        <v>0</v>
      </c>
      <c r="J257" s="171"/>
      <c r="K257" s="172">
        <f>ROUND(E257*J257,2)</f>
        <v>0</v>
      </c>
      <c r="L257" s="172">
        <v>21</v>
      </c>
      <c r="M257" s="172">
        <f>G257*(1+L257/100)</f>
        <v>0</v>
      </c>
      <c r="N257" s="172">
        <v>0</v>
      </c>
      <c r="O257" s="172">
        <f>ROUND(E257*N257,2)</f>
        <v>0</v>
      </c>
      <c r="P257" s="172">
        <v>0</v>
      </c>
      <c r="Q257" s="172">
        <f>ROUND(E257*P257,2)</f>
        <v>0</v>
      </c>
      <c r="R257" s="172" t="s">
        <v>489</v>
      </c>
      <c r="S257" s="172" t="s">
        <v>136</v>
      </c>
      <c r="T257" s="173" t="s">
        <v>182</v>
      </c>
      <c r="U257" s="157">
        <v>0</v>
      </c>
      <c r="V257" s="157">
        <f>ROUND(E257*U257,2)</f>
        <v>0</v>
      </c>
      <c r="W257" s="157"/>
      <c r="X257" s="157" t="s">
        <v>183</v>
      </c>
      <c r="Y257" s="148"/>
      <c r="Z257" s="148"/>
      <c r="AA257" s="148"/>
      <c r="AB257" s="148"/>
      <c r="AC257" s="148"/>
      <c r="AD257" s="148"/>
      <c r="AE257" s="148"/>
      <c r="AF257" s="148"/>
      <c r="AG257" s="148" t="s">
        <v>491</v>
      </c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</row>
    <row r="258" spans="1:60" outlineLevel="1" x14ac:dyDescent="0.25">
      <c r="A258" s="155"/>
      <c r="B258" s="156"/>
      <c r="C258" s="186" t="s">
        <v>498</v>
      </c>
      <c r="D258" s="158"/>
      <c r="E258" s="159">
        <v>25.98</v>
      </c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48"/>
      <c r="Z258" s="148"/>
      <c r="AA258" s="148"/>
      <c r="AB258" s="148"/>
      <c r="AC258" s="148"/>
      <c r="AD258" s="148"/>
      <c r="AE258" s="148"/>
      <c r="AF258" s="148"/>
      <c r="AG258" s="148" t="s">
        <v>159</v>
      </c>
      <c r="AH258" s="148">
        <v>0</v>
      </c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</row>
    <row r="259" spans="1:60" outlineLevel="1" x14ac:dyDescent="0.25">
      <c r="A259" s="167">
        <v>88</v>
      </c>
      <c r="B259" s="168" t="s">
        <v>499</v>
      </c>
      <c r="C259" s="185" t="s">
        <v>500</v>
      </c>
      <c r="D259" s="169" t="s">
        <v>478</v>
      </c>
      <c r="E259" s="170">
        <v>30.18675</v>
      </c>
      <c r="F259" s="171"/>
      <c r="G259" s="172">
        <f>ROUND(E259*F259,2)</f>
        <v>0</v>
      </c>
      <c r="H259" s="171"/>
      <c r="I259" s="172">
        <f>ROUND(E259*H259,2)</f>
        <v>0</v>
      </c>
      <c r="J259" s="171"/>
      <c r="K259" s="172">
        <f>ROUND(E259*J259,2)</f>
        <v>0</v>
      </c>
      <c r="L259" s="172">
        <v>21</v>
      </c>
      <c r="M259" s="172">
        <f>G259*(1+L259/100)</f>
        <v>0</v>
      </c>
      <c r="N259" s="172">
        <v>0</v>
      </c>
      <c r="O259" s="172">
        <f>ROUND(E259*N259,2)</f>
        <v>0</v>
      </c>
      <c r="P259" s="172">
        <v>0</v>
      </c>
      <c r="Q259" s="172">
        <f>ROUND(E259*P259,2)</f>
        <v>0</v>
      </c>
      <c r="R259" s="172" t="s">
        <v>489</v>
      </c>
      <c r="S259" s="172" t="s">
        <v>136</v>
      </c>
      <c r="T259" s="173" t="s">
        <v>182</v>
      </c>
      <c r="U259" s="157">
        <v>0</v>
      </c>
      <c r="V259" s="157">
        <f>ROUND(E259*U259,2)</f>
        <v>0</v>
      </c>
      <c r="W259" s="157"/>
      <c r="X259" s="157" t="s">
        <v>183</v>
      </c>
      <c r="Y259" s="148"/>
      <c r="Z259" s="148"/>
      <c r="AA259" s="148"/>
      <c r="AB259" s="148"/>
      <c r="AC259" s="148"/>
      <c r="AD259" s="148"/>
      <c r="AE259" s="148"/>
      <c r="AF259" s="148"/>
      <c r="AG259" s="148" t="s">
        <v>491</v>
      </c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</row>
    <row r="260" spans="1:60" outlineLevel="1" x14ac:dyDescent="0.25">
      <c r="A260" s="155"/>
      <c r="B260" s="156"/>
      <c r="C260" s="186" t="s">
        <v>501</v>
      </c>
      <c r="D260" s="158"/>
      <c r="E260" s="159">
        <v>30.19</v>
      </c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48"/>
      <c r="Z260" s="148"/>
      <c r="AA260" s="148"/>
      <c r="AB260" s="148"/>
      <c r="AC260" s="148"/>
      <c r="AD260" s="148"/>
      <c r="AE260" s="148"/>
      <c r="AF260" s="148"/>
      <c r="AG260" s="148" t="s">
        <v>159</v>
      </c>
      <c r="AH260" s="148">
        <v>0</v>
      </c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</row>
    <row r="261" spans="1:60" x14ac:dyDescent="0.25">
      <c r="A261" s="161" t="s">
        <v>131</v>
      </c>
      <c r="B261" s="162" t="s">
        <v>99</v>
      </c>
      <c r="C261" s="183" t="s">
        <v>100</v>
      </c>
      <c r="D261" s="163"/>
      <c r="E261" s="164"/>
      <c r="F261" s="165"/>
      <c r="G261" s="165">
        <f>SUMIF(AG262:AG277,"&lt;&gt;NOR",G262:G277)</f>
        <v>0</v>
      </c>
      <c r="H261" s="165"/>
      <c r="I261" s="165">
        <f>SUM(I262:I277)</f>
        <v>0</v>
      </c>
      <c r="J261" s="165"/>
      <c r="K261" s="165">
        <f>SUM(K262:K277)</f>
        <v>0</v>
      </c>
      <c r="L261" s="165"/>
      <c r="M261" s="165">
        <f>SUM(M262:M277)</f>
        <v>0</v>
      </c>
      <c r="N261" s="165"/>
      <c r="O261" s="165">
        <f>SUM(O262:O277)</f>
        <v>0</v>
      </c>
      <c r="P261" s="165"/>
      <c r="Q261" s="165">
        <f>SUM(Q262:Q277)</f>
        <v>0</v>
      </c>
      <c r="R261" s="165"/>
      <c r="S261" s="165"/>
      <c r="T261" s="166"/>
      <c r="U261" s="160"/>
      <c r="V261" s="160">
        <f>SUM(V262:V277)</f>
        <v>49.55</v>
      </c>
      <c r="W261" s="160"/>
      <c r="X261" s="160"/>
      <c r="AG261" t="s">
        <v>132</v>
      </c>
    </row>
    <row r="262" spans="1:60" outlineLevel="1" x14ac:dyDescent="0.25">
      <c r="A262" s="167">
        <v>89</v>
      </c>
      <c r="B262" s="168" t="s">
        <v>502</v>
      </c>
      <c r="C262" s="185" t="s">
        <v>503</v>
      </c>
      <c r="D262" s="169" t="s">
        <v>478</v>
      </c>
      <c r="E262" s="170">
        <v>2</v>
      </c>
      <c r="F262" s="171"/>
      <c r="G262" s="172">
        <f>ROUND(E262*F262,2)</f>
        <v>0</v>
      </c>
      <c r="H262" s="171"/>
      <c r="I262" s="172">
        <f>ROUND(E262*H262,2)</f>
        <v>0</v>
      </c>
      <c r="J262" s="171"/>
      <c r="K262" s="172">
        <f>ROUND(E262*J262,2)</f>
        <v>0</v>
      </c>
      <c r="L262" s="172">
        <v>21</v>
      </c>
      <c r="M262" s="172">
        <f>G262*(1+L262/100)</f>
        <v>0</v>
      </c>
      <c r="N262" s="172">
        <v>0</v>
      </c>
      <c r="O262" s="172">
        <f>ROUND(E262*N262,2)</f>
        <v>0</v>
      </c>
      <c r="P262" s="172">
        <v>0</v>
      </c>
      <c r="Q262" s="172">
        <f>ROUND(E262*P262,2)</f>
        <v>0</v>
      </c>
      <c r="R262" s="172" t="s">
        <v>489</v>
      </c>
      <c r="S262" s="172" t="s">
        <v>136</v>
      </c>
      <c r="T262" s="173" t="s">
        <v>182</v>
      </c>
      <c r="U262" s="157">
        <v>0</v>
      </c>
      <c r="V262" s="157">
        <f>ROUND(E262*U262,2)</f>
        <v>0</v>
      </c>
      <c r="W262" s="157"/>
      <c r="X262" s="157" t="s">
        <v>183</v>
      </c>
      <c r="Y262" s="148"/>
      <c r="Z262" s="148"/>
      <c r="AA262" s="148"/>
      <c r="AB262" s="148"/>
      <c r="AC262" s="148"/>
      <c r="AD262" s="148"/>
      <c r="AE262" s="148"/>
      <c r="AF262" s="148"/>
      <c r="AG262" s="148" t="s">
        <v>201</v>
      </c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</row>
    <row r="263" spans="1:60" outlineLevel="1" x14ac:dyDescent="0.25">
      <c r="A263" s="155"/>
      <c r="B263" s="156"/>
      <c r="C263" s="186" t="s">
        <v>504</v>
      </c>
      <c r="D263" s="158"/>
      <c r="E263" s="159">
        <v>2</v>
      </c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48"/>
      <c r="Z263" s="148"/>
      <c r="AA263" s="148"/>
      <c r="AB263" s="148"/>
      <c r="AC263" s="148"/>
      <c r="AD263" s="148"/>
      <c r="AE263" s="148"/>
      <c r="AF263" s="148"/>
      <c r="AG263" s="148" t="s">
        <v>159</v>
      </c>
      <c r="AH263" s="148">
        <v>0</v>
      </c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</row>
    <row r="264" spans="1:60" ht="20.399999999999999" outlineLevel="1" x14ac:dyDescent="0.25">
      <c r="A264" s="167">
        <v>90</v>
      </c>
      <c r="B264" s="168" t="s">
        <v>505</v>
      </c>
      <c r="C264" s="185" t="s">
        <v>506</v>
      </c>
      <c r="D264" s="169" t="s">
        <v>478</v>
      </c>
      <c r="E264" s="170">
        <v>126.6653</v>
      </c>
      <c r="F264" s="171"/>
      <c r="G264" s="172">
        <f>ROUND(E264*F264,2)</f>
        <v>0</v>
      </c>
      <c r="H264" s="171"/>
      <c r="I264" s="172">
        <f>ROUND(E264*H264,2)</f>
        <v>0</v>
      </c>
      <c r="J264" s="171"/>
      <c r="K264" s="172">
        <f>ROUND(E264*J264,2)</f>
        <v>0</v>
      </c>
      <c r="L264" s="172">
        <v>21</v>
      </c>
      <c r="M264" s="172">
        <f>G264*(1+L264/100)</f>
        <v>0</v>
      </c>
      <c r="N264" s="172">
        <v>0</v>
      </c>
      <c r="O264" s="172">
        <f>ROUND(E264*N264,2)</f>
        <v>0</v>
      </c>
      <c r="P264" s="172">
        <v>0</v>
      </c>
      <c r="Q264" s="172">
        <f>ROUND(E264*P264,2)</f>
        <v>0</v>
      </c>
      <c r="R264" s="172" t="s">
        <v>209</v>
      </c>
      <c r="S264" s="172" t="s">
        <v>136</v>
      </c>
      <c r="T264" s="173" t="s">
        <v>182</v>
      </c>
      <c r="U264" s="157">
        <v>0.01</v>
      </c>
      <c r="V264" s="157">
        <f>ROUND(E264*U264,2)</f>
        <v>1.27</v>
      </c>
      <c r="W264" s="157"/>
      <c r="X264" s="157" t="s">
        <v>183</v>
      </c>
      <c r="Y264" s="148"/>
      <c r="Z264" s="148"/>
      <c r="AA264" s="148"/>
      <c r="AB264" s="148"/>
      <c r="AC264" s="148"/>
      <c r="AD264" s="148"/>
      <c r="AE264" s="148"/>
      <c r="AF264" s="148"/>
      <c r="AG264" s="148" t="s">
        <v>491</v>
      </c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</row>
    <row r="265" spans="1:60" outlineLevel="1" x14ac:dyDescent="0.25">
      <c r="A265" s="155"/>
      <c r="B265" s="156"/>
      <c r="C265" s="186" t="s">
        <v>507</v>
      </c>
      <c r="D265" s="158"/>
      <c r="E265" s="159">
        <v>126.67</v>
      </c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48"/>
      <c r="Z265" s="148"/>
      <c r="AA265" s="148"/>
      <c r="AB265" s="148"/>
      <c r="AC265" s="148"/>
      <c r="AD265" s="148"/>
      <c r="AE265" s="148"/>
      <c r="AF265" s="148"/>
      <c r="AG265" s="148" t="s">
        <v>159</v>
      </c>
      <c r="AH265" s="148">
        <v>0</v>
      </c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</row>
    <row r="266" spans="1:60" outlineLevel="1" x14ac:dyDescent="0.25">
      <c r="A266" s="167">
        <v>91</v>
      </c>
      <c r="B266" s="168" t="s">
        <v>508</v>
      </c>
      <c r="C266" s="185" t="s">
        <v>509</v>
      </c>
      <c r="D266" s="169" t="s">
        <v>478</v>
      </c>
      <c r="E266" s="170">
        <v>1773.3142</v>
      </c>
      <c r="F266" s="171"/>
      <c r="G266" s="172">
        <f>ROUND(E266*F266,2)</f>
        <v>0</v>
      </c>
      <c r="H266" s="171"/>
      <c r="I266" s="172">
        <f>ROUND(E266*H266,2)</f>
        <v>0</v>
      </c>
      <c r="J266" s="171"/>
      <c r="K266" s="172">
        <f>ROUND(E266*J266,2)</f>
        <v>0</v>
      </c>
      <c r="L266" s="172">
        <v>21</v>
      </c>
      <c r="M266" s="172">
        <f>G266*(1+L266/100)</f>
        <v>0</v>
      </c>
      <c r="N266" s="172">
        <v>0</v>
      </c>
      <c r="O266" s="172">
        <f>ROUND(E266*N266,2)</f>
        <v>0</v>
      </c>
      <c r="P266" s="172">
        <v>0</v>
      </c>
      <c r="Q266" s="172">
        <f>ROUND(E266*P266,2)</f>
        <v>0</v>
      </c>
      <c r="R266" s="172" t="s">
        <v>209</v>
      </c>
      <c r="S266" s="172" t="s">
        <v>136</v>
      </c>
      <c r="T266" s="173" t="s">
        <v>182</v>
      </c>
      <c r="U266" s="157">
        <v>0</v>
      </c>
      <c r="V266" s="157">
        <f>ROUND(E266*U266,2)</f>
        <v>0</v>
      </c>
      <c r="W266" s="157"/>
      <c r="X266" s="157" t="s">
        <v>183</v>
      </c>
      <c r="Y266" s="148"/>
      <c r="Z266" s="148"/>
      <c r="AA266" s="148"/>
      <c r="AB266" s="148"/>
      <c r="AC266" s="148"/>
      <c r="AD266" s="148"/>
      <c r="AE266" s="148"/>
      <c r="AF266" s="148"/>
      <c r="AG266" s="148" t="s">
        <v>491</v>
      </c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</row>
    <row r="267" spans="1:60" outlineLevel="1" x14ac:dyDescent="0.25">
      <c r="A267" s="155"/>
      <c r="B267" s="156"/>
      <c r="C267" s="186" t="s">
        <v>510</v>
      </c>
      <c r="D267" s="158"/>
      <c r="E267" s="159">
        <v>1773.31</v>
      </c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48"/>
      <c r="Z267" s="148"/>
      <c r="AA267" s="148"/>
      <c r="AB267" s="148"/>
      <c r="AC267" s="148"/>
      <c r="AD267" s="148"/>
      <c r="AE267" s="148"/>
      <c r="AF267" s="148"/>
      <c r="AG267" s="148" t="s">
        <v>159</v>
      </c>
      <c r="AH267" s="148">
        <v>0</v>
      </c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</row>
    <row r="268" spans="1:60" ht="20.399999999999999" outlineLevel="1" x14ac:dyDescent="0.25">
      <c r="A268" s="167">
        <v>92</v>
      </c>
      <c r="B268" s="168" t="s">
        <v>511</v>
      </c>
      <c r="C268" s="185" t="s">
        <v>512</v>
      </c>
      <c r="D268" s="169" t="s">
        <v>478</v>
      </c>
      <c r="E268" s="170">
        <v>25.98</v>
      </c>
      <c r="F268" s="171"/>
      <c r="G268" s="172">
        <f>ROUND(E268*F268,2)</f>
        <v>0</v>
      </c>
      <c r="H268" s="171"/>
      <c r="I268" s="172">
        <f>ROUND(E268*H268,2)</f>
        <v>0</v>
      </c>
      <c r="J268" s="171"/>
      <c r="K268" s="172">
        <f>ROUND(E268*J268,2)</f>
        <v>0</v>
      </c>
      <c r="L268" s="172">
        <v>21</v>
      </c>
      <c r="M268" s="172">
        <f>G268*(1+L268/100)</f>
        <v>0</v>
      </c>
      <c r="N268" s="172">
        <v>0</v>
      </c>
      <c r="O268" s="172">
        <f>ROUND(E268*N268,2)</f>
        <v>0</v>
      </c>
      <c r="P268" s="172">
        <v>0</v>
      </c>
      <c r="Q268" s="172">
        <f>ROUND(E268*P268,2)</f>
        <v>0</v>
      </c>
      <c r="R268" s="172" t="s">
        <v>209</v>
      </c>
      <c r="S268" s="172" t="s">
        <v>136</v>
      </c>
      <c r="T268" s="173" t="s">
        <v>182</v>
      </c>
      <c r="U268" s="157">
        <v>0.68799999999999994</v>
      </c>
      <c r="V268" s="157">
        <f>ROUND(E268*U268,2)</f>
        <v>17.87</v>
      </c>
      <c r="W268" s="157"/>
      <c r="X268" s="157" t="s">
        <v>183</v>
      </c>
      <c r="Y268" s="148"/>
      <c r="Z268" s="148"/>
      <c r="AA268" s="148"/>
      <c r="AB268" s="148"/>
      <c r="AC268" s="148"/>
      <c r="AD268" s="148"/>
      <c r="AE268" s="148"/>
      <c r="AF268" s="148"/>
      <c r="AG268" s="148" t="s">
        <v>491</v>
      </c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</row>
    <row r="269" spans="1:60" outlineLevel="1" x14ac:dyDescent="0.25">
      <c r="A269" s="155"/>
      <c r="B269" s="156"/>
      <c r="C269" s="186" t="s">
        <v>498</v>
      </c>
      <c r="D269" s="158"/>
      <c r="E269" s="159">
        <v>25.98</v>
      </c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57"/>
      <c r="Y269" s="148"/>
      <c r="Z269" s="148"/>
      <c r="AA269" s="148"/>
      <c r="AB269" s="148"/>
      <c r="AC269" s="148"/>
      <c r="AD269" s="148"/>
      <c r="AE269" s="148"/>
      <c r="AF269" s="148"/>
      <c r="AG269" s="148" t="s">
        <v>159</v>
      </c>
      <c r="AH269" s="148">
        <v>0</v>
      </c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</row>
    <row r="270" spans="1:60" ht="20.399999999999999" outlineLevel="1" x14ac:dyDescent="0.25">
      <c r="A270" s="167">
        <v>93</v>
      </c>
      <c r="B270" s="168" t="s">
        <v>513</v>
      </c>
      <c r="C270" s="185" t="s">
        <v>514</v>
      </c>
      <c r="D270" s="169" t="s">
        <v>478</v>
      </c>
      <c r="E270" s="170">
        <v>51.96</v>
      </c>
      <c r="F270" s="171"/>
      <c r="G270" s="172">
        <f>ROUND(E270*F270,2)</f>
        <v>0</v>
      </c>
      <c r="H270" s="171"/>
      <c r="I270" s="172">
        <f>ROUND(E270*H270,2)</f>
        <v>0</v>
      </c>
      <c r="J270" s="171"/>
      <c r="K270" s="172">
        <f>ROUND(E270*J270,2)</f>
        <v>0</v>
      </c>
      <c r="L270" s="172">
        <v>21</v>
      </c>
      <c r="M270" s="172">
        <f>G270*(1+L270/100)</f>
        <v>0</v>
      </c>
      <c r="N270" s="172">
        <v>0</v>
      </c>
      <c r="O270" s="172">
        <f>ROUND(E270*N270,2)</f>
        <v>0</v>
      </c>
      <c r="P270" s="172">
        <v>0</v>
      </c>
      <c r="Q270" s="172">
        <f>ROUND(E270*P270,2)</f>
        <v>0</v>
      </c>
      <c r="R270" s="172" t="s">
        <v>209</v>
      </c>
      <c r="S270" s="172" t="s">
        <v>136</v>
      </c>
      <c r="T270" s="173" t="s">
        <v>182</v>
      </c>
      <c r="U270" s="157">
        <v>0</v>
      </c>
      <c r="V270" s="157">
        <f>ROUND(E270*U270,2)</f>
        <v>0</v>
      </c>
      <c r="W270" s="157"/>
      <c r="X270" s="157" t="s">
        <v>183</v>
      </c>
      <c r="Y270" s="148"/>
      <c r="Z270" s="148"/>
      <c r="AA270" s="148"/>
      <c r="AB270" s="148"/>
      <c r="AC270" s="148"/>
      <c r="AD270" s="148"/>
      <c r="AE270" s="148"/>
      <c r="AF270" s="148"/>
      <c r="AG270" s="148" t="s">
        <v>491</v>
      </c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</row>
    <row r="271" spans="1:60" outlineLevel="1" x14ac:dyDescent="0.25">
      <c r="A271" s="155"/>
      <c r="B271" s="156"/>
      <c r="C271" s="186" t="s">
        <v>515</v>
      </c>
      <c r="D271" s="158"/>
      <c r="E271" s="159">
        <v>51.96</v>
      </c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7"/>
      <c r="U271" s="157"/>
      <c r="V271" s="157"/>
      <c r="W271" s="157"/>
      <c r="X271" s="157"/>
      <c r="Y271" s="148"/>
      <c r="Z271" s="148"/>
      <c r="AA271" s="148"/>
      <c r="AB271" s="148"/>
      <c r="AC271" s="148"/>
      <c r="AD271" s="148"/>
      <c r="AE271" s="148"/>
      <c r="AF271" s="148"/>
      <c r="AG271" s="148" t="s">
        <v>159</v>
      </c>
      <c r="AH271" s="148">
        <v>0</v>
      </c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</row>
    <row r="272" spans="1:60" outlineLevel="1" x14ac:dyDescent="0.25">
      <c r="A272" s="167">
        <v>94</v>
      </c>
      <c r="B272" s="168" t="s">
        <v>516</v>
      </c>
      <c r="C272" s="185" t="s">
        <v>517</v>
      </c>
      <c r="D272" s="169" t="s">
        <v>478</v>
      </c>
      <c r="E272" s="170">
        <v>126.6653</v>
      </c>
      <c r="F272" s="171"/>
      <c r="G272" s="172">
        <f>ROUND(E272*F272,2)</f>
        <v>0</v>
      </c>
      <c r="H272" s="171"/>
      <c r="I272" s="172">
        <f>ROUND(E272*H272,2)</f>
        <v>0</v>
      </c>
      <c r="J272" s="171"/>
      <c r="K272" s="172">
        <f>ROUND(E272*J272,2)</f>
        <v>0</v>
      </c>
      <c r="L272" s="172">
        <v>21</v>
      </c>
      <c r="M272" s="172">
        <f>G272*(1+L272/100)</f>
        <v>0</v>
      </c>
      <c r="N272" s="172">
        <v>0</v>
      </c>
      <c r="O272" s="172">
        <f>ROUND(E272*N272,2)</f>
        <v>0</v>
      </c>
      <c r="P272" s="172">
        <v>0</v>
      </c>
      <c r="Q272" s="172">
        <f>ROUND(E272*P272,2)</f>
        <v>0</v>
      </c>
      <c r="R272" s="172" t="s">
        <v>209</v>
      </c>
      <c r="S272" s="172" t="s">
        <v>136</v>
      </c>
      <c r="T272" s="173" t="s">
        <v>182</v>
      </c>
      <c r="U272" s="157">
        <v>9.9000000000000005E-2</v>
      </c>
      <c r="V272" s="157">
        <f>ROUND(E272*U272,2)</f>
        <v>12.54</v>
      </c>
      <c r="W272" s="157"/>
      <c r="X272" s="157" t="s">
        <v>183</v>
      </c>
      <c r="Y272" s="148"/>
      <c r="Z272" s="148"/>
      <c r="AA272" s="148"/>
      <c r="AB272" s="148"/>
      <c r="AC272" s="148"/>
      <c r="AD272" s="148"/>
      <c r="AE272" s="148"/>
      <c r="AF272" s="148"/>
      <c r="AG272" s="148" t="s">
        <v>491</v>
      </c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</row>
    <row r="273" spans="1:60" outlineLevel="1" x14ac:dyDescent="0.25">
      <c r="A273" s="155"/>
      <c r="B273" s="156"/>
      <c r="C273" s="262" t="s">
        <v>518</v>
      </c>
      <c r="D273" s="263"/>
      <c r="E273" s="263"/>
      <c r="F273" s="263"/>
      <c r="G273" s="263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48"/>
      <c r="Z273" s="148"/>
      <c r="AA273" s="148"/>
      <c r="AB273" s="148"/>
      <c r="AC273" s="148"/>
      <c r="AD273" s="148"/>
      <c r="AE273" s="148"/>
      <c r="AF273" s="148"/>
      <c r="AG273" s="148" t="s">
        <v>186</v>
      </c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</row>
    <row r="274" spans="1:60" outlineLevel="1" x14ac:dyDescent="0.25">
      <c r="A274" s="155"/>
      <c r="B274" s="156"/>
      <c r="C274" s="186" t="s">
        <v>519</v>
      </c>
      <c r="D274" s="158"/>
      <c r="E274" s="159">
        <v>126.67</v>
      </c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48"/>
      <c r="Z274" s="148"/>
      <c r="AA274" s="148"/>
      <c r="AB274" s="148"/>
      <c r="AC274" s="148"/>
      <c r="AD274" s="148"/>
      <c r="AE274" s="148"/>
      <c r="AF274" s="148"/>
      <c r="AG274" s="148" t="s">
        <v>159</v>
      </c>
      <c r="AH274" s="148">
        <v>0</v>
      </c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148"/>
      <c r="BD274" s="148"/>
      <c r="BE274" s="148"/>
      <c r="BF274" s="148"/>
      <c r="BG274" s="148"/>
      <c r="BH274" s="148"/>
    </row>
    <row r="275" spans="1:60" outlineLevel="1" x14ac:dyDescent="0.25">
      <c r="A275" s="167">
        <v>95</v>
      </c>
      <c r="B275" s="168" t="s">
        <v>520</v>
      </c>
      <c r="C275" s="185" t="s">
        <v>521</v>
      </c>
      <c r="D275" s="169" t="s">
        <v>478</v>
      </c>
      <c r="E275" s="170">
        <v>25.98</v>
      </c>
      <c r="F275" s="171"/>
      <c r="G275" s="172">
        <f>ROUND(E275*F275,2)</f>
        <v>0</v>
      </c>
      <c r="H275" s="171"/>
      <c r="I275" s="172">
        <f>ROUND(E275*H275,2)</f>
        <v>0</v>
      </c>
      <c r="J275" s="171"/>
      <c r="K275" s="172">
        <f>ROUND(E275*J275,2)</f>
        <v>0</v>
      </c>
      <c r="L275" s="172">
        <v>21</v>
      </c>
      <c r="M275" s="172">
        <f>G275*(1+L275/100)</f>
        <v>0</v>
      </c>
      <c r="N275" s="172">
        <v>0</v>
      </c>
      <c r="O275" s="172">
        <f>ROUND(E275*N275,2)</f>
        <v>0</v>
      </c>
      <c r="P275" s="172">
        <v>0</v>
      </c>
      <c r="Q275" s="172">
        <f>ROUND(E275*P275,2)</f>
        <v>0</v>
      </c>
      <c r="R275" s="172" t="s">
        <v>209</v>
      </c>
      <c r="S275" s="172" t="s">
        <v>136</v>
      </c>
      <c r="T275" s="173" t="s">
        <v>182</v>
      </c>
      <c r="U275" s="157">
        <v>0.68799999999999994</v>
      </c>
      <c r="V275" s="157">
        <f>ROUND(E275*U275,2)</f>
        <v>17.87</v>
      </c>
      <c r="W275" s="157"/>
      <c r="X275" s="157" t="s">
        <v>183</v>
      </c>
      <c r="Y275" s="148"/>
      <c r="Z275" s="148"/>
      <c r="AA275" s="148"/>
      <c r="AB275" s="148"/>
      <c r="AC275" s="148"/>
      <c r="AD275" s="148"/>
      <c r="AE275" s="148"/>
      <c r="AF275" s="148"/>
      <c r="AG275" s="148" t="s">
        <v>491</v>
      </c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</row>
    <row r="276" spans="1:60" outlineLevel="1" x14ac:dyDescent="0.25">
      <c r="A276" s="155"/>
      <c r="B276" s="156"/>
      <c r="C276" s="262" t="s">
        <v>518</v>
      </c>
      <c r="D276" s="263"/>
      <c r="E276" s="263"/>
      <c r="F276" s="263"/>
      <c r="G276" s="263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48"/>
      <c r="Z276" s="148"/>
      <c r="AA276" s="148"/>
      <c r="AB276" s="148"/>
      <c r="AC276" s="148"/>
      <c r="AD276" s="148"/>
      <c r="AE276" s="148"/>
      <c r="AF276" s="148"/>
      <c r="AG276" s="148" t="s">
        <v>186</v>
      </c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</row>
    <row r="277" spans="1:60" outlineLevel="1" x14ac:dyDescent="0.25">
      <c r="A277" s="155"/>
      <c r="B277" s="156"/>
      <c r="C277" s="186" t="s">
        <v>522</v>
      </c>
      <c r="D277" s="158"/>
      <c r="E277" s="159">
        <v>25.98</v>
      </c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48"/>
      <c r="Z277" s="148"/>
      <c r="AA277" s="148"/>
      <c r="AB277" s="148"/>
      <c r="AC277" s="148"/>
      <c r="AD277" s="148"/>
      <c r="AE277" s="148"/>
      <c r="AF277" s="148"/>
      <c r="AG277" s="148" t="s">
        <v>159</v>
      </c>
      <c r="AH277" s="148">
        <v>0</v>
      </c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</row>
    <row r="278" spans="1:60" x14ac:dyDescent="0.25">
      <c r="A278" s="3"/>
      <c r="B278" s="4"/>
      <c r="C278" s="187"/>
      <c r="D278" s="6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AE278">
        <v>15</v>
      </c>
      <c r="AF278">
        <v>21</v>
      </c>
      <c r="AG278" t="s">
        <v>118</v>
      </c>
    </row>
    <row r="279" spans="1:60" x14ac:dyDescent="0.25">
      <c r="A279" s="151"/>
      <c r="B279" s="152" t="s">
        <v>29</v>
      </c>
      <c r="C279" s="188"/>
      <c r="D279" s="153"/>
      <c r="E279" s="154"/>
      <c r="F279" s="154"/>
      <c r="G279" s="182">
        <f>G8+G109+G124+G132+G184+G202+G245+G248+G252+G261</f>
        <v>0</v>
      </c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AE279">
        <f>SUMIF(L7:L277,AE278,G7:G277)</f>
        <v>0</v>
      </c>
      <c r="AF279">
        <f>SUMIF(L7:L277,AF278,G7:G277)</f>
        <v>0</v>
      </c>
      <c r="AG279" t="s">
        <v>175</v>
      </c>
    </row>
    <row r="280" spans="1:60" x14ac:dyDescent="0.25">
      <c r="C280" s="189"/>
      <c r="D280" s="10"/>
      <c r="AG280" t="s">
        <v>176</v>
      </c>
    </row>
    <row r="281" spans="1:60" x14ac:dyDescent="0.25">
      <c r="D281" s="10"/>
    </row>
    <row r="282" spans="1:60" x14ac:dyDescent="0.25">
      <c r="D282" s="10"/>
    </row>
    <row r="283" spans="1:60" x14ac:dyDescent="0.25">
      <c r="D283" s="10"/>
    </row>
    <row r="284" spans="1:60" x14ac:dyDescent="0.25">
      <c r="D284" s="10"/>
    </row>
    <row r="285" spans="1:60" x14ac:dyDescent="0.25">
      <c r="D285" s="10"/>
    </row>
    <row r="286" spans="1:60" x14ac:dyDescent="0.25">
      <c r="D286" s="10"/>
    </row>
    <row r="287" spans="1:60" x14ac:dyDescent="0.25">
      <c r="D287" s="10"/>
    </row>
    <row r="288" spans="1:60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pOHgqtAxxSfulChNIQ6jLpN3cuPuGhw6lYB6hOh8tJcO6wr4wUOqDNBF4y7DOt8Uw4BZYMx0xlyMrLGg8qNvdQ==" saltValue="MkjJHSn2s5mIKOa+kd96kw==" spinCount="100000" sheet="1"/>
  <mergeCells count="55">
    <mergeCell ref="C44:G44"/>
    <mergeCell ref="A1:G1"/>
    <mergeCell ref="C2:G2"/>
    <mergeCell ref="C3:G3"/>
    <mergeCell ref="C4:G4"/>
    <mergeCell ref="C10:G10"/>
    <mergeCell ref="C13:G13"/>
    <mergeCell ref="C16:G16"/>
    <mergeCell ref="C23:G23"/>
    <mergeCell ref="C26:G26"/>
    <mergeCell ref="C37:G37"/>
    <mergeCell ref="C41:G41"/>
    <mergeCell ref="C94:G94"/>
    <mergeCell ref="C47:G47"/>
    <mergeCell ref="C53:G53"/>
    <mergeCell ref="C61:G61"/>
    <mergeCell ref="C64:G64"/>
    <mergeCell ref="C70:G70"/>
    <mergeCell ref="C73:G73"/>
    <mergeCell ref="C76:G76"/>
    <mergeCell ref="C79:G79"/>
    <mergeCell ref="C82:G82"/>
    <mergeCell ref="C87:G87"/>
    <mergeCell ref="C91:G91"/>
    <mergeCell ref="C151:G151"/>
    <mergeCell ref="C97:G97"/>
    <mergeCell ref="C100:G100"/>
    <mergeCell ref="C103:G103"/>
    <mergeCell ref="C111:G111"/>
    <mergeCell ref="C114:G114"/>
    <mergeCell ref="C119:G119"/>
    <mergeCell ref="C126:G126"/>
    <mergeCell ref="C130:G130"/>
    <mergeCell ref="C134:G134"/>
    <mergeCell ref="C145:G145"/>
    <mergeCell ref="C148:G148"/>
    <mergeCell ref="C227:G227"/>
    <mergeCell ref="C158:G158"/>
    <mergeCell ref="C161:G161"/>
    <mergeCell ref="C168:G168"/>
    <mergeCell ref="C186:G186"/>
    <mergeCell ref="C189:G189"/>
    <mergeCell ref="C192:G192"/>
    <mergeCell ref="C195:G195"/>
    <mergeCell ref="C198:G198"/>
    <mergeCell ref="C218:G218"/>
    <mergeCell ref="C221:G221"/>
    <mergeCell ref="C224:G224"/>
    <mergeCell ref="C276:G276"/>
    <mergeCell ref="C230:G230"/>
    <mergeCell ref="C233:G233"/>
    <mergeCell ref="C238:G238"/>
    <mergeCell ref="C241:G241"/>
    <mergeCell ref="C250:G250"/>
    <mergeCell ref="C273:G27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33203125" customWidth="1"/>
    <col min="2" max="2" width="12.44140625" style="122" customWidth="1"/>
    <col min="3" max="3" width="63.21875" style="122" customWidth="1"/>
    <col min="4" max="4" width="4.77734375" customWidth="1"/>
    <col min="5" max="5" width="10.44140625" customWidth="1"/>
    <col min="6" max="6" width="9.77734375" customWidth="1"/>
    <col min="7" max="7" width="12.6640625" customWidth="1"/>
    <col min="8" max="17" width="0" hidden="1" customWidth="1"/>
    <col min="18" max="18" width="6.7773437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255" t="s">
        <v>177</v>
      </c>
      <c r="B1" s="255"/>
      <c r="C1" s="255"/>
      <c r="D1" s="255"/>
      <c r="E1" s="255"/>
      <c r="F1" s="255"/>
      <c r="G1" s="255"/>
      <c r="AG1" t="s">
        <v>104</v>
      </c>
    </row>
    <row r="2" spans="1:60" ht="25.05" customHeight="1" x14ac:dyDescent="0.25">
      <c r="A2" s="140" t="s">
        <v>7</v>
      </c>
      <c r="B2" s="49" t="s">
        <v>43</v>
      </c>
      <c r="C2" s="256" t="s">
        <v>44</v>
      </c>
      <c r="D2" s="257"/>
      <c r="E2" s="257"/>
      <c r="F2" s="257"/>
      <c r="G2" s="258"/>
      <c r="AG2" t="s">
        <v>105</v>
      </c>
    </row>
    <row r="3" spans="1:60" ht="25.05" customHeight="1" x14ac:dyDescent="0.25">
      <c r="A3" s="140" t="s">
        <v>8</v>
      </c>
      <c r="B3" s="49" t="s">
        <v>65</v>
      </c>
      <c r="C3" s="256" t="s">
        <v>66</v>
      </c>
      <c r="D3" s="257"/>
      <c r="E3" s="257"/>
      <c r="F3" s="257"/>
      <c r="G3" s="258"/>
      <c r="AC3" s="122" t="s">
        <v>105</v>
      </c>
      <c r="AG3" t="s">
        <v>108</v>
      </c>
    </row>
    <row r="4" spans="1:60" ht="25.05" customHeight="1" x14ac:dyDescent="0.25">
      <c r="A4" s="141" t="s">
        <v>9</v>
      </c>
      <c r="B4" s="142" t="s">
        <v>63</v>
      </c>
      <c r="C4" s="259" t="s">
        <v>67</v>
      </c>
      <c r="D4" s="260"/>
      <c r="E4" s="260"/>
      <c r="F4" s="260"/>
      <c r="G4" s="261"/>
      <c r="AG4" t="s">
        <v>109</v>
      </c>
    </row>
    <row r="5" spans="1:60" x14ac:dyDescent="0.25">
      <c r="D5" s="10"/>
    </row>
    <row r="6" spans="1:60" ht="39.6" x14ac:dyDescent="0.25">
      <c r="A6" s="144" t="s">
        <v>110</v>
      </c>
      <c r="B6" s="146" t="s">
        <v>111</v>
      </c>
      <c r="C6" s="146" t="s">
        <v>112</v>
      </c>
      <c r="D6" s="145" t="s">
        <v>113</v>
      </c>
      <c r="E6" s="144" t="s">
        <v>114</v>
      </c>
      <c r="F6" s="143" t="s">
        <v>115</v>
      </c>
      <c r="G6" s="144" t="s">
        <v>29</v>
      </c>
      <c r="H6" s="147" t="s">
        <v>30</v>
      </c>
      <c r="I6" s="147" t="s">
        <v>116</v>
      </c>
      <c r="J6" s="147" t="s">
        <v>31</v>
      </c>
      <c r="K6" s="147" t="s">
        <v>117</v>
      </c>
      <c r="L6" s="147" t="s">
        <v>118</v>
      </c>
      <c r="M6" s="147" t="s">
        <v>119</v>
      </c>
      <c r="N6" s="147" t="s">
        <v>120</v>
      </c>
      <c r="O6" s="147" t="s">
        <v>121</v>
      </c>
      <c r="P6" s="147" t="s">
        <v>122</v>
      </c>
      <c r="Q6" s="147" t="s">
        <v>123</v>
      </c>
      <c r="R6" s="147" t="s">
        <v>124</v>
      </c>
      <c r="S6" s="147" t="s">
        <v>125</v>
      </c>
      <c r="T6" s="147" t="s">
        <v>126</v>
      </c>
      <c r="U6" s="147" t="s">
        <v>127</v>
      </c>
      <c r="V6" s="147" t="s">
        <v>128</v>
      </c>
      <c r="W6" s="147" t="s">
        <v>129</v>
      </c>
      <c r="X6" s="147" t="s">
        <v>130</v>
      </c>
    </row>
    <row r="7" spans="1:60" hidden="1" x14ac:dyDescent="0.25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5">
      <c r="A8" s="161" t="s">
        <v>131</v>
      </c>
      <c r="B8" s="162" t="s">
        <v>63</v>
      </c>
      <c r="C8" s="183" t="s">
        <v>77</v>
      </c>
      <c r="D8" s="163"/>
      <c r="E8" s="164"/>
      <c r="F8" s="165"/>
      <c r="G8" s="165">
        <f>SUMIF(AG9:AG100,"&lt;&gt;NOR",G9:G100)</f>
        <v>0</v>
      </c>
      <c r="H8" s="165"/>
      <c r="I8" s="165">
        <f>SUM(I9:I100)</f>
        <v>0</v>
      </c>
      <c r="J8" s="165"/>
      <c r="K8" s="165">
        <f>SUM(K9:K100)</f>
        <v>0</v>
      </c>
      <c r="L8" s="165"/>
      <c r="M8" s="165">
        <f>SUM(M9:M100)</f>
        <v>0</v>
      </c>
      <c r="N8" s="165"/>
      <c r="O8" s="165">
        <f>SUM(O9:O100)</f>
        <v>1.27</v>
      </c>
      <c r="P8" s="165"/>
      <c r="Q8" s="165">
        <f>SUM(Q9:Q100)</f>
        <v>9.23</v>
      </c>
      <c r="R8" s="165"/>
      <c r="S8" s="165"/>
      <c r="T8" s="166"/>
      <c r="U8" s="160"/>
      <c r="V8" s="160">
        <f>SUM(V9:V100)</f>
        <v>494.65</v>
      </c>
      <c r="W8" s="160"/>
      <c r="X8" s="160"/>
      <c r="AG8" t="s">
        <v>132</v>
      </c>
    </row>
    <row r="9" spans="1:60" ht="20.399999999999999" outlineLevel="1" x14ac:dyDescent="0.25">
      <c r="A9" s="167">
        <v>1</v>
      </c>
      <c r="B9" s="168" t="s">
        <v>196</v>
      </c>
      <c r="C9" s="185" t="s">
        <v>197</v>
      </c>
      <c r="D9" s="169" t="s">
        <v>190</v>
      </c>
      <c r="E9" s="170">
        <v>12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21</v>
      </c>
      <c r="M9" s="172">
        <f>G9*(1+L9/100)</f>
        <v>0</v>
      </c>
      <c r="N9" s="172">
        <v>0</v>
      </c>
      <c r="O9" s="172">
        <f>ROUND(E9*N9,2)</f>
        <v>0</v>
      </c>
      <c r="P9" s="172">
        <v>0</v>
      </c>
      <c r="Q9" s="172">
        <f>ROUND(E9*P9,2)</f>
        <v>0</v>
      </c>
      <c r="R9" s="172" t="s">
        <v>181</v>
      </c>
      <c r="S9" s="172" t="s">
        <v>136</v>
      </c>
      <c r="T9" s="173" t="s">
        <v>182</v>
      </c>
      <c r="U9" s="157">
        <v>0.28000000000000003</v>
      </c>
      <c r="V9" s="157">
        <f>ROUND(E9*U9,2)</f>
        <v>3.36</v>
      </c>
      <c r="W9" s="157"/>
      <c r="X9" s="157" t="s">
        <v>183</v>
      </c>
      <c r="Y9" s="148"/>
      <c r="Z9" s="148"/>
      <c r="AA9" s="148"/>
      <c r="AB9" s="148"/>
      <c r="AC9" s="148"/>
      <c r="AD9" s="148"/>
      <c r="AE9" s="148"/>
      <c r="AF9" s="148"/>
      <c r="AG9" s="148" t="s">
        <v>184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5">
      <c r="A10" s="155"/>
      <c r="B10" s="156"/>
      <c r="C10" s="186" t="s">
        <v>433</v>
      </c>
      <c r="D10" s="158"/>
      <c r="E10" s="159">
        <v>12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48"/>
      <c r="Z10" s="148"/>
      <c r="AA10" s="148"/>
      <c r="AB10" s="148"/>
      <c r="AC10" s="148"/>
      <c r="AD10" s="148"/>
      <c r="AE10" s="148"/>
      <c r="AF10" s="148"/>
      <c r="AG10" s="148" t="s">
        <v>159</v>
      </c>
      <c r="AH10" s="148">
        <v>0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5">
      <c r="A11" s="167">
        <v>2</v>
      </c>
      <c r="B11" s="168" t="s">
        <v>178</v>
      </c>
      <c r="C11" s="185" t="s">
        <v>179</v>
      </c>
      <c r="D11" s="169" t="s">
        <v>180</v>
      </c>
      <c r="E11" s="170">
        <v>3.6</v>
      </c>
      <c r="F11" s="171"/>
      <c r="G11" s="172">
        <f>ROUND(E11*F11,2)</f>
        <v>0</v>
      </c>
      <c r="H11" s="171"/>
      <c r="I11" s="172">
        <f>ROUND(E11*H11,2)</f>
        <v>0</v>
      </c>
      <c r="J11" s="171"/>
      <c r="K11" s="172">
        <f>ROUND(E11*J11,2)</f>
        <v>0</v>
      </c>
      <c r="L11" s="172">
        <v>21</v>
      </c>
      <c r="M11" s="172">
        <f>G11*(1+L11/100)</f>
        <v>0</v>
      </c>
      <c r="N11" s="172">
        <v>0</v>
      </c>
      <c r="O11" s="172">
        <f>ROUND(E11*N11,2)</f>
        <v>0</v>
      </c>
      <c r="P11" s="172">
        <v>0</v>
      </c>
      <c r="Q11" s="172">
        <f>ROUND(E11*P11,2)</f>
        <v>0</v>
      </c>
      <c r="R11" s="172" t="s">
        <v>181</v>
      </c>
      <c r="S11" s="172" t="s">
        <v>136</v>
      </c>
      <c r="T11" s="173" t="s">
        <v>182</v>
      </c>
      <c r="U11" s="157">
        <v>4.9480000000000004</v>
      </c>
      <c r="V11" s="157">
        <f>ROUND(E11*U11,2)</f>
        <v>17.809999999999999</v>
      </c>
      <c r="W11" s="157"/>
      <c r="X11" s="157" t="s">
        <v>183</v>
      </c>
      <c r="Y11" s="148"/>
      <c r="Z11" s="148"/>
      <c r="AA11" s="148"/>
      <c r="AB11" s="148"/>
      <c r="AC11" s="148"/>
      <c r="AD11" s="148"/>
      <c r="AE11" s="148"/>
      <c r="AF11" s="148"/>
      <c r="AG11" s="148" t="s">
        <v>184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5">
      <c r="A12" s="155"/>
      <c r="B12" s="156"/>
      <c r="C12" s="262" t="s">
        <v>185</v>
      </c>
      <c r="D12" s="263"/>
      <c r="E12" s="263"/>
      <c r="F12" s="263"/>
      <c r="G12" s="263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48"/>
      <c r="Z12" s="148"/>
      <c r="AA12" s="148"/>
      <c r="AB12" s="148"/>
      <c r="AC12" s="148"/>
      <c r="AD12" s="148"/>
      <c r="AE12" s="148"/>
      <c r="AF12" s="148"/>
      <c r="AG12" s="148" t="s">
        <v>186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5">
      <c r="A13" s="155"/>
      <c r="B13" s="156"/>
      <c r="C13" s="186" t="s">
        <v>523</v>
      </c>
      <c r="D13" s="158"/>
      <c r="E13" s="159">
        <v>3.6</v>
      </c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48"/>
      <c r="Z13" s="148"/>
      <c r="AA13" s="148"/>
      <c r="AB13" s="148"/>
      <c r="AC13" s="148"/>
      <c r="AD13" s="148"/>
      <c r="AE13" s="148"/>
      <c r="AF13" s="148"/>
      <c r="AG13" s="148" t="s">
        <v>159</v>
      </c>
      <c r="AH13" s="148">
        <v>0</v>
      </c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5">
      <c r="A14" s="167">
        <v>3</v>
      </c>
      <c r="B14" s="168" t="s">
        <v>524</v>
      </c>
      <c r="C14" s="185" t="s">
        <v>525</v>
      </c>
      <c r="D14" s="169" t="s">
        <v>190</v>
      </c>
      <c r="E14" s="170">
        <v>4</v>
      </c>
      <c r="F14" s="171"/>
      <c r="G14" s="172">
        <f>ROUND(E14*F14,2)</f>
        <v>0</v>
      </c>
      <c r="H14" s="171"/>
      <c r="I14" s="172">
        <f>ROUND(E14*H14,2)</f>
        <v>0</v>
      </c>
      <c r="J14" s="171"/>
      <c r="K14" s="172">
        <f>ROUND(E14*J14,2)</f>
        <v>0</v>
      </c>
      <c r="L14" s="172">
        <v>21</v>
      </c>
      <c r="M14" s="172">
        <f>G14*(1+L14/100)</f>
        <v>0</v>
      </c>
      <c r="N14" s="172">
        <v>0</v>
      </c>
      <c r="O14" s="172">
        <f>ROUND(E14*N14,2)</f>
        <v>0</v>
      </c>
      <c r="P14" s="172">
        <v>0</v>
      </c>
      <c r="Q14" s="172">
        <f>ROUND(E14*P14,2)</f>
        <v>0</v>
      </c>
      <c r="R14" s="172" t="s">
        <v>181</v>
      </c>
      <c r="S14" s="172" t="s">
        <v>136</v>
      </c>
      <c r="T14" s="173" t="s">
        <v>182</v>
      </c>
      <c r="U14" s="157">
        <v>1.411</v>
      </c>
      <c r="V14" s="157">
        <f>ROUND(E14*U14,2)</f>
        <v>5.64</v>
      </c>
      <c r="W14" s="157"/>
      <c r="X14" s="157" t="s">
        <v>183</v>
      </c>
      <c r="Y14" s="148"/>
      <c r="Z14" s="148"/>
      <c r="AA14" s="148"/>
      <c r="AB14" s="148"/>
      <c r="AC14" s="148"/>
      <c r="AD14" s="148"/>
      <c r="AE14" s="148"/>
      <c r="AF14" s="148"/>
      <c r="AG14" s="148" t="s">
        <v>184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5">
      <c r="A15" s="155"/>
      <c r="B15" s="156"/>
      <c r="C15" s="262" t="s">
        <v>191</v>
      </c>
      <c r="D15" s="263"/>
      <c r="E15" s="263"/>
      <c r="F15" s="263"/>
      <c r="G15" s="263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48"/>
      <c r="Z15" s="148"/>
      <c r="AA15" s="148"/>
      <c r="AB15" s="148"/>
      <c r="AC15" s="148"/>
      <c r="AD15" s="148"/>
      <c r="AE15" s="148"/>
      <c r="AF15" s="148"/>
      <c r="AG15" s="148" t="s">
        <v>186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81" t="str">
        <f>C15</f>
        <v>s rozřezáním a odstraněním větví a kmene do vzdálenosti 20 m, se složením na hromady nebo s naložením na dopravní prostředek,</v>
      </c>
      <c r="BB15" s="148"/>
      <c r="BC15" s="148"/>
      <c r="BD15" s="148"/>
      <c r="BE15" s="148"/>
      <c r="BF15" s="148"/>
      <c r="BG15" s="148"/>
      <c r="BH15" s="148"/>
    </row>
    <row r="16" spans="1:60" outlineLevel="1" x14ac:dyDescent="0.25">
      <c r="A16" s="155"/>
      <c r="B16" s="156"/>
      <c r="C16" s="186" t="s">
        <v>526</v>
      </c>
      <c r="D16" s="158"/>
      <c r="E16" s="159">
        <v>4</v>
      </c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48"/>
      <c r="Z16" s="148"/>
      <c r="AA16" s="148"/>
      <c r="AB16" s="148"/>
      <c r="AC16" s="148"/>
      <c r="AD16" s="148"/>
      <c r="AE16" s="148"/>
      <c r="AF16" s="148"/>
      <c r="AG16" s="148" t="s">
        <v>159</v>
      </c>
      <c r="AH16" s="148">
        <v>0</v>
      </c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5">
      <c r="A17" s="167">
        <v>4</v>
      </c>
      <c r="B17" s="168" t="s">
        <v>188</v>
      </c>
      <c r="C17" s="185" t="s">
        <v>189</v>
      </c>
      <c r="D17" s="169" t="s">
        <v>190</v>
      </c>
      <c r="E17" s="170">
        <v>6</v>
      </c>
      <c r="F17" s="171"/>
      <c r="G17" s="172">
        <f>ROUND(E17*F17,2)</f>
        <v>0</v>
      </c>
      <c r="H17" s="171"/>
      <c r="I17" s="172">
        <f>ROUND(E17*H17,2)</f>
        <v>0</v>
      </c>
      <c r="J17" s="171"/>
      <c r="K17" s="172">
        <f>ROUND(E17*J17,2)</f>
        <v>0</v>
      </c>
      <c r="L17" s="172">
        <v>21</v>
      </c>
      <c r="M17" s="172">
        <f>G17*(1+L17/100)</f>
        <v>0</v>
      </c>
      <c r="N17" s="172">
        <v>0</v>
      </c>
      <c r="O17" s="172">
        <f>ROUND(E17*N17,2)</f>
        <v>0</v>
      </c>
      <c r="P17" s="172">
        <v>0</v>
      </c>
      <c r="Q17" s="172">
        <f>ROUND(E17*P17,2)</f>
        <v>0</v>
      </c>
      <c r="R17" s="172" t="s">
        <v>181</v>
      </c>
      <c r="S17" s="172" t="s">
        <v>136</v>
      </c>
      <c r="T17" s="173" t="s">
        <v>182</v>
      </c>
      <c r="U17" s="157">
        <v>3.2850000000000001</v>
      </c>
      <c r="V17" s="157">
        <f>ROUND(E17*U17,2)</f>
        <v>19.71</v>
      </c>
      <c r="W17" s="157"/>
      <c r="X17" s="157" t="s">
        <v>183</v>
      </c>
      <c r="Y17" s="148"/>
      <c r="Z17" s="148"/>
      <c r="AA17" s="148"/>
      <c r="AB17" s="148"/>
      <c r="AC17" s="148"/>
      <c r="AD17" s="148"/>
      <c r="AE17" s="148"/>
      <c r="AF17" s="148"/>
      <c r="AG17" s="148" t="s">
        <v>184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 x14ac:dyDescent="0.25">
      <c r="A18" s="155"/>
      <c r="B18" s="156"/>
      <c r="C18" s="262" t="s">
        <v>191</v>
      </c>
      <c r="D18" s="263"/>
      <c r="E18" s="263"/>
      <c r="F18" s="263"/>
      <c r="G18" s="263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48"/>
      <c r="Z18" s="148"/>
      <c r="AA18" s="148"/>
      <c r="AB18" s="148"/>
      <c r="AC18" s="148"/>
      <c r="AD18" s="148"/>
      <c r="AE18" s="148"/>
      <c r="AF18" s="148"/>
      <c r="AG18" s="148" t="s">
        <v>186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81" t="str">
        <f>C18</f>
        <v>s rozřezáním a odstraněním větví a kmene do vzdálenosti 20 m, se složením na hromady nebo s naložením na dopravní prostředek,</v>
      </c>
      <c r="BB18" s="148"/>
      <c r="BC18" s="148"/>
      <c r="BD18" s="148"/>
      <c r="BE18" s="148"/>
      <c r="BF18" s="148"/>
      <c r="BG18" s="148"/>
      <c r="BH18" s="148"/>
    </row>
    <row r="19" spans="1:60" outlineLevel="1" x14ac:dyDescent="0.25">
      <c r="A19" s="155"/>
      <c r="B19" s="156"/>
      <c r="C19" s="186" t="s">
        <v>527</v>
      </c>
      <c r="D19" s="158"/>
      <c r="E19" s="159">
        <v>6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48"/>
      <c r="Z19" s="148"/>
      <c r="AA19" s="148"/>
      <c r="AB19" s="148"/>
      <c r="AC19" s="148"/>
      <c r="AD19" s="148"/>
      <c r="AE19" s="148"/>
      <c r="AF19" s="148"/>
      <c r="AG19" s="148" t="s">
        <v>159</v>
      </c>
      <c r="AH19" s="148">
        <v>0</v>
      </c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5">
      <c r="A20" s="167">
        <v>5</v>
      </c>
      <c r="B20" s="168" t="s">
        <v>193</v>
      </c>
      <c r="C20" s="185" t="s">
        <v>194</v>
      </c>
      <c r="D20" s="169" t="s">
        <v>190</v>
      </c>
      <c r="E20" s="170">
        <v>2</v>
      </c>
      <c r="F20" s="171"/>
      <c r="G20" s="172">
        <f>ROUND(E20*F20,2)</f>
        <v>0</v>
      </c>
      <c r="H20" s="171"/>
      <c r="I20" s="172">
        <f>ROUND(E20*H20,2)</f>
        <v>0</v>
      </c>
      <c r="J20" s="171"/>
      <c r="K20" s="172">
        <f>ROUND(E20*J20,2)</f>
        <v>0</v>
      </c>
      <c r="L20" s="172">
        <v>21</v>
      </c>
      <c r="M20" s="172">
        <f>G20*(1+L20/100)</f>
        <v>0</v>
      </c>
      <c r="N20" s="172">
        <v>0</v>
      </c>
      <c r="O20" s="172">
        <f>ROUND(E20*N20,2)</f>
        <v>0</v>
      </c>
      <c r="P20" s="172">
        <v>0</v>
      </c>
      <c r="Q20" s="172">
        <f>ROUND(E20*P20,2)</f>
        <v>0</v>
      </c>
      <c r="R20" s="172" t="s">
        <v>181</v>
      </c>
      <c r="S20" s="172" t="s">
        <v>136</v>
      </c>
      <c r="T20" s="173" t="s">
        <v>182</v>
      </c>
      <c r="U20" s="157">
        <v>5.883</v>
      </c>
      <c r="V20" s="157">
        <f>ROUND(E20*U20,2)</f>
        <v>11.77</v>
      </c>
      <c r="W20" s="157"/>
      <c r="X20" s="157" t="s">
        <v>183</v>
      </c>
      <c r="Y20" s="148"/>
      <c r="Z20" s="148"/>
      <c r="AA20" s="148"/>
      <c r="AB20" s="148"/>
      <c r="AC20" s="148"/>
      <c r="AD20" s="148"/>
      <c r="AE20" s="148"/>
      <c r="AF20" s="148"/>
      <c r="AG20" s="148" t="s">
        <v>184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5">
      <c r="A21" s="155"/>
      <c r="B21" s="156"/>
      <c r="C21" s="262" t="s">
        <v>191</v>
      </c>
      <c r="D21" s="263"/>
      <c r="E21" s="263"/>
      <c r="F21" s="263"/>
      <c r="G21" s="263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48"/>
      <c r="Z21" s="148"/>
      <c r="AA21" s="148"/>
      <c r="AB21" s="148"/>
      <c r="AC21" s="148"/>
      <c r="AD21" s="148"/>
      <c r="AE21" s="148"/>
      <c r="AF21" s="148"/>
      <c r="AG21" s="148" t="s">
        <v>186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81" t="str">
        <f>C21</f>
        <v>s rozřezáním a odstraněním větví a kmene do vzdálenosti 20 m, se složením na hromady nebo s naložením na dopravní prostředek,</v>
      </c>
      <c r="BB21" s="148"/>
      <c r="BC21" s="148"/>
      <c r="BD21" s="148"/>
      <c r="BE21" s="148"/>
      <c r="BF21" s="148"/>
      <c r="BG21" s="148"/>
      <c r="BH21" s="148"/>
    </row>
    <row r="22" spans="1:60" outlineLevel="1" x14ac:dyDescent="0.25">
      <c r="A22" s="155"/>
      <c r="B22" s="156"/>
      <c r="C22" s="186" t="s">
        <v>528</v>
      </c>
      <c r="D22" s="158"/>
      <c r="E22" s="159">
        <v>2</v>
      </c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48"/>
      <c r="Z22" s="148"/>
      <c r="AA22" s="148"/>
      <c r="AB22" s="148"/>
      <c r="AC22" s="148"/>
      <c r="AD22" s="148"/>
      <c r="AE22" s="148"/>
      <c r="AF22" s="148"/>
      <c r="AG22" s="148" t="s">
        <v>159</v>
      </c>
      <c r="AH22" s="148">
        <v>0</v>
      </c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5">
      <c r="A23" s="167">
        <v>6</v>
      </c>
      <c r="B23" s="168" t="s">
        <v>529</v>
      </c>
      <c r="C23" s="185" t="s">
        <v>530</v>
      </c>
      <c r="D23" s="169" t="s">
        <v>208</v>
      </c>
      <c r="E23" s="170">
        <v>57.9</v>
      </c>
      <c r="F23" s="171"/>
      <c r="G23" s="172">
        <f>ROUND(E23*F23,2)</f>
        <v>0</v>
      </c>
      <c r="H23" s="171"/>
      <c r="I23" s="172">
        <f>ROUND(E23*H23,2)</f>
        <v>0</v>
      </c>
      <c r="J23" s="171"/>
      <c r="K23" s="172">
        <f>ROUND(E23*J23,2)</f>
        <v>0</v>
      </c>
      <c r="L23" s="172">
        <v>21</v>
      </c>
      <c r="M23" s="172">
        <f>G23*(1+L23/100)</f>
        <v>0</v>
      </c>
      <c r="N23" s="172">
        <v>0</v>
      </c>
      <c r="O23" s="172">
        <f>ROUND(E23*N23,2)</f>
        <v>0</v>
      </c>
      <c r="P23" s="172">
        <v>0.11</v>
      </c>
      <c r="Q23" s="172">
        <f>ROUND(E23*P23,2)</f>
        <v>6.37</v>
      </c>
      <c r="R23" s="172" t="s">
        <v>209</v>
      </c>
      <c r="S23" s="172" t="s">
        <v>136</v>
      </c>
      <c r="T23" s="173" t="s">
        <v>182</v>
      </c>
      <c r="U23" s="157">
        <v>0.2</v>
      </c>
      <c r="V23" s="157">
        <f>ROUND(E23*U23,2)</f>
        <v>11.58</v>
      </c>
      <c r="W23" s="157"/>
      <c r="X23" s="157" t="s">
        <v>183</v>
      </c>
      <c r="Y23" s="148"/>
      <c r="Z23" s="148"/>
      <c r="AA23" s="148"/>
      <c r="AB23" s="148"/>
      <c r="AC23" s="148"/>
      <c r="AD23" s="148"/>
      <c r="AE23" s="148"/>
      <c r="AF23" s="148"/>
      <c r="AG23" s="148" t="s">
        <v>184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5">
      <c r="A24" s="155"/>
      <c r="B24" s="156"/>
      <c r="C24" s="186" t="s">
        <v>531</v>
      </c>
      <c r="D24" s="158"/>
      <c r="E24" s="159">
        <v>8.4</v>
      </c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48"/>
      <c r="Z24" s="148"/>
      <c r="AA24" s="148"/>
      <c r="AB24" s="148"/>
      <c r="AC24" s="148"/>
      <c r="AD24" s="148"/>
      <c r="AE24" s="148"/>
      <c r="AF24" s="148"/>
      <c r="AG24" s="148" t="s">
        <v>159</v>
      </c>
      <c r="AH24" s="148">
        <v>0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 x14ac:dyDescent="0.25">
      <c r="A25" s="155"/>
      <c r="B25" s="156"/>
      <c r="C25" s="186" t="s">
        <v>532</v>
      </c>
      <c r="D25" s="158"/>
      <c r="E25" s="159">
        <v>43</v>
      </c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48"/>
      <c r="Z25" s="148"/>
      <c r="AA25" s="148"/>
      <c r="AB25" s="148"/>
      <c r="AC25" s="148"/>
      <c r="AD25" s="148"/>
      <c r="AE25" s="148"/>
      <c r="AF25" s="148"/>
      <c r="AG25" s="148" t="s">
        <v>159</v>
      </c>
      <c r="AH25" s="148">
        <v>0</v>
      </c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 x14ac:dyDescent="0.25">
      <c r="A26" s="155"/>
      <c r="B26" s="156"/>
      <c r="C26" s="186" t="s">
        <v>533</v>
      </c>
      <c r="D26" s="158"/>
      <c r="E26" s="159">
        <v>6.5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48"/>
      <c r="Z26" s="148"/>
      <c r="AA26" s="148"/>
      <c r="AB26" s="148"/>
      <c r="AC26" s="148"/>
      <c r="AD26" s="148"/>
      <c r="AE26" s="148"/>
      <c r="AF26" s="148"/>
      <c r="AG26" s="148" t="s">
        <v>159</v>
      </c>
      <c r="AH26" s="148">
        <v>0</v>
      </c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5">
      <c r="A27" s="167">
        <v>7</v>
      </c>
      <c r="B27" s="168" t="s">
        <v>228</v>
      </c>
      <c r="C27" s="185" t="s">
        <v>229</v>
      </c>
      <c r="D27" s="169" t="s">
        <v>230</v>
      </c>
      <c r="E27" s="170">
        <v>13</v>
      </c>
      <c r="F27" s="171"/>
      <c r="G27" s="172">
        <f>ROUND(E27*F27,2)</f>
        <v>0</v>
      </c>
      <c r="H27" s="171"/>
      <c r="I27" s="172">
        <f>ROUND(E27*H27,2)</f>
        <v>0</v>
      </c>
      <c r="J27" s="171"/>
      <c r="K27" s="172">
        <f>ROUND(E27*J27,2)</f>
        <v>0</v>
      </c>
      <c r="L27" s="172">
        <v>21</v>
      </c>
      <c r="M27" s="172">
        <f>G27*(1+L27/100)</f>
        <v>0</v>
      </c>
      <c r="N27" s="172">
        <v>0</v>
      </c>
      <c r="O27" s="172">
        <f>ROUND(E27*N27,2)</f>
        <v>0</v>
      </c>
      <c r="P27" s="172">
        <v>0.22</v>
      </c>
      <c r="Q27" s="172">
        <f>ROUND(E27*P27,2)</f>
        <v>2.86</v>
      </c>
      <c r="R27" s="172" t="s">
        <v>209</v>
      </c>
      <c r="S27" s="172" t="s">
        <v>136</v>
      </c>
      <c r="T27" s="173" t="s">
        <v>182</v>
      </c>
      <c r="U27" s="157">
        <v>0.14299999999999999</v>
      </c>
      <c r="V27" s="157">
        <f>ROUND(E27*U27,2)</f>
        <v>1.86</v>
      </c>
      <c r="W27" s="157"/>
      <c r="X27" s="157" t="s">
        <v>183</v>
      </c>
      <c r="Y27" s="148"/>
      <c r="Z27" s="148"/>
      <c r="AA27" s="148"/>
      <c r="AB27" s="148"/>
      <c r="AC27" s="148"/>
      <c r="AD27" s="148"/>
      <c r="AE27" s="148"/>
      <c r="AF27" s="148"/>
      <c r="AG27" s="148" t="s">
        <v>184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5">
      <c r="A28" s="155"/>
      <c r="B28" s="156"/>
      <c r="C28" s="262" t="s">
        <v>231</v>
      </c>
      <c r="D28" s="263"/>
      <c r="E28" s="263"/>
      <c r="F28" s="263"/>
      <c r="G28" s="263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48"/>
      <c r="Z28" s="148"/>
      <c r="AA28" s="148"/>
      <c r="AB28" s="148"/>
      <c r="AC28" s="148"/>
      <c r="AD28" s="148"/>
      <c r="AE28" s="148"/>
      <c r="AF28" s="148"/>
      <c r="AG28" s="148" t="s">
        <v>186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81" t="str">
        <f>C28</f>
        <v>s vybouráním lože, s přemístěním hmot na skládku na vzdálenost do 3 m nebo naložením na dopravní prostředek</v>
      </c>
      <c r="BB28" s="148"/>
      <c r="BC28" s="148"/>
      <c r="BD28" s="148"/>
      <c r="BE28" s="148"/>
      <c r="BF28" s="148"/>
      <c r="BG28" s="148"/>
      <c r="BH28" s="148"/>
    </row>
    <row r="29" spans="1:60" outlineLevel="1" x14ac:dyDescent="0.25">
      <c r="A29" s="155"/>
      <c r="B29" s="156"/>
      <c r="C29" s="186" t="s">
        <v>534</v>
      </c>
      <c r="D29" s="158"/>
      <c r="E29" s="159">
        <v>13</v>
      </c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48"/>
      <c r="Z29" s="148"/>
      <c r="AA29" s="148"/>
      <c r="AB29" s="148"/>
      <c r="AC29" s="148"/>
      <c r="AD29" s="148"/>
      <c r="AE29" s="148"/>
      <c r="AF29" s="148"/>
      <c r="AG29" s="148" t="s">
        <v>159</v>
      </c>
      <c r="AH29" s="148">
        <v>0</v>
      </c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5">
      <c r="A30" s="167">
        <v>8</v>
      </c>
      <c r="B30" s="168" t="s">
        <v>236</v>
      </c>
      <c r="C30" s="185" t="s">
        <v>237</v>
      </c>
      <c r="D30" s="169" t="s">
        <v>180</v>
      </c>
      <c r="E30" s="170">
        <v>51.965000000000003</v>
      </c>
      <c r="F30" s="171"/>
      <c r="G30" s="172">
        <f>ROUND(E30*F30,2)</f>
        <v>0</v>
      </c>
      <c r="H30" s="171"/>
      <c r="I30" s="172">
        <f>ROUND(E30*H30,2)</f>
        <v>0</v>
      </c>
      <c r="J30" s="171"/>
      <c r="K30" s="172">
        <f>ROUND(E30*J30,2)</f>
        <v>0</v>
      </c>
      <c r="L30" s="172">
        <v>21</v>
      </c>
      <c r="M30" s="172">
        <f>G30*(1+L30/100)</f>
        <v>0</v>
      </c>
      <c r="N30" s="172">
        <v>0</v>
      </c>
      <c r="O30" s="172">
        <f>ROUND(E30*N30,2)</f>
        <v>0</v>
      </c>
      <c r="P30" s="172">
        <v>0</v>
      </c>
      <c r="Q30" s="172">
        <f>ROUND(E30*P30,2)</f>
        <v>0</v>
      </c>
      <c r="R30" s="172" t="s">
        <v>200</v>
      </c>
      <c r="S30" s="172" t="s">
        <v>136</v>
      </c>
      <c r="T30" s="173" t="s">
        <v>182</v>
      </c>
      <c r="U30" s="157">
        <v>9.5200000000000007E-2</v>
      </c>
      <c r="V30" s="157">
        <f>ROUND(E30*U30,2)</f>
        <v>4.95</v>
      </c>
      <c r="W30" s="157"/>
      <c r="X30" s="157" t="s">
        <v>183</v>
      </c>
      <c r="Y30" s="148"/>
      <c r="Z30" s="148"/>
      <c r="AA30" s="148"/>
      <c r="AB30" s="148"/>
      <c r="AC30" s="148"/>
      <c r="AD30" s="148"/>
      <c r="AE30" s="148"/>
      <c r="AF30" s="148"/>
      <c r="AG30" s="148" t="s">
        <v>184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5">
      <c r="A31" s="155"/>
      <c r="B31" s="156"/>
      <c r="C31" s="262" t="s">
        <v>238</v>
      </c>
      <c r="D31" s="263"/>
      <c r="E31" s="263"/>
      <c r="F31" s="263"/>
      <c r="G31" s="263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48"/>
      <c r="Z31" s="148"/>
      <c r="AA31" s="148"/>
      <c r="AB31" s="148"/>
      <c r="AC31" s="148"/>
      <c r="AD31" s="148"/>
      <c r="AE31" s="148"/>
      <c r="AF31" s="148"/>
      <c r="AG31" s="148" t="s">
        <v>186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81" t="str">
        <f>C31</f>
        <v>nebo lesní půdy, s vodorovným přemístěním na hromady v místě upotřebení nebo na dočasné či trvalé skládky se složením</v>
      </c>
      <c r="BB31" s="148"/>
      <c r="BC31" s="148"/>
      <c r="BD31" s="148"/>
      <c r="BE31" s="148"/>
      <c r="BF31" s="148"/>
      <c r="BG31" s="148"/>
      <c r="BH31" s="148"/>
    </row>
    <row r="32" spans="1:60" outlineLevel="1" x14ac:dyDescent="0.25">
      <c r="A32" s="155"/>
      <c r="B32" s="156"/>
      <c r="C32" s="186" t="s">
        <v>535</v>
      </c>
      <c r="D32" s="158"/>
      <c r="E32" s="159">
        <v>26</v>
      </c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48"/>
      <c r="Z32" s="148"/>
      <c r="AA32" s="148"/>
      <c r="AB32" s="148"/>
      <c r="AC32" s="148"/>
      <c r="AD32" s="148"/>
      <c r="AE32" s="148"/>
      <c r="AF32" s="148"/>
      <c r="AG32" s="148" t="s">
        <v>159</v>
      </c>
      <c r="AH32" s="148">
        <v>0</v>
      </c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 x14ac:dyDescent="0.25">
      <c r="A33" s="155"/>
      <c r="B33" s="156"/>
      <c r="C33" s="186" t="s">
        <v>536</v>
      </c>
      <c r="D33" s="158"/>
      <c r="E33" s="159">
        <v>21.225000000000001</v>
      </c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48"/>
      <c r="Z33" s="148"/>
      <c r="AA33" s="148"/>
      <c r="AB33" s="148"/>
      <c r="AC33" s="148"/>
      <c r="AD33" s="148"/>
      <c r="AE33" s="148"/>
      <c r="AF33" s="148"/>
      <c r="AG33" s="148" t="s">
        <v>159</v>
      </c>
      <c r="AH33" s="148">
        <v>0</v>
      </c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 x14ac:dyDescent="0.25">
      <c r="A34" s="155"/>
      <c r="B34" s="156"/>
      <c r="C34" s="186" t="s">
        <v>537</v>
      </c>
      <c r="D34" s="158"/>
      <c r="E34" s="159">
        <v>4.74</v>
      </c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48"/>
      <c r="Z34" s="148"/>
      <c r="AA34" s="148"/>
      <c r="AB34" s="148"/>
      <c r="AC34" s="148"/>
      <c r="AD34" s="148"/>
      <c r="AE34" s="148"/>
      <c r="AF34" s="148"/>
      <c r="AG34" s="148" t="s">
        <v>159</v>
      </c>
      <c r="AH34" s="148">
        <v>0</v>
      </c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1" x14ac:dyDescent="0.25">
      <c r="A35" s="167">
        <v>9</v>
      </c>
      <c r="B35" s="168" t="s">
        <v>243</v>
      </c>
      <c r="C35" s="185" t="s">
        <v>244</v>
      </c>
      <c r="D35" s="169" t="s">
        <v>180</v>
      </c>
      <c r="E35" s="170">
        <v>242.31899999999999</v>
      </c>
      <c r="F35" s="171"/>
      <c r="G35" s="172">
        <f>ROUND(E35*F35,2)</f>
        <v>0</v>
      </c>
      <c r="H35" s="171"/>
      <c r="I35" s="172">
        <f>ROUND(E35*H35,2)</f>
        <v>0</v>
      </c>
      <c r="J35" s="171"/>
      <c r="K35" s="172">
        <f>ROUND(E35*J35,2)</f>
        <v>0</v>
      </c>
      <c r="L35" s="172">
        <v>21</v>
      </c>
      <c r="M35" s="172">
        <f>G35*(1+L35/100)</f>
        <v>0</v>
      </c>
      <c r="N35" s="172">
        <v>0</v>
      </c>
      <c r="O35" s="172">
        <f>ROUND(E35*N35,2)</f>
        <v>0</v>
      </c>
      <c r="P35" s="172">
        <v>0</v>
      </c>
      <c r="Q35" s="172">
        <f>ROUND(E35*P35,2)</f>
        <v>0</v>
      </c>
      <c r="R35" s="172" t="s">
        <v>200</v>
      </c>
      <c r="S35" s="172" t="s">
        <v>136</v>
      </c>
      <c r="T35" s="173" t="s">
        <v>182</v>
      </c>
      <c r="U35" s="157">
        <v>0.81799999999999995</v>
      </c>
      <c r="V35" s="157">
        <f>ROUND(E35*U35,2)</f>
        <v>198.22</v>
      </c>
      <c r="W35" s="157"/>
      <c r="X35" s="157" t="s">
        <v>183</v>
      </c>
      <c r="Y35" s="148"/>
      <c r="Z35" s="148"/>
      <c r="AA35" s="148"/>
      <c r="AB35" s="148"/>
      <c r="AC35" s="148"/>
      <c r="AD35" s="148"/>
      <c r="AE35" s="148"/>
      <c r="AF35" s="148"/>
      <c r="AG35" s="148" t="s">
        <v>184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outlineLevel="1" x14ac:dyDescent="0.25">
      <c r="A36" s="155"/>
      <c r="B36" s="156"/>
      <c r="C36" s="262" t="s">
        <v>245</v>
      </c>
      <c r="D36" s="263"/>
      <c r="E36" s="263"/>
      <c r="F36" s="263"/>
      <c r="G36" s="263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48"/>
      <c r="Z36" s="148"/>
      <c r="AA36" s="148"/>
      <c r="AB36" s="148"/>
      <c r="AC36" s="148"/>
      <c r="AD36" s="148"/>
      <c r="AE36" s="148"/>
      <c r="AF36" s="148"/>
      <c r="AG36" s="148" t="s">
        <v>186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81" t="str">
        <f>C36</f>
        <v>s přemístěním výkopku v příčných profilech na vzdálenost do 15 m nebo s naložením na dopravní prostředek.</v>
      </c>
      <c r="BB36" s="148"/>
      <c r="BC36" s="148"/>
      <c r="BD36" s="148"/>
      <c r="BE36" s="148"/>
      <c r="BF36" s="148"/>
      <c r="BG36" s="148"/>
      <c r="BH36" s="148"/>
    </row>
    <row r="37" spans="1:60" outlineLevel="1" x14ac:dyDescent="0.25">
      <c r="A37" s="155"/>
      <c r="B37" s="156"/>
      <c r="C37" s="186" t="s">
        <v>538</v>
      </c>
      <c r="D37" s="158"/>
      <c r="E37" s="159">
        <v>224.07900000000001</v>
      </c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48"/>
      <c r="Z37" s="148"/>
      <c r="AA37" s="148"/>
      <c r="AB37" s="148"/>
      <c r="AC37" s="148"/>
      <c r="AD37" s="148"/>
      <c r="AE37" s="148"/>
      <c r="AF37" s="148"/>
      <c r="AG37" s="148" t="s">
        <v>159</v>
      </c>
      <c r="AH37" s="148">
        <v>0</v>
      </c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 x14ac:dyDescent="0.25">
      <c r="A38" s="155"/>
      <c r="B38" s="156"/>
      <c r="C38" s="186" t="s">
        <v>539</v>
      </c>
      <c r="D38" s="158"/>
      <c r="E38" s="159">
        <v>18.239999999999998</v>
      </c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48"/>
      <c r="Z38" s="148"/>
      <c r="AA38" s="148"/>
      <c r="AB38" s="148"/>
      <c r="AC38" s="148"/>
      <c r="AD38" s="148"/>
      <c r="AE38" s="148"/>
      <c r="AF38" s="148"/>
      <c r="AG38" s="148" t="s">
        <v>159</v>
      </c>
      <c r="AH38" s="148">
        <v>0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1" x14ac:dyDescent="0.25">
      <c r="A39" s="167">
        <v>10</v>
      </c>
      <c r="B39" s="168" t="s">
        <v>252</v>
      </c>
      <c r="C39" s="185" t="s">
        <v>253</v>
      </c>
      <c r="D39" s="169" t="s">
        <v>180</v>
      </c>
      <c r="E39" s="170">
        <v>242.31899999999999</v>
      </c>
      <c r="F39" s="171"/>
      <c r="G39" s="172">
        <f>ROUND(E39*F39,2)</f>
        <v>0</v>
      </c>
      <c r="H39" s="171"/>
      <c r="I39" s="172">
        <f>ROUND(E39*H39,2)</f>
        <v>0</v>
      </c>
      <c r="J39" s="171"/>
      <c r="K39" s="172">
        <f>ROUND(E39*J39,2)</f>
        <v>0</v>
      </c>
      <c r="L39" s="172">
        <v>21</v>
      </c>
      <c r="M39" s="172">
        <f>G39*(1+L39/100)</f>
        <v>0</v>
      </c>
      <c r="N39" s="172">
        <v>0</v>
      </c>
      <c r="O39" s="172">
        <f>ROUND(E39*N39,2)</f>
        <v>0</v>
      </c>
      <c r="P39" s="172">
        <v>0</v>
      </c>
      <c r="Q39" s="172">
        <f>ROUND(E39*P39,2)</f>
        <v>0</v>
      </c>
      <c r="R39" s="172" t="s">
        <v>200</v>
      </c>
      <c r="S39" s="172" t="s">
        <v>136</v>
      </c>
      <c r="T39" s="173" t="s">
        <v>182</v>
      </c>
      <c r="U39" s="157">
        <v>0.11899999999999999</v>
      </c>
      <c r="V39" s="157">
        <f>ROUND(E39*U39,2)</f>
        <v>28.84</v>
      </c>
      <c r="W39" s="157"/>
      <c r="X39" s="157" t="s">
        <v>183</v>
      </c>
      <c r="Y39" s="148"/>
      <c r="Z39" s="148"/>
      <c r="AA39" s="148"/>
      <c r="AB39" s="148"/>
      <c r="AC39" s="148"/>
      <c r="AD39" s="148"/>
      <c r="AE39" s="148"/>
      <c r="AF39" s="148"/>
      <c r="AG39" s="148" t="s">
        <v>184</v>
      </c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5">
      <c r="A40" s="155"/>
      <c r="B40" s="156"/>
      <c r="C40" s="262" t="s">
        <v>245</v>
      </c>
      <c r="D40" s="263"/>
      <c r="E40" s="263"/>
      <c r="F40" s="263"/>
      <c r="G40" s="263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48"/>
      <c r="Z40" s="148"/>
      <c r="AA40" s="148"/>
      <c r="AB40" s="148"/>
      <c r="AC40" s="148"/>
      <c r="AD40" s="148"/>
      <c r="AE40" s="148"/>
      <c r="AF40" s="148"/>
      <c r="AG40" s="148" t="s">
        <v>186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81" t="str">
        <f>C40</f>
        <v>s přemístěním výkopku v příčných profilech na vzdálenost do 15 m nebo s naložením na dopravní prostředek.</v>
      </c>
      <c r="BB40" s="148"/>
      <c r="BC40" s="148"/>
      <c r="BD40" s="148"/>
      <c r="BE40" s="148"/>
      <c r="BF40" s="148"/>
      <c r="BG40" s="148"/>
      <c r="BH40" s="148"/>
    </row>
    <row r="41" spans="1:60" outlineLevel="1" x14ac:dyDescent="0.25">
      <c r="A41" s="155"/>
      <c r="B41" s="156"/>
      <c r="C41" s="186" t="s">
        <v>540</v>
      </c>
      <c r="D41" s="158"/>
      <c r="E41" s="159">
        <v>242.31899999999999</v>
      </c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48"/>
      <c r="Z41" s="148"/>
      <c r="AA41" s="148"/>
      <c r="AB41" s="148"/>
      <c r="AC41" s="148"/>
      <c r="AD41" s="148"/>
      <c r="AE41" s="148"/>
      <c r="AF41" s="148"/>
      <c r="AG41" s="148" t="s">
        <v>159</v>
      </c>
      <c r="AH41" s="148">
        <v>5</v>
      </c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outlineLevel="1" x14ac:dyDescent="0.25">
      <c r="A42" s="167">
        <v>11</v>
      </c>
      <c r="B42" s="168" t="s">
        <v>541</v>
      </c>
      <c r="C42" s="185" t="s">
        <v>542</v>
      </c>
      <c r="D42" s="169" t="s">
        <v>180</v>
      </c>
      <c r="E42" s="170">
        <v>24.12</v>
      </c>
      <c r="F42" s="171"/>
      <c r="G42" s="172">
        <f>ROUND(E42*F42,2)</f>
        <v>0</v>
      </c>
      <c r="H42" s="171"/>
      <c r="I42" s="172">
        <f>ROUND(E42*H42,2)</f>
        <v>0</v>
      </c>
      <c r="J42" s="171"/>
      <c r="K42" s="172">
        <f>ROUND(E42*J42,2)</f>
        <v>0</v>
      </c>
      <c r="L42" s="172">
        <v>21</v>
      </c>
      <c r="M42" s="172">
        <f>G42*(1+L42/100)</f>
        <v>0</v>
      </c>
      <c r="N42" s="172">
        <v>0</v>
      </c>
      <c r="O42" s="172">
        <f>ROUND(E42*N42,2)</f>
        <v>0</v>
      </c>
      <c r="P42" s="172">
        <v>0</v>
      </c>
      <c r="Q42" s="172">
        <f>ROUND(E42*P42,2)</f>
        <v>0</v>
      </c>
      <c r="R42" s="172" t="s">
        <v>200</v>
      </c>
      <c r="S42" s="172" t="s">
        <v>136</v>
      </c>
      <c r="T42" s="173" t="s">
        <v>182</v>
      </c>
      <c r="U42" s="157">
        <v>1.0999999999999999E-2</v>
      </c>
      <c r="V42" s="157">
        <f>ROUND(E42*U42,2)</f>
        <v>0.27</v>
      </c>
      <c r="W42" s="157"/>
      <c r="X42" s="157" t="s">
        <v>183</v>
      </c>
      <c r="Y42" s="148"/>
      <c r="Z42" s="148"/>
      <c r="AA42" s="148"/>
      <c r="AB42" s="148"/>
      <c r="AC42" s="148"/>
      <c r="AD42" s="148"/>
      <c r="AE42" s="148"/>
      <c r="AF42" s="148"/>
      <c r="AG42" s="148" t="s">
        <v>184</v>
      </c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 x14ac:dyDescent="0.25">
      <c r="A43" s="155"/>
      <c r="B43" s="156"/>
      <c r="C43" s="262" t="s">
        <v>267</v>
      </c>
      <c r="D43" s="263"/>
      <c r="E43" s="263"/>
      <c r="F43" s="263"/>
      <c r="G43" s="263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48"/>
      <c r="Z43" s="148"/>
      <c r="AA43" s="148"/>
      <c r="AB43" s="148"/>
      <c r="AC43" s="148"/>
      <c r="AD43" s="148"/>
      <c r="AE43" s="148"/>
      <c r="AF43" s="148"/>
      <c r="AG43" s="148" t="s">
        <v>186</v>
      </c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1" x14ac:dyDescent="0.25">
      <c r="A44" s="155"/>
      <c r="B44" s="156"/>
      <c r="C44" s="186" t="s">
        <v>543</v>
      </c>
      <c r="D44" s="158"/>
      <c r="E44" s="159">
        <v>24.12</v>
      </c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48"/>
      <c r="Z44" s="148"/>
      <c r="AA44" s="148"/>
      <c r="AB44" s="148"/>
      <c r="AC44" s="148"/>
      <c r="AD44" s="148"/>
      <c r="AE44" s="148"/>
      <c r="AF44" s="148"/>
      <c r="AG44" s="148" t="s">
        <v>159</v>
      </c>
      <c r="AH44" s="148">
        <v>0</v>
      </c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 x14ac:dyDescent="0.25">
      <c r="A45" s="167">
        <v>12</v>
      </c>
      <c r="B45" s="168" t="s">
        <v>265</v>
      </c>
      <c r="C45" s="185" t="s">
        <v>266</v>
      </c>
      <c r="D45" s="169" t="s">
        <v>180</v>
      </c>
      <c r="E45" s="170">
        <v>242.31899999999999</v>
      </c>
      <c r="F45" s="171"/>
      <c r="G45" s="172">
        <f>ROUND(E45*F45,2)</f>
        <v>0</v>
      </c>
      <c r="H45" s="171"/>
      <c r="I45" s="172">
        <f>ROUND(E45*H45,2)</f>
        <v>0</v>
      </c>
      <c r="J45" s="171"/>
      <c r="K45" s="172">
        <f>ROUND(E45*J45,2)</f>
        <v>0</v>
      </c>
      <c r="L45" s="172">
        <v>21</v>
      </c>
      <c r="M45" s="172">
        <f>G45*(1+L45/100)</f>
        <v>0</v>
      </c>
      <c r="N45" s="172">
        <v>0</v>
      </c>
      <c r="O45" s="172">
        <f>ROUND(E45*N45,2)</f>
        <v>0</v>
      </c>
      <c r="P45" s="172">
        <v>0</v>
      </c>
      <c r="Q45" s="172">
        <f>ROUND(E45*P45,2)</f>
        <v>0</v>
      </c>
      <c r="R45" s="172" t="s">
        <v>200</v>
      </c>
      <c r="S45" s="172" t="s">
        <v>136</v>
      </c>
      <c r="T45" s="173" t="s">
        <v>182</v>
      </c>
      <c r="U45" s="157">
        <v>1.0999999999999999E-2</v>
      </c>
      <c r="V45" s="157">
        <f>ROUND(E45*U45,2)</f>
        <v>2.67</v>
      </c>
      <c r="W45" s="157"/>
      <c r="X45" s="157" t="s">
        <v>183</v>
      </c>
      <c r="Y45" s="148"/>
      <c r="Z45" s="148"/>
      <c r="AA45" s="148"/>
      <c r="AB45" s="148"/>
      <c r="AC45" s="148"/>
      <c r="AD45" s="148"/>
      <c r="AE45" s="148"/>
      <c r="AF45" s="148"/>
      <c r="AG45" s="148" t="s">
        <v>184</v>
      </c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 x14ac:dyDescent="0.25">
      <c r="A46" s="155"/>
      <c r="B46" s="156"/>
      <c r="C46" s="262" t="s">
        <v>267</v>
      </c>
      <c r="D46" s="263"/>
      <c r="E46" s="263"/>
      <c r="F46" s="263"/>
      <c r="G46" s="263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48"/>
      <c r="Z46" s="148"/>
      <c r="AA46" s="148"/>
      <c r="AB46" s="148"/>
      <c r="AC46" s="148"/>
      <c r="AD46" s="148"/>
      <c r="AE46" s="148"/>
      <c r="AF46" s="148"/>
      <c r="AG46" s="148" t="s">
        <v>186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1" x14ac:dyDescent="0.25">
      <c r="A47" s="155"/>
      <c r="B47" s="156"/>
      <c r="C47" s="186" t="s">
        <v>544</v>
      </c>
      <c r="D47" s="158"/>
      <c r="E47" s="159">
        <v>242.31899999999999</v>
      </c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48"/>
      <c r="Z47" s="148"/>
      <c r="AA47" s="148"/>
      <c r="AB47" s="148"/>
      <c r="AC47" s="148"/>
      <c r="AD47" s="148"/>
      <c r="AE47" s="148"/>
      <c r="AF47" s="148"/>
      <c r="AG47" s="148" t="s">
        <v>159</v>
      </c>
      <c r="AH47" s="148">
        <v>0</v>
      </c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ht="30.6" outlineLevel="1" x14ac:dyDescent="0.25">
      <c r="A48" s="167">
        <v>13</v>
      </c>
      <c r="B48" s="168" t="s">
        <v>269</v>
      </c>
      <c r="C48" s="185" t="s">
        <v>270</v>
      </c>
      <c r="D48" s="169" t="s">
        <v>180</v>
      </c>
      <c r="E48" s="170">
        <v>1211.595</v>
      </c>
      <c r="F48" s="171"/>
      <c r="G48" s="172">
        <f>ROUND(E48*F48,2)</f>
        <v>0</v>
      </c>
      <c r="H48" s="171"/>
      <c r="I48" s="172">
        <f>ROUND(E48*H48,2)</f>
        <v>0</v>
      </c>
      <c r="J48" s="171"/>
      <c r="K48" s="172">
        <f>ROUND(E48*J48,2)</f>
        <v>0</v>
      </c>
      <c r="L48" s="172">
        <v>21</v>
      </c>
      <c r="M48" s="172">
        <f>G48*(1+L48/100)</f>
        <v>0</v>
      </c>
      <c r="N48" s="172">
        <v>0</v>
      </c>
      <c r="O48" s="172">
        <f>ROUND(E48*N48,2)</f>
        <v>0</v>
      </c>
      <c r="P48" s="172">
        <v>0</v>
      </c>
      <c r="Q48" s="172">
        <f>ROUND(E48*P48,2)</f>
        <v>0</v>
      </c>
      <c r="R48" s="172" t="s">
        <v>200</v>
      </c>
      <c r="S48" s="172" t="s">
        <v>136</v>
      </c>
      <c r="T48" s="173" t="s">
        <v>182</v>
      </c>
      <c r="U48" s="157">
        <v>0</v>
      </c>
      <c r="V48" s="157">
        <f>ROUND(E48*U48,2)</f>
        <v>0</v>
      </c>
      <c r="W48" s="157"/>
      <c r="X48" s="157" t="s">
        <v>183</v>
      </c>
      <c r="Y48" s="148"/>
      <c r="Z48" s="148"/>
      <c r="AA48" s="148"/>
      <c r="AB48" s="148"/>
      <c r="AC48" s="148"/>
      <c r="AD48" s="148"/>
      <c r="AE48" s="148"/>
      <c r="AF48" s="148"/>
      <c r="AG48" s="148" t="s">
        <v>184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 x14ac:dyDescent="0.25">
      <c r="A49" s="155"/>
      <c r="B49" s="156"/>
      <c r="C49" s="262" t="s">
        <v>267</v>
      </c>
      <c r="D49" s="263"/>
      <c r="E49" s="263"/>
      <c r="F49" s="263"/>
      <c r="G49" s="263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48"/>
      <c r="Z49" s="148"/>
      <c r="AA49" s="148"/>
      <c r="AB49" s="148"/>
      <c r="AC49" s="148"/>
      <c r="AD49" s="148"/>
      <c r="AE49" s="148"/>
      <c r="AF49" s="148"/>
      <c r="AG49" s="148" t="s">
        <v>186</v>
      </c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outlineLevel="1" x14ac:dyDescent="0.25">
      <c r="A50" s="155"/>
      <c r="B50" s="156"/>
      <c r="C50" s="186" t="s">
        <v>545</v>
      </c>
      <c r="D50" s="158"/>
      <c r="E50" s="159">
        <v>1211.595</v>
      </c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48"/>
      <c r="Z50" s="148"/>
      <c r="AA50" s="148"/>
      <c r="AB50" s="148"/>
      <c r="AC50" s="148"/>
      <c r="AD50" s="148"/>
      <c r="AE50" s="148"/>
      <c r="AF50" s="148"/>
      <c r="AG50" s="148" t="s">
        <v>159</v>
      </c>
      <c r="AH50" s="148">
        <v>0</v>
      </c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ht="20.399999999999999" outlineLevel="1" x14ac:dyDescent="0.25">
      <c r="A51" s="167">
        <v>14</v>
      </c>
      <c r="B51" s="168" t="s">
        <v>272</v>
      </c>
      <c r="C51" s="185" t="s">
        <v>273</v>
      </c>
      <c r="D51" s="169" t="s">
        <v>190</v>
      </c>
      <c r="E51" s="170">
        <v>12</v>
      </c>
      <c r="F51" s="171"/>
      <c r="G51" s="172">
        <f>ROUND(E51*F51,2)</f>
        <v>0</v>
      </c>
      <c r="H51" s="171"/>
      <c r="I51" s="172">
        <f>ROUND(E51*H51,2)</f>
        <v>0</v>
      </c>
      <c r="J51" s="171"/>
      <c r="K51" s="172">
        <f>ROUND(E51*J51,2)</f>
        <v>0</v>
      </c>
      <c r="L51" s="172">
        <v>21</v>
      </c>
      <c r="M51" s="172">
        <f>G51*(1+L51/100)</f>
        <v>0</v>
      </c>
      <c r="N51" s="172">
        <v>0</v>
      </c>
      <c r="O51" s="172">
        <f>ROUND(E51*N51,2)</f>
        <v>0</v>
      </c>
      <c r="P51" s="172">
        <v>0</v>
      </c>
      <c r="Q51" s="172">
        <f>ROUND(E51*P51,2)</f>
        <v>0</v>
      </c>
      <c r="R51" s="172" t="s">
        <v>200</v>
      </c>
      <c r="S51" s="172" t="s">
        <v>136</v>
      </c>
      <c r="T51" s="173" t="s">
        <v>182</v>
      </c>
      <c r="U51" s="157">
        <v>0.96</v>
      </c>
      <c r="V51" s="157">
        <f>ROUND(E51*U51,2)</f>
        <v>11.52</v>
      </c>
      <c r="W51" s="157"/>
      <c r="X51" s="157" t="s">
        <v>183</v>
      </c>
      <c r="Y51" s="148"/>
      <c r="Z51" s="148"/>
      <c r="AA51" s="148"/>
      <c r="AB51" s="148"/>
      <c r="AC51" s="148"/>
      <c r="AD51" s="148"/>
      <c r="AE51" s="148"/>
      <c r="AF51" s="148"/>
      <c r="AG51" s="148" t="s">
        <v>184</v>
      </c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5">
      <c r="A52" s="155"/>
      <c r="B52" s="156"/>
      <c r="C52" s="262" t="s">
        <v>274</v>
      </c>
      <c r="D52" s="263"/>
      <c r="E52" s="263"/>
      <c r="F52" s="263"/>
      <c r="G52" s="263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48"/>
      <c r="Z52" s="148"/>
      <c r="AA52" s="148"/>
      <c r="AB52" s="148"/>
      <c r="AC52" s="148"/>
      <c r="AD52" s="148"/>
      <c r="AE52" s="148"/>
      <c r="AF52" s="148"/>
      <c r="AG52" s="148" t="s">
        <v>186</v>
      </c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 x14ac:dyDescent="0.25">
      <c r="A53" s="155"/>
      <c r="B53" s="156"/>
      <c r="C53" s="186" t="s">
        <v>433</v>
      </c>
      <c r="D53" s="158"/>
      <c r="E53" s="159">
        <v>12</v>
      </c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48"/>
      <c r="Z53" s="148"/>
      <c r="AA53" s="148"/>
      <c r="AB53" s="148"/>
      <c r="AC53" s="148"/>
      <c r="AD53" s="148"/>
      <c r="AE53" s="148"/>
      <c r="AF53" s="148"/>
      <c r="AG53" s="148" t="s">
        <v>159</v>
      </c>
      <c r="AH53" s="148">
        <v>0</v>
      </c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ht="30.6" outlineLevel="1" x14ac:dyDescent="0.25">
      <c r="A54" s="167">
        <v>15</v>
      </c>
      <c r="B54" s="168" t="s">
        <v>198</v>
      </c>
      <c r="C54" s="185" t="s">
        <v>199</v>
      </c>
      <c r="D54" s="169" t="s">
        <v>180</v>
      </c>
      <c r="E54" s="170">
        <v>12</v>
      </c>
      <c r="F54" s="171"/>
      <c r="G54" s="172">
        <f>ROUND(E54*F54,2)</f>
        <v>0</v>
      </c>
      <c r="H54" s="171"/>
      <c r="I54" s="172">
        <f>ROUND(E54*H54,2)</f>
        <v>0</v>
      </c>
      <c r="J54" s="171"/>
      <c r="K54" s="172">
        <f>ROUND(E54*J54,2)</f>
        <v>0</v>
      </c>
      <c r="L54" s="172">
        <v>21</v>
      </c>
      <c r="M54" s="172">
        <f>G54*(1+L54/100)</f>
        <v>0</v>
      </c>
      <c r="N54" s="172">
        <v>0</v>
      </c>
      <c r="O54" s="172">
        <f>ROUND(E54*N54,2)</f>
        <v>0</v>
      </c>
      <c r="P54" s="172">
        <v>0</v>
      </c>
      <c r="Q54" s="172">
        <f>ROUND(E54*P54,2)</f>
        <v>0</v>
      </c>
      <c r="R54" s="172" t="s">
        <v>200</v>
      </c>
      <c r="S54" s="172" t="s">
        <v>136</v>
      </c>
      <c r="T54" s="173" t="s">
        <v>182</v>
      </c>
      <c r="U54" s="157">
        <v>1.94</v>
      </c>
      <c r="V54" s="157">
        <f>ROUND(E54*U54,2)</f>
        <v>23.28</v>
      </c>
      <c r="W54" s="157"/>
      <c r="X54" s="157" t="s">
        <v>183</v>
      </c>
      <c r="Y54" s="148"/>
      <c r="Z54" s="148"/>
      <c r="AA54" s="148"/>
      <c r="AB54" s="148"/>
      <c r="AC54" s="148"/>
      <c r="AD54" s="148"/>
      <c r="AE54" s="148"/>
      <c r="AF54" s="148"/>
      <c r="AG54" s="148" t="s">
        <v>201</v>
      </c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outlineLevel="1" x14ac:dyDescent="0.25">
      <c r="A55" s="155"/>
      <c r="B55" s="156"/>
      <c r="C55" s="186" t="s">
        <v>546</v>
      </c>
      <c r="D55" s="158"/>
      <c r="E55" s="159">
        <v>12</v>
      </c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48"/>
      <c r="Z55" s="148"/>
      <c r="AA55" s="148"/>
      <c r="AB55" s="148"/>
      <c r="AC55" s="148"/>
      <c r="AD55" s="148"/>
      <c r="AE55" s="148"/>
      <c r="AF55" s="148"/>
      <c r="AG55" s="148" t="s">
        <v>159</v>
      </c>
      <c r="AH55" s="148">
        <v>0</v>
      </c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ht="20.399999999999999" outlineLevel="1" x14ac:dyDescent="0.25">
      <c r="A56" s="167">
        <v>16</v>
      </c>
      <c r="B56" s="168" t="s">
        <v>278</v>
      </c>
      <c r="C56" s="185" t="s">
        <v>279</v>
      </c>
      <c r="D56" s="169" t="s">
        <v>180</v>
      </c>
      <c r="E56" s="170">
        <v>5.7</v>
      </c>
      <c r="F56" s="171"/>
      <c r="G56" s="172">
        <f>ROUND(E56*F56,2)</f>
        <v>0</v>
      </c>
      <c r="H56" s="171"/>
      <c r="I56" s="172">
        <f>ROUND(E56*H56,2)</f>
        <v>0</v>
      </c>
      <c r="J56" s="171"/>
      <c r="K56" s="172">
        <f>ROUND(E56*J56,2)</f>
        <v>0</v>
      </c>
      <c r="L56" s="172">
        <v>21</v>
      </c>
      <c r="M56" s="172">
        <f>G56*(1+L56/100)</f>
        <v>0</v>
      </c>
      <c r="N56" s="172">
        <v>0</v>
      </c>
      <c r="O56" s="172">
        <f>ROUND(E56*N56,2)</f>
        <v>0</v>
      </c>
      <c r="P56" s="172">
        <v>0</v>
      </c>
      <c r="Q56" s="172">
        <f>ROUND(E56*P56,2)</f>
        <v>0</v>
      </c>
      <c r="R56" s="172" t="s">
        <v>200</v>
      </c>
      <c r="S56" s="172" t="s">
        <v>136</v>
      </c>
      <c r="T56" s="173" t="s">
        <v>182</v>
      </c>
      <c r="U56" s="157">
        <v>1.1499999999999999</v>
      </c>
      <c r="V56" s="157">
        <f>ROUND(E56*U56,2)</f>
        <v>6.56</v>
      </c>
      <c r="W56" s="157"/>
      <c r="X56" s="157" t="s">
        <v>183</v>
      </c>
      <c r="Y56" s="148"/>
      <c r="Z56" s="148"/>
      <c r="AA56" s="148"/>
      <c r="AB56" s="148"/>
      <c r="AC56" s="148"/>
      <c r="AD56" s="148"/>
      <c r="AE56" s="148"/>
      <c r="AF56" s="148"/>
      <c r="AG56" s="148" t="s">
        <v>184</v>
      </c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outlineLevel="1" x14ac:dyDescent="0.25">
      <c r="A57" s="155"/>
      <c r="B57" s="156"/>
      <c r="C57" s="262" t="s">
        <v>280</v>
      </c>
      <c r="D57" s="263"/>
      <c r="E57" s="263"/>
      <c r="F57" s="263"/>
      <c r="G57" s="263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48"/>
      <c r="Z57" s="148"/>
      <c r="AA57" s="148"/>
      <c r="AB57" s="148"/>
      <c r="AC57" s="148"/>
      <c r="AD57" s="148"/>
      <c r="AE57" s="148"/>
      <c r="AF57" s="148"/>
      <c r="AG57" s="148" t="s">
        <v>186</v>
      </c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1" x14ac:dyDescent="0.25">
      <c r="A58" s="155"/>
      <c r="B58" s="156"/>
      <c r="C58" s="186" t="s">
        <v>547</v>
      </c>
      <c r="D58" s="158"/>
      <c r="E58" s="159">
        <v>5.7</v>
      </c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48"/>
      <c r="Z58" s="148"/>
      <c r="AA58" s="148"/>
      <c r="AB58" s="148"/>
      <c r="AC58" s="148"/>
      <c r="AD58" s="148"/>
      <c r="AE58" s="148"/>
      <c r="AF58" s="148"/>
      <c r="AG58" s="148" t="s">
        <v>159</v>
      </c>
      <c r="AH58" s="148">
        <v>0</v>
      </c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outlineLevel="1" x14ac:dyDescent="0.25">
      <c r="A59" s="167">
        <v>17</v>
      </c>
      <c r="B59" s="168" t="s">
        <v>203</v>
      </c>
      <c r="C59" s="185" t="s">
        <v>204</v>
      </c>
      <c r="D59" s="169" t="s">
        <v>190</v>
      </c>
      <c r="E59" s="170">
        <v>12</v>
      </c>
      <c r="F59" s="171"/>
      <c r="G59" s="172">
        <f>ROUND(E59*F59,2)</f>
        <v>0</v>
      </c>
      <c r="H59" s="171"/>
      <c r="I59" s="172">
        <f>ROUND(E59*H59,2)</f>
        <v>0</v>
      </c>
      <c r="J59" s="171"/>
      <c r="K59" s="172">
        <f>ROUND(E59*J59,2)</f>
        <v>0</v>
      </c>
      <c r="L59" s="172">
        <v>21</v>
      </c>
      <c r="M59" s="172">
        <f>G59*(1+L59/100)</f>
        <v>0</v>
      </c>
      <c r="N59" s="172">
        <v>0</v>
      </c>
      <c r="O59" s="172">
        <f>ROUND(E59*N59,2)</f>
        <v>0</v>
      </c>
      <c r="P59" s="172">
        <v>0</v>
      </c>
      <c r="Q59" s="172">
        <f>ROUND(E59*P59,2)</f>
        <v>0</v>
      </c>
      <c r="R59" s="172" t="s">
        <v>200</v>
      </c>
      <c r="S59" s="172" t="s">
        <v>136</v>
      </c>
      <c r="T59" s="173" t="s">
        <v>182</v>
      </c>
      <c r="U59" s="157">
        <v>0.74199999999999999</v>
      </c>
      <c r="V59" s="157">
        <f>ROUND(E59*U59,2)</f>
        <v>8.9</v>
      </c>
      <c r="W59" s="157"/>
      <c r="X59" s="157" t="s">
        <v>183</v>
      </c>
      <c r="Y59" s="148"/>
      <c r="Z59" s="148"/>
      <c r="AA59" s="148"/>
      <c r="AB59" s="148"/>
      <c r="AC59" s="148"/>
      <c r="AD59" s="148"/>
      <c r="AE59" s="148"/>
      <c r="AF59" s="148"/>
      <c r="AG59" s="148" t="s">
        <v>184</v>
      </c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outlineLevel="1" x14ac:dyDescent="0.25">
      <c r="A60" s="155"/>
      <c r="B60" s="156"/>
      <c r="C60" s="262" t="s">
        <v>205</v>
      </c>
      <c r="D60" s="263"/>
      <c r="E60" s="263"/>
      <c r="F60" s="263"/>
      <c r="G60" s="263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48"/>
      <c r="Z60" s="148"/>
      <c r="AA60" s="148"/>
      <c r="AB60" s="148"/>
      <c r="AC60" s="148"/>
      <c r="AD60" s="148"/>
      <c r="AE60" s="148"/>
      <c r="AF60" s="148"/>
      <c r="AG60" s="148" t="s">
        <v>186</v>
      </c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1" x14ac:dyDescent="0.25">
      <c r="A61" s="155"/>
      <c r="B61" s="156"/>
      <c r="C61" s="186" t="s">
        <v>433</v>
      </c>
      <c r="D61" s="158"/>
      <c r="E61" s="159">
        <v>12</v>
      </c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48"/>
      <c r="Z61" s="148"/>
      <c r="AA61" s="148"/>
      <c r="AB61" s="148"/>
      <c r="AC61" s="148"/>
      <c r="AD61" s="148"/>
      <c r="AE61" s="148"/>
      <c r="AF61" s="148"/>
      <c r="AG61" s="148" t="s">
        <v>159</v>
      </c>
      <c r="AH61" s="148">
        <v>0</v>
      </c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1" x14ac:dyDescent="0.25">
      <c r="A62" s="167">
        <v>18</v>
      </c>
      <c r="B62" s="168" t="s">
        <v>287</v>
      </c>
      <c r="C62" s="185" t="s">
        <v>288</v>
      </c>
      <c r="D62" s="169" t="s">
        <v>208</v>
      </c>
      <c r="E62" s="170">
        <v>227.76</v>
      </c>
      <c r="F62" s="171"/>
      <c r="G62" s="172">
        <f>ROUND(E62*F62,2)</f>
        <v>0</v>
      </c>
      <c r="H62" s="171"/>
      <c r="I62" s="172">
        <f>ROUND(E62*H62,2)</f>
        <v>0</v>
      </c>
      <c r="J62" s="171"/>
      <c r="K62" s="172">
        <f>ROUND(E62*J62,2)</f>
        <v>0</v>
      </c>
      <c r="L62" s="172">
        <v>21</v>
      </c>
      <c r="M62" s="172">
        <f>G62*(1+L62/100)</f>
        <v>0</v>
      </c>
      <c r="N62" s="172">
        <v>0</v>
      </c>
      <c r="O62" s="172">
        <f>ROUND(E62*N62,2)</f>
        <v>0</v>
      </c>
      <c r="P62" s="172">
        <v>0</v>
      </c>
      <c r="Q62" s="172">
        <f>ROUND(E62*P62,2)</f>
        <v>0</v>
      </c>
      <c r="R62" s="172" t="s">
        <v>181</v>
      </c>
      <c r="S62" s="172" t="s">
        <v>136</v>
      </c>
      <c r="T62" s="173" t="s">
        <v>182</v>
      </c>
      <c r="U62" s="157">
        <v>0.06</v>
      </c>
      <c r="V62" s="157">
        <f>ROUND(E62*U62,2)</f>
        <v>13.67</v>
      </c>
      <c r="W62" s="157"/>
      <c r="X62" s="157" t="s">
        <v>183</v>
      </c>
      <c r="Y62" s="148"/>
      <c r="Z62" s="148"/>
      <c r="AA62" s="148"/>
      <c r="AB62" s="148"/>
      <c r="AC62" s="148"/>
      <c r="AD62" s="148"/>
      <c r="AE62" s="148"/>
      <c r="AF62" s="148"/>
      <c r="AG62" s="148" t="s">
        <v>184</v>
      </c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outlineLevel="1" x14ac:dyDescent="0.25">
      <c r="A63" s="155"/>
      <c r="B63" s="156"/>
      <c r="C63" s="262" t="s">
        <v>289</v>
      </c>
      <c r="D63" s="263"/>
      <c r="E63" s="263"/>
      <c r="F63" s="263"/>
      <c r="G63" s="263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48"/>
      <c r="Z63" s="148"/>
      <c r="AA63" s="148"/>
      <c r="AB63" s="148"/>
      <c r="AC63" s="148"/>
      <c r="AD63" s="148"/>
      <c r="AE63" s="148"/>
      <c r="AF63" s="148"/>
      <c r="AG63" s="148" t="s">
        <v>186</v>
      </c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outlineLevel="1" x14ac:dyDescent="0.25">
      <c r="A64" s="155"/>
      <c r="B64" s="156"/>
      <c r="C64" s="186" t="s">
        <v>548</v>
      </c>
      <c r="D64" s="158"/>
      <c r="E64" s="159">
        <v>227.76</v>
      </c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48"/>
      <c r="Z64" s="148"/>
      <c r="AA64" s="148"/>
      <c r="AB64" s="148"/>
      <c r="AC64" s="148"/>
      <c r="AD64" s="148"/>
      <c r="AE64" s="148"/>
      <c r="AF64" s="148"/>
      <c r="AG64" s="148" t="s">
        <v>159</v>
      </c>
      <c r="AH64" s="148">
        <v>0</v>
      </c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outlineLevel="1" x14ac:dyDescent="0.25">
      <c r="A65" s="167">
        <v>19</v>
      </c>
      <c r="B65" s="168" t="s">
        <v>291</v>
      </c>
      <c r="C65" s="185" t="s">
        <v>292</v>
      </c>
      <c r="D65" s="169" t="s">
        <v>208</v>
      </c>
      <c r="E65" s="170">
        <v>227.76</v>
      </c>
      <c r="F65" s="171"/>
      <c r="G65" s="172">
        <f>ROUND(E65*F65,2)</f>
        <v>0</v>
      </c>
      <c r="H65" s="171"/>
      <c r="I65" s="172">
        <f>ROUND(E65*H65,2)</f>
        <v>0</v>
      </c>
      <c r="J65" s="171"/>
      <c r="K65" s="172">
        <f>ROUND(E65*J65,2)</f>
        <v>0</v>
      </c>
      <c r="L65" s="172">
        <v>21</v>
      </c>
      <c r="M65" s="172">
        <f>G65*(1+L65/100)</f>
        <v>0</v>
      </c>
      <c r="N65" s="172">
        <v>0</v>
      </c>
      <c r="O65" s="172">
        <f>ROUND(E65*N65,2)</f>
        <v>0</v>
      </c>
      <c r="P65" s="172">
        <v>0</v>
      </c>
      <c r="Q65" s="172">
        <f>ROUND(E65*P65,2)</f>
        <v>0</v>
      </c>
      <c r="R65" s="172" t="s">
        <v>200</v>
      </c>
      <c r="S65" s="172" t="s">
        <v>136</v>
      </c>
      <c r="T65" s="173" t="s">
        <v>182</v>
      </c>
      <c r="U65" s="157">
        <v>9.6000000000000002E-2</v>
      </c>
      <c r="V65" s="157">
        <f>ROUND(E65*U65,2)</f>
        <v>21.86</v>
      </c>
      <c r="W65" s="157"/>
      <c r="X65" s="157" t="s">
        <v>183</v>
      </c>
      <c r="Y65" s="148"/>
      <c r="Z65" s="148"/>
      <c r="AA65" s="148"/>
      <c r="AB65" s="148"/>
      <c r="AC65" s="148"/>
      <c r="AD65" s="148"/>
      <c r="AE65" s="148"/>
      <c r="AF65" s="148"/>
      <c r="AG65" s="148" t="s">
        <v>184</v>
      </c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1" x14ac:dyDescent="0.25">
      <c r="A66" s="155"/>
      <c r="B66" s="156"/>
      <c r="C66" s="262" t="s">
        <v>293</v>
      </c>
      <c r="D66" s="263"/>
      <c r="E66" s="263"/>
      <c r="F66" s="263"/>
      <c r="G66" s="263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48"/>
      <c r="Z66" s="148"/>
      <c r="AA66" s="148"/>
      <c r="AB66" s="148"/>
      <c r="AC66" s="148"/>
      <c r="AD66" s="148"/>
      <c r="AE66" s="148"/>
      <c r="AF66" s="148"/>
      <c r="AG66" s="148" t="s">
        <v>186</v>
      </c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outlineLevel="1" x14ac:dyDescent="0.25">
      <c r="A67" s="155"/>
      <c r="B67" s="156"/>
      <c r="C67" s="186" t="s">
        <v>549</v>
      </c>
      <c r="D67" s="158"/>
      <c r="E67" s="159">
        <v>227.76</v>
      </c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48"/>
      <c r="Z67" s="148"/>
      <c r="AA67" s="148"/>
      <c r="AB67" s="148"/>
      <c r="AC67" s="148"/>
      <c r="AD67" s="148"/>
      <c r="AE67" s="148"/>
      <c r="AF67" s="148"/>
      <c r="AG67" s="148" t="s">
        <v>159</v>
      </c>
      <c r="AH67" s="148">
        <v>0</v>
      </c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ht="20.399999999999999" outlineLevel="1" x14ac:dyDescent="0.25">
      <c r="A68" s="167">
        <v>20</v>
      </c>
      <c r="B68" s="168" t="s">
        <v>295</v>
      </c>
      <c r="C68" s="185" t="s">
        <v>296</v>
      </c>
      <c r="D68" s="169" t="s">
        <v>208</v>
      </c>
      <c r="E68" s="170">
        <v>227.76</v>
      </c>
      <c r="F68" s="171"/>
      <c r="G68" s="172">
        <f>ROUND(E68*F68,2)</f>
        <v>0</v>
      </c>
      <c r="H68" s="171"/>
      <c r="I68" s="172">
        <f>ROUND(E68*H68,2)</f>
        <v>0</v>
      </c>
      <c r="J68" s="171"/>
      <c r="K68" s="172">
        <f>ROUND(E68*J68,2)</f>
        <v>0</v>
      </c>
      <c r="L68" s="172">
        <v>21</v>
      </c>
      <c r="M68" s="172">
        <f>G68*(1+L68/100)</f>
        <v>0</v>
      </c>
      <c r="N68" s="172">
        <v>0</v>
      </c>
      <c r="O68" s="172">
        <f>ROUND(E68*N68,2)</f>
        <v>0</v>
      </c>
      <c r="P68" s="172">
        <v>0</v>
      </c>
      <c r="Q68" s="172">
        <f>ROUND(E68*P68,2)</f>
        <v>0</v>
      </c>
      <c r="R68" s="172" t="s">
        <v>200</v>
      </c>
      <c r="S68" s="172" t="s">
        <v>136</v>
      </c>
      <c r="T68" s="173" t="s">
        <v>182</v>
      </c>
      <c r="U68" s="157">
        <v>0.33200000000000002</v>
      </c>
      <c r="V68" s="157">
        <f>ROUND(E68*U68,2)</f>
        <v>75.62</v>
      </c>
      <c r="W68" s="157"/>
      <c r="X68" s="157" t="s">
        <v>183</v>
      </c>
      <c r="Y68" s="148"/>
      <c r="Z68" s="148"/>
      <c r="AA68" s="148"/>
      <c r="AB68" s="148"/>
      <c r="AC68" s="148"/>
      <c r="AD68" s="148"/>
      <c r="AE68" s="148"/>
      <c r="AF68" s="148"/>
      <c r="AG68" s="148" t="s">
        <v>184</v>
      </c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1" x14ac:dyDescent="0.25">
      <c r="A69" s="155"/>
      <c r="B69" s="156"/>
      <c r="C69" s="262" t="s">
        <v>297</v>
      </c>
      <c r="D69" s="263"/>
      <c r="E69" s="263"/>
      <c r="F69" s="263"/>
      <c r="G69" s="263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48"/>
      <c r="Z69" s="148"/>
      <c r="AA69" s="148"/>
      <c r="AB69" s="148"/>
      <c r="AC69" s="148"/>
      <c r="AD69" s="148"/>
      <c r="AE69" s="148"/>
      <c r="AF69" s="148"/>
      <c r="AG69" s="148" t="s">
        <v>186</v>
      </c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81" t="str">
        <f>C69</f>
        <v>s případným nutným přemístěním hromad nebo dočasných skládek na místo potřeby ze vzdálenosti do 30 m, v rovině nebo ve svahu do 1 : 5,</v>
      </c>
      <c r="BB69" s="148"/>
      <c r="BC69" s="148"/>
      <c r="BD69" s="148"/>
      <c r="BE69" s="148"/>
      <c r="BF69" s="148"/>
      <c r="BG69" s="148"/>
      <c r="BH69" s="148"/>
    </row>
    <row r="70" spans="1:60" outlineLevel="1" x14ac:dyDescent="0.25">
      <c r="A70" s="155"/>
      <c r="B70" s="156"/>
      <c r="C70" s="186" t="s">
        <v>550</v>
      </c>
      <c r="D70" s="158"/>
      <c r="E70" s="159">
        <v>227.76</v>
      </c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48"/>
      <c r="Z70" s="148"/>
      <c r="AA70" s="148"/>
      <c r="AB70" s="148"/>
      <c r="AC70" s="148"/>
      <c r="AD70" s="148"/>
      <c r="AE70" s="148"/>
      <c r="AF70" s="148"/>
      <c r="AG70" s="148" t="s">
        <v>159</v>
      </c>
      <c r="AH70" s="148">
        <v>0</v>
      </c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outlineLevel="1" x14ac:dyDescent="0.25">
      <c r="A71" s="167">
        <v>21</v>
      </c>
      <c r="B71" s="168" t="s">
        <v>551</v>
      </c>
      <c r="C71" s="185" t="s">
        <v>552</v>
      </c>
      <c r="D71" s="169" t="s">
        <v>190</v>
      </c>
      <c r="E71" s="170">
        <v>24</v>
      </c>
      <c r="F71" s="171"/>
      <c r="G71" s="172">
        <f>ROUND(E71*F71,2)</f>
        <v>0</v>
      </c>
      <c r="H71" s="171"/>
      <c r="I71" s="172">
        <f>ROUND(E71*H71,2)</f>
        <v>0</v>
      </c>
      <c r="J71" s="171"/>
      <c r="K71" s="172">
        <f>ROUND(E71*J71,2)</f>
        <v>0</v>
      </c>
      <c r="L71" s="172">
        <v>21</v>
      </c>
      <c r="M71" s="172">
        <f>G71*(1+L71/100)</f>
        <v>0</v>
      </c>
      <c r="N71" s="172">
        <v>0</v>
      </c>
      <c r="O71" s="172">
        <f>ROUND(E71*N71,2)</f>
        <v>0</v>
      </c>
      <c r="P71" s="172">
        <v>0</v>
      </c>
      <c r="Q71" s="172">
        <f>ROUND(E71*P71,2)</f>
        <v>0</v>
      </c>
      <c r="R71" s="172" t="s">
        <v>181</v>
      </c>
      <c r="S71" s="172" t="s">
        <v>136</v>
      </c>
      <c r="T71" s="173" t="s">
        <v>182</v>
      </c>
      <c r="U71" s="157">
        <v>0.40500000000000003</v>
      </c>
      <c r="V71" s="157">
        <f>ROUND(E71*U71,2)</f>
        <v>9.7200000000000006</v>
      </c>
      <c r="W71" s="157"/>
      <c r="X71" s="157" t="s">
        <v>183</v>
      </c>
      <c r="Y71" s="148"/>
      <c r="Z71" s="148"/>
      <c r="AA71" s="148"/>
      <c r="AB71" s="148"/>
      <c r="AC71" s="148"/>
      <c r="AD71" s="148"/>
      <c r="AE71" s="148"/>
      <c r="AF71" s="148"/>
      <c r="AG71" s="148" t="s">
        <v>184</v>
      </c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ht="21" outlineLevel="1" x14ac:dyDescent="0.25">
      <c r="A72" s="155"/>
      <c r="B72" s="156"/>
      <c r="C72" s="262" t="s">
        <v>553</v>
      </c>
      <c r="D72" s="263"/>
      <c r="E72" s="263"/>
      <c r="F72" s="263"/>
      <c r="G72" s="263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48"/>
      <c r="Z72" s="148"/>
      <c r="AA72" s="148"/>
      <c r="AB72" s="148"/>
      <c r="AC72" s="148"/>
      <c r="AD72" s="148"/>
      <c r="AE72" s="148"/>
      <c r="AF72" s="148"/>
      <c r="AG72" s="148" t="s">
        <v>186</v>
      </c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81" t="str">
        <f>C72</f>
        <v>pro vysazování rostlin v hornině 1 až 4 s výměnou půdy na 50%, s případným naložením přebytečných výkopků na dopravní prostředek, s odvozem na vzdálenost do 20 km a se složením,</v>
      </c>
      <c r="BB72" s="148"/>
      <c r="BC72" s="148"/>
      <c r="BD72" s="148"/>
      <c r="BE72" s="148"/>
      <c r="BF72" s="148"/>
      <c r="BG72" s="148"/>
      <c r="BH72" s="148"/>
    </row>
    <row r="73" spans="1:60" outlineLevel="1" x14ac:dyDescent="0.25">
      <c r="A73" s="155"/>
      <c r="B73" s="156"/>
      <c r="C73" s="186" t="s">
        <v>554</v>
      </c>
      <c r="D73" s="158"/>
      <c r="E73" s="159">
        <v>24</v>
      </c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48"/>
      <c r="Z73" s="148"/>
      <c r="AA73" s="148"/>
      <c r="AB73" s="148"/>
      <c r="AC73" s="148"/>
      <c r="AD73" s="148"/>
      <c r="AE73" s="148"/>
      <c r="AF73" s="148"/>
      <c r="AG73" s="148" t="s">
        <v>159</v>
      </c>
      <c r="AH73" s="148">
        <v>0</v>
      </c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outlineLevel="1" x14ac:dyDescent="0.25">
      <c r="A74" s="167">
        <v>22</v>
      </c>
      <c r="B74" s="168" t="s">
        <v>555</v>
      </c>
      <c r="C74" s="185" t="s">
        <v>556</v>
      </c>
      <c r="D74" s="169" t="s">
        <v>190</v>
      </c>
      <c r="E74" s="170">
        <v>225</v>
      </c>
      <c r="F74" s="171"/>
      <c r="G74" s="172">
        <f>ROUND(E74*F74,2)</f>
        <v>0</v>
      </c>
      <c r="H74" s="171"/>
      <c r="I74" s="172">
        <f>ROUND(E74*H74,2)</f>
        <v>0</v>
      </c>
      <c r="J74" s="171"/>
      <c r="K74" s="172">
        <f>ROUND(E74*J74,2)</f>
        <v>0</v>
      </c>
      <c r="L74" s="172">
        <v>21</v>
      </c>
      <c r="M74" s="172">
        <f>G74*(1+L74/100)</f>
        <v>0</v>
      </c>
      <c r="N74" s="172">
        <v>0</v>
      </c>
      <c r="O74" s="172">
        <f>ROUND(E74*N74,2)</f>
        <v>0</v>
      </c>
      <c r="P74" s="172">
        <v>0</v>
      </c>
      <c r="Q74" s="172">
        <f>ROUND(E74*P74,2)</f>
        <v>0</v>
      </c>
      <c r="R74" s="172" t="s">
        <v>181</v>
      </c>
      <c r="S74" s="172" t="s">
        <v>136</v>
      </c>
      <c r="T74" s="173" t="s">
        <v>182</v>
      </c>
      <c r="U74" s="157">
        <v>1.2999999999999999E-2</v>
      </c>
      <c r="V74" s="157">
        <f>ROUND(E74*U74,2)</f>
        <v>2.93</v>
      </c>
      <c r="W74" s="157"/>
      <c r="X74" s="157" t="s">
        <v>183</v>
      </c>
      <c r="Y74" s="148"/>
      <c r="Z74" s="148"/>
      <c r="AA74" s="148"/>
      <c r="AB74" s="148"/>
      <c r="AC74" s="148"/>
      <c r="AD74" s="148"/>
      <c r="AE74" s="148"/>
      <c r="AF74" s="148"/>
      <c r="AG74" s="148" t="s">
        <v>201</v>
      </c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outlineLevel="1" x14ac:dyDescent="0.25">
      <c r="A75" s="155"/>
      <c r="B75" s="156"/>
      <c r="C75" s="186" t="s">
        <v>557</v>
      </c>
      <c r="D75" s="158"/>
      <c r="E75" s="159">
        <v>225</v>
      </c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48"/>
      <c r="Z75" s="148"/>
      <c r="AA75" s="148"/>
      <c r="AB75" s="148"/>
      <c r="AC75" s="148"/>
      <c r="AD75" s="148"/>
      <c r="AE75" s="148"/>
      <c r="AF75" s="148"/>
      <c r="AG75" s="148" t="s">
        <v>159</v>
      </c>
      <c r="AH75" s="148">
        <v>0</v>
      </c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outlineLevel="1" x14ac:dyDescent="0.25">
      <c r="A76" s="167">
        <v>23</v>
      </c>
      <c r="B76" s="168" t="s">
        <v>558</v>
      </c>
      <c r="C76" s="185" t="s">
        <v>559</v>
      </c>
      <c r="D76" s="169" t="s">
        <v>190</v>
      </c>
      <c r="E76" s="170">
        <v>200</v>
      </c>
      <c r="F76" s="171"/>
      <c r="G76" s="172">
        <f>ROUND(E76*F76,2)</f>
        <v>0</v>
      </c>
      <c r="H76" s="171"/>
      <c r="I76" s="172">
        <f>ROUND(E76*H76,2)</f>
        <v>0</v>
      </c>
      <c r="J76" s="171"/>
      <c r="K76" s="172">
        <f>ROUND(E76*J76,2)</f>
        <v>0</v>
      </c>
      <c r="L76" s="172">
        <v>21</v>
      </c>
      <c r="M76" s="172">
        <f>G76*(1+L76/100)</f>
        <v>0</v>
      </c>
      <c r="N76" s="172">
        <v>0</v>
      </c>
      <c r="O76" s="172">
        <f>ROUND(E76*N76,2)</f>
        <v>0</v>
      </c>
      <c r="P76" s="172">
        <v>0</v>
      </c>
      <c r="Q76" s="172">
        <f>ROUND(E76*P76,2)</f>
        <v>0</v>
      </c>
      <c r="R76" s="172"/>
      <c r="S76" s="172" t="s">
        <v>136</v>
      </c>
      <c r="T76" s="173" t="s">
        <v>182</v>
      </c>
      <c r="U76" s="157">
        <v>5.8999999999999997E-2</v>
      </c>
      <c r="V76" s="157">
        <f>ROUND(E76*U76,2)</f>
        <v>11.8</v>
      </c>
      <c r="W76" s="157"/>
      <c r="X76" s="157" t="s">
        <v>183</v>
      </c>
      <c r="Y76" s="148"/>
      <c r="Z76" s="148"/>
      <c r="AA76" s="148"/>
      <c r="AB76" s="148"/>
      <c r="AC76" s="148"/>
      <c r="AD76" s="148"/>
      <c r="AE76" s="148"/>
      <c r="AF76" s="148"/>
      <c r="AG76" s="148" t="s">
        <v>201</v>
      </c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outlineLevel="1" x14ac:dyDescent="0.25">
      <c r="A77" s="155"/>
      <c r="B77" s="156"/>
      <c r="C77" s="186" t="s">
        <v>560</v>
      </c>
      <c r="D77" s="158"/>
      <c r="E77" s="159">
        <v>200</v>
      </c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48"/>
      <c r="Z77" s="148"/>
      <c r="AA77" s="148"/>
      <c r="AB77" s="148"/>
      <c r="AC77" s="148"/>
      <c r="AD77" s="148"/>
      <c r="AE77" s="148"/>
      <c r="AF77" s="148"/>
      <c r="AG77" s="148" t="s">
        <v>159</v>
      </c>
      <c r="AH77" s="148">
        <v>0</v>
      </c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outlineLevel="1" x14ac:dyDescent="0.25">
      <c r="A78" s="167">
        <v>24</v>
      </c>
      <c r="B78" s="168" t="s">
        <v>561</v>
      </c>
      <c r="C78" s="185" t="s">
        <v>562</v>
      </c>
      <c r="D78" s="169" t="s">
        <v>190</v>
      </c>
      <c r="E78" s="170">
        <v>4</v>
      </c>
      <c r="F78" s="171"/>
      <c r="G78" s="172">
        <f>ROUND(E78*F78,2)</f>
        <v>0</v>
      </c>
      <c r="H78" s="171"/>
      <c r="I78" s="172">
        <f>ROUND(E78*H78,2)</f>
        <v>0</v>
      </c>
      <c r="J78" s="171"/>
      <c r="K78" s="172">
        <f>ROUND(E78*J78,2)</f>
        <v>0</v>
      </c>
      <c r="L78" s="172">
        <v>21</v>
      </c>
      <c r="M78" s="172">
        <f>G78*(1+L78/100)</f>
        <v>0</v>
      </c>
      <c r="N78" s="172">
        <v>0</v>
      </c>
      <c r="O78" s="172">
        <f>ROUND(E78*N78,2)</f>
        <v>0</v>
      </c>
      <c r="P78" s="172">
        <v>0</v>
      </c>
      <c r="Q78" s="172">
        <f>ROUND(E78*P78,2)</f>
        <v>0</v>
      </c>
      <c r="R78" s="172" t="s">
        <v>181</v>
      </c>
      <c r="S78" s="172" t="s">
        <v>136</v>
      </c>
      <c r="T78" s="173" t="s">
        <v>182</v>
      </c>
      <c r="U78" s="157">
        <v>0.27400000000000002</v>
      </c>
      <c r="V78" s="157">
        <f>ROUND(E78*U78,2)</f>
        <v>1.1000000000000001</v>
      </c>
      <c r="W78" s="157"/>
      <c r="X78" s="157" t="s">
        <v>183</v>
      </c>
      <c r="Y78" s="148"/>
      <c r="Z78" s="148"/>
      <c r="AA78" s="148"/>
      <c r="AB78" s="148"/>
      <c r="AC78" s="148"/>
      <c r="AD78" s="148"/>
      <c r="AE78" s="148"/>
      <c r="AF78" s="148"/>
      <c r="AG78" s="148" t="s">
        <v>184</v>
      </c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outlineLevel="1" x14ac:dyDescent="0.25">
      <c r="A79" s="155"/>
      <c r="B79" s="156"/>
      <c r="C79" s="262" t="s">
        <v>563</v>
      </c>
      <c r="D79" s="263"/>
      <c r="E79" s="263"/>
      <c r="F79" s="263"/>
      <c r="G79" s="263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48"/>
      <c r="Z79" s="148"/>
      <c r="AA79" s="148"/>
      <c r="AB79" s="148"/>
      <c r="AC79" s="148"/>
      <c r="AD79" s="148"/>
      <c r="AE79" s="148"/>
      <c r="AF79" s="148"/>
      <c r="AG79" s="148" t="s">
        <v>186</v>
      </c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outlineLevel="1" x14ac:dyDescent="0.25">
      <c r="A80" s="155"/>
      <c r="B80" s="156"/>
      <c r="C80" s="186" t="s">
        <v>71</v>
      </c>
      <c r="D80" s="158"/>
      <c r="E80" s="159">
        <v>4</v>
      </c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48"/>
      <c r="Z80" s="148"/>
      <c r="AA80" s="148"/>
      <c r="AB80" s="148"/>
      <c r="AC80" s="148"/>
      <c r="AD80" s="148"/>
      <c r="AE80" s="148"/>
      <c r="AF80" s="148"/>
      <c r="AG80" s="148" t="s">
        <v>159</v>
      </c>
      <c r="AH80" s="148">
        <v>0</v>
      </c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outlineLevel="1" x14ac:dyDescent="0.25">
      <c r="A81" s="167">
        <v>25</v>
      </c>
      <c r="B81" s="168" t="s">
        <v>564</v>
      </c>
      <c r="C81" s="185" t="s">
        <v>565</v>
      </c>
      <c r="D81" s="169" t="s">
        <v>190</v>
      </c>
      <c r="E81" s="170">
        <v>12</v>
      </c>
      <c r="F81" s="171"/>
      <c r="G81" s="172">
        <f>ROUND(E81*F81,2)</f>
        <v>0</v>
      </c>
      <c r="H81" s="171"/>
      <c r="I81" s="172">
        <f>ROUND(E81*H81,2)</f>
        <v>0</v>
      </c>
      <c r="J81" s="171"/>
      <c r="K81" s="172">
        <f>ROUND(E81*J81,2)</f>
        <v>0</v>
      </c>
      <c r="L81" s="172">
        <v>21</v>
      </c>
      <c r="M81" s="172">
        <f>G81*(1+L81/100)</f>
        <v>0</v>
      </c>
      <c r="N81" s="172">
        <v>1.0000000000000001E-5</v>
      </c>
      <c r="O81" s="172">
        <f>ROUND(E81*N81,2)</f>
        <v>0</v>
      </c>
      <c r="P81" s="172">
        <v>0</v>
      </c>
      <c r="Q81" s="172">
        <f>ROUND(E81*P81,2)</f>
        <v>0</v>
      </c>
      <c r="R81" s="172" t="s">
        <v>181</v>
      </c>
      <c r="S81" s="172" t="s">
        <v>136</v>
      </c>
      <c r="T81" s="173" t="s">
        <v>182</v>
      </c>
      <c r="U81" s="157">
        <v>8.4000000000000005E-2</v>
      </c>
      <c r="V81" s="157">
        <f>ROUND(E81*U81,2)</f>
        <v>1.01</v>
      </c>
      <c r="W81" s="157"/>
      <c r="X81" s="157" t="s">
        <v>183</v>
      </c>
      <c r="Y81" s="148"/>
      <c r="Z81" s="148"/>
      <c r="AA81" s="148"/>
      <c r="AB81" s="148"/>
      <c r="AC81" s="148"/>
      <c r="AD81" s="148"/>
      <c r="AE81" s="148"/>
      <c r="AF81" s="148"/>
      <c r="AG81" s="148" t="s">
        <v>184</v>
      </c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outlineLevel="1" x14ac:dyDescent="0.25">
      <c r="A82" s="155"/>
      <c r="B82" s="156"/>
      <c r="C82" s="262" t="s">
        <v>566</v>
      </c>
      <c r="D82" s="263"/>
      <c r="E82" s="263"/>
      <c r="F82" s="263"/>
      <c r="G82" s="263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48"/>
      <c r="Z82" s="148"/>
      <c r="AA82" s="148"/>
      <c r="AB82" s="148"/>
      <c r="AC82" s="148"/>
      <c r="AD82" s="148"/>
      <c r="AE82" s="148"/>
      <c r="AF82" s="148"/>
      <c r="AG82" s="148" t="s">
        <v>186</v>
      </c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outlineLevel="1" x14ac:dyDescent="0.25">
      <c r="A83" s="155"/>
      <c r="B83" s="156"/>
      <c r="C83" s="186" t="s">
        <v>567</v>
      </c>
      <c r="D83" s="158"/>
      <c r="E83" s="159">
        <v>12</v>
      </c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48"/>
      <c r="Z83" s="148"/>
      <c r="AA83" s="148"/>
      <c r="AB83" s="148"/>
      <c r="AC83" s="148"/>
      <c r="AD83" s="148"/>
      <c r="AE83" s="148"/>
      <c r="AF83" s="148"/>
      <c r="AG83" s="148" t="s">
        <v>159</v>
      </c>
      <c r="AH83" s="148">
        <v>0</v>
      </c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outlineLevel="1" x14ac:dyDescent="0.25">
      <c r="A84" s="167">
        <v>26</v>
      </c>
      <c r="B84" s="168" t="s">
        <v>299</v>
      </c>
      <c r="C84" s="185" t="s">
        <v>300</v>
      </c>
      <c r="D84" s="169" t="s">
        <v>180</v>
      </c>
      <c r="E84" s="170">
        <v>242.31899999999999</v>
      </c>
      <c r="F84" s="171"/>
      <c r="G84" s="172">
        <f>ROUND(E84*F84,2)</f>
        <v>0</v>
      </c>
      <c r="H84" s="171"/>
      <c r="I84" s="172">
        <f>ROUND(E84*H84,2)</f>
        <v>0</v>
      </c>
      <c r="J84" s="171"/>
      <c r="K84" s="172">
        <f>ROUND(E84*J84,2)</f>
        <v>0</v>
      </c>
      <c r="L84" s="172">
        <v>21</v>
      </c>
      <c r="M84" s="172">
        <f>G84*(1+L84/100)</f>
        <v>0</v>
      </c>
      <c r="N84" s="172">
        <v>0</v>
      </c>
      <c r="O84" s="172">
        <f>ROUND(E84*N84,2)</f>
        <v>0</v>
      </c>
      <c r="P84" s="172">
        <v>0</v>
      </c>
      <c r="Q84" s="172">
        <f>ROUND(E84*P84,2)</f>
        <v>0</v>
      </c>
      <c r="R84" s="172" t="s">
        <v>200</v>
      </c>
      <c r="S84" s="172" t="s">
        <v>136</v>
      </c>
      <c r="T84" s="173" t="s">
        <v>182</v>
      </c>
      <c r="U84" s="157">
        <v>0</v>
      </c>
      <c r="V84" s="157">
        <f>ROUND(E84*U84,2)</f>
        <v>0</v>
      </c>
      <c r="W84" s="157"/>
      <c r="X84" s="157" t="s">
        <v>183</v>
      </c>
      <c r="Y84" s="148"/>
      <c r="Z84" s="148"/>
      <c r="AA84" s="148"/>
      <c r="AB84" s="148"/>
      <c r="AC84" s="148"/>
      <c r="AD84" s="148"/>
      <c r="AE84" s="148"/>
      <c r="AF84" s="148"/>
      <c r="AG84" s="148" t="s">
        <v>184</v>
      </c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outlineLevel="1" x14ac:dyDescent="0.25">
      <c r="A85" s="155"/>
      <c r="B85" s="156"/>
      <c r="C85" s="186" t="s">
        <v>568</v>
      </c>
      <c r="D85" s="158"/>
      <c r="E85" s="159">
        <v>242.31899999999999</v>
      </c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48"/>
      <c r="Z85" s="148"/>
      <c r="AA85" s="148"/>
      <c r="AB85" s="148"/>
      <c r="AC85" s="148"/>
      <c r="AD85" s="148"/>
      <c r="AE85" s="148"/>
      <c r="AF85" s="148"/>
      <c r="AG85" s="148" t="s">
        <v>159</v>
      </c>
      <c r="AH85" s="148">
        <v>5</v>
      </c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outlineLevel="1" x14ac:dyDescent="0.25">
      <c r="A86" s="167">
        <v>27</v>
      </c>
      <c r="B86" s="168" t="s">
        <v>302</v>
      </c>
      <c r="C86" s="185" t="s">
        <v>303</v>
      </c>
      <c r="D86" s="169" t="s">
        <v>304</v>
      </c>
      <c r="E86" s="170">
        <v>6.8327999999999998</v>
      </c>
      <c r="F86" s="171"/>
      <c r="G86" s="172">
        <f>ROUND(E86*F86,2)</f>
        <v>0</v>
      </c>
      <c r="H86" s="171"/>
      <c r="I86" s="172">
        <f>ROUND(E86*H86,2)</f>
        <v>0</v>
      </c>
      <c r="J86" s="171"/>
      <c r="K86" s="172">
        <f>ROUND(E86*J86,2)</f>
        <v>0</v>
      </c>
      <c r="L86" s="172">
        <v>21</v>
      </c>
      <c r="M86" s="172">
        <f>G86*(1+L86/100)</f>
        <v>0</v>
      </c>
      <c r="N86" s="172">
        <v>1E-3</v>
      </c>
      <c r="O86" s="172">
        <f>ROUND(E86*N86,2)</f>
        <v>0.01</v>
      </c>
      <c r="P86" s="172">
        <v>0</v>
      </c>
      <c r="Q86" s="172">
        <f>ROUND(E86*P86,2)</f>
        <v>0</v>
      </c>
      <c r="R86" s="172" t="s">
        <v>305</v>
      </c>
      <c r="S86" s="172" t="s">
        <v>136</v>
      </c>
      <c r="T86" s="173" t="s">
        <v>182</v>
      </c>
      <c r="U86" s="157">
        <v>0</v>
      </c>
      <c r="V86" s="157">
        <f>ROUND(E86*U86,2)</f>
        <v>0</v>
      </c>
      <c r="W86" s="157"/>
      <c r="X86" s="157" t="s">
        <v>306</v>
      </c>
      <c r="Y86" s="148"/>
      <c r="Z86" s="148"/>
      <c r="AA86" s="148"/>
      <c r="AB86" s="148"/>
      <c r="AC86" s="148"/>
      <c r="AD86" s="148"/>
      <c r="AE86" s="148"/>
      <c r="AF86" s="148"/>
      <c r="AG86" s="148" t="s">
        <v>307</v>
      </c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outlineLevel="1" x14ac:dyDescent="0.25">
      <c r="A87" s="155"/>
      <c r="B87" s="156"/>
      <c r="C87" s="186" t="s">
        <v>569</v>
      </c>
      <c r="D87" s="158"/>
      <c r="E87" s="159">
        <v>6.8327999999999998</v>
      </c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48"/>
      <c r="Z87" s="148"/>
      <c r="AA87" s="148"/>
      <c r="AB87" s="148"/>
      <c r="AC87" s="148"/>
      <c r="AD87" s="148"/>
      <c r="AE87" s="148"/>
      <c r="AF87" s="148"/>
      <c r="AG87" s="148" t="s">
        <v>159</v>
      </c>
      <c r="AH87" s="148">
        <v>0</v>
      </c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outlineLevel="1" x14ac:dyDescent="0.25">
      <c r="A88" s="167">
        <v>28</v>
      </c>
      <c r="B88" s="168" t="s">
        <v>570</v>
      </c>
      <c r="C88" s="185" t="s">
        <v>571</v>
      </c>
      <c r="D88" s="169" t="s">
        <v>190</v>
      </c>
      <c r="E88" s="170">
        <v>225</v>
      </c>
      <c r="F88" s="171"/>
      <c r="G88" s="172">
        <f>ROUND(E88*F88,2)</f>
        <v>0</v>
      </c>
      <c r="H88" s="171"/>
      <c r="I88" s="172">
        <f>ROUND(E88*H88,2)</f>
        <v>0</v>
      </c>
      <c r="J88" s="171"/>
      <c r="K88" s="172">
        <f>ROUND(E88*J88,2)</f>
        <v>0</v>
      </c>
      <c r="L88" s="172">
        <v>21</v>
      </c>
      <c r="M88" s="172">
        <f>G88*(1+L88/100)</f>
        <v>0</v>
      </c>
      <c r="N88" s="172">
        <v>1E-3</v>
      </c>
      <c r="O88" s="172">
        <f>ROUND(E88*N88,2)</f>
        <v>0.23</v>
      </c>
      <c r="P88" s="172">
        <v>0</v>
      </c>
      <c r="Q88" s="172">
        <f>ROUND(E88*P88,2)</f>
        <v>0</v>
      </c>
      <c r="R88" s="172"/>
      <c r="S88" s="172" t="s">
        <v>403</v>
      </c>
      <c r="T88" s="173" t="s">
        <v>137</v>
      </c>
      <c r="U88" s="157">
        <v>0</v>
      </c>
      <c r="V88" s="157">
        <f>ROUND(E88*U88,2)</f>
        <v>0</v>
      </c>
      <c r="W88" s="157"/>
      <c r="X88" s="157" t="s">
        <v>306</v>
      </c>
      <c r="Y88" s="148"/>
      <c r="Z88" s="148"/>
      <c r="AA88" s="148"/>
      <c r="AB88" s="148"/>
      <c r="AC88" s="148"/>
      <c r="AD88" s="148"/>
      <c r="AE88" s="148"/>
      <c r="AF88" s="148"/>
      <c r="AG88" s="148" t="s">
        <v>321</v>
      </c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outlineLevel="1" x14ac:dyDescent="0.25">
      <c r="A89" s="155"/>
      <c r="B89" s="156"/>
      <c r="C89" s="186" t="s">
        <v>557</v>
      </c>
      <c r="D89" s="158"/>
      <c r="E89" s="159">
        <v>225</v>
      </c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48"/>
      <c r="Z89" s="148"/>
      <c r="AA89" s="148"/>
      <c r="AB89" s="148"/>
      <c r="AC89" s="148"/>
      <c r="AD89" s="148"/>
      <c r="AE89" s="148"/>
      <c r="AF89" s="148"/>
      <c r="AG89" s="148" t="s">
        <v>159</v>
      </c>
      <c r="AH89" s="148">
        <v>0</v>
      </c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outlineLevel="1" x14ac:dyDescent="0.25">
      <c r="A90" s="167">
        <v>29</v>
      </c>
      <c r="B90" s="168" t="s">
        <v>572</v>
      </c>
      <c r="C90" s="185" t="s">
        <v>573</v>
      </c>
      <c r="D90" s="169" t="s">
        <v>190</v>
      </c>
      <c r="E90" s="170">
        <v>4</v>
      </c>
      <c r="F90" s="171"/>
      <c r="G90" s="172">
        <f>ROUND(E90*F90,2)</f>
        <v>0</v>
      </c>
      <c r="H90" s="171"/>
      <c r="I90" s="172">
        <f>ROUND(E90*H90,2)</f>
        <v>0</v>
      </c>
      <c r="J90" s="171"/>
      <c r="K90" s="172">
        <f>ROUND(E90*J90,2)</f>
        <v>0</v>
      </c>
      <c r="L90" s="172">
        <v>21</v>
      </c>
      <c r="M90" s="172">
        <f>G90*(1+L90/100)</f>
        <v>0</v>
      </c>
      <c r="N90" s="172">
        <v>0.01</v>
      </c>
      <c r="O90" s="172">
        <f>ROUND(E90*N90,2)</f>
        <v>0.04</v>
      </c>
      <c r="P90" s="172">
        <v>0</v>
      </c>
      <c r="Q90" s="172">
        <f>ROUND(E90*P90,2)</f>
        <v>0</v>
      </c>
      <c r="R90" s="172"/>
      <c r="S90" s="172" t="s">
        <v>403</v>
      </c>
      <c r="T90" s="173" t="s">
        <v>137</v>
      </c>
      <c r="U90" s="157">
        <v>0</v>
      </c>
      <c r="V90" s="157">
        <f>ROUND(E90*U90,2)</f>
        <v>0</v>
      </c>
      <c r="W90" s="157"/>
      <c r="X90" s="157" t="s">
        <v>306</v>
      </c>
      <c r="Y90" s="148"/>
      <c r="Z90" s="148"/>
      <c r="AA90" s="148"/>
      <c r="AB90" s="148"/>
      <c r="AC90" s="148"/>
      <c r="AD90" s="148"/>
      <c r="AE90" s="148"/>
      <c r="AF90" s="148"/>
      <c r="AG90" s="148" t="s">
        <v>307</v>
      </c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ht="41.4" outlineLevel="1" x14ac:dyDescent="0.25">
      <c r="A91" s="155"/>
      <c r="B91" s="156"/>
      <c r="C91" s="253" t="s">
        <v>574</v>
      </c>
      <c r="D91" s="254"/>
      <c r="E91" s="254"/>
      <c r="F91" s="254"/>
      <c r="G91" s="254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48"/>
      <c r="Z91" s="148"/>
      <c r="AA91" s="148"/>
      <c r="AB91" s="148"/>
      <c r="AC91" s="148"/>
      <c r="AD91" s="148"/>
      <c r="AE91" s="148"/>
      <c r="AF91" s="148"/>
      <c r="AG91" s="148" t="s">
        <v>158</v>
      </c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81" t="str">
        <f>C91</f>
        <v>stromy alejové, tj. s korunkou založenou ve výšce minimálně 2,2 m vel. 14 – 16 cm, se zemním balem (v případě nutnosti letní výsadby lze použít stromy kontejnerované nebo systém AIRPOT) do připravených výsadbových jam. Spon výsadby stromořadí 8 – 10 m, dle konkrétních lokalit a druhů stromů. Dřeviny budou řádně ukotveny třemi kůly, vyvázány a zality v množství 60 l vody na strom. Součástí výsadby je i 50% výměna půdy (promíchat s původní zeminou v poměru 1:1) a provedení výchovného řezu</v>
      </c>
      <c r="BB91" s="148"/>
      <c r="BC91" s="148"/>
      <c r="BD91" s="148"/>
      <c r="BE91" s="148"/>
      <c r="BF91" s="148"/>
      <c r="BG91" s="148"/>
      <c r="BH91" s="148"/>
    </row>
    <row r="92" spans="1:60" outlineLevel="1" x14ac:dyDescent="0.25">
      <c r="A92" s="155"/>
      <c r="B92" s="156"/>
      <c r="C92" s="186" t="s">
        <v>71</v>
      </c>
      <c r="D92" s="158"/>
      <c r="E92" s="159">
        <v>4</v>
      </c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48"/>
      <c r="Z92" s="148"/>
      <c r="AA92" s="148"/>
      <c r="AB92" s="148"/>
      <c r="AC92" s="148"/>
      <c r="AD92" s="148"/>
      <c r="AE92" s="148"/>
      <c r="AF92" s="148"/>
      <c r="AG92" s="148" t="s">
        <v>159</v>
      </c>
      <c r="AH92" s="148">
        <v>0</v>
      </c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outlineLevel="1" x14ac:dyDescent="0.25">
      <c r="A93" s="167">
        <v>30</v>
      </c>
      <c r="B93" s="168" t="s">
        <v>575</v>
      </c>
      <c r="C93" s="185" t="s">
        <v>576</v>
      </c>
      <c r="D93" s="169" t="s">
        <v>190</v>
      </c>
      <c r="E93" s="170">
        <v>115</v>
      </c>
      <c r="F93" s="171"/>
      <c r="G93" s="172">
        <f>ROUND(E93*F93,2)</f>
        <v>0</v>
      </c>
      <c r="H93" s="171"/>
      <c r="I93" s="172">
        <f>ROUND(E93*H93,2)</f>
        <v>0</v>
      </c>
      <c r="J93" s="171"/>
      <c r="K93" s="172">
        <f>ROUND(E93*J93,2)</f>
        <v>0</v>
      </c>
      <c r="L93" s="172">
        <v>21</v>
      </c>
      <c r="M93" s="172">
        <f>G93*(1+L93/100)</f>
        <v>0</v>
      </c>
      <c r="N93" s="172">
        <v>4.0000000000000001E-3</v>
      </c>
      <c r="O93" s="172">
        <f>ROUND(E93*N93,2)</f>
        <v>0.46</v>
      </c>
      <c r="P93" s="172">
        <v>0</v>
      </c>
      <c r="Q93" s="172">
        <f>ROUND(E93*P93,2)</f>
        <v>0</v>
      </c>
      <c r="R93" s="172"/>
      <c r="S93" s="172" t="s">
        <v>403</v>
      </c>
      <c r="T93" s="173" t="s">
        <v>137</v>
      </c>
      <c r="U93" s="157">
        <v>0</v>
      </c>
      <c r="V93" s="157">
        <f>ROUND(E93*U93,2)</f>
        <v>0</v>
      </c>
      <c r="W93" s="157"/>
      <c r="X93" s="157" t="s">
        <v>306</v>
      </c>
      <c r="Y93" s="148"/>
      <c r="Z93" s="148"/>
      <c r="AA93" s="148"/>
      <c r="AB93" s="148"/>
      <c r="AC93" s="148"/>
      <c r="AD93" s="148"/>
      <c r="AE93" s="148"/>
      <c r="AF93" s="148"/>
      <c r="AG93" s="148" t="s">
        <v>321</v>
      </c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outlineLevel="1" x14ac:dyDescent="0.25">
      <c r="A94" s="155"/>
      <c r="B94" s="156"/>
      <c r="C94" s="186" t="s">
        <v>577</v>
      </c>
      <c r="D94" s="158"/>
      <c r="E94" s="159">
        <v>115</v>
      </c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48"/>
      <c r="Z94" s="148"/>
      <c r="AA94" s="148"/>
      <c r="AB94" s="148"/>
      <c r="AC94" s="148"/>
      <c r="AD94" s="148"/>
      <c r="AE94" s="148"/>
      <c r="AF94" s="148"/>
      <c r="AG94" s="148" t="s">
        <v>159</v>
      </c>
      <c r="AH94" s="148">
        <v>0</v>
      </c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outlineLevel="1" x14ac:dyDescent="0.25">
      <c r="A95" s="167">
        <v>31</v>
      </c>
      <c r="B95" s="168" t="s">
        <v>578</v>
      </c>
      <c r="C95" s="185" t="s">
        <v>579</v>
      </c>
      <c r="D95" s="169" t="s">
        <v>190</v>
      </c>
      <c r="E95" s="170">
        <v>50</v>
      </c>
      <c r="F95" s="171"/>
      <c r="G95" s="172">
        <f>ROUND(E95*F95,2)</f>
        <v>0</v>
      </c>
      <c r="H95" s="171"/>
      <c r="I95" s="172">
        <f>ROUND(E95*H95,2)</f>
        <v>0</v>
      </c>
      <c r="J95" s="171"/>
      <c r="K95" s="172">
        <f>ROUND(E95*J95,2)</f>
        <v>0</v>
      </c>
      <c r="L95" s="172">
        <v>21</v>
      </c>
      <c r="M95" s="172">
        <f>G95*(1+L95/100)</f>
        <v>0</v>
      </c>
      <c r="N95" s="172">
        <v>4.0000000000000001E-3</v>
      </c>
      <c r="O95" s="172">
        <f>ROUND(E95*N95,2)</f>
        <v>0.2</v>
      </c>
      <c r="P95" s="172">
        <v>0</v>
      </c>
      <c r="Q95" s="172">
        <f>ROUND(E95*P95,2)</f>
        <v>0</v>
      </c>
      <c r="R95" s="172" t="s">
        <v>305</v>
      </c>
      <c r="S95" s="172" t="s">
        <v>136</v>
      </c>
      <c r="T95" s="173" t="s">
        <v>182</v>
      </c>
      <c r="U95" s="157">
        <v>0</v>
      </c>
      <c r="V95" s="157">
        <f>ROUND(E95*U95,2)</f>
        <v>0</v>
      </c>
      <c r="W95" s="157"/>
      <c r="X95" s="157" t="s">
        <v>306</v>
      </c>
      <c r="Y95" s="148"/>
      <c r="Z95" s="148"/>
      <c r="AA95" s="148"/>
      <c r="AB95" s="148"/>
      <c r="AC95" s="148"/>
      <c r="AD95" s="148"/>
      <c r="AE95" s="148"/>
      <c r="AF95" s="148"/>
      <c r="AG95" s="148" t="s">
        <v>321</v>
      </c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outlineLevel="1" x14ac:dyDescent="0.25">
      <c r="A96" s="155"/>
      <c r="B96" s="156"/>
      <c r="C96" s="186" t="s">
        <v>580</v>
      </c>
      <c r="D96" s="158"/>
      <c r="E96" s="159">
        <v>50</v>
      </c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48"/>
      <c r="Z96" s="148"/>
      <c r="AA96" s="148"/>
      <c r="AB96" s="148"/>
      <c r="AC96" s="148"/>
      <c r="AD96" s="148"/>
      <c r="AE96" s="148"/>
      <c r="AF96" s="148"/>
      <c r="AG96" s="148" t="s">
        <v>159</v>
      </c>
      <c r="AH96" s="148">
        <v>0</v>
      </c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outlineLevel="1" x14ac:dyDescent="0.25">
      <c r="A97" s="167">
        <v>32</v>
      </c>
      <c r="B97" s="168" t="s">
        <v>581</v>
      </c>
      <c r="C97" s="185" t="s">
        <v>582</v>
      </c>
      <c r="D97" s="169" t="s">
        <v>190</v>
      </c>
      <c r="E97" s="170">
        <v>35</v>
      </c>
      <c r="F97" s="171"/>
      <c r="G97" s="172">
        <f>ROUND(E97*F97,2)</f>
        <v>0</v>
      </c>
      <c r="H97" s="171"/>
      <c r="I97" s="172">
        <f>ROUND(E97*H97,2)</f>
        <v>0</v>
      </c>
      <c r="J97" s="171"/>
      <c r="K97" s="172">
        <f>ROUND(E97*J97,2)</f>
        <v>0</v>
      </c>
      <c r="L97" s="172">
        <v>21</v>
      </c>
      <c r="M97" s="172">
        <f>G97*(1+L97/100)</f>
        <v>0</v>
      </c>
      <c r="N97" s="172">
        <v>2E-3</v>
      </c>
      <c r="O97" s="172">
        <f>ROUND(E97*N97,2)</f>
        <v>7.0000000000000007E-2</v>
      </c>
      <c r="P97" s="172">
        <v>0</v>
      </c>
      <c r="Q97" s="172">
        <f>ROUND(E97*P97,2)</f>
        <v>0</v>
      </c>
      <c r="R97" s="172"/>
      <c r="S97" s="172" t="s">
        <v>403</v>
      </c>
      <c r="T97" s="173" t="s">
        <v>137</v>
      </c>
      <c r="U97" s="157">
        <v>0</v>
      </c>
      <c r="V97" s="157">
        <f>ROUND(E97*U97,2)</f>
        <v>0</v>
      </c>
      <c r="W97" s="157"/>
      <c r="X97" s="157" t="s">
        <v>306</v>
      </c>
      <c r="Y97" s="148"/>
      <c r="Z97" s="148"/>
      <c r="AA97" s="148"/>
      <c r="AB97" s="148"/>
      <c r="AC97" s="148"/>
      <c r="AD97" s="148"/>
      <c r="AE97" s="148"/>
      <c r="AF97" s="148"/>
      <c r="AG97" s="148" t="s">
        <v>321</v>
      </c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outlineLevel="1" x14ac:dyDescent="0.25">
      <c r="A98" s="155"/>
      <c r="B98" s="156"/>
      <c r="C98" s="186" t="s">
        <v>583</v>
      </c>
      <c r="D98" s="158"/>
      <c r="E98" s="159">
        <v>35</v>
      </c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48"/>
      <c r="Z98" s="148"/>
      <c r="AA98" s="148"/>
      <c r="AB98" s="148"/>
      <c r="AC98" s="148"/>
      <c r="AD98" s="148"/>
      <c r="AE98" s="148"/>
      <c r="AF98" s="148"/>
      <c r="AG98" s="148" t="s">
        <v>159</v>
      </c>
      <c r="AH98" s="148">
        <v>0</v>
      </c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outlineLevel="1" x14ac:dyDescent="0.25">
      <c r="A99" s="167">
        <v>33</v>
      </c>
      <c r="B99" s="168" t="s">
        <v>584</v>
      </c>
      <c r="C99" s="185" t="s">
        <v>585</v>
      </c>
      <c r="D99" s="169" t="s">
        <v>190</v>
      </c>
      <c r="E99" s="170">
        <v>12</v>
      </c>
      <c r="F99" s="171"/>
      <c r="G99" s="172">
        <f>ROUND(E99*F99,2)</f>
        <v>0</v>
      </c>
      <c r="H99" s="171"/>
      <c r="I99" s="172">
        <f>ROUND(E99*H99,2)</f>
        <v>0</v>
      </c>
      <c r="J99" s="171"/>
      <c r="K99" s="172">
        <f>ROUND(E99*J99,2)</f>
        <v>0</v>
      </c>
      <c r="L99" s="172">
        <v>21</v>
      </c>
      <c r="M99" s="172">
        <f>G99*(1+L99/100)</f>
        <v>0</v>
      </c>
      <c r="N99" s="172">
        <v>2.1999999999999999E-2</v>
      </c>
      <c r="O99" s="172">
        <f>ROUND(E99*N99,2)</f>
        <v>0.26</v>
      </c>
      <c r="P99" s="172">
        <v>0</v>
      </c>
      <c r="Q99" s="172">
        <f>ROUND(E99*P99,2)</f>
        <v>0</v>
      </c>
      <c r="R99" s="172" t="s">
        <v>305</v>
      </c>
      <c r="S99" s="172" t="s">
        <v>136</v>
      </c>
      <c r="T99" s="173" t="s">
        <v>182</v>
      </c>
      <c r="U99" s="157">
        <v>0</v>
      </c>
      <c r="V99" s="157">
        <f>ROUND(E99*U99,2)</f>
        <v>0</v>
      </c>
      <c r="W99" s="157"/>
      <c r="X99" s="157" t="s">
        <v>306</v>
      </c>
      <c r="Y99" s="148"/>
      <c r="Z99" s="148"/>
      <c r="AA99" s="148"/>
      <c r="AB99" s="148"/>
      <c r="AC99" s="148"/>
      <c r="AD99" s="148"/>
      <c r="AE99" s="148"/>
      <c r="AF99" s="148"/>
      <c r="AG99" s="148" t="s">
        <v>307</v>
      </c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outlineLevel="1" x14ac:dyDescent="0.25">
      <c r="A100" s="155"/>
      <c r="B100" s="156"/>
      <c r="C100" s="186" t="s">
        <v>567</v>
      </c>
      <c r="D100" s="158"/>
      <c r="E100" s="159">
        <v>12</v>
      </c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48"/>
      <c r="Z100" s="148"/>
      <c r="AA100" s="148"/>
      <c r="AB100" s="148"/>
      <c r="AC100" s="148"/>
      <c r="AD100" s="148"/>
      <c r="AE100" s="148"/>
      <c r="AF100" s="148"/>
      <c r="AG100" s="148" t="s">
        <v>159</v>
      </c>
      <c r="AH100" s="148">
        <v>0</v>
      </c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x14ac:dyDescent="0.25">
      <c r="A101" s="161" t="s">
        <v>131</v>
      </c>
      <c r="B101" s="162" t="s">
        <v>58</v>
      </c>
      <c r="C101" s="183" t="s">
        <v>78</v>
      </c>
      <c r="D101" s="163"/>
      <c r="E101" s="164"/>
      <c r="F101" s="165"/>
      <c r="G101" s="165">
        <f>SUMIF(AG102:AG105,"&lt;&gt;NOR",G102:G105)</f>
        <v>0</v>
      </c>
      <c r="H101" s="165"/>
      <c r="I101" s="165">
        <f>SUM(I102:I105)</f>
        <v>0</v>
      </c>
      <c r="J101" s="165"/>
      <c r="K101" s="165">
        <f>SUM(K102:K105)</f>
        <v>0</v>
      </c>
      <c r="L101" s="165"/>
      <c r="M101" s="165">
        <f>SUM(M102:M105)</f>
        <v>0</v>
      </c>
      <c r="N101" s="165"/>
      <c r="O101" s="165">
        <f>SUM(O102:O105)</f>
        <v>0</v>
      </c>
      <c r="P101" s="165"/>
      <c r="Q101" s="165">
        <f>SUM(Q102:Q105)</f>
        <v>0</v>
      </c>
      <c r="R101" s="165"/>
      <c r="S101" s="165"/>
      <c r="T101" s="166"/>
      <c r="U101" s="160"/>
      <c r="V101" s="160">
        <f>SUM(V102:V105)</f>
        <v>44.21</v>
      </c>
      <c r="W101" s="160"/>
      <c r="X101" s="160"/>
      <c r="AG101" t="s">
        <v>132</v>
      </c>
    </row>
    <row r="102" spans="1:60" ht="20.399999999999999" outlineLevel="1" x14ac:dyDescent="0.25">
      <c r="A102" s="167">
        <v>34</v>
      </c>
      <c r="B102" s="168" t="s">
        <v>323</v>
      </c>
      <c r="C102" s="185" t="s">
        <v>324</v>
      </c>
      <c r="D102" s="169" t="s">
        <v>208</v>
      </c>
      <c r="E102" s="170">
        <v>294.75</v>
      </c>
      <c r="F102" s="171"/>
      <c r="G102" s="172">
        <f>ROUND(E102*F102,2)</f>
        <v>0</v>
      </c>
      <c r="H102" s="171"/>
      <c r="I102" s="172">
        <f>ROUND(E102*H102,2)</f>
        <v>0</v>
      </c>
      <c r="J102" s="171"/>
      <c r="K102" s="172">
        <f>ROUND(E102*J102,2)</f>
        <v>0</v>
      </c>
      <c r="L102" s="172">
        <v>21</v>
      </c>
      <c r="M102" s="172">
        <f>G102*(1+L102/100)</f>
        <v>0</v>
      </c>
      <c r="N102" s="172">
        <v>0</v>
      </c>
      <c r="O102" s="172">
        <f>ROUND(E102*N102,2)</f>
        <v>0</v>
      </c>
      <c r="P102" s="172">
        <v>0</v>
      </c>
      <c r="Q102" s="172">
        <f>ROUND(E102*P102,2)</f>
        <v>0</v>
      </c>
      <c r="R102" s="172" t="s">
        <v>200</v>
      </c>
      <c r="S102" s="172" t="s">
        <v>136</v>
      </c>
      <c r="T102" s="173" t="s">
        <v>182</v>
      </c>
      <c r="U102" s="157">
        <v>0.15</v>
      </c>
      <c r="V102" s="157">
        <f>ROUND(E102*U102,2)</f>
        <v>44.21</v>
      </c>
      <c r="W102" s="157"/>
      <c r="X102" s="157" t="s">
        <v>183</v>
      </c>
      <c r="Y102" s="148"/>
      <c r="Z102" s="148"/>
      <c r="AA102" s="148"/>
      <c r="AB102" s="148"/>
      <c r="AC102" s="148"/>
      <c r="AD102" s="148"/>
      <c r="AE102" s="148"/>
      <c r="AF102" s="148"/>
      <c r="AG102" s="148" t="s">
        <v>184</v>
      </c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outlineLevel="1" x14ac:dyDescent="0.25">
      <c r="A103" s="155"/>
      <c r="B103" s="156"/>
      <c r="C103" s="262" t="s">
        <v>325</v>
      </c>
      <c r="D103" s="263"/>
      <c r="E103" s="263"/>
      <c r="F103" s="263"/>
      <c r="G103" s="263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48"/>
      <c r="Z103" s="148"/>
      <c r="AA103" s="148"/>
      <c r="AB103" s="148"/>
      <c r="AC103" s="148"/>
      <c r="AD103" s="148"/>
      <c r="AE103" s="148"/>
      <c r="AF103" s="148"/>
      <c r="AG103" s="148" t="s">
        <v>186</v>
      </c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81" t="str">
        <f>C103</f>
        <v>z rostlé horniny tř.1 - 4 pod násypy z hornin soudržných do 92% PS a hornin nesoudržných sypkých relativní ulehlosti I(d) do 0,8</v>
      </c>
      <c r="BB103" s="148"/>
      <c r="BC103" s="148"/>
      <c r="BD103" s="148"/>
      <c r="BE103" s="148"/>
      <c r="BF103" s="148"/>
      <c r="BG103" s="148"/>
      <c r="BH103" s="148"/>
    </row>
    <row r="104" spans="1:60" outlineLevel="1" x14ac:dyDescent="0.25">
      <c r="A104" s="155"/>
      <c r="B104" s="156"/>
      <c r="C104" s="186" t="s">
        <v>586</v>
      </c>
      <c r="D104" s="158"/>
      <c r="E104" s="159">
        <v>366.75</v>
      </c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48"/>
      <c r="Z104" s="148"/>
      <c r="AA104" s="148"/>
      <c r="AB104" s="148"/>
      <c r="AC104" s="148"/>
      <c r="AD104" s="148"/>
      <c r="AE104" s="148"/>
      <c r="AF104" s="148"/>
      <c r="AG104" s="148" t="s">
        <v>159</v>
      </c>
      <c r="AH104" s="148">
        <v>0</v>
      </c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outlineLevel="1" x14ac:dyDescent="0.25">
      <c r="A105" s="155"/>
      <c r="B105" s="156"/>
      <c r="C105" s="186" t="s">
        <v>587</v>
      </c>
      <c r="D105" s="158"/>
      <c r="E105" s="159">
        <v>-72</v>
      </c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48"/>
      <c r="Z105" s="148"/>
      <c r="AA105" s="148"/>
      <c r="AB105" s="148"/>
      <c r="AC105" s="148"/>
      <c r="AD105" s="148"/>
      <c r="AE105" s="148"/>
      <c r="AF105" s="148"/>
      <c r="AG105" s="148" t="s">
        <v>159</v>
      </c>
      <c r="AH105" s="148">
        <v>0</v>
      </c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x14ac:dyDescent="0.25">
      <c r="A106" s="161" t="s">
        <v>131</v>
      </c>
      <c r="B106" s="162" t="s">
        <v>84</v>
      </c>
      <c r="C106" s="183" t="s">
        <v>85</v>
      </c>
      <c r="D106" s="163"/>
      <c r="E106" s="164"/>
      <c r="F106" s="165"/>
      <c r="G106" s="165">
        <f>SUMIF(AG107:AG130,"&lt;&gt;NOR",G107:G130)</f>
        <v>0</v>
      </c>
      <c r="H106" s="165"/>
      <c r="I106" s="165">
        <f>SUM(I107:I130)</f>
        <v>0</v>
      </c>
      <c r="J106" s="165"/>
      <c r="K106" s="165">
        <f>SUM(K107:K130)</f>
        <v>0</v>
      </c>
      <c r="L106" s="165"/>
      <c r="M106" s="165">
        <f>SUM(M107:M130)</f>
        <v>0</v>
      </c>
      <c r="N106" s="165"/>
      <c r="O106" s="165">
        <f>SUM(O107:O130)</f>
        <v>471.45</v>
      </c>
      <c r="P106" s="165"/>
      <c r="Q106" s="165">
        <f>SUM(Q107:Q130)</f>
        <v>0</v>
      </c>
      <c r="R106" s="165"/>
      <c r="S106" s="165"/>
      <c r="T106" s="166"/>
      <c r="U106" s="160"/>
      <c r="V106" s="160">
        <f>SUM(V107:V130)</f>
        <v>203.68</v>
      </c>
      <c r="W106" s="160"/>
      <c r="X106" s="160"/>
      <c r="AG106" t="s">
        <v>132</v>
      </c>
    </row>
    <row r="107" spans="1:60" outlineLevel="1" x14ac:dyDescent="0.25">
      <c r="A107" s="167">
        <v>35</v>
      </c>
      <c r="B107" s="168" t="s">
        <v>340</v>
      </c>
      <c r="C107" s="185" t="s">
        <v>341</v>
      </c>
      <c r="D107" s="169" t="s">
        <v>208</v>
      </c>
      <c r="E107" s="170">
        <v>292.5</v>
      </c>
      <c r="F107" s="171"/>
      <c r="G107" s="172">
        <f>ROUND(E107*F107,2)</f>
        <v>0</v>
      </c>
      <c r="H107" s="171"/>
      <c r="I107" s="172">
        <f>ROUND(E107*H107,2)</f>
        <v>0</v>
      </c>
      <c r="J107" s="171"/>
      <c r="K107" s="172">
        <f>ROUND(E107*J107,2)</f>
        <v>0</v>
      </c>
      <c r="L107" s="172">
        <v>21</v>
      </c>
      <c r="M107" s="172">
        <f>G107*(1+L107/100)</f>
        <v>0</v>
      </c>
      <c r="N107" s="172">
        <v>0.64500000000000002</v>
      </c>
      <c r="O107" s="172">
        <f>ROUND(E107*N107,2)</f>
        <v>188.66</v>
      </c>
      <c r="P107" s="172">
        <v>0</v>
      </c>
      <c r="Q107" s="172">
        <f>ROUND(E107*P107,2)</f>
        <v>0</v>
      </c>
      <c r="R107" s="172" t="s">
        <v>209</v>
      </c>
      <c r="S107" s="172" t="s">
        <v>136</v>
      </c>
      <c r="T107" s="173" t="s">
        <v>182</v>
      </c>
      <c r="U107" s="157">
        <v>2.4E-2</v>
      </c>
      <c r="V107" s="157">
        <f>ROUND(E107*U107,2)</f>
        <v>7.02</v>
      </c>
      <c r="W107" s="157"/>
      <c r="X107" s="157" t="s">
        <v>183</v>
      </c>
      <c r="Y107" s="148"/>
      <c r="Z107" s="148"/>
      <c r="AA107" s="148"/>
      <c r="AB107" s="148"/>
      <c r="AC107" s="148"/>
      <c r="AD107" s="148"/>
      <c r="AE107" s="148"/>
      <c r="AF107" s="148"/>
      <c r="AG107" s="148" t="s">
        <v>184</v>
      </c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outlineLevel="1" x14ac:dyDescent="0.25">
      <c r="A108" s="155"/>
      <c r="B108" s="156"/>
      <c r="C108" s="262" t="s">
        <v>342</v>
      </c>
      <c r="D108" s="263"/>
      <c r="E108" s="263"/>
      <c r="F108" s="263"/>
      <c r="G108" s="263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48"/>
      <c r="Z108" s="148"/>
      <c r="AA108" s="148"/>
      <c r="AB108" s="148"/>
      <c r="AC108" s="148"/>
      <c r="AD108" s="148"/>
      <c r="AE108" s="148"/>
      <c r="AF108" s="148"/>
      <c r="AG108" s="148" t="s">
        <v>186</v>
      </c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outlineLevel="1" x14ac:dyDescent="0.25">
      <c r="A109" s="155"/>
      <c r="B109" s="156"/>
      <c r="C109" s="186" t="s">
        <v>586</v>
      </c>
      <c r="D109" s="158"/>
      <c r="E109" s="159">
        <v>366.75</v>
      </c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48"/>
      <c r="Z109" s="148"/>
      <c r="AA109" s="148"/>
      <c r="AB109" s="148"/>
      <c r="AC109" s="148"/>
      <c r="AD109" s="148"/>
      <c r="AE109" s="148"/>
      <c r="AF109" s="148"/>
      <c r="AG109" s="148" t="s">
        <v>159</v>
      </c>
      <c r="AH109" s="148">
        <v>0</v>
      </c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outlineLevel="1" x14ac:dyDescent="0.25">
      <c r="A110" s="155"/>
      <c r="B110" s="156"/>
      <c r="C110" s="186" t="s">
        <v>588</v>
      </c>
      <c r="D110" s="158"/>
      <c r="E110" s="159">
        <v>-74.25</v>
      </c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48"/>
      <c r="Z110" s="148"/>
      <c r="AA110" s="148"/>
      <c r="AB110" s="148"/>
      <c r="AC110" s="148"/>
      <c r="AD110" s="148"/>
      <c r="AE110" s="148"/>
      <c r="AF110" s="148"/>
      <c r="AG110" s="148" t="s">
        <v>159</v>
      </c>
      <c r="AH110" s="148">
        <v>0</v>
      </c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ht="20.399999999999999" outlineLevel="1" x14ac:dyDescent="0.25">
      <c r="A111" s="167">
        <v>36</v>
      </c>
      <c r="B111" s="168" t="s">
        <v>344</v>
      </c>
      <c r="C111" s="185" t="s">
        <v>345</v>
      </c>
      <c r="D111" s="169" t="s">
        <v>208</v>
      </c>
      <c r="E111" s="170">
        <v>282.60000000000002</v>
      </c>
      <c r="F111" s="171"/>
      <c r="G111" s="172">
        <f>ROUND(E111*F111,2)</f>
        <v>0</v>
      </c>
      <c r="H111" s="171"/>
      <c r="I111" s="172">
        <f>ROUND(E111*H111,2)</f>
        <v>0</v>
      </c>
      <c r="J111" s="171"/>
      <c r="K111" s="172">
        <f>ROUND(E111*J111,2)</f>
        <v>0</v>
      </c>
      <c r="L111" s="172">
        <v>21</v>
      </c>
      <c r="M111" s="172">
        <f>G111*(1+L111/100)</f>
        <v>0</v>
      </c>
      <c r="N111" s="172">
        <v>0.378</v>
      </c>
      <c r="O111" s="172">
        <f>ROUND(E111*N111,2)</f>
        <v>106.82</v>
      </c>
      <c r="P111" s="172">
        <v>0</v>
      </c>
      <c r="Q111" s="172">
        <f>ROUND(E111*P111,2)</f>
        <v>0</v>
      </c>
      <c r="R111" s="172" t="s">
        <v>209</v>
      </c>
      <c r="S111" s="172" t="s">
        <v>136</v>
      </c>
      <c r="T111" s="173" t="s">
        <v>182</v>
      </c>
      <c r="U111" s="157">
        <v>2.5999999999999999E-2</v>
      </c>
      <c r="V111" s="157">
        <f>ROUND(E111*U111,2)</f>
        <v>7.35</v>
      </c>
      <c r="W111" s="157"/>
      <c r="X111" s="157" t="s">
        <v>183</v>
      </c>
      <c r="Y111" s="148"/>
      <c r="Z111" s="148"/>
      <c r="AA111" s="148"/>
      <c r="AB111" s="148"/>
      <c r="AC111" s="148"/>
      <c r="AD111" s="148"/>
      <c r="AE111" s="148"/>
      <c r="AF111" s="148"/>
      <c r="AG111" s="148" t="s">
        <v>184</v>
      </c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outlineLevel="1" x14ac:dyDescent="0.25">
      <c r="A112" s="155"/>
      <c r="B112" s="156"/>
      <c r="C112" s="186" t="s">
        <v>589</v>
      </c>
      <c r="D112" s="158"/>
      <c r="E112" s="159">
        <v>282.60000000000002</v>
      </c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48"/>
      <c r="Z112" s="148"/>
      <c r="AA112" s="148"/>
      <c r="AB112" s="148"/>
      <c r="AC112" s="148"/>
      <c r="AD112" s="148"/>
      <c r="AE112" s="148"/>
      <c r="AF112" s="148"/>
      <c r="AG112" s="148" t="s">
        <v>159</v>
      </c>
      <c r="AH112" s="148">
        <v>0</v>
      </c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ht="20.399999999999999" outlineLevel="1" x14ac:dyDescent="0.25">
      <c r="A113" s="167">
        <v>37</v>
      </c>
      <c r="B113" s="168" t="s">
        <v>347</v>
      </c>
      <c r="C113" s="185" t="s">
        <v>348</v>
      </c>
      <c r="D113" s="169" t="s">
        <v>208</v>
      </c>
      <c r="E113" s="170">
        <v>292.5</v>
      </c>
      <c r="F113" s="171"/>
      <c r="G113" s="172">
        <f>ROUND(E113*F113,2)</f>
        <v>0</v>
      </c>
      <c r="H113" s="171"/>
      <c r="I113" s="172">
        <f>ROUND(E113*H113,2)</f>
        <v>0</v>
      </c>
      <c r="J113" s="171"/>
      <c r="K113" s="172">
        <f>ROUND(E113*J113,2)</f>
        <v>0</v>
      </c>
      <c r="L113" s="172">
        <v>21</v>
      </c>
      <c r="M113" s="172">
        <f>G113*(1+L113/100)</f>
        <v>0</v>
      </c>
      <c r="N113" s="172">
        <v>0.378</v>
      </c>
      <c r="O113" s="172">
        <f>ROUND(E113*N113,2)</f>
        <v>110.57</v>
      </c>
      <c r="P113" s="172">
        <v>0</v>
      </c>
      <c r="Q113" s="172">
        <f>ROUND(E113*P113,2)</f>
        <v>0</v>
      </c>
      <c r="R113" s="172" t="s">
        <v>209</v>
      </c>
      <c r="S113" s="172" t="s">
        <v>136</v>
      </c>
      <c r="T113" s="173" t="s">
        <v>182</v>
      </c>
      <c r="U113" s="157">
        <v>2.5999999999999999E-2</v>
      </c>
      <c r="V113" s="157">
        <f>ROUND(E113*U113,2)</f>
        <v>7.61</v>
      </c>
      <c r="W113" s="157"/>
      <c r="X113" s="157" t="s">
        <v>183</v>
      </c>
      <c r="Y113" s="148"/>
      <c r="Z113" s="148"/>
      <c r="AA113" s="148"/>
      <c r="AB113" s="148"/>
      <c r="AC113" s="148"/>
      <c r="AD113" s="148"/>
      <c r="AE113" s="148"/>
      <c r="AF113" s="148"/>
      <c r="AG113" s="148" t="s">
        <v>184</v>
      </c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outlineLevel="1" x14ac:dyDescent="0.25">
      <c r="A114" s="155"/>
      <c r="B114" s="156"/>
      <c r="C114" s="186" t="s">
        <v>590</v>
      </c>
      <c r="D114" s="158"/>
      <c r="E114" s="159">
        <v>292.5</v>
      </c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48"/>
      <c r="Z114" s="148"/>
      <c r="AA114" s="148"/>
      <c r="AB114" s="148"/>
      <c r="AC114" s="148"/>
      <c r="AD114" s="148"/>
      <c r="AE114" s="148"/>
      <c r="AF114" s="148"/>
      <c r="AG114" s="148" t="s">
        <v>159</v>
      </c>
      <c r="AH114" s="148">
        <v>0</v>
      </c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60" outlineLevel="1" x14ac:dyDescent="0.25">
      <c r="A115" s="167">
        <v>38</v>
      </c>
      <c r="B115" s="168" t="s">
        <v>378</v>
      </c>
      <c r="C115" s="185" t="s">
        <v>379</v>
      </c>
      <c r="D115" s="169" t="s">
        <v>230</v>
      </c>
      <c r="E115" s="170">
        <v>39.979999999999997</v>
      </c>
      <c r="F115" s="171"/>
      <c r="G115" s="172">
        <f>ROUND(E115*F115,2)</f>
        <v>0</v>
      </c>
      <c r="H115" s="171"/>
      <c r="I115" s="172">
        <f>ROUND(E115*H115,2)</f>
        <v>0</v>
      </c>
      <c r="J115" s="171"/>
      <c r="K115" s="172">
        <f>ROUND(E115*J115,2)</f>
        <v>0</v>
      </c>
      <c r="L115" s="172">
        <v>21</v>
      </c>
      <c r="M115" s="172">
        <f>G115*(1+L115/100)</f>
        <v>0</v>
      </c>
      <c r="N115" s="172">
        <v>3.6000000000000002E-4</v>
      </c>
      <c r="O115" s="172">
        <f>ROUND(E115*N115,2)</f>
        <v>0.01</v>
      </c>
      <c r="P115" s="172">
        <v>0</v>
      </c>
      <c r="Q115" s="172">
        <f>ROUND(E115*P115,2)</f>
        <v>0</v>
      </c>
      <c r="R115" s="172" t="s">
        <v>209</v>
      </c>
      <c r="S115" s="172" t="s">
        <v>136</v>
      </c>
      <c r="T115" s="173" t="s">
        <v>182</v>
      </c>
      <c r="U115" s="157">
        <v>0.43</v>
      </c>
      <c r="V115" s="157">
        <f>ROUND(E115*U115,2)</f>
        <v>17.190000000000001</v>
      </c>
      <c r="W115" s="157"/>
      <c r="X115" s="157" t="s">
        <v>183</v>
      </c>
      <c r="Y115" s="148"/>
      <c r="Z115" s="148"/>
      <c r="AA115" s="148"/>
      <c r="AB115" s="148"/>
      <c r="AC115" s="148"/>
      <c r="AD115" s="148"/>
      <c r="AE115" s="148"/>
      <c r="AF115" s="148"/>
      <c r="AG115" s="148" t="s">
        <v>184</v>
      </c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</row>
    <row r="116" spans="1:60" outlineLevel="1" x14ac:dyDescent="0.25">
      <c r="A116" s="155"/>
      <c r="B116" s="156"/>
      <c r="C116" s="186" t="s">
        <v>591</v>
      </c>
      <c r="D116" s="158"/>
      <c r="E116" s="159">
        <v>6.28</v>
      </c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48"/>
      <c r="Z116" s="148"/>
      <c r="AA116" s="148"/>
      <c r="AB116" s="148"/>
      <c r="AC116" s="148"/>
      <c r="AD116" s="148"/>
      <c r="AE116" s="148"/>
      <c r="AF116" s="148"/>
      <c r="AG116" s="148" t="s">
        <v>159</v>
      </c>
      <c r="AH116" s="148">
        <v>0</v>
      </c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60" outlineLevel="1" x14ac:dyDescent="0.25">
      <c r="A117" s="155"/>
      <c r="B117" s="156"/>
      <c r="C117" s="186" t="s">
        <v>592</v>
      </c>
      <c r="D117" s="158"/>
      <c r="E117" s="159">
        <v>33.700000000000003</v>
      </c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48"/>
      <c r="Z117" s="148"/>
      <c r="AA117" s="148"/>
      <c r="AB117" s="148"/>
      <c r="AC117" s="148"/>
      <c r="AD117" s="148"/>
      <c r="AE117" s="148"/>
      <c r="AF117" s="148"/>
      <c r="AG117" s="148" t="s">
        <v>159</v>
      </c>
      <c r="AH117" s="148">
        <v>0</v>
      </c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outlineLevel="1" x14ac:dyDescent="0.25">
      <c r="A118" s="167">
        <v>39</v>
      </c>
      <c r="B118" s="168" t="s">
        <v>593</v>
      </c>
      <c r="C118" s="185" t="s">
        <v>594</v>
      </c>
      <c r="D118" s="169" t="s">
        <v>208</v>
      </c>
      <c r="E118" s="170">
        <v>276.07499999999999</v>
      </c>
      <c r="F118" s="171"/>
      <c r="G118" s="172">
        <f>ROUND(E118*F118,2)</f>
        <v>0</v>
      </c>
      <c r="H118" s="171"/>
      <c r="I118" s="172">
        <f>ROUND(E118*H118,2)</f>
        <v>0</v>
      </c>
      <c r="J118" s="171"/>
      <c r="K118" s="172">
        <f>ROUND(E118*J118,2)</f>
        <v>0</v>
      </c>
      <c r="L118" s="172">
        <v>21</v>
      </c>
      <c r="M118" s="172">
        <f>G118*(1+L118/100)</f>
        <v>0</v>
      </c>
      <c r="N118" s="172">
        <v>3.15E-2</v>
      </c>
      <c r="O118" s="172">
        <f>ROUND(E118*N118,2)</f>
        <v>8.6999999999999993</v>
      </c>
      <c r="P118" s="172">
        <v>0</v>
      </c>
      <c r="Q118" s="172">
        <f>ROUND(E118*P118,2)</f>
        <v>0</v>
      </c>
      <c r="R118" s="172" t="s">
        <v>209</v>
      </c>
      <c r="S118" s="172" t="s">
        <v>136</v>
      </c>
      <c r="T118" s="173" t="s">
        <v>182</v>
      </c>
      <c r="U118" s="157">
        <v>0.52</v>
      </c>
      <c r="V118" s="157">
        <f>ROUND(E118*U118,2)</f>
        <v>143.56</v>
      </c>
      <c r="W118" s="157"/>
      <c r="X118" s="157" t="s">
        <v>183</v>
      </c>
      <c r="Y118" s="148"/>
      <c r="Z118" s="148"/>
      <c r="AA118" s="148"/>
      <c r="AB118" s="148"/>
      <c r="AC118" s="148"/>
      <c r="AD118" s="148"/>
      <c r="AE118" s="148"/>
      <c r="AF118" s="148"/>
      <c r="AG118" s="148" t="s">
        <v>184</v>
      </c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outlineLevel="1" x14ac:dyDescent="0.25">
      <c r="A119" s="155"/>
      <c r="B119" s="156"/>
      <c r="C119" s="262" t="s">
        <v>383</v>
      </c>
      <c r="D119" s="263"/>
      <c r="E119" s="263"/>
      <c r="F119" s="263"/>
      <c r="G119" s="263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48"/>
      <c r="Z119" s="148"/>
      <c r="AA119" s="148"/>
      <c r="AB119" s="148"/>
      <c r="AC119" s="148"/>
      <c r="AD119" s="148"/>
      <c r="AE119" s="148"/>
      <c r="AF119" s="148"/>
      <c r="AG119" s="148" t="s">
        <v>186</v>
      </c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outlineLevel="1" x14ac:dyDescent="0.25">
      <c r="A120" s="155"/>
      <c r="B120" s="156"/>
      <c r="C120" s="186" t="s">
        <v>595</v>
      </c>
      <c r="D120" s="158"/>
      <c r="E120" s="159">
        <v>276.07499999999999</v>
      </c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48"/>
      <c r="Z120" s="148"/>
      <c r="AA120" s="148"/>
      <c r="AB120" s="148"/>
      <c r="AC120" s="148"/>
      <c r="AD120" s="148"/>
      <c r="AE120" s="148"/>
      <c r="AF120" s="148"/>
      <c r="AG120" s="148" t="s">
        <v>159</v>
      </c>
      <c r="AH120" s="148">
        <v>0</v>
      </c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ht="20.399999999999999" outlineLevel="1" x14ac:dyDescent="0.25">
      <c r="A121" s="167">
        <v>40</v>
      </c>
      <c r="B121" s="168" t="s">
        <v>385</v>
      </c>
      <c r="C121" s="185" t="s">
        <v>386</v>
      </c>
      <c r="D121" s="169" t="s">
        <v>190</v>
      </c>
      <c r="E121" s="170">
        <v>64.099999999999994</v>
      </c>
      <c r="F121" s="171"/>
      <c r="G121" s="172">
        <f>ROUND(E121*F121,2)</f>
        <v>0</v>
      </c>
      <c r="H121" s="171"/>
      <c r="I121" s="172">
        <f>ROUND(E121*H121,2)</f>
        <v>0</v>
      </c>
      <c r="J121" s="171"/>
      <c r="K121" s="172">
        <f>ROUND(E121*J121,2)</f>
        <v>0</v>
      </c>
      <c r="L121" s="172">
        <v>21</v>
      </c>
      <c r="M121" s="172">
        <f>G121*(1+L121/100)</f>
        <v>0</v>
      </c>
      <c r="N121" s="172">
        <v>9.3450000000000005E-2</v>
      </c>
      <c r="O121" s="172">
        <f>ROUND(E121*N121,2)</f>
        <v>5.99</v>
      </c>
      <c r="P121" s="172">
        <v>0</v>
      </c>
      <c r="Q121" s="172">
        <f>ROUND(E121*P121,2)</f>
        <v>0</v>
      </c>
      <c r="R121" s="172" t="s">
        <v>209</v>
      </c>
      <c r="S121" s="172" t="s">
        <v>136</v>
      </c>
      <c r="T121" s="173" t="s">
        <v>182</v>
      </c>
      <c r="U121" s="157">
        <v>0.22581999999999999</v>
      </c>
      <c r="V121" s="157">
        <f>ROUND(E121*U121,2)</f>
        <v>14.48</v>
      </c>
      <c r="W121" s="157"/>
      <c r="X121" s="157" t="s">
        <v>183</v>
      </c>
      <c r="Y121" s="148"/>
      <c r="Z121" s="148"/>
      <c r="AA121" s="148"/>
      <c r="AB121" s="148"/>
      <c r="AC121" s="148"/>
      <c r="AD121" s="148"/>
      <c r="AE121" s="148"/>
      <c r="AF121" s="148"/>
      <c r="AG121" s="148" t="s">
        <v>184</v>
      </c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outlineLevel="1" x14ac:dyDescent="0.25">
      <c r="A122" s="155"/>
      <c r="B122" s="156"/>
      <c r="C122" s="186" t="s">
        <v>596</v>
      </c>
      <c r="D122" s="158"/>
      <c r="E122" s="159">
        <v>64.099999999999994</v>
      </c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48"/>
      <c r="Z122" s="148"/>
      <c r="AA122" s="148"/>
      <c r="AB122" s="148"/>
      <c r="AC122" s="148"/>
      <c r="AD122" s="148"/>
      <c r="AE122" s="148"/>
      <c r="AF122" s="148"/>
      <c r="AG122" s="148" t="s">
        <v>159</v>
      </c>
      <c r="AH122" s="148">
        <v>0</v>
      </c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ht="20.399999999999999" outlineLevel="1" x14ac:dyDescent="0.25">
      <c r="A123" s="167">
        <v>41</v>
      </c>
      <c r="B123" s="168" t="s">
        <v>388</v>
      </c>
      <c r="C123" s="185" t="s">
        <v>389</v>
      </c>
      <c r="D123" s="169" t="s">
        <v>190</v>
      </c>
      <c r="E123" s="170">
        <v>128.19999999999999</v>
      </c>
      <c r="F123" s="171"/>
      <c r="G123" s="172">
        <f>ROUND(E123*F123,2)</f>
        <v>0</v>
      </c>
      <c r="H123" s="171"/>
      <c r="I123" s="172">
        <f>ROUND(E123*H123,2)</f>
        <v>0</v>
      </c>
      <c r="J123" s="171"/>
      <c r="K123" s="172">
        <f>ROUND(E123*J123,2)</f>
        <v>0</v>
      </c>
      <c r="L123" s="172">
        <v>21</v>
      </c>
      <c r="M123" s="172">
        <f>G123*(1+L123/100)</f>
        <v>0</v>
      </c>
      <c r="N123" s="172">
        <v>6.5599999999999999E-3</v>
      </c>
      <c r="O123" s="172">
        <f>ROUND(E123*N123,2)</f>
        <v>0.84</v>
      </c>
      <c r="P123" s="172">
        <v>0</v>
      </c>
      <c r="Q123" s="172">
        <f>ROUND(E123*P123,2)</f>
        <v>0</v>
      </c>
      <c r="R123" s="172" t="s">
        <v>209</v>
      </c>
      <c r="S123" s="172" t="s">
        <v>136</v>
      </c>
      <c r="T123" s="173" t="s">
        <v>182</v>
      </c>
      <c r="U123" s="157">
        <v>0.05</v>
      </c>
      <c r="V123" s="157">
        <f>ROUND(E123*U123,2)</f>
        <v>6.41</v>
      </c>
      <c r="W123" s="157"/>
      <c r="X123" s="157" t="s">
        <v>183</v>
      </c>
      <c r="Y123" s="148"/>
      <c r="Z123" s="148"/>
      <c r="AA123" s="148"/>
      <c r="AB123" s="148"/>
      <c r="AC123" s="148"/>
      <c r="AD123" s="148"/>
      <c r="AE123" s="148"/>
      <c r="AF123" s="148"/>
      <c r="AG123" s="148" t="s">
        <v>184</v>
      </c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:60" outlineLevel="1" x14ac:dyDescent="0.25">
      <c r="A124" s="155"/>
      <c r="B124" s="156"/>
      <c r="C124" s="186" t="s">
        <v>597</v>
      </c>
      <c r="D124" s="158"/>
      <c r="E124" s="159">
        <v>128.19999999999999</v>
      </c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48"/>
      <c r="Z124" s="148"/>
      <c r="AA124" s="148"/>
      <c r="AB124" s="148"/>
      <c r="AC124" s="148"/>
      <c r="AD124" s="148"/>
      <c r="AE124" s="148"/>
      <c r="AF124" s="148"/>
      <c r="AG124" s="148" t="s">
        <v>159</v>
      </c>
      <c r="AH124" s="148">
        <v>0</v>
      </c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:60" ht="20.399999999999999" outlineLevel="1" x14ac:dyDescent="0.25">
      <c r="A125" s="167">
        <v>42</v>
      </c>
      <c r="B125" s="168" t="s">
        <v>391</v>
      </c>
      <c r="C125" s="185" t="s">
        <v>392</v>
      </c>
      <c r="D125" s="169" t="s">
        <v>190</v>
      </c>
      <c r="E125" s="170">
        <v>2</v>
      </c>
      <c r="F125" s="171"/>
      <c r="G125" s="172">
        <f>ROUND(E125*F125,2)</f>
        <v>0</v>
      </c>
      <c r="H125" s="171"/>
      <c r="I125" s="172">
        <f>ROUND(E125*H125,2)</f>
        <v>0</v>
      </c>
      <c r="J125" s="171"/>
      <c r="K125" s="172">
        <f>ROUND(E125*J125,2)</f>
        <v>0</v>
      </c>
      <c r="L125" s="172">
        <v>21</v>
      </c>
      <c r="M125" s="172">
        <f>G125*(1+L125/100)</f>
        <v>0</v>
      </c>
      <c r="N125" s="172">
        <v>1.2600000000000001E-3</v>
      </c>
      <c r="O125" s="172">
        <f>ROUND(E125*N125,2)</f>
        <v>0</v>
      </c>
      <c r="P125" s="172">
        <v>0</v>
      </c>
      <c r="Q125" s="172">
        <f>ROUND(E125*P125,2)</f>
        <v>0</v>
      </c>
      <c r="R125" s="172" t="s">
        <v>209</v>
      </c>
      <c r="S125" s="172" t="s">
        <v>136</v>
      </c>
      <c r="T125" s="173" t="s">
        <v>182</v>
      </c>
      <c r="U125" s="157">
        <v>0.02</v>
      </c>
      <c r="V125" s="157">
        <f>ROUND(E125*U125,2)</f>
        <v>0.04</v>
      </c>
      <c r="W125" s="157"/>
      <c r="X125" s="157" t="s">
        <v>183</v>
      </c>
      <c r="Y125" s="148"/>
      <c r="Z125" s="148"/>
      <c r="AA125" s="148"/>
      <c r="AB125" s="148"/>
      <c r="AC125" s="148"/>
      <c r="AD125" s="148"/>
      <c r="AE125" s="148"/>
      <c r="AF125" s="148"/>
      <c r="AG125" s="148" t="s">
        <v>184</v>
      </c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</row>
    <row r="126" spans="1:60" outlineLevel="1" x14ac:dyDescent="0.25">
      <c r="A126" s="155"/>
      <c r="B126" s="156"/>
      <c r="C126" s="186" t="s">
        <v>58</v>
      </c>
      <c r="D126" s="158"/>
      <c r="E126" s="159">
        <v>2</v>
      </c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48"/>
      <c r="Z126" s="148"/>
      <c r="AA126" s="148"/>
      <c r="AB126" s="148"/>
      <c r="AC126" s="148"/>
      <c r="AD126" s="148"/>
      <c r="AE126" s="148"/>
      <c r="AF126" s="148"/>
      <c r="AG126" s="148" t="s">
        <v>159</v>
      </c>
      <c r="AH126" s="148">
        <v>0</v>
      </c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</row>
    <row r="127" spans="1:60" ht="20.399999999999999" outlineLevel="1" x14ac:dyDescent="0.25">
      <c r="A127" s="167">
        <v>43</v>
      </c>
      <c r="B127" s="168" t="s">
        <v>393</v>
      </c>
      <c r="C127" s="185" t="s">
        <v>394</v>
      </c>
      <c r="D127" s="169" t="s">
        <v>190</v>
      </c>
      <c r="E127" s="170">
        <v>1</v>
      </c>
      <c r="F127" s="171"/>
      <c r="G127" s="172">
        <f>ROUND(E127*F127,2)</f>
        <v>0</v>
      </c>
      <c r="H127" s="171"/>
      <c r="I127" s="172">
        <f>ROUND(E127*H127,2)</f>
        <v>0</v>
      </c>
      <c r="J127" s="171"/>
      <c r="K127" s="172">
        <f>ROUND(E127*J127,2)</f>
        <v>0</v>
      </c>
      <c r="L127" s="172">
        <v>21</v>
      </c>
      <c r="M127" s="172">
        <f>G127*(1+L127/100)</f>
        <v>0</v>
      </c>
      <c r="N127" s="172">
        <v>8.4000000000000003E-4</v>
      </c>
      <c r="O127" s="172">
        <f>ROUND(E127*N127,2)</f>
        <v>0</v>
      </c>
      <c r="P127" s="172">
        <v>0</v>
      </c>
      <c r="Q127" s="172">
        <f>ROUND(E127*P127,2)</f>
        <v>0</v>
      </c>
      <c r="R127" s="172" t="s">
        <v>209</v>
      </c>
      <c r="S127" s="172" t="s">
        <v>136</v>
      </c>
      <c r="T127" s="173" t="s">
        <v>182</v>
      </c>
      <c r="U127" s="157">
        <v>0.02</v>
      </c>
      <c r="V127" s="157">
        <f>ROUND(E127*U127,2)</f>
        <v>0.02</v>
      </c>
      <c r="W127" s="157"/>
      <c r="X127" s="157" t="s">
        <v>183</v>
      </c>
      <c r="Y127" s="148"/>
      <c r="Z127" s="148"/>
      <c r="AA127" s="148"/>
      <c r="AB127" s="148"/>
      <c r="AC127" s="148"/>
      <c r="AD127" s="148"/>
      <c r="AE127" s="148"/>
      <c r="AF127" s="148"/>
      <c r="AG127" s="148" t="s">
        <v>184</v>
      </c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:60" outlineLevel="1" x14ac:dyDescent="0.25">
      <c r="A128" s="155"/>
      <c r="B128" s="156"/>
      <c r="C128" s="186" t="s">
        <v>63</v>
      </c>
      <c r="D128" s="158"/>
      <c r="E128" s="159">
        <v>1</v>
      </c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48"/>
      <c r="Z128" s="148"/>
      <c r="AA128" s="148"/>
      <c r="AB128" s="148"/>
      <c r="AC128" s="148"/>
      <c r="AD128" s="148"/>
      <c r="AE128" s="148"/>
      <c r="AF128" s="148"/>
      <c r="AG128" s="148" t="s">
        <v>159</v>
      </c>
      <c r="AH128" s="148">
        <v>0</v>
      </c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:60" outlineLevel="1" x14ac:dyDescent="0.25">
      <c r="A129" s="167">
        <v>44</v>
      </c>
      <c r="B129" s="168" t="s">
        <v>401</v>
      </c>
      <c r="C129" s="185" t="s">
        <v>402</v>
      </c>
      <c r="D129" s="169" t="s">
        <v>208</v>
      </c>
      <c r="E129" s="170">
        <v>289.87875000000003</v>
      </c>
      <c r="F129" s="171"/>
      <c r="G129" s="172">
        <f>ROUND(E129*F129,2)</f>
        <v>0</v>
      </c>
      <c r="H129" s="171"/>
      <c r="I129" s="172">
        <f>ROUND(E129*H129,2)</f>
        <v>0</v>
      </c>
      <c r="J129" s="171"/>
      <c r="K129" s="172">
        <f>ROUND(E129*J129,2)</f>
        <v>0</v>
      </c>
      <c r="L129" s="172">
        <v>21</v>
      </c>
      <c r="M129" s="172">
        <f>G129*(1+L129/100)</f>
        <v>0</v>
      </c>
      <c r="N129" s="172">
        <v>0.17199999999999999</v>
      </c>
      <c r="O129" s="172">
        <f>ROUND(E129*N129,2)</f>
        <v>49.86</v>
      </c>
      <c r="P129" s="172">
        <v>0</v>
      </c>
      <c r="Q129" s="172">
        <f>ROUND(E129*P129,2)</f>
        <v>0</v>
      </c>
      <c r="R129" s="172"/>
      <c r="S129" s="172" t="s">
        <v>403</v>
      </c>
      <c r="T129" s="173" t="s">
        <v>137</v>
      </c>
      <c r="U129" s="157">
        <v>0</v>
      </c>
      <c r="V129" s="157">
        <f>ROUND(E129*U129,2)</f>
        <v>0</v>
      </c>
      <c r="W129" s="157"/>
      <c r="X129" s="157" t="s">
        <v>306</v>
      </c>
      <c r="Y129" s="148"/>
      <c r="Z129" s="148"/>
      <c r="AA129" s="148"/>
      <c r="AB129" s="148"/>
      <c r="AC129" s="148"/>
      <c r="AD129" s="148"/>
      <c r="AE129" s="148"/>
      <c r="AF129" s="148"/>
      <c r="AG129" s="148" t="s">
        <v>307</v>
      </c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60" outlineLevel="1" x14ac:dyDescent="0.25">
      <c r="A130" s="155"/>
      <c r="B130" s="156"/>
      <c r="C130" s="186" t="s">
        <v>598</v>
      </c>
      <c r="D130" s="158"/>
      <c r="E130" s="159">
        <v>289.87875000000003</v>
      </c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48"/>
      <c r="Z130" s="148"/>
      <c r="AA130" s="148"/>
      <c r="AB130" s="148"/>
      <c r="AC130" s="148"/>
      <c r="AD130" s="148"/>
      <c r="AE130" s="148"/>
      <c r="AF130" s="148"/>
      <c r="AG130" s="148" t="s">
        <v>159</v>
      </c>
      <c r="AH130" s="148">
        <v>0</v>
      </c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</row>
    <row r="131" spans="1:60" x14ac:dyDescent="0.25">
      <c r="A131" s="161" t="s">
        <v>131</v>
      </c>
      <c r="B131" s="162" t="s">
        <v>88</v>
      </c>
      <c r="C131" s="183" t="s">
        <v>89</v>
      </c>
      <c r="D131" s="163"/>
      <c r="E131" s="164"/>
      <c r="F131" s="165"/>
      <c r="G131" s="165">
        <f>SUMIF(AG132:AG140,"&lt;&gt;NOR",G132:G140)</f>
        <v>0</v>
      </c>
      <c r="H131" s="165"/>
      <c r="I131" s="165">
        <f>SUM(I132:I140)</f>
        <v>0</v>
      </c>
      <c r="J131" s="165"/>
      <c r="K131" s="165">
        <f>SUM(K132:K140)</f>
        <v>0</v>
      </c>
      <c r="L131" s="165"/>
      <c r="M131" s="165">
        <f>SUM(M132:M140)</f>
        <v>0</v>
      </c>
      <c r="N131" s="165"/>
      <c r="O131" s="165">
        <f>SUM(O132:O140)</f>
        <v>33.5</v>
      </c>
      <c r="P131" s="165"/>
      <c r="Q131" s="165">
        <f>SUM(Q132:Q140)</f>
        <v>0</v>
      </c>
      <c r="R131" s="165"/>
      <c r="S131" s="165"/>
      <c r="T131" s="166"/>
      <c r="U131" s="160"/>
      <c r="V131" s="160">
        <f>SUM(V132:V140)</f>
        <v>38.71</v>
      </c>
      <c r="W131" s="160"/>
      <c r="X131" s="160"/>
      <c r="AG131" t="s">
        <v>132</v>
      </c>
    </row>
    <row r="132" spans="1:60" ht="30.6" outlineLevel="1" x14ac:dyDescent="0.25">
      <c r="A132" s="167">
        <v>45</v>
      </c>
      <c r="B132" s="168" t="s">
        <v>454</v>
      </c>
      <c r="C132" s="185" t="s">
        <v>599</v>
      </c>
      <c r="D132" s="169" t="s">
        <v>230</v>
      </c>
      <c r="E132" s="170">
        <v>76.5</v>
      </c>
      <c r="F132" s="171"/>
      <c r="G132" s="172">
        <f>ROUND(E132*F132,2)</f>
        <v>0</v>
      </c>
      <c r="H132" s="171"/>
      <c r="I132" s="172">
        <f>ROUND(E132*H132,2)</f>
        <v>0</v>
      </c>
      <c r="J132" s="171"/>
      <c r="K132" s="172">
        <f>ROUND(E132*J132,2)</f>
        <v>0</v>
      </c>
      <c r="L132" s="172">
        <v>21</v>
      </c>
      <c r="M132" s="172">
        <f>G132*(1+L132/100)</f>
        <v>0</v>
      </c>
      <c r="N132" s="172">
        <v>0.26980999999999999</v>
      </c>
      <c r="O132" s="172">
        <f>ROUND(E132*N132,2)</f>
        <v>20.64</v>
      </c>
      <c r="P132" s="172">
        <v>0</v>
      </c>
      <c r="Q132" s="172">
        <f>ROUND(E132*P132,2)</f>
        <v>0</v>
      </c>
      <c r="R132" s="172" t="s">
        <v>209</v>
      </c>
      <c r="S132" s="172" t="s">
        <v>136</v>
      </c>
      <c r="T132" s="173" t="s">
        <v>182</v>
      </c>
      <c r="U132" s="157">
        <v>0.27200000000000002</v>
      </c>
      <c r="V132" s="157">
        <f>ROUND(E132*U132,2)</f>
        <v>20.81</v>
      </c>
      <c r="W132" s="157"/>
      <c r="X132" s="157" t="s">
        <v>183</v>
      </c>
      <c r="Y132" s="148"/>
      <c r="Z132" s="148"/>
      <c r="AA132" s="148"/>
      <c r="AB132" s="148"/>
      <c r="AC132" s="148"/>
      <c r="AD132" s="148"/>
      <c r="AE132" s="148"/>
      <c r="AF132" s="148"/>
      <c r="AG132" s="148" t="s">
        <v>184</v>
      </c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</row>
    <row r="133" spans="1:60" outlineLevel="1" x14ac:dyDescent="0.25">
      <c r="A133" s="155"/>
      <c r="B133" s="156"/>
      <c r="C133" s="262" t="s">
        <v>452</v>
      </c>
      <c r="D133" s="263"/>
      <c r="E133" s="263"/>
      <c r="F133" s="263"/>
      <c r="G133" s="263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48"/>
      <c r="Z133" s="148"/>
      <c r="AA133" s="148"/>
      <c r="AB133" s="148"/>
      <c r="AC133" s="148"/>
      <c r="AD133" s="148"/>
      <c r="AE133" s="148"/>
      <c r="AF133" s="148"/>
      <c r="AG133" s="148" t="s">
        <v>186</v>
      </c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</row>
    <row r="134" spans="1:60" outlineLevel="1" x14ac:dyDescent="0.25">
      <c r="A134" s="155"/>
      <c r="B134" s="156"/>
      <c r="C134" s="186" t="s">
        <v>600</v>
      </c>
      <c r="D134" s="158"/>
      <c r="E134" s="159">
        <v>76.5</v>
      </c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48"/>
      <c r="Z134" s="148"/>
      <c r="AA134" s="148"/>
      <c r="AB134" s="148"/>
      <c r="AC134" s="148"/>
      <c r="AD134" s="148"/>
      <c r="AE134" s="148"/>
      <c r="AF134" s="148"/>
      <c r="AG134" s="148" t="s">
        <v>159</v>
      </c>
      <c r="AH134" s="148">
        <v>0</v>
      </c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</row>
    <row r="135" spans="1:60" ht="30.6" outlineLevel="1" x14ac:dyDescent="0.25">
      <c r="A135" s="167">
        <v>46</v>
      </c>
      <c r="B135" s="168" t="s">
        <v>460</v>
      </c>
      <c r="C135" s="185" t="s">
        <v>601</v>
      </c>
      <c r="D135" s="169" t="s">
        <v>230</v>
      </c>
      <c r="E135" s="170">
        <v>64.8</v>
      </c>
      <c r="F135" s="171"/>
      <c r="G135" s="172">
        <f>ROUND(E135*F135,2)</f>
        <v>0</v>
      </c>
      <c r="H135" s="171"/>
      <c r="I135" s="172">
        <f>ROUND(E135*H135,2)</f>
        <v>0</v>
      </c>
      <c r="J135" s="171"/>
      <c r="K135" s="172">
        <f>ROUND(E135*J135,2)</f>
        <v>0</v>
      </c>
      <c r="L135" s="172">
        <v>21</v>
      </c>
      <c r="M135" s="172">
        <f>G135*(1+L135/100)</f>
        <v>0</v>
      </c>
      <c r="N135" s="172">
        <v>0.19520000000000001</v>
      </c>
      <c r="O135" s="172">
        <f>ROUND(E135*N135,2)</f>
        <v>12.65</v>
      </c>
      <c r="P135" s="172">
        <v>0</v>
      </c>
      <c r="Q135" s="172">
        <f>ROUND(E135*P135,2)</f>
        <v>0</v>
      </c>
      <c r="R135" s="172" t="s">
        <v>209</v>
      </c>
      <c r="S135" s="172" t="s">
        <v>136</v>
      </c>
      <c r="T135" s="173" t="s">
        <v>182</v>
      </c>
      <c r="U135" s="157">
        <v>0.27200000000000002</v>
      </c>
      <c r="V135" s="157">
        <f>ROUND(E135*U135,2)</f>
        <v>17.63</v>
      </c>
      <c r="W135" s="157"/>
      <c r="X135" s="157" t="s">
        <v>183</v>
      </c>
      <c r="Y135" s="148"/>
      <c r="Z135" s="148"/>
      <c r="AA135" s="148"/>
      <c r="AB135" s="148"/>
      <c r="AC135" s="148"/>
      <c r="AD135" s="148"/>
      <c r="AE135" s="148"/>
      <c r="AF135" s="148"/>
      <c r="AG135" s="148" t="s">
        <v>184</v>
      </c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</row>
    <row r="136" spans="1:60" outlineLevel="1" x14ac:dyDescent="0.25">
      <c r="A136" s="155"/>
      <c r="B136" s="156"/>
      <c r="C136" s="262" t="s">
        <v>452</v>
      </c>
      <c r="D136" s="263"/>
      <c r="E136" s="263"/>
      <c r="F136" s="263"/>
      <c r="G136" s="263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48"/>
      <c r="Z136" s="148"/>
      <c r="AA136" s="148"/>
      <c r="AB136" s="148"/>
      <c r="AC136" s="148"/>
      <c r="AD136" s="148"/>
      <c r="AE136" s="148"/>
      <c r="AF136" s="148"/>
      <c r="AG136" s="148" t="s">
        <v>186</v>
      </c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</row>
    <row r="137" spans="1:60" outlineLevel="1" x14ac:dyDescent="0.25">
      <c r="A137" s="155"/>
      <c r="B137" s="156"/>
      <c r="C137" s="186" t="s">
        <v>602</v>
      </c>
      <c r="D137" s="158"/>
      <c r="E137" s="159">
        <v>64.8</v>
      </c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48"/>
      <c r="Z137" s="148"/>
      <c r="AA137" s="148"/>
      <c r="AB137" s="148"/>
      <c r="AC137" s="148"/>
      <c r="AD137" s="148"/>
      <c r="AE137" s="148"/>
      <c r="AF137" s="148"/>
      <c r="AG137" s="148" t="s">
        <v>159</v>
      </c>
      <c r="AH137" s="148">
        <v>0</v>
      </c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</row>
    <row r="138" spans="1:60" ht="30.6" outlineLevel="1" x14ac:dyDescent="0.25">
      <c r="A138" s="167">
        <v>47</v>
      </c>
      <c r="B138" s="168" t="s">
        <v>463</v>
      </c>
      <c r="C138" s="185" t="s">
        <v>603</v>
      </c>
      <c r="D138" s="169" t="s">
        <v>230</v>
      </c>
      <c r="E138" s="170">
        <v>1</v>
      </c>
      <c r="F138" s="171"/>
      <c r="G138" s="172">
        <f>ROUND(E138*F138,2)</f>
        <v>0</v>
      </c>
      <c r="H138" s="171"/>
      <c r="I138" s="172">
        <f>ROUND(E138*H138,2)</f>
        <v>0</v>
      </c>
      <c r="J138" s="171"/>
      <c r="K138" s="172">
        <f>ROUND(E138*J138,2)</f>
        <v>0</v>
      </c>
      <c r="L138" s="172">
        <v>21</v>
      </c>
      <c r="M138" s="172">
        <f>G138*(1+L138/100)</f>
        <v>0</v>
      </c>
      <c r="N138" s="172">
        <v>0.21115999999999999</v>
      </c>
      <c r="O138" s="172">
        <f>ROUND(E138*N138,2)</f>
        <v>0.21</v>
      </c>
      <c r="P138" s="172">
        <v>0</v>
      </c>
      <c r="Q138" s="172">
        <f>ROUND(E138*P138,2)</f>
        <v>0</v>
      </c>
      <c r="R138" s="172" t="s">
        <v>209</v>
      </c>
      <c r="S138" s="172" t="s">
        <v>136</v>
      </c>
      <c r="T138" s="173" t="s">
        <v>182</v>
      </c>
      <c r="U138" s="157">
        <v>0.27200000000000002</v>
      </c>
      <c r="V138" s="157">
        <f>ROUND(E138*U138,2)</f>
        <v>0.27</v>
      </c>
      <c r="W138" s="157"/>
      <c r="X138" s="157" t="s">
        <v>183</v>
      </c>
      <c r="Y138" s="148"/>
      <c r="Z138" s="148"/>
      <c r="AA138" s="148"/>
      <c r="AB138" s="148"/>
      <c r="AC138" s="148"/>
      <c r="AD138" s="148"/>
      <c r="AE138" s="148"/>
      <c r="AF138" s="148"/>
      <c r="AG138" s="148" t="s">
        <v>184</v>
      </c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</row>
    <row r="139" spans="1:60" outlineLevel="1" x14ac:dyDescent="0.25">
      <c r="A139" s="155"/>
      <c r="B139" s="156"/>
      <c r="C139" s="262" t="s">
        <v>452</v>
      </c>
      <c r="D139" s="263"/>
      <c r="E139" s="263"/>
      <c r="F139" s="263"/>
      <c r="G139" s="263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48"/>
      <c r="Z139" s="148"/>
      <c r="AA139" s="148"/>
      <c r="AB139" s="148"/>
      <c r="AC139" s="148"/>
      <c r="AD139" s="148"/>
      <c r="AE139" s="148"/>
      <c r="AF139" s="148"/>
      <c r="AG139" s="148" t="s">
        <v>186</v>
      </c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</row>
    <row r="140" spans="1:60" outlineLevel="1" x14ac:dyDescent="0.25">
      <c r="A140" s="155"/>
      <c r="B140" s="156"/>
      <c r="C140" s="186" t="s">
        <v>604</v>
      </c>
      <c r="D140" s="158"/>
      <c r="E140" s="159">
        <v>1</v>
      </c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48"/>
      <c r="Z140" s="148"/>
      <c r="AA140" s="148"/>
      <c r="AB140" s="148"/>
      <c r="AC140" s="148"/>
      <c r="AD140" s="148"/>
      <c r="AE140" s="148"/>
      <c r="AF140" s="148"/>
      <c r="AG140" s="148" t="s">
        <v>159</v>
      </c>
      <c r="AH140" s="148">
        <v>0</v>
      </c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</row>
    <row r="141" spans="1:60" x14ac:dyDescent="0.25">
      <c r="A141" s="161" t="s">
        <v>131</v>
      </c>
      <c r="B141" s="162" t="s">
        <v>92</v>
      </c>
      <c r="C141" s="183" t="s">
        <v>93</v>
      </c>
      <c r="D141" s="163"/>
      <c r="E141" s="164"/>
      <c r="F141" s="165"/>
      <c r="G141" s="165">
        <f>SUMIF(AG142:AG143,"&lt;&gt;NOR",G142:G143)</f>
        <v>0</v>
      </c>
      <c r="H141" s="165"/>
      <c r="I141" s="165">
        <f>SUM(I142:I143)</f>
        <v>0</v>
      </c>
      <c r="J141" s="165"/>
      <c r="K141" s="165">
        <f>SUM(K142:K143)</f>
        <v>0</v>
      </c>
      <c r="L141" s="165"/>
      <c r="M141" s="165">
        <f>SUM(M142:M143)</f>
        <v>0</v>
      </c>
      <c r="N141" s="165"/>
      <c r="O141" s="165">
        <f>SUM(O142:O143)</f>
        <v>0</v>
      </c>
      <c r="P141" s="165"/>
      <c r="Q141" s="165">
        <f>SUM(Q142:Q143)</f>
        <v>0</v>
      </c>
      <c r="R141" s="165"/>
      <c r="S141" s="165"/>
      <c r="T141" s="166"/>
      <c r="U141" s="160"/>
      <c r="V141" s="160">
        <f>SUM(V142:V143)</f>
        <v>197.43</v>
      </c>
      <c r="W141" s="160"/>
      <c r="X141" s="160"/>
      <c r="AG141" t="s">
        <v>132</v>
      </c>
    </row>
    <row r="142" spans="1:60" outlineLevel="1" x14ac:dyDescent="0.25">
      <c r="A142" s="167">
        <v>48</v>
      </c>
      <c r="B142" s="168" t="s">
        <v>483</v>
      </c>
      <c r="C142" s="185" t="s">
        <v>484</v>
      </c>
      <c r="D142" s="169" t="s">
        <v>478</v>
      </c>
      <c r="E142" s="170">
        <v>506.22124000000002</v>
      </c>
      <c r="F142" s="171"/>
      <c r="G142" s="172">
        <f>ROUND(E142*F142,2)</f>
        <v>0</v>
      </c>
      <c r="H142" s="171"/>
      <c r="I142" s="172">
        <f>ROUND(E142*H142,2)</f>
        <v>0</v>
      </c>
      <c r="J142" s="171"/>
      <c r="K142" s="172">
        <f>ROUND(E142*J142,2)</f>
        <v>0</v>
      </c>
      <c r="L142" s="172">
        <v>21</v>
      </c>
      <c r="M142" s="172">
        <f>G142*(1+L142/100)</f>
        <v>0</v>
      </c>
      <c r="N142" s="172">
        <v>0</v>
      </c>
      <c r="O142" s="172">
        <f>ROUND(E142*N142,2)</f>
        <v>0</v>
      </c>
      <c r="P142" s="172">
        <v>0</v>
      </c>
      <c r="Q142" s="172">
        <f>ROUND(E142*P142,2)</f>
        <v>0</v>
      </c>
      <c r="R142" s="172" t="s">
        <v>209</v>
      </c>
      <c r="S142" s="172" t="s">
        <v>136</v>
      </c>
      <c r="T142" s="173" t="s">
        <v>182</v>
      </c>
      <c r="U142" s="157">
        <v>0.39</v>
      </c>
      <c r="V142" s="157">
        <f>ROUND(E142*U142,2)</f>
        <v>197.43</v>
      </c>
      <c r="W142" s="157"/>
      <c r="X142" s="157" t="s">
        <v>605</v>
      </c>
      <c r="Y142" s="148"/>
      <c r="Z142" s="148"/>
      <c r="AA142" s="148"/>
      <c r="AB142" s="148"/>
      <c r="AC142" s="148"/>
      <c r="AD142" s="148"/>
      <c r="AE142" s="148"/>
      <c r="AF142" s="148"/>
      <c r="AG142" s="148" t="s">
        <v>606</v>
      </c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</row>
    <row r="143" spans="1:60" outlineLevel="1" x14ac:dyDescent="0.25">
      <c r="A143" s="155"/>
      <c r="B143" s="156"/>
      <c r="C143" s="262" t="s">
        <v>485</v>
      </c>
      <c r="D143" s="263"/>
      <c r="E143" s="263"/>
      <c r="F143" s="263"/>
      <c r="G143" s="263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48"/>
      <c r="Z143" s="148"/>
      <c r="AA143" s="148"/>
      <c r="AB143" s="148"/>
      <c r="AC143" s="148"/>
      <c r="AD143" s="148"/>
      <c r="AE143" s="148"/>
      <c r="AF143" s="148"/>
      <c r="AG143" s="148" t="s">
        <v>186</v>
      </c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</row>
    <row r="144" spans="1:60" x14ac:dyDescent="0.25">
      <c r="A144" s="161" t="s">
        <v>131</v>
      </c>
      <c r="B144" s="162" t="s">
        <v>97</v>
      </c>
      <c r="C144" s="183" t="s">
        <v>98</v>
      </c>
      <c r="D144" s="163"/>
      <c r="E144" s="164"/>
      <c r="F144" s="165"/>
      <c r="G144" s="165">
        <f>SUMIF(AG145:AG148,"&lt;&gt;NOR",G145:G148)</f>
        <v>0</v>
      </c>
      <c r="H144" s="165"/>
      <c r="I144" s="165">
        <f>SUM(I145:I148)</f>
        <v>0</v>
      </c>
      <c r="J144" s="165"/>
      <c r="K144" s="165">
        <f>SUM(K145:K148)</f>
        <v>0</v>
      </c>
      <c r="L144" s="165"/>
      <c r="M144" s="165">
        <f>SUM(M145:M148)</f>
        <v>0</v>
      </c>
      <c r="N144" s="165"/>
      <c r="O144" s="165">
        <f>SUM(O145:O148)</f>
        <v>0</v>
      </c>
      <c r="P144" s="165"/>
      <c r="Q144" s="165">
        <f>SUM(Q145:Q148)</f>
        <v>0</v>
      </c>
      <c r="R144" s="165"/>
      <c r="S144" s="165"/>
      <c r="T144" s="166"/>
      <c r="U144" s="160"/>
      <c r="V144" s="160">
        <f>SUM(V145:V148)</f>
        <v>0</v>
      </c>
      <c r="W144" s="160"/>
      <c r="X144" s="160"/>
      <c r="AG144" t="s">
        <v>132</v>
      </c>
    </row>
    <row r="145" spans="1:60" outlineLevel="1" x14ac:dyDescent="0.25">
      <c r="A145" s="167">
        <v>49</v>
      </c>
      <c r="B145" s="168" t="s">
        <v>496</v>
      </c>
      <c r="C145" s="185" t="s">
        <v>497</v>
      </c>
      <c r="D145" s="169" t="s">
        <v>478</v>
      </c>
      <c r="E145" s="170">
        <v>2.86</v>
      </c>
      <c r="F145" s="171"/>
      <c r="G145" s="172">
        <f>ROUND(E145*F145,2)</f>
        <v>0</v>
      </c>
      <c r="H145" s="171"/>
      <c r="I145" s="172">
        <f>ROUND(E145*H145,2)</f>
        <v>0</v>
      </c>
      <c r="J145" s="171"/>
      <c r="K145" s="172">
        <f>ROUND(E145*J145,2)</f>
        <v>0</v>
      </c>
      <c r="L145" s="172">
        <v>21</v>
      </c>
      <c r="M145" s="172">
        <f>G145*(1+L145/100)</f>
        <v>0</v>
      </c>
      <c r="N145" s="172">
        <v>0</v>
      </c>
      <c r="O145" s="172">
        <f>ROUND(E145*N145,2)</f>
        <v>0</v>
      </c>
      <c r="P145" s="172">
        <v>0</v>
      </c>
      <c r="Q145" s="172">
        <f>ROUND(E145*P145,2)</f>
        <v>0</v>
      </c>
      <c r="R145" s="172" t="s">
        <v>489</v>
      </c>
      <c r="S145" s="172" t="s">
        <v>136</v>
      </c>
      <c r="T145" s="173" t="s">
        <v>182</v>
      </c>
      <c r="U145" s="157">
        <v>0</v>
      </c>
      <c r="V145" s="157">
        <f>ROUND(E145*U145,2)</f>
        <v>0</v>
      </c>
      <c r="W145" s="157"/>
      <c r="X145" s="157" t="s">
        <v>183</v>
      </c>
      <c r="Y145" s="148"/>
      <c r="Z145" s="148"/>
      <c r="AA145" s="148"/>
      <c r="AB145" s="148"/>
      <c r="AC145" s="148"/>
      <c r="AD145" s="148"/>
      <c r="AE145" s="148"/>
      <c r="AF145" s="148"/>
      <c r="AG145" s="148" t="s">
        <v>491</v>
      </c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</row>
    <row r="146" spans="1:60" outlineLevel="1" x14ac:dyDescent="0.25">
      <c r="A146" s="155"/>
      <c r="B146" s="156"/>
      <c r="C146" s="186" t="s">
        <v>607</v>
      </c>
      <c r="D146" s="158"/>
      <c r="E146" s="159">
        <v>2.86</v>
      </c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48"/>
      <c r="Z146" s="148"/>
      <c r="AA146" s="148"/>
      <c r="AB146" s="148"/>
      <c r="AC146" s="148"/>
      <c r="AD146" s="148"/>
      <c r="AE146" s="148"/>
      <c r="AF146" s="148"/>
      <c r="AG146" s="148" t="s">
        <v>159</v>
      </c>
      <c r="AH146" s="148">
        <v>0</v>
      </c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</row>
    <row r="147" spans="1:60" outlineLevel="1" x14ac:dyDescent="0.25">
      <c r="A147" s="167">
        <v>50</v>
      </c>
      <c r="B147" s="168" t="s">
        <v>499</v>
      </c>
      <c r="C147" s="185" t="s">
        <v>500</v>
      </c>
      <c r="D147" s="169" t="s">
        <v>478</v>
      </c>
      <c r="E147" s="170">
        <v>6.3689999999999998</v>
      </c>
      <c r="F147" s="171"/>
      <c r="G147" s="172">
        <f>ROUND(E147*F147,2)</f>
        <v>0</v>
      </c>
      <c r="H147" s="171"/>
      <c r="I147" s="172">
        <f>ROUND(E147*H147,2)</f>
        <v>0</v>
      </c>
      <c r="J147" s="171"/>
      <c r="K147" s="172">
        <f>ROUND(E147*J147,2)</f>
        <v>0</v>
      </c>
      <c r="L147" s="172">
        <v>21</v>
      </c>
      <c r="M147" s="172">
        <f>G147*(1+L147/100)</f>
        <v>0</v>
      </c>
      <c r="N147" s="172">
        <v>0</v>
      </c>
      <c r="O147" s="172">
        <f>ROUND(E147*N147,2)</f>
        <v>0</v>
      </c>
      <c r="P147" s="172">
        <v>0</v>
      </c>
      <c r="Q147" s="172">
        <f>ROUND(E147*P147,2)</f>
        <v>0</v>
      </c>
      <c r="R147" s="172" t="s">
        <v>489</v>
      </c>
      <c r="S147" s="172" t="s">
        <v>136</v>
      </c>
      <c r="T147" s="173" t="s">
        <v>182</v>
      </c>
      <c r="U147" s="157">
        <v>0</v>
      </c>
      <c r="V147" s="157">
        <f>ROUND(E147*U147,2)</f>
        <v>0</v>
      </c>
      <c r="W147" s="157"/>
      <c r="X147" s="157" t="s">
        <v>183</v>
      </c>
      <c r="Y147" s="148"/>
      <c r="Z147" s="148"/>
      <c r="AA147" s="148"/>
      <c r="AB147" s="148"/>
      <c r="AC147" s="148"/>
      <c r="AD147" s="148"/>
      <c r="AE147" s="148"/>
      <c r="AF147" s="148"/>
      <c r="AG147" s="148" t="s">
        <v>491</v>
      </c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</row>
    <row r="148" spans="1:60" outlineLevel="1" x14ac:dyDescent="0.25">
      <c r="A148" s="155"/>
      <c r="B148" s="156"/>
      <c r="C148" s="186" t="s">
        <v>608</v>
      </c>
      <c r="D148" s="158"/>
      <c r="E148" s="159">
        <v>6.3689999999999998</v>
      </c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48"/>
      <c r="Z148" s="148"/>
      <c r="AA148" s="148"/>
      <c r="AB148" s="148"/>
      <c r="AC148" s="148"/>
      <c r="AD148" s="148"/>
      <c r="AE148" s="148"/>
      <c r="AF148" s="148"/>
      <c r="AG148" s="148" t="s">
        <v>159</v>
      </c>
      <c r="AH148" s="148">
        <v>0</v>
      </c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</row>
    <row r="149" spans="1:60" x14ac:dyDescent="0.25">
      <c r="A149" s="161" t="s">
        <v>131</v>
      </c>
      <c r="B149" s="162" t="s">
        <v>99</v>
      </c>
      <c r="C149" s="183" t="s">
        <v>100</v>
      </c>
      <c r="D149" s="163"/>
      <c r="E149" s="164"/>
      <c r="F149" s="165"/>
      <c r="G149" s="165">
        <f>SUMIF(AG150:AG165,"&lt;&gt;NOR",G150:G165)</f>
        <v>0</v>
      </c>
      <c r="H149" s="165"/>
      <c r="I149" s="165">
        <f>SUM(I150:I165)</f>
        <v>0</v>
      </c>
      <c r="J149" s="165"/>
      <c r="K149" s="165">
        <f>SUM(K150:K165)</f>
        <v>0</v>
      </c>
      <c r="L149" s="165"/>
      <c r="M149" s="165">
        <f>SUM(M150:M165)</f>
        <v>0</v>
      </c>
      <c r="N149" s="165"/>
      <c r="O149" s="165">
        <f>SUM(O150:O165)</f>
        <v>0</v>
      </c>
      <c r="P149" s="165"/>
      <c r="Q149" s="165">
        <f>SUM(Q150:Q165)</f>
        <v>0</v>
      </c>
      <c r="R149" s="165"/>
      <c r="S149" s="165"/>
      <c r="T149" s="166"/>
      <c r="U149" s="160"/>
      <c r="V149" s="160">
        <f>SUM(V150:V165)</f>
        <v>4.63</v>
      </c>
      <c r="W149" s="160"/>
      <c r="X149" s="160"/>
      <c r="AG149" t="s">
        <v>132</v>
      </c>
    </row>
    <row r="150" spans="1:60" outlineLevel="1" x14ac:dyDescent="0.25">
      <c r="A150" s="167">
        <v>51</v>
      </c>
      <c r="B150" s="168" t="s">
        <v>505</v>
      </c>
      <c r="C150" s="185" t="s">
        <v>609</v>
      </c>
      <c r="D150" s="169" t="s">
        <v>478</v>
      </c>
      <c r="E150" s="170">
        <v>6.3689999999999998</v>
      </c>
      <c r="F150" s="171"/>
      <c r="G150" s="172">
        <f>ROUND(E150*F150,2)</f>
        <v>0</v>
      </c>
      <c r="H150" s="171"/>
      <c r="I150" s="172">
        <f>ROUND(E150*H150,2)</f>
        <v>0</v>
      </c>
      <c r="J150" s="171"/>
      <c r="K150" s="172">
        <f>ROUND(E150*J150,2)</f>
        <v>0</v>
      </c>
      <c r="L150" s="172">
        <v>21</v>
      </c>
      <c r="M150" s="172">
        <f>G150*(1+L150/100)</f>
        <v>0</v>
      </c>
      <c r="N150" s="172">
        <v>0</v>
      </c>
      <c r="O150" s="172">
        <f>ROUND(E150*N150,2)</f>
        <v>0</v>
      </c>
      <c r="P150" s="172">
        <v>0</v>
      </c>
      <c r="Q150" s="172">
        <f>ROUND(E150*P150,2)</f>
        <v>0</v>
      </c>
      <c r="R150" s="172" t="s">
        <v>209</v>
      </c>
      <c r="S150" s="172" t="s">
        <v>136</v>
      </c>
      <c r="T150" s="173" t="s">
        <v>182</v>
      </c>
      <c r="U150" s="157">
        <v>0.01</v>
      </c>
      <c r="V150" s="157">
        <f>ROUND(E150*U150,2)</f>
        <v>0.06</v>
      </c>
      <c r="W150" s="157"/>
      <c r="X150" s="157" t="s">
        <v>183</v>
      </c>
      <c r="Y150" s="148"/>
      <c r="Z150" s="148"/>
      <c r="AA150" s="148"/>
      <c r="AB150" s="148"/>
      <c r="AC150" s="148"/>
      <c r="AD150" s="148"/>
      <c r="AE150" s="148"/>
      <c r="AF150" s="148"/>
      <c r="AG150" s="148" t="s">
        <v>201</v>
      </c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</row>
    <row r="151" spans="1:60" outlineLevel="1" x14ac:dyDescent="0.25">
      <c r="A151" s="155"/>
      <c r="B151" s="156"/>
      <c r="C151" s="186" t="s">
        <v>610</v>
      </c>
      <c r="D151" s="158"/>
      <c r="E151" s="159">
        <v>6.3689999999999998</v>
      </c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48"/>
      <c r="Z151" s="148"/>
      <c r="AA151" s="148"/>
      <c r="AB151" s="148"/>
      <c r="AC151" s="148"/>
      <c r="AD151" s="148"/>
      <c r="AE151" s="148"/>
      <c r="AF151" s="148"/>
      <c r="AG151" s="148" t="s">
        <v>159</v>
      </c>
      <c r="AH151" s="148">
        <v>0</v>
      </c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</row>
    <row r="152" spans="1:60" outlineLevel="1" x14ac:dyDescent="0.25">
      <c r="A152" s="167">
        <v>52</v>
      </c>
      <c r="B152" s="168" t="s">
        <v>508</v>
      </c>
      <c r="C152" s="185" t="s">
        <v>509</v>
      </c>
      <c r="D152" s="169" t="s">
        <v>478</v>
      </c>
      <c r="E152" s="170">
        <v>89.165999999999997</v>
      </c>
      <c r="F152" s="171"/>
      <c r="G152" s="172">
        <f>ROUND(E152*F152,2)</f>
        <v>0</v>
      </c>
      <c r="H152" s="171"/>
      <c r="I152" s="172">
        <f>ROUND(E152*H152,2)</f>
        <v>0</v>
      </c>
      <c r="J152" s="171"/>
      <c r="K152" s="172">
        <f>ROUND(E152*J152,2)</f>
        <v>0</v>
      </c>
      <c r="L152" s="172">
        <v>21</v>
      </c>
      <c r="M152" s="172">
        <f>G152*(1+L152/100)</f>
        <v>0</v>
      </c>
      <c r="N152" s="172">
        <v>0</v>
      </c>
      <c r="O152" s="172">
        <f>ROUND(E152*N152,2)</f>
        <v>0</v>
      </c>
      <c r="P152" s="172">
        <v>0</v>
      </c>
      <c r="Q152" s="172">
        <f>ROUND(E152*P152,2)</f>
        <v>0</v>
      </c>
      <c r="R152" s="172" t="s">
        <v>209</v>
      </c>
      <c r="S152" s="172" t="s">
        <v>136</v>
      </c>
      <c r="T152" s="173" t="s">
        <v>182</v>
      </c>
      <c r="U152" s="157">
        <v>0</v>
      </c>
      <c r="V152" s="157">
        <f>ROUND(E152*U152,2)</f>
        <v>0</v>
      </c>
      <c r="W152" s="157"/>
      <c r="X152" s="157" t="s">
        <v>183</v>
      </c>
      <c r="Y152" s="148"/>
      <c r="Z152" s="148"/>
      <c r="AA152" s="148"/>
      <c r="AB152" s="148"/>
      <c r="AC152" s="148"/>
      <c r="AD152" s="148"/>
      <c r="AE152" s="148"/>
      <c r="AF152" s="148"/>
      <c r="AG152" s="148" t="s">
        <v>491</v>
      </c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</row>
    <row r="153" spans="1:60" outlineLevel="1" x14ac:dyDescent="0.25">
      <c r="A153" s="155"/>
      <c r="B153" s="156"/>
      <c r="C153" s="186" t="s">
        <v>611</v>
      </c>
      <c r="D153" s="158"/>
      <c r="E153" s="159">
        <v>89.165999999999997</v>
      </c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48"/>
      <c r="Z153" s="148"/>
      <c r="AA153" s="148"/>
      <c r="AB153" s="148"/>
      <c r="AC153" s="148"/>
      <c r="AD153" s="148"/>
      <c r="AE153" s="148"/>
      <c r="AF153" s="148"/>
      <c r="AG153" s="148" t="s">
        <v>159</v>
      </c>
      <c r="AH153" s="148">
        <v>0</v>
      </c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</row>
    <row r="154" spans="1:60" ht="20.399999999999999" outlineLevel="1" x14ac:dyDescent="0.25">
      <c r="A154" s="167">
        <v>53</v>
      </c>
      <c r="B154" s="168" t="s">
        <v>511</v>
      </c>
      <c r="C154" s="185" t="s">
        <v>512</v>
      </c>
      <c r="D154" s="169" t="s">
        <v>478</v>
      </c>
      <c r="E154" s="170">
        <v>2.86</v>
      </c>
      <c r="F154" s="171"/>
      <c r="G154" s="172">
        <f>ROUND(E154*F154,2)</f>
        <v>0</v>
      </c>
      <c r="H154" s="171"/>
      <c r="I154" s="172">
        <f>ROUND(E154*H154,2)</f>
        <v>0</v>
      </c>
      <c r="J154" s="171"/>
      <c r="K154" s="172">
        <f>ROUND(E154*J154,2)</f>
        <v>0</v>
      </c>
      <c r="L154" s="172">
        <v>21</v>
      </c>
      <c r="M154" s="172">
        <f>G154*(1+L154/100)</f>
        <v>0</v>
      </c>
      <c r="N154" s="172">
        <v>0</v>
      </c>
      <c r="O154" s="172">
        <f>ROUND(E154*N154,2)</f>
        <v>0</v>
      </c>
      <c r="P154" s="172">
        <v>0</v>
      </c>
      <c r="Q154" s="172">
        <f>ROUND(E154*P154,2)</f>
        <v>0</v>
      </c>
      <c r="R154" s="172" t="s">
        <v>209</v>
      </c>
      <c r="S154" s="172" t="s">
        <v>136</v>
      </c>
      <c r="T154" s="173" t="s">
        <v>182</v>
      </c>
      <c r="U154" s="157">
        <v>0.68799999999999994</v>
      </c>
      <c r="V154" s="157">
        <f>ROUND(E154*U154,2)</f>
        <v>1.97</v>
      </c>
      <c r="W154" s="157"/>
      <c r="X154" s="157" t="s">
        <v>183</v>
      </c>
      <c r="Y154" s="148"/>
      <c r="Z154" s="148"/>
      <c r="AA154" s="148"/>
      <c r="AB154" s="148"/>
      <c r="AC154" s="148"/>
      <c r="AD154" s="148"/>
      <c r="AE154" s="148"/>
      <c r="AF154" s="148"/>
      <c r="AG154" s="148" t="s">
        <v>491</v>
      </c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</row>
    <row r="155" spans="1:60" outlineLevel="1" x14ac:dyDescent="0.25">
      <c r="A155" s="155"/>
      <c r="B155" s="156"/>
      <c r="C155" s="186" t="s">
        <v>607</v>
      </c>
      <c r="D155" s="158"/>
      <c r="E155" s="159">
        <v>2.86</v>
      </c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48"/>
      <c r="Z155" s="148"/>
      <c r="AA155" s="148"/>
      <c r="AB155" s="148"/>
      <c r="AC155" s="148"/>
      <c r="AD155" s="148"/>
      <c r="AE155" s="148"/>
      <c r="AF155" s="148"/>
      <c r="AG155" s="148" t="s">
        <v>159</v>
      </c>
      <c r="AH155" s="148">
        <v>0</v>
      </c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</row>
    <row r="156" spans="1:60" ht="20.399999999999999" outlineLevel="1" x14ac:dyDescent="0.25">
      <c r="A156" s="167">
        <v>54</v>
      </c>
      <c r="B156" s="168" t="s">
        <v>513</v>
      </c>
      <c r="C156" s="185" t="s">
        <v>514</v>
      </c>
      <c r="D156" s="169" t="s">
        <v>478</v>
      </c>
      <c r="E156" s="170">
        <v>5.72</v>
      </c>
      <c r="F156" s="171"/>
      <c r="G156" s="172">
        <f>ROUND(E156*F156,2)</f>
        <v>0</v>
      </c>
      <c r="H156" s="171"/>
      <c r="I156" s="172">
        <f>ROUND(E156*H156,2)</f>
        <v>0</v>
      </c>
      <c r="J156" s="171"/>
      <c r="K156" s="172">
        <f>ROUND(E156*J156,2)</f>
        <v>0</v>
      </c>
      <c r="L156" s="172">
        <v>21</v>
      </c>
      <c r="M156" s="172">
        <f>G156*(1+L156/100)</f>
        <v>0</v>
      </c>
      <c r="N156" s="172">
        <v>0</v>
      </c>
      <c r="O156" s="172">
        <f>ROUND(E156*N156,2)</f>
        <v>0</v>
      </c>
      <c r="P156" s="172">
        <v>0</v>
      </c>
      <c r="Q156" s="172">
        <f>ROUND(E156*P156,2)</f>
        <v>0</v>
      </c>
      <c r="R156" s="172" t="s">
        <v>209</v>
      </c>
      <c r="S156" s="172" t="s">
        <v>136</v>
      </c>
      <c r="T156" s="173" t="s">
        <v>182</v>
      </c>
      <c r="U156" s="157">
        <v>0</v>
      </c>
      <c r="V156" s="157">
        <f>ROUND(E156*U156,2)</f>
        <v>0</v>
      </c>
      <c r="W156" s="157"/>
      <c r="X156" s="157" t="s">
        <v>183</v>
      </c>
      <c r="Y156" s="148"/>
      <c r="Z156" s="148"/>
      <c r="AA156" s="148"/>
      <c r="AB156" s="148"/>
      <c r="AC156" s="148"/>
      <c r="AD156" s="148"/>
      <c r="AE156" s="148"/>
      <c r="AF156" s="148"/>
      <c r="AG156" s="148" t="s">
        <v>491</v>
      </c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</row>
    <row r="157" spans="1:60" outlineLevel="1" x14ac:dyDescent="0.25">
      <c r="A157" s="155"/>
      <c r="B157" s="156"/>
      <c r="C157" s="186" t="s">
        <v>612</v>
      </c>
      <c r="D157" s="158"/>
      <c r="E157" s="159">
        <v>5.72</v>
      </c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48"/>
      <c r="Z157" s="148"/>
      <c r="AA157" s="148"/>
      <c r="AB157" s="148"/>
      <c r="AC157" s="148"/>
      <c r="AD157" s="148"/>
      <c r="AE157" s="148"/>
      <c r="AF157" s="148"/>
      <c r="AG157" s="148" t="s">
        <v>159</v>
      </c>
      <c r="AH157" s="148">
        <v>0</v>
      </c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</row>
    <row r="158" spans="1:60" outlineLevel="1" x14ac:dyDescent="0.25">
      <c r="A158" s="167">
        <v>55</v>
      </c>
      <c r="B158" s="168" t="s">
        <v>516</v>
      </c>
      <c r="C158" s="185" t="s">
        <v>517</v>
      </c>
      <c r="D158" s="169" t="s">
        <v>478</v>
      </c>
      <c r="E158" s="170">
        <v>6.3689999999999998</v>
      </c>
      <c r="F158" s="171"/>
      <c r="G158" s="172">
        <f>ROUND(E158*F158,2)</f>
        <v>0</v>
      </c>
      <c r="H158" s="171"/>
      <c r="I158" s="172">
        <f>ROUND(E158*H158,2)</f>
        <v>0</v>
      </c>
      <c r="J158" s="171"/>
      <c r="K158" s="172">
        <f>ROUND(E158*J158,2)</f>
        <v>0</v>
      </c>
      <c r="L158" s="172">
        <v>21</v>
      </c>
      <c r="M158" s="172">
        <f>G158*(1+L158/100)</f>
        <v>0</v>
      </c>
      <c r="N158" s="172">
        <v>0</v>
      </c>
      <c r="O158" s="172">
        <f>ROUND(E158*N158,2)</f>
        <v>0</v>
      </c>
      <c r="P158" s="172">
        <v>0</v>
      </c>
      <c r="Q158" s="172">
        <f>ROUND(E158*P158,2)</f>
        <v>0</v>
      </c>
      <c r="R158" s="172" t="s">
        <v>209</v>
      </c>
      <c r="S158" s="172" t="s">
        <v>136</v>
      </c>
      <c r="T158" s="173" t="s">
        <v>182</v>
      </c>
      <c r="U158" s="157">
        <v>9.9000000000000005E-2</v>
      </c>
      <c r="V158" s="157">
        <f>ROUND(E158*U158,2)</f>
        <v>0.63</v>
      </c>
      <c r="W158" s="157"/>
      <c r="X158" s="157" t="s">
        <v>183</v>
      </c>
      <c r="Y158" s="148"/>
      <c r="Z158" s="148"/>
      <c r="AA158" s="148"/>
      <c r="AB158" s="148"/>
      <c r="AC158" s="148"/>
      <c r="AD158" s="148"/>
      <c r="AE158" s="148"/>
      <c r="AF158" s="148"/>
      <c r="AG158" s="148" t="s">
        <v>491</v>
      </c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</row>
    <row r="159" spans="1:60" outlineLevel="1" x14ac:dyDescent="0.25">
      <c r="A159" s="155"/>
      <c r="B159" s="156"/>
      <c r="C159" s="262" t="s">
        <v>518</v>
      </c>
      <c r="D159" s="263"/>
      <c r="E159" s="263"/>
      <c r="F159" s="263"/>
      <c r="G159" s="263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48"/>
      <c r="Z159" s="148"/>
      <c r="AA159" s="148"/>
      <c r="AB159" s="148"/>
      <c r="AC159" s="148"/>
      <c r="AD159" s="148"/>
      <c r="AE159" s="148"/>
      <c r="AF159" s="148"/>
      <c r="AG159" s="148" t="s">
        <v>186</v>
      </c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</row>
    <row r="160" spans="1:60" outlineLevel="1" x14ac:dyDescent="0.25">
      <c r="A160" s="155"/>
      <c r="B160" s="156"/>
      <c r="C160" s="186" t="s">
        <v>610</v>
      </c>
      <c r="D160" s="158"/>
      <c r="E160" s="159">
        <v>6.3689999999999998</v>
      </c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48"/>
      <c r="Z160" s="148"/>
      <c r="AA160" s="148"/>
      <c r="AB160" s="148"/>
      <c r="AC160" s="148"/>
      <c r="AD160" s="148"/>
      <c r="AE160" s="148"/>
      <c r="AF160" s="148"/>
      <c r="AG160" s="148" t="s">
        <v>159</v>
      </c>
      <c r="AH160" s="148">
        <v>0</v>
      </c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</row>
    <row r="161" spans="1:60" outlineLevel="1" x14ac:dyDescent="0.25">
      <c r="A161" s="167">
        <v>56</v>
      </c>
      <c r="B161" s="168" t="s">
        <v>520</v>
      </c>
      <c r="C161" s="185" t="s">
        <v>521</v>
      </c>
      <c r="D161" s="169" t="s">
        <v>478</v>
      </c>
      <c r="E161" s="170">
        <v>2.86</v>
      </c>
      <c r="F161" s="171"/>
      <c r="G161" s="172">
        <f>ROUND(E161*F161,2)</f>
        <v>0</v>
      </c>
      <c r="H161" s="171"/>
      <c r="I161" s="172">
        <f>ROUND(E161*H161,2)</f>
        <v>0</v>
      </c>
      <c r="J161" s="171"/>
      <c r="K161" s="172">
        <f>ROUND(E161*J161,2)</f>
        <v>0</v>
      </c>
      <c r="L161" s="172">
        <v>21</v>
      </c>
      <c r="M161" s="172">
        <f>G161*(1+L161/100)</f>
        <v>0</v>
      </c>
      <c r="N161" s="172">
        <v>0</v>
      </c>
      <c r="O161" s="172">
        <f>ROUND(E161*N161,2)</f>
        <v>0</v>
      </c>
      <c r="P161" s="172">
        <v>0</v>
      </c>
      <c r="Q161" s="172">
        <f>ROUND(E161*P161,2)</f>
        <v>0</v>
      </c>
      <c r="R161" s="172" t="s">
        <v>209</v>
      </c>
      <c r="S161" s="172" t="s">
        <v>136</v>
      </c>
      <c r="T161" s="173" t="s">
        <v>182</v>
      </c>
      <c r="U161" s="157">
        <v>0.68799999999999994</v>
      </c>
      <c r="V161" s="157">
        <f>ROUND(E161*U161,2)</f>
        <v>1.97</v>
      </c>
      <c r="W161" s="157"/>
      <c r="X161" s="157" t="s">
        <v>183</v>
      </c>
      <c r="Y161" s="148"/>
      <c r="Z161" s="148"/>
      <c r="AA161" s="148"/>
      <c r="AB161" s="148"/>
      <c r="AC161" s="148"/>
      <c r="AD161" s="148"/>
      <c r="AE161" s="148"/>
      <c r="AF161" s="148"/>
      <c r="AG161" s="148" t="s">
        <v>491</v>
      </c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</row>
    <row r="162" spans="1:60" outlineLevel="1" x14ac:dyDescent="0.25">
      <c r="A162" s="155"/>
      <c r="B162" s="156"/>
      <c r="C162" s="262" t="s">
        <v>518</v>
      </c>
      <c r="D162" s="263"/>
      <c r="E162" s="263"/>
      <c r="F162" s="263"/>
      <c r="G162" s="263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48"/>
      <c r="Z162" s="148"/>
      <c r="AA162" s="148"/>
      <c r="AB162" s="148"/>
      <c r="AC162" s="148"/>
      <c r="AD162" s="148"/>
      <c r="AE162" s="148"/>
      <c r="AF162" s="148"/>
      <c r="AG162" s="148" t="s">
        <v>186</v>
      </c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</row>
    <row r="163" spans="1:60" outlineLevel="1" x14ac:dyDescent="0.25">
      <c r="A163" s="155"/>
      <c r="B163" s="156"/>
      <c r="C163" s="186" t="s">
        <v>613</v>
      </c>
      <c r="D163" s="158"/>
      <c r="E163" s="159">
        <v>2.86</v>
      </c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48"/>
      <c r="Z163" s="148"/>
      <c r="AA163" s="148"/>
      <c r="AB163" s="148"/>
      <c r="AC163" s="148"/>
      <c r="AD163" s="148"/>
      <c r="AE163" s="148"/>
      <c r="AF163" s="148"/>
      <c r="AG163" s="148" t="s">
        <v>159</v>
      </c>
      <c r="AH163" s="148">
        <v>0</v>
      </c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</row>
    <row r="164" spans="1:60" outlineLevel="1" x14ac:dyDescent="0.25">
      <c r="A164" s="167">
        <v>57</v>
      </c>
      <c r="B164" s="168" t="s">
        <v>502</v>
      </c>
      <c r="C164" s="185" t="s">
        <v>503</v>
      </c>
      <c r="D164" s="169" t="s">
        <v>478</v>
      </c>
      <c r="E164" s="170">
        <v>12</v>
      </c>
      <c r="F164" s="171"/>
      <c r="G164" s="172">
        <f>ROUND(E164*F164,2)</f>
        <v>0</v>
      </c>
      <c r="H164" s="171"/>
      <c r="I164" s="172">
        <f>ROUND(E164*H164,2)</f>
        <v>0</v>
      </c>
      <c r="J164" s="171"/>
      <c r="K164" s="172">
        <f>ROUND(E164*J164,2)</f>
        <v>0</v>
      </c>
      <c r="L164" s="172">
        <v>21</v>
      </c>
      <c r="M164" s="172">
        <f>G164*(1+L164/100)</f>
        <v>0</v>
      </c>
      <c r="N164" s="172">
        <v>0</v>
      </c>
      <c r="O164" s="172">
        <f>ROUND(E164*N164,2)</f>
        <v>0</v>
      </c>
      <c r="P164" s="172">
        <v>0</v>
      </c>
      <c r="Q164" s="172">
        <f>ROUND(E164*P164,2)</f>
        <v>0</v>
      </c>
      <c r="R164" s="172" t="s">
        <v>489</v>
      </c>
      <c r="S164" s="172" t="s">
        <v>136</v>
      </c>
      <c r="T164" s="173" t="s">
        <v>182</v>
      </c>
      <c r="U164" s="157">
        <v>0</v>
      </c>
      <c r="V164" s="157">
        <f>ROUND(E164*U164,2)</f>
        <v>0</v>
      </c>
      <c r="W164" s="157"/>
      <c r="X164" s="157" t="s">
        <v>183</v>
      </c>
      <c r="Y164" s="148"/>
      <c r="Z164" s="148"/>
      <c r="AA164" s="148"/>
      <c r="AB164" s="148"/>
      <c r="AC164" s="148"/>
      <c r="AD164" s="148"/>
      <c r="AE164" s="148"/>
      <c r="AF164" s="148"/>
      <c r="AG164" s="148" t="s">
        <v>201</v>
      </c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</row>
    <row r="165" spans="1:60" outlineLevel="1" x14ac:dyDescent="0.25">
      <c r="A165" s="155"/>
      <c r="B165" s="156"/>
      <c r="C165" s="186" t="s">
        <v>614</v>
      </c>
      <c r="D165" s="158"/>
      <c r="E165" s="159">
        <v>12</v>
      </c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48"/>
      <c r="Z165" s="148"/>
      <c r="AA165" s="148"/>
      <c r="AB165" s="148"/>
      <c r="AC165" s="148"/>
      <c r="AD165" s="148"/>
      <c r="AE165" s="148"/>
      <c r="AF165" s="148"/>
      <c r="AG165" s="148" t="s">
        <v>159</v>
      </c>
      <c r="AH165" s="148">
        <v>0</v>
      </c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</row>
    <row r="166" spans="1:60" x14ac:dyDescent="0.25">
      <c r="A166" s="3"/>
      <c r="B166" s="4"/>
      <c r="C166" s="187"/>
      <c r="D166" s="6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AE166">
        <v>15</v>
      </c>
      <c r="AF166">
        <v>21</v>
      </c>
      <c r="AG166" t="s">
        <v>118</v>
      </c>
    </row>
    <row r="167" spans="1:60" x14ac:dyDescent="0.25">
      <c r="A167" s="151"/>
      <c r="B167" s="152" t="s">
        <v>29</v>
      </c>
      <c r="C167" s="188"/>
      <c r="D167" s="153"/>
      <c r="E167" s="154"/>
      <c r="F167" s="154"/>
      <c r="G167" s="182">
        <f>G8+G101+G106+G131+G141+G144+G149</f>
        <v>0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AE167">
        <f>SUMIF(L7:L165,AE166,G7:G165)</f>
        <v>0</v>
      </c>
      <c r="AF167">
        <f>SUMIF(L7:L165,AF166,G7:G165)</f>
        <v>0</v>
      </c>
      <c r="AG167" t="s">
        <v>175</v>
      </c>
    </row>
    <row r="168" spans="1:60" x14ac:dyDescent="0.25">
      <c r="C168" s="189"/>
      <c r="D168" s="10"/>
      <c r="AG168" t="s">
        <v>176</v>
      </c>
    </row>
    <row r="169" spans="1:60" x14ac:dyDescent="0.25">
      <c r="D169" s="10"/>
    </row>
    <row r="170" spans="1:60" x14ac:dyDescent="0.25">
      <c r="D170" s="10"/>
    </row>
    <row r="171" spans="1:60" x14ac:dyDescent="0.25">
      <c r="D171" s="10"/>
    </row>
    <row r="172" spans="1:60" x14ac:dyDescent="0.25">
      <c r="D172" s="10"/>
    </row>
    <row r="173" spans="1:60" x14ac:dyDescent="0.25">
      <c r="D173" s="10"/>
    </row>
    <row r="174" spans="1:60" x14ac:dyDescent="0.25">
      <c r="D174" s="10"/>
    </row>
    <row r="175" spans="1:60" x14ac:dyDescent="0.25">
      <c r="D175" s="10"/>
    </row>
    <row r="176" spans="1:60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8JtzAX1X/FcqyEKD/nL1P0+0A+MTUa0ADfDFOgNfJ/AyvnGulFYTp1BOH1zg15oSA1lDL3PHn4WHPrDHOPneQQ==" saltValue="Ti3I78K7pqBf7IuntseH3A==" spinCount="100000" sheet="1"/>
  <mergeCells count="34">
    <mergeCell ref="C40:G40"/>
    <mergeCell ref="A1:G1"/>
    <mergeCell ref="C2:G2"/>
    <mergeCell ref="C3:G3"/>
    <mergeCell ref="C4:G4"/>
    <mergeCell ref="C12:G12"/>
    <mergeCell ref="C15:G15"/>
    <mergeCell ref="C18:G18"/>
    <mergeCell ref="C21:G21"/>
    <mergeCell ref="C28:G28"/>
    <mergeCell ref="C31:G31"/>
    <mergeCell ref="C36:G36"/>
    <mergeCell ref="C82:G82"/>
    <mergeCell ref="C43:G43"/>
    <mergeCell ref="C46:G46"/>
    <mergeCell ref="C49:G49"/>
    <mergeCell ref="C52:G52"/>
    <mergeCell ref="C57:G57"/>
    <mergeCell ref="C60:G60"/>
    <mergeCell ref="C63:G63"/>
    <mergeCell ref="C66:G66"/>
    <mergeCell ref="C69:G69"/>
    <mergeCell ref="C72:G72"/>
    <mergeCell ref="C79:G79"/>
    <mergeCell ref="C139:G139"/>
    <mergeCell ref="C143:G143"/>
    <mergeCell ref="C159:G159"/>
    <mergeCell ref="C162:G162"/>
    <mergeCell ref="C91:G91"/>
    <mergeCell ref="C103:G103"/>
    <mergeCell ref="C108:G108"/>
    <mergeCell ref="C119:G119"/>
    <mergeCell ref="C133:G133"/>
    <mergeCell ref="C136:G136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33203125" customWidth="1"/>
    <col min="2" max="2" width="12.44140625" style="122" customWidth="1"/>
    <col min="3" max="3" width="63.21875" style="122" customWidth="1"/>
    <col min="4" max="4" width="4.77734375" customWidth="1"/>
    <col min="5" max="5" width="10.44140625" customWidth="1"/>
    <col min="6" max="6" width="9.77734375" customWidth="1"/>
    <col min="7" max="7" width="12.6640625" customWidth="1"/>
    <col min="8" max="17" width="0" hidden="1" customWidth="1"/>
    <col min="18" max="18" width="6.7773437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255" t="s">
        <v>177</v>
      </c>
      <c r="B1" s="255"/>
      <c r="C1" s="255"/>
      <c r="D1" s="255"/>
      <c r="E1" s="255"/>
      <c r="F1" s="255"/>
      <c r="G1" s="255"/>
      <c r="AG1" t="s">
        <v>104</v>
      </c>
    </row>
    <row r="2" spans="1:60" ht="25.05" customHeight="1" x14ac:dyDescent="0.25">
      <c r="A2" s="140" t="s">
        <v>7</v>
      </c>
      <c r="B2" s="49" t="s">
        <v>43</v>
      </c>
      <c r="C2" s="256" t="s">
        <v>44</v>
      </c>
      <c r="D2" s="257"/>
      <c r="E2" s="257"/>
      <c r="F2" s="257"/>
      <c r="G2" s="258"/>
      <c r="AG2" t="s">
        <v>105</v>
      </c>
    </row>
    <row r="3" spans="1:60" ht="25.05" customHeight="1" x14ac:dyDescent="0.25">
      <c r="A3" s="140" t="s">
        <v>8</v>
      </c>
      <c r="B3" s="49" t="s">
        <v>65</v>
      </c>
      <c r="C3" s="256" t="s">
        <v>66</v>
      </c>
      <c r="D3" s="257"/>
      <c r="E3" s="257"/>
      <c r="F3" s="257"/>
      <c r="G3" s="258"/>
      <c r="AC3" s="122" t="s">
        <v>105</v>
      </c>
      <c r="AG3" t="s">
        <v>108</v>
      </c>
    </row>
    <row r="4" spans="1:60" ht="25.05" customHeight="1" x14ac:dyDescent="0.25">
      <c r="A4" s="141" t="s">
        <v>9</v>
      </c>
      <c r="B4" s="142" t="s">
        <v>58</v>
      </c>
      <c r="C4" s="259" t="s">
        <v>68</v>
      </c>
      <c r="D4" s="260"/>
      <c r="E4" s="260"/>
      <c r="F4" s="260"/>
      <c r="G4" s="261"/>
      <c r="AG4" t="s">
        <v>109</v>
      </c>
    </row>
    <row r="5" spans="1:60" x14ac:dyDescent="0.25">
      <c r="D5" s="10"/>
    </row>
    <row r="6" spans="1:60" ht="39.6" x14ac:dyDescent="0.25">
      <c r="A6" s="144" t="s">
        <v>110</v>
      </c>
      <c r="B6" s="146" t="s">
        <v>111</v>
      </c>
      <c r="C6" s="146" t="s">
        <v>112</v>
      </c>
      <c r="D6" s="145" t="s">
        <v>113</v>
      </c>
      <c r="E6" s="144" t="s">
        <v>114</v>
      </c>
      <c r="F6" s="143" t="s">
        <v>115</v>
      </c>
      <c r="G6" s="144" t="s">
        <v>29</v>
      </c>
      <c r="H6" s="147" t="s">
        <v>30</v>
      </c>
      <c r="I6" s="147" t="s">
        <v>116</v>
      </c>
      <c r="J6" s="147" t="s">
        <v>31</v>
      </c>
      <c r="K6" s="147" t="s">
        <v>117</v>
      </c>
      <c r="L6" s="147" t="s">
        <v>118</v>
      </c>
      <c r="M6" s="147" t="s">
        <v>119</v>
      </c>
      <c r="N6" s="147" t="s">
        <v>120</v>
      </c>
      <c r="O6" s="147" t="s">
        <v>121</v>
      </c>
      <c r="P6" s="147" t="s">
        <v>122</v>
      </c>
      <c r="Q6" s="147" t="s">
        <v>123</v>
      </c>
      <c r="R6" s="147" t="s">
        <v>124</v>
      </c>
      <c r="S6" s="147" t="s">
        <v>125</v>
      </c>
      <c r="T6" s="147" t="s">
        <v>126</v>
      </c>
      <c r="U6" s="147" t="s">
        <v>127</v>
      </c>
      <c r="V6" s="147" t="s">
        <v>128</v>
      </c>
      <c r="W6" s="147" t="s">
        <v>129</v>
      </c>
      <c r="X6" s="147" t="s">
        <v>130</v>
      </c>
    </row>
    <row r="7" spans="1:60" hidden="1" x14ac:dyDescent="0.25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5">
      <c r="A8" s="161" t="s">
        <v>131</v>
      </c>
      <c r="B8" s="162" t="s">
        <v>63</v>
      </c>
      <c r="C8" s="183" t="s">
        <v>77</v>
      </c>
      <c r="D8" s="163"/>
      <c r="E8" s="164"/>
      <c r="F8" s="165"/>
      <c r="G8" s="165">
        <f>SUMIF(AG9:AG54,"&lt;&gt;NOR",G9:G54)</f>
        <v>0</v>
      </c>
      <c r="H8" s="165"/>
      <c r="I8" s="165">
        <f>SUM(I9:I54)</f>
        <v>0</v>
      </c>
      <c r="J8" s="165"/>
      <c r="K8" s="165">
        <f>SUM(K9:K54)</f>
        <v>0</v>
      </c>
      <c r="L8" s="165"/>
      <c r="M8" s="165">
        <f>SUM(M9:M54)</f>
        <v>0</v>
      </c>
      <c r="N8" s="165"/>
      <c r="O8" s="165">
        <f>SUM(O9:O54)</f>
        <v>0.04</v>
      </c>
      <c r="P8" s="165"/>
      <c r="Q8" s="165">
        <f>SUM(Q9:Q54)</f>
        <v>77.38</v>
      </c>
      <c r="R8" s="165"/>
      <c r="S8" s="165"/>
      <c r="T8" s="166"/>
      <c r="U8" s="160"/>
      <c r="V8" s="160">
        <f>SUM(V9:V54)</f>
        <v>107.50999999999999</v>
      </c>
      <c r="W8" s="160"/>
      <c r="X8" s="160"/>
      <c r="AG8" t="s">
        <v>132</v>
      </c>
    </row>
    <row r="9" spans="1:60" ht="20.399999999999999" outlineLevel="1" x14ac:dyDescent="0.25">
      <c r="A9" s="167">
        <v>1</v>
      </c>
      <c r="B9" s="168" t="s">
        <v>216</v>
      </c>
      <c r="C9" s="185" t="s">
        <v>217</v>
      </c>
      <c r="D9" s="169" t="s">
        <v>208</v>
      </c>
      <c r="E9" s="170">
        <v>81.599999999999994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21</v>
      </c>
      <c r="M9" s="172">
        <f>G9*(1+L9/100)</f>
        <v>0</v>
      </c>
      <c r="N9" s="172">
        <v>0</v>
      </c>
      <c r="O9" s="172">
        <f>ROUND(E9*N9,2)</f>
        <v>0</v>
      </c>
      <c r="P9" s="172">
        <v>0.33</v>
      </c>
      <c r="Q9" s="172">
        <f>ROUND(E9*P9,2)</f>
        <v>26.93</v>
      </c>
      <c r="R9" s="172" t="s">
        <v>209</v>
      </c>
      <c r="S9" s="172" t="s">
        <v>136</v>
      </c>
      <c r="T9" s="173" t="s">
        <v>182</v>
      </c>
      <c r="U9" s="157">
        <v>0.06</v>
      </c>
      <c r="V9" s="157">
        <f>ROUND(E9*U9,2)</f>
        <v>4.9000000000000004</v>
      </c>
      <c r="W9" s="157"/>
      <c r="X9" s="157" t="s">
        <v>183</v>
      </c>
      <c r="Y9" s="148"/>
      <c r="Z9" s="148"/>
      <c r="AA9" s="148"/>
      <c r="AB9" s="148"/>
      <c r="AC9" s="148"/>
      <c r="AD9" s="148"/>
      <c r="AE9" s="148"/>
      <c r="AF9" s="148"/>
      <c r="AG9" s="148" t="s">
        <v>184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5">
      <c r="A10" s="155"/>
      <c r="B10" s="156"/>
      <c r="C10" s="186" t="s">
        <v>615</v>
      </c>
      <c r="D10" s="158"/>
      <c r="E10" s="159">
        <v>81.599999999999994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48"/>
      <c r="Z10" s="148"/>
      <c r="AA10" s="148"/>
      <c r="AB10" s="148"/>
      <c r="AC10" s="148"/>
      <c r="AD10" s="148"/>
      <c r="AE10" s="148"/>
      <c r="AF10" s="148"/>
      <c r="AG10" s="148" t="s">
        <v>159</v>
      </c>
      <c r="AH10" s="148">
        <v>0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ht="20.399999999999999" outlineLevel="1" x14ac:dyDescent="0.25">
      <c r="A11" s="167">
        <v>2</v>
      </c>
      <c r="B11" s="168" t="s">
        <v>220</v>
      </c>
      <c r="C11" s="185" t="s">
        <v>221</v>
      </c>
      <c r="D11" s="169" t="s">
        <v>208</v>
      </c>
      <c r="E11" s="170">
        <v>76.5</v>
      </c>
      <c r="F11" s="171"/>
      <c r="G11" s="172">
        <f>ROUND(E11*F11,2)</f>
        <v>0</v>
      </c>
      <c r="H11" s="171"/>
      <c r="I11" s="172">
        <f>ROUND(E11*H11,2)</f>
        <v>0</v>
      </c>
      <c r="J11" s="171"/>
      <c r="K11" s="172">
        <f>ROUND(E11*J11,2)</f>
        <v>0</v>
      </c>
      <c r="L11" s="172">
        <v>21</v>
      </c>
      <c r="M11" s="172">
        <f>G11*(1+L11/100)</f>
        <v>0</v>
      </c>
      <c r="N11" s="172">
        <v>0</v>
      </c>
      <c r="O11" s="172">
        <f>ROUND(E11*N11,2)</f>
        <v>0</v>
      </c>
      <c r="P11" s="172">
        <v>0.33</v>
      </c>
      <c r="Q11" s="172">
        <f>ROUND(E11*P11,2)</f>
        <v>25.25</v>
      </c>
      <c r="R11" s="172" t="s">
        <v>209</v>
      </c>
      <c r="S11" s="172" t="s">
        <v>136</v>
      </c>
      <c r="T11" s="173" t="s">
        <v>182</v>
      </c>
      <c r="U11" s="157">
        <v>0.113</v>
      </c>
      <c r="V11" s="157">
        <f>ROUND(E11*U11,2)</f>
        <v>8.64</v>
      </c>
      <c r="W11" s="157"/>
      <c r="X11" s="157" t="s">
        <v>183</v>
      </c>
      <c r="Y11" s="148"/>
      <c r="Z11" s="148"/>
      <c r="AA11" s="148"/>
      <c r="AB11" s="148"/>
      <c r="AC11" s="148"/>
      <c r="AD11" s="148"/>
      <c r="AE11" s="148"/>
      <c r="AF11" s="148"/>
      <c r="AG11" s="148" t="s">
        <v>184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5">
      <c r="A12" s="155"/>
      <c r="B12" s="156"/>
      <c r="C12" s="186" t="s">
        <v>616</v>
      </c>
      <c r="D12" s="158"/>
      <c r="E12" s="159">
        <v>76.5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48"/>
      <c r="Z12" s="148"/>
      <c r="AA12" s="148"/>
      <c r="AB12" s="148"/>
      <c r="AC12" s="148"/>
      <c r="AD12" s="148"/>
      <c r="AE12" s="148"/>
      <c r="AF12" s="148"/>
      <c r="AG12" s="148" t="s">
        <v>159</v>
      </c>
      <c r="AH12" s="148">
        <v>0</v>
      </c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ht="20.399999999999999" outlineLevel="1" x14ac:dyDescent="0.25">
      <c r="A13" s="167">
        <v>3</v>
      </c>
      <c r="B13" s="168" t="s">
        <v>223</v>
      </c>
      <c r="C13" s="185" t="s">
        <v>224</v>
      </c>
      <c r="D13" s="169" t="s">
        <v>208</v>
      </c>
      <c r="E13" s="170">
        <v>76.5</v>
      </c>
      <c r="F13" s="171"/>
      <c r="G13" s="172">
        <f>ROUND(E13*F13,2)</f>
        <v>0</v>
      </c>
      <c r="H13" s="171"/>
      <c r="I13" s="172">
        <f>ROUND(E13*H13,2)</f>
        <v>0</v>
      </c>
      <c r="J13" s="171"/>
      <c r="K13" s="172">
        <f>ROUND(E13*J13,2)</f>
        <v>0</v>
      </c>
      <c r="L13" s="172">
        <v>21</v>
      </c>
      <c r="M13" s="172">
        <f>G13*(1+L13/100)</f>
        <v>0</v>
      </c>
      <c r="N13" s="172">
        <v>0</v>
      </c>
      <c r="O13" s="172">
        <f>ROUND(E13*N13,2)</f>
        <v>0</v>
      </c>
      <c r="P13" s="172">
        <v>0.22</v>
      </c>
      <c r="Q13" s="172">
        <f>ROUND(E13*P13,2)</f>
        <v>16.829999999999998</v>
      </c>
      <c r="R13" s="172" t="s">
        <v>209</v>
      </c>
      <c r="S13" s="172" t="s">
        <v>136</v>
      </c>
      <c r="T13" s="173" t="s">
        <v>182</v>
      </c>
      <c r="U13" s="157">
        <v>0.12</v>
      </c>
      <c r="V13" s="157">
        <f>ROUND(E13*U13,2)</f>
        <v>9.18</v>
      </c>
      <c r="W13" s="157"/>
      <c r="X13" s="157" t="s">
        <v>183</v>
      </c>
      <c r="Y13" s="148"/>
      <c r="Z13" s="148"/>
      <c r="AA13" s="148"/>
      <c r="AB13" s="148"/>
      <c r="AC13" s="148"/>
      <c r="AD13" s="148"/>
      <c r="AE13" s="148"/>
      <c r="AF13" s="148"/>
      <c r="AG13" s="148" t="s">
        <v>184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ht="21" outlineLevel="1" x14ac:dyDescent="0.25">
      <c r="A14" s="155"/>
      <c r="B14" s="156"/>
      <c r="C14" s="262" t="s">
        <v>225</v>
      </c>
      <c r="D14" s="263"/>
      <c r="E14" s="263"/>
      <c r="F14" s="263"/>
      <c r="G14" s="263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48"/>
      <c r="Z14" s="148"/>
      <c r="AA14" s="148"/>
      <c r="AB14" s="148"/>
      <c r="AC14" s="148"/>
      <c r="AD14" s="148"/>
      <c r="AE14" s="148"/>
      <c r="AF14" s="148"/>
      <c r="AG14" s="148" t="s">
        <v>186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81" t="str">
        <f>C14</f>
        <v>s naložením na dopravní prostředek, očištění povrchu od frézované plochy, opotřebování frézovacích nástrojů (nožů, upínacích kroužků, držáků) nutné ruční odstranění (vybourání) živičného krytu kolem překážek,</v>
      </c>
      <c r="BB14" s="148"/>
      <c r="BC14" s="148"/>
      <c r="BD14" s="148"/>
      <c r="BE14" s="148"/>
      <c r="BF14" s="148"/>
      <c r="BG14" s="148"/>
      <c r="BH14" s="148"/>
    </row>
    <row r="15" spans="1:60" outlineLevel="1" x14ac:dyDescent="0.25">
      <c r="A15" s="155"/>
      <c r="B15" s="156"/>
      <c r="C15" s="186" t="s">
        <v>617</v>
      </c>
      <c r="D15" s="158"/>
      <c r="E15" s="159">
        <v>76.5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48"/>
      <c r="Z15" s="148"/>
      <c r="AA15" s="148"/>
      <c r="AB15" s="148"/>
      <c r="AC15" s="148"/>
      <c r="AD15" s="148"/>
      <c r="AE15" s="148"/>
      <c r="AF15" s="148"/>
      <c r="AG15" s="148" t="s">
        <v>159</v>
      </c>
      <c r="AH15" s="148">
        <v>0</v>
      </c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5">
      <c r="A16" s="167">
        <v>4</v>
      </c>
      <c r="B16" s="168" t="s">
        <v>233</v>
      </c>
      <c r="C16" s="185" t="s">
        <v>234</v>
      </c>
      <c r="D16" s="169" t="s">
        <v>230</v>
      </c>
      <c r="E16" s="170">
        <v>31</v>
      </c>
      <c r="F16" s="171"/>
      <c r="G16" s="172">
        <f>ROUND(E16*F16,2)</f>
        <v>0</v>
      </c>
      <c r="H16" s="171"/>
      <c r="I16" s="172">
        <f>ROUND(E16*H16,2)</f>
        <v>0</v>
      </c>
      <c r="J16" s="171"/>
      <c r="K16" s="172">
        <f>ROUND(E16*J16,2)</f>
        <v>0</v>
      </c>
      <c r="L16" s="172">
        <v>21</v>
      </c>
      <c r="M16" s="172">
        <f>G16*(1+L16/100)</f>
        <v>0</v>
      </c>
      <c r="N16" s="172">
        <v>0</v>
      </c>
      <c r="O16" s="172">
        <f>ROUND(E16*N16,2)</f>
        <v>0</v>
      </c>
      <c r="P16" s="172">
        <v>0.27</v>
      </c>
      <c r="Q16" s="172">
        <f>ROUND(E16*P16,2)</f>
        <v>8.3699999999999992</v>
      </c>
      <c r="R16" s="172" t="s">
        <v>209</v>
      </c>
      <c r="S16" s="172" t="s">
        <v>136</v>
      </c>
      <c r="T16" s="173" t="s">
        <v>182</v>
      </c>
      <c r="U16" s="157">
        <v>0.123</v>
      </c>
      <c r="V16" s="157">
        <f>ROUND(E16*U16,2)</f>
        <v>3.81</v>
      </c>
      <c r="W16" s="157"/>
      <c r="X16" s="157" t="s">
        <v>183</v>
      </c>
      <c r="Y16" s="148"/>
      <c r="Z16" s="148"/>
      <c r="AA16" s="148"/>
      <c r="AB16" s="148"/>
      <c r="AC16" s="148"/>
      <c r="AD16" s="148"/>
      <c r="AE16" s="148"/>
      <c r="AF16" s="148"/>
      <c r="AG16" s="148" t="s">
        <v>184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5">
      <c r="A17" s="155"/>
      <c r="B17" s="156"/>
      <c r="C17" s="262" t="s">
        <v>231</v>
      </c>
      <c r="D17" s="263"/>
      <c r="E17" s="263"/>
      <c r="F17" s="263"/>
      <c r="G17" s="263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48"/>
      <c r="Z17" s="148"/>
      <c r="AA17" s="148"/>
      <c r="AB17" s="148"/>
      <c r="AC17" s="148"/>
      <c r="AD17" s="148"/>
      <c r="AE17" s="148"/>
      <c r="AF17" s="148"/>
      <c r="AG17" s="148" t="s">
        <v>186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81" t="str">
        <f>C17</f>
        <v>s vybouráním lože, s přemístěním hmot na skládku na vzdálenost do 3 m nebo naložením na dopravní prostředek</v>
      </c>
      <c r="BB17" s="148"/>
      <c r="BC17" s="148"/>
      <c r="BD17" s="148"/>
      <c r="BE17" s="148"/>
      <c r="BF17" s="148"/>
      <c r="BG17" s="148"/>
      <c r="BH17" s="148"/>
    </row>
    <row r="18" spans="1:60" outlineLevel="1" x14ac:dyDescent="0.25">
      <c r="A18" s="155"/>
      <c r="B18" s="156"/>
      <c r="C18" s="186" t="s">
        <v>618</v>
      </c>
      <c r="D18" s="158"/>
      <c r="E18" s="159">
        <v>31</v>
      </c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48"/>
      <c r="Z18" s="148"/>
      <c r="AA18" s="148"/>
      <c r="AB18" s="148"/>
      <c r="AC18" s="148"/>
      <c r="AD18" s="148"/>
      <c r="AE18" s="148"/>
      <c r="AF18" s="148"/>
      <c r="AG18" s="148" t="s">
        <v>159</v>
      </c>
      <c r="AH18" s="148">
        <v>0</v>
      </c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5">
      <c r="A19" s="167">
        <v>5</v>
      </c>
      <c r="B19" s="168" t="s">
        <v>619</v>
      </c>
      <c r="C19" s="185" t="s">
        <v>620</v>
      </c>
      <c r="D19" s="169" t="s">
        <v>180</v>
      </c>
      <c r="E19" s="170">
        <v>24.12</v>
      </c>
      <c r="F19" s="171"/>
      <c r="G19" s="172">
        <f>ROUND(E19*F19,2)</f>
        <v>0</v>
      </c>
      <c r="H19" s="171"/>
      <c r="I19" s="172">
        <f>ROUND(E19*H19,2)</f>
        <v>0</v>
      </c>
      <c r="J19" s="171"/>
      <c r="K19" s="172">
        <f>ROUND(E19*J19,2)</f>
        <v>0</v>
      </c>
      <c r="L19" s="172">
        <v>21</v>
      </c>
      <c r="M19" s="172">
        <f>G19*(1+L19/100)</f>
        <v>0</v>
      </c>
      <c r="N19" s="172">
        <v>0</v>
      </c>
      <c r="O19" s="172">
        <f>ROUND(E19*N19,2)</f>
        <v>0</v>
      </c>
      <c r="P19" s="172">
        <v>0</v>
      </c>
      <c r="Q19" s="172">
        <f>ROUND(E19*P19,2)</f>
        <v>0</v>
      </c>
      <c r="R19" s="172" t="s">
        <v>200</v>
      </c>
      <c r="S19" s="172" t="s">
        <v>136</v>
      </c>
      <c r="T19" s="173" t="s">
        <v>182</v>
      </c>
      <c r="U19" s="157">
        <v>0.48499999999999999</v>
      </c>
      <c r="V19" s="157">
        <f>ROUND(E19*U19,2)</f>
        <v>11.7</v>
      </c>
      <c r="W19" s="157"/>
      <c r="X19" s="157" t="s">
        <v>183</v>
      </c>
      <c r="Y19" s="148"/>
      <c r="Z19" s="148"/>
      <c r="AA19" s="148"/>
      <c r="AB19" s="148"/>
      <c r="AC19" s="148"/>
      <c r="AD19" s="148"/>
      <c r="AE19" s="148"/>
      <c r="AF19" s="148"/>
      <c r="AG19" s="148" t="s">
        <v>184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ht="21" outlineLevel="1" x14ac:dyDescent="0.25">
      <c r="A20" s="155"/>
      <c r="B20" s="156"/>
      <c r="C20" s="262" t="s">
        <v>621</v>
      </c>
      <c r="D20" s="263"/>
      <c r="E20" s="263"/>
      <c r="F20" s="263"/>
      <c r="G20" s="263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48"/>
      <c r="Z20" s="148"/>
      <c r="AA20" s="148"/>
      <c r="AB20" s="148"/>
      <c r="AC20" s="148"/>
      <c r="AD20" s="148"/>
      <c r="AE20" s="148"/>
      <c r="AF20" s="148"/>
      <c r="AG20" s="148" t="s">
        <v>186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81" t="str">
        <f>C20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20" s="148"/>
      <c r="BC20" s="148"/>
      <c r="BD20" s="148"/>
      <c r="BE20" s="148"/>
      <c r="BF20" s="148"/>
      <c r="BG20" s="148"/>
      <c r="BH20" s="148"/>
    </row>
    <row r="21" spans="1:60" outlineLevel="1" x14ac:dyDescent="0.25">
      <c r="A21" s="155"/>
      <c r="B21" s="156"/>
      <c r="C21" s="186" t="s">
        <v>622</v>
      </c>
      <c r="D21" s="158"/>
      <c r="E21" s="159">
        <v>5.4</v>
      </c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48"/>
      <c r="Z21" s="148"/>
      <c r="AA21" s="148"/>
      <c r="AB21" s="148"/>
      <c r="AC21" s="148"/>
      <c r="AD21" s="148"/>
      <c r="AE21" s="148"/>
      <c r="AF21" s="148"/>
      <c r="AG21" s="148" t="s">
        <v>159</v>
      </c>
      <c r="AH21" s="148">
        <v>0</v>
      </c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5">
      <c r="A22" s="155"/>
      <c r="B22" s="156"/>
      <c r="C22" s="186" t="s">
        <v>623</v>
      </c>
      <c r="D22" s="158"/>
      <c r="E22" s="159">
        <v>18.72</v>
      </c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48"/>
      <c r="Z22" s="148"/>
      <c r="AA22" s="148"/>
      <c r="AB22" s="148"/>
      <c r="AC22" s="148"/>
      <c r="AD22" s="148"/>
      <c r="AE22" s="148"/>
      <c r="AF22" s="148"/>
      <c r="AG22" s="148" t="s">
        <v>159</v>
      </c>
      <c r="AH22" s="148">
        <v>0</v>
      </c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5">
      <c r="A23" s="167">
        <v>6</v>
      </c>
      <c r="B23" s="168" t="s">
        <v>624</v>
      </c>
      <c r="C23" s="185" t="s">
        <v>625</v>
      </c>
      <c r="D23" s="169" t="s">
        <v>180</v>
      </c>
      <c r="E23" s="170">
        <v>24.12</v>
      </c>
      <c r="F23" s="171"/>
      <c r="G23" s="172">
        <f>ROUND(E23*F23,2)</f>
        <v>0</v>
      </c>
      <c r="H23" s="171"/>
      <c r="I23" s="172">
        <f>ROUND(E23*H23,2)</f>
        <v>0</v>
      </c>
      <c r="J23" s="171"/>
      <c r="K23" s="172">
        <f>ROUND(E23*J23,2)</f>
        <v>0</v>
      </c>
      <c r="L23" s="172">
        <v>21</v>
      </c>
      <c r="M23" s="172">
        <f>G23*(1+L23/100)</f>
        <v>0</v>
      </c>
      <c r="N23" s="172">
        <v>0</v>
      </c>
      <c r="O23" s="172">
        <f>ROUND(E23*N23,2)</f>
        <v>0</v>
      </c>
      <c r="P23" s="172">
        <v>0</v>
      </c>
      <c r="Q23" s="172">
        <f>ROUND(E23*P23,2)</f>
        <v>0</v>
      </c>
      <c r="R23" s="172" t="s">
        <v>200</v>
      </c>
      <c r="S23" s="172" t="s">
        <v>136</v>
      </c>
      <c r="T23" s="173" t="s">
        <v>182</v>
      </c>
      <c r="U23" s="157">
        <v>0.14829999999999999</v>
      </c>
      <c r="V23" s="157">
        <f>ROUND(E23*U23,2)</f>
        <v>3.58</v>
      </c>
      <c r="W23" s="157"/>
      <c r="X23" s="157" t="s">
        <v>183</v>
      </c>
      <c r="Y23" s="148"/>
      <c r="Z23" s="148"/>
      <c r="AA23" s="148"/>
      <c r="AB23" s="148"/>
      <c r="AC23" s="148"/>
      <c r="AD23" s="148"/>
      <c r="AE23" s="148"/>
      <c r="AF23" s="148"/>
      <c r="AG23" s="148" t="s">
        <v>184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ht="21" outlineLevel="1" x14ac:dyDescent="0.25">
      <c r="A24" s="155"/>
      <c r="B24" s="156"/>
      <c r="C24" s="262" t="s">
        <v>621</v>
      </c>
      <c r="D24" s="263"/>
      <c r="E24" s="263"/>
      <c r="F24" s="263"/>
      <c r="G24" s="263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48"/>
      <c r="Z24" s="148"/>
      <c r="AA24" s="148"/>
      <c r="AB24" s="148"/>
      <c r="AC24" s="148"/>
      <c r="AD24" s="148"/>
      <c r="AE24" s="148"/>
      <c r="AF24" s="148"/>
      <c r="AG24" s="148" t="s">
        <v>186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81" t="str">
        <f>C24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24" s="148"/>
      <c r="BC24" s="148"/>
      <c r="BD24" s="148"/>
      <c r="BE24" s="148"/>
      <c r="BF24" s="148"/>
      <c r="BG24" s="148"/>
      <c r="BH24" s="148"/>
    </row>
    <row r="25" spans="1:60" outlineLevel="1" x14ac:dyDescent="0.25">
      <c r="A25" s="155"/>
      <c r="B25" s="156"/>
      <c r="C25" s="186" t="s">
        <v>626</v>
      </c>
      <c r="D25" s="158"/>
      <c r="E25" s="159">
        <v>24.12</v>
      </c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48"/>
      <c r="Z25" s="148"/>
      <c r="AA25" s="148"/>
      <c r="AB25" s="148"/>
      <c r="AC25" s="148"/>
      <c r="AD25" s="148"/>
      <c r="AE25" s="148"/>
      <c r="AF25" s="148"/>
      <c r="AG25" s="148" t="s">
        <v>159</v>
      </c>
      <c r="AH25" s="148">
        <v>0</v>
      </c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 x14ac:dyDescent="0.25">
      <c r="A26" s="167">
        <v>7</v>
      </c>
      <c r="B26" s="168" t="s">
        <v>627</v>
      </c>
      <c r="C26" s="185" t="s">
        <v>628</v>
      </c>
      <c r="D26" s="169" t="s">
        <v>208</v>
      </c>
      <c r="E26" s="170">
        <v>12</v>
      </c>
      <c r="F26" s="171"/>
      <c r="G26" s="172">
        <f>ROUND(E26*F26,2)</f>
        <v>0</v>
      </c>
      <c r="H26" s="171"/>
      <c r="I26" s="172">
        <f>ROUND(E26*H26,2)</f>
        <v>0</v>
      </c>
      <c r="J26" s="171"/>
      <c r="K26" s="172">
        <f>ROUND(E26*J26,2)</f>
        <v>0</v>
      </c>
      <c r="L26" s="172">
        <v>21</v>
      </c>
      <c r="M26" s="172">
        <f>G26*(1+L26/100)</f>
        <v>0</v>
      </c>
      <c r="N26" s="172">
        <v>9.8999999999999999E-4</v>
      </c>
      <c r="O26" s="172">
        <f>ROUND(E26*N26,2)</f>
        <v>0.01</v>
      </c>
      <c r="P26" s="172">
        <v>0</v>
      </c>
      <c r="Q26" s="172">
        <f>ROUND(E26*P26,2)</f>
        <v>0</v>
      </c>
      <c r="R26" s="172" t="s">
        <v>200</v>
      </c>
      <c r="S26" s="172" t="s">
        <v>136</v>
      </c>
      <c r="T26" s="173" t="s">
        <v>182</v>
      </c>
      <c r="U26" s="157">
        <v>0.23599999999999999</v>
      </c>
      <c r="V26" s="157">
        <f>ROUND(E26*U26,2)</f>
        <v>2.83</v>
      </c>
      <c r="W26" s="157"/>
      <c r="X26" s="157" t="s">
        <v>183</v>
      </c>
      <c r="Y26" s="148"/>
      <c r="Z26" s="148"/>
      <c r="AA26" s="148"/>
      <c r="AB26" s="148"/>
      <c r="AC26" s="148"/>
      <c r="AD26" s="148"/>
      <c r="AE26" s="148"/>
      <c r="AF26" s="148"/>
      <c r="AG26" s="148" t="s">
        <v>184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5">
      <c r="A27" s="155"/>
      <c r="B27" s="156"/>
      <c r="C27" s="262" t="s">
        <v>629</v>
      </c>
      <c r="D27" s="263"/>
      <c r="E27" s="263"/>
      <c r="F27" s="263"/>
      <c r="G27" s="263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48"/>
      <c r="Z27" s="148"/>
      <c r="AA27" s="148"/>
      <c r="AB27" s="148"/>
      <c r="AC27" s="148"/>
      <c r="AD27" s="148"/>
      <c r="AE27" s="148"/>
      <c r="AF27" s="148"/>
      <c r="AG27" s="148" t="s">
        <v>186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5">
      <c r="A28" s="155"/>
      <c r="B28" s="156"/>
      <c r="C28" s="186" t="s">
        <v>630</v>
      </c>
      <c r="D28" s="158"/>
      <c r="E28" s="159">
        <v>12</v>
      </c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48"/>
      <c r="Z28" s="148"/>
      <c r="AA28" s="148"/>
      <c r="AB28" s="148"/>
      <c r="AC28" s="148"/>
      <c r="AD28" s="148"/>
      <c r="AE28" s="148"/>
      <c r="AF28" s="148"/>
      <c r="AG28" s="148" t="s">
        <v>159</v>
      </c>
      <c r="AH28" s="148">
        <v>0</v>
      </c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 x14ac:dyDescent="0.25">
      <c r="A29" s="167">
        <v>8</v>
      </c>
      <c r="B29" s="168" t="s">
        <v>631</v>
      </c>
      <c r="C29" s="185" t="s">
        <v>632</v>
      </c>
      <c r="D29" s="169" t="s">
        <v>208</v>
      </c>
      <c r="E29" s="170">
        <v>31.2</v>
      </c>
      <c r="F29" s="171"/>
      <c r="G29" s="172">
        <f>ROUND(E29*F29,2)</f>
        <v>0</v>
      </c>
      <c r="H29" s="171"/>
      <c r="I29" s="172">
        <f>ROUND(E29*H29,2)</f>
        <v>0</v>
      </c>
      <c r="J29" s="171"/>
      <c r="K29" s="172">
        <f>ROUND(E29*J29,2)</f>
        <v>0</v>
      </c>
      <c r="L29" s="172">
        <v>21</v>
      </c>
      <c r="M29" s="172">
        <f>G29*(1+L29/100)</f>
        <v>0</v>
      </c>
      <c r="N29" s="172">
        <v>8.5999999999999998E-4</v>
      </c>
      <c r="O29" s="172">
        <f>ROUND(E29*N29,2)</f>
        <v>0.03</v>
      </c>
      <c r="P29" s="172">
        <v>0</v>
      </c>
      <c r="Q29" s="172">
        <f>ROUND(E29*P29,2)</f>
        <v>0</v>
      </c>
      <c r="R29" s="172" t="s">
        <v>200</v>
      </c>
      <c r="S29" s="172" t="s">
        <v>136</v>
      </c>
      <c r="T29" s="173" t="s">
        <v>182</v>
      </c>
      <c r="U29" s="157">
        <v>0.47899999999999998</v>
      </c>
      <c r="V29" s="157">
        <f>ROUND(E29*U29,2)</f>
        <v>14.94</v>
      </c>
      <c r="W29" s="157"/>
      <c r="X29" s="157" t="s">
        <v>183</v>
      </c>
      <c r="Y29" s="148"/>
      <c r="Z29" s="148"/>
      <c r="AA29" s="148"/>
      <c r="AB29" s="148"/>
      <c r="AC29" s="148"/>
      <c r="AD29" s="148"/>
      <c r="AE29" s="148"/>
      <c r="AF29" s="148"/>
      <c r="AG29" s="148" t="s">
        <v>184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5">
      <c r="A30" s="155"/>
      <c r="B30" s="156"/>
      <c r="C30" s="262" t="s">
        <v>629</v>
      </c>
      <c r="D30" s="263"/>
      <c r="E30" s="263"/>
      <c r="F30" s="263"/>
      <c r="G30" s="263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48"/>
      <c r="Z30" s="148"/>
      <c r="AA30" s="148"/>
      <c r="AB30" s="148"/>
      <c r="AC30" s="148"/>
      <c r="AD30" s="148"/>
      <c r="AE30" s="148"/>
      <c r="AF30" s="148"/>
      <c r="AG30" s="148" t="s">
        <v>186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5">
      <c r="A31" s="155"/>
      <c r="B31" s="156"/>
      <c r="C31" s="186" t="s">
        <v>633</v>
      </c>
      <c r="D31" s="158"/>
      <c r="E31" s="159">
        <v>31.2</v>
      </c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48"/>
      <c r="Z31" s="148"/>
      <c r="AA31" s="148"/>
      <c r="AB31" s="148"/>
      <c r="AC31" s="148"/>
      <c r="AD31" s="148"/>
      <c r="AE31" s="148"/>
      <c r="AF31" s="148"/>
      <c r="AG31" s="148" t="s">
        <v>159</v>
      </c>
      <c r="AH31" s="148">
        <v>0</v>
      </c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5">
      <c r="A32" s="167">
        <v>9</v>
      </c>
      <c r="B32" s="168" t="s">
        <v>634</v>
      </c>
      <c r="C32" s="185" t="s">
        <v>635</v>
      </c>
      <c r="D32" s="169" t="s">
        <v>208</v>
      </c>
      <c r="E32" s="170">
        <v>12</v>
      </c>
      <c r="F32" s="171"/>
      <c r="G32" s="172">
        <f>ROUND(E32*F32,2)</f>
        <v>0</v>
      </c>
      <c r="H32" s="171"/>
      <c r="I32" s="172">
        <f>ROUND(E32*H32,2)</f>
        <v>0</v>
      </c>
      <c r="J32" s="171"/>
      <c r="K32" s="172">
        <f>ROUND(E32*J32,2)</f>
        <v>0</v>
      </c>
      <c r="L32" s="172">
        <v>21</v>
      </c>
      <c r="M32" s="172">
        <f>G32*(1+L32/100)</f>
        <v>0</v>
      </c>
      <c r="N32" s="172">
        <v>0</v>
      </c>
      <c r="O32" s="172">
        <f>ROUND(E32*N32,2)</f>
        <v>0</v>
      </c>
      <c r="P32" s="172">
        <v>0</v>
      </c>
      <c r="Q32" s="172">
        <f>ROUND(E32*P32,2)</f>
        <v>0</v>
      </c>
      <c r="R32" s="172" t="s">
        <v>200</v>
      </c>
      <c r="S32" s="172" t="s">
        <v>136</v>
      </c>
      <c r="T32" s="173" t="s">
        <v>182</v>
      </c>
      <c r="U32" s="157">
        <v>7.0000000000000007E-2</v>
      </c>
      <c r="V32" s="157">
        <f>ROUND(E32*U32,2)</f>
        <v>0.84</v>
      </c>
      <c r="W32" s="157"/>
      <c r="X32" s="157" t="s">
        <v>183</v>
      </c>
      <c r="Y32" s="148"/>
      <c r="Z32" s="148"/>
      <c r="AA32" s="148"/>
      <c r="AB32" s="148"/>
      <c r="AC32" s="148"/>
      <c r="AD32" s="148"/>
      <c r="AE32" s="148"/>
      <c r="AF32" s="148"/>
      <c r="AG32" s="148" t="s">
        <v>184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 x14ac:dyDescent="0.25">
      <c r="A33" s="155"/>
      <c r="B33" s="156"/>
      <c r="C33" s="262" t="s">
        <v>636</v>
      </c>
      <c r="D33" s="263"/>
      <c r="E33" s="263"/>
      <c r="F33" s="263"/>
      <c r="G33" s="263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48"/>
      <c r="Z33" s="148"/>
      <c r="AA33" s="148"/>
      <c r="AB33" s="148"/>
      <c r="AC33" s="148"/>
      <c r="AD33" s="148"/>
      <c r="AE33" s="148"/>
      <c r="AF33" s="148"/>
      <c r="AG33" s="148" t="s">
        <v>186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 x14ac:dyDescent="0.25">
      <c r="A34" s="155"/>
      <c r="B34" s="156"/>
      <c r="C34" s="186" t="s">
        <v>433</v>
      </c>
      <c r="D34" s="158"/>
      <c r="E34" s="159">
        <v>12</v>
      </c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48"/>
      <c r="Z34" s="148"/>
      <c r="AA34" s="148"/>
      <c r="AB34" s="148"/>
      <c r="AC34" s="148"/>
      <c r="AD34" s="148"/>
      <c r="AE34" s="148"/>
      <c r="AF34" s="148"/>
      <c r="AG34" s="148" t="s">
        <v>159</v>
      </c>
      <c r="AH34" s="148">
        <v>0</v>
      </c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1" x14ac:dyDescent="0.25">
      <c r="A35" s="167">
        <v>10</v>
      </c>
      <c r="B35" s="168" t="s">
        <v>637</v>
      </c>
      <c r="C35" s="185" t="s">
        <v>638</v>
      </c>
      <c r="D35" s="169" t="s">
        <v>208</v>
      </c>
      <c r="E35" s="170">
        <v>31.2</v>
      </c>
      <c r="F35" s="171"/>
      <c r="G35" s="172">
        <f>ROUND(E35*F35,2)</f>
        <v>0</v>
      </c>
      <c r="H35" s="171"/>
      <c r="I35" s="172">
        <f>ROUND(E35*H35,2)</f>
        <v>0</v>
      </c>
      <c r="J35" s="171"/>
      <c r="K35" s="172">
        <f>ROUND(E35*J35,2)</f>
        <v>0</v>
      </c>
      <c r="L35" s="172">
        <v>21</v>
      </c>
      <c r="M35" s="172">
        <f>G35*(1+L35/100)</f>
        <v>0</v>
      </c>
      <c r="N35" s="172">
        <v>0</v>
      </c>
      <c r="O35" s="172">
        <f>ROUND(E35*N35,2)</f>
        <v>0</v>
      </c>
      <c r="P35" s="172">
        <v>0</v>
      </c>
      <c r="Q35" s="172">
        <f>ROUND(E35*P35,2)</f>
        <v>0</v>
      </c>
      <c r="R35" s="172" t="s">
        <v>200</v>
      </c>
      <c r="S35" s="172" t="s">
        <v>136</v>
      </c>
      <c r="T35" s="173" t="s">
        <v>182</v>
      </c>
      <c r="U35" s="157">
        <v>0.32700000000000001</v>
      </c>
      <c r="V35" s="157">
        <f>ROUND(E35*U35,2)</f>
        <v>10.199999999999999</v>
      </c>
      <c r="W35" s="157"/>
      <c r="X35" s="157" t="s">
        <v>183</v>
      </c>
      <c r="Y35" s="148"/>
      <c r="Z35" s="148"/>
      <c r="AA35" s="148"/>
      <c r="AB35" s="148"/>
      <c r="AC35" s="148"/>
      <c r="AD35" s="148"/>
      <c r="AE35" s="148"/>
      <c r="AF35" s="148"/>
      <c r="AG35" s="148" t="s">
        <v>184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outlineLevel="1" x14ac:dyDescent="0.25">
      <c r="A36" s="155"/>
      <c r="B36" s="156"/>
      <c r="C36" s="262" t="s">
        <v>636</v>
      </c>
      <c r="D36" s="263"/>
      <c r="E36" s="263"/>
      <c r="F36" s="263"/>
      <c r="G36" s="263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48"/>
      <c r="Z36" s="148"/>
      <c r="AA36" s="148"/>
      <c r="AB36" s="148"/>
      <c r="AC36" s="148"/>
      <c r="AD36" s="148"/>
      <c r="AE36" s="148"/>
      <c r="AF36" s="148"/>
      <c r="AG36" s="148" t="s">
        <v>186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 x14ac:dyDescent="0.25">
      <c r="A37" s="155"/>
      <c r="B37" s="156"/>
      <c r="C37" s="186" t="s">
        <v>639</v>
      </c>
      <c r="D37" s="158"/>
      <c r="E37" s="159">
        <v>31.2</v>
      </c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48"/>
      <c r="Z37" s="148"/>
      <c r="AA37" s="148"/>
      <c r="AB37" s="148"/>
      <c r="AC37" s="148"/>
      <c r="AD37" s="148"/>
      <c r="AE37" s="148"/>
      <c r="AF37" s="148"/>
      <c r="AG37" s="148" t="s">
        <v>159</v>
      </c>
      <c r="AH37" s="148">
        <v>0</v>
      </c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 x14ac:dyDescent="0.25">
      <c r="A38" s="167">
        <v>11</v>
      </c>
      <c r="B38" s="168" t="s">
        <v>640</v>
      </c>
      <c r="C38" s="185" t="s">
        <v>641</v>
      </c>
      <c r="D38" s="169" t="s">
        <v>180</v>
      </c>
      <c r="E38" s="170">
        <v>28.12</v>
      </c>
      <c r="F38" s="171"/>
      <c r="G38" s="172">
        <f>ROUND(E38*F38,2)</f>
        <v>0</v>
      </c>
      <c r="H38" s="171"/>
      <c r="I38" s="172">
        <f>ROUND(E38*H38,2)</f>
        <v>0</v>
      </c>
      <c r="J38" s="171"/>
      <c r="K38" s="172">
        <f>ROUND(E38*J38,2)</f>
        <v>0</v>
      </c>
      <c r="L38" s="172">
        <v>21</v>
      </c>
      <c r="M38" s="172">
        <f>G38*(1+L38/100)</f>
        <v>0</v>
      </c>
      <c r="N38" s="172">
        <v>0</v>
      </c>
      <c r="O38" s="172">
        <f>ROUND(E38*N38,2)</f>
        <v>0</v>
      </c>
      <c r="P38" s="172">
        <v>0</v>
      </c>
      <c r="Q38" s="172">
        <f>ROUND(E38*P38,2)</f>
        <v>0</v>
      </c>
      <c r="R38" s="172" t="s">
        <v>200</v>
      </c>
      <c r="S38" s="172" t="s">
        <v>136</v>
      </c>
      <c r="T38" s="173" t="s">
        <v>182</v>
      </c>
      <c r="U38" s="157">
        <v>0.34499999999999997</v>
      </c>
      <c r="V38" s="157">
        <f>ROUND(E38*U38,2)</f>
        <v>9.6999999999999993</v>
      </c>
      <c r="W38" s="157"/>
      <c r="X38" s="157" t="s">
        <v>183</v>
      </c>
      <c r="Y38" s="148"/>
      <c r="Z38" s="148"/>
      <c r="AA38" s="148"/>
      <c r="AB38" s="148"/>
      <c r="AC38" s="148"/>
      <c r="AD38" s="148"/>
      <c r="AE38" s="148"/>
      <c r="AF38" s="148"/>
      <c r="AG38" s="148" t="s">
        <v>184</v>
      </c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1" x14ac:dyDescent="0.25">
      <c r="A39" s="155"/>
      <c r="B39" s="156"/>
      <c r="C39" s="262" t="s">
        <v>642</v>
      </c>
      <c r="D39" s="263"/>
      <c r="E39" s="263"/>
      <c r="F39" s="263"/>
      <c r="G39" s="263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48"/>
      <c r="Z39" s="148"/>
      <c r="AA39" s="148"/>
      <c r="AB39" s="148"/>
      <c r="AC39" s="148"/>
      <c r="AD39" s="148"/>
      <c r="AE39" s="148"/>
      <c r="AF39" s="148"/>
      <c r="AG39" s="148" t="s">
        <v>186</v>
      </c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81" t="str">
        <f>C39</f>
        <v>bez naložení do dopravní nádoby, ale s vyprázdněním dopravní nádoby na hromadu nebo na dopravní prostředek,</v>
      </c>
      <c r="BB39" s="148"/>
      <c r="BC39" s="148"/>
      <c r="BD39" s="148"/>
      <c r="BE39" s="148"/>
      <c r="BF39" s="148"/>
      <c r="BG39" s="148"/>
      <c r="BH39" s="148"/>
    </row>
    <row r="40" spans="1:60" outlineLevel="1" x14ac:dyDescent="0.25">
      <c r="A40" s="155"/>
      <c r="B40" s="156"/>
      <c r="C40" s="186" t="s">
        <v>643</v>
      </c>
      <c r="D40" s="158"/>
      <c r="E40" s="159">
        <v>28.12</v>
      </c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48"/>
      <c r="Z40" s="148"/>
      <c r="AA40" s="148"/>
      <c r="AB40" s="148"/>
      <c r="AC40" s="148"/>
      <c r="AD40" s="148"/>
      <c r="AE40" s="148"/>
      <c r="AF40" s="148"/>
      <c r="AG40" s="148" t="s">
        <v>159</v>
      </c>
      <c r="AH40" s="148">
        <v>0</v>
      </c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outlineLevel="1" x14ac:dyDescent="0.25">
      <c r="A41" s="167">
        <v>12</v>
      </c>
      <c r="B41" s="168" t="s">
        <v>644</v>
      </c>
      <c r="C41" s="185" t="s">
        <v>645</v>
      </c>
      <c r="D41" s="169" t="s">
        <v>180</v>
      </c>
      <c r="E41" s="170">
        <v>18.72</v>
      </c>
      <c r="F41" s="171"/>
      <c r="G41" s="172">
        <f>ROUND(E41*F41,2)</f>
        <v>0</v>
      </c>
      <c r="H41" s="171"/>
      <c r="I41" s="172">
        <f>ROUND(E41*H41,2)</f>
        <v>0</v>
      </c>
      <c r="J41" s="171"/>
      <c r="K41" s="172">
        <f>ROUND(E41*J41,2)</f>
        <v>0</v>
      </c>
      <c r="L41" s="172">
        <v>21</v>
      </c>
      <c r="M41" s="172">
        <f>G41*(1+L41/100)</f>
        <v>0</v>
      </c>
      <c r="N41" s="172">
        <v>0</v>
      </c>
      <c r="O41" s="172">
        <f>ROUND(E41*N41,2)</f>
        <v>0</v>
      </c>
      <c r="P41" s="172">
        <v>0</v>
      </c>
      <c r="Q41" s="172">
        <f>ROUND(E41*P41,2)</f>
        <v>0</v>
      </c>
      <c r="R41" s="172" t="s">
        <v>200</v>
      </c>
      <c r="S41" s="172" t="s">
        <v>136</v>
      </c>
      <c r="T41" s="173" t="s">
        <v>182</v>
      </c>
      <c r="U41" s="157">
        <v>0.51900000000000002</v>
      </c>
      <c r="V41" s="157">
        <f>ROUND(E41*U41,2)</f>
        <v>9.7200000000000006</v>
      </c>
      <c r="W41" s="157"/>
      <c r="X41" s="157" t="s">
        <v>183</v>
      </c>
      <c r="Y41" s="148"/>
      <c r="Z41" s="148"/>
      <c r="AA41" s="148"/>
      <c r="AB41" s="148"/>
      <c r="AC41" s="148"/>
      <c r="AD41" s="148"/>
      <c r="AE41" s="148"/>
      <c r="AF41" s="148"/>
      <c r="AG41" s="148" t="s">
        <v>184</v>
      </c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outlineLevel="1" x14ac:dyDescent="0.25">
      <c r="A42" s="155"/>
      <c r="B42" s="156"/>
      <c r="C42" s="262" t="s">
        <v>642</v>
      </c>
      <c r="D42" s="263"/>
      <c r="E42" s="263"/>
      <c r="F42" s="263"/>
      <c r="G42" s="263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48"/>
      <c r="Z42" s="148"/>
      <c r="AA42" s="148"/>
      <c r="AB42" s="148"/>
      <c r="AC42" s="148"/>
      <c r="AD42" s="148"/>
      <c r="AE42" s="148"/>
      <c r="AF42" s="148"/>
      <c r="AG42" s="148" t="s">
        <v>186</v>
      </c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81" t="str">
        <f>C42</f>
        <v>bez naložení do dopravní nádoby, ale s vyprázdněním dopravní nádoby na hromadu nebo na dopravní prostředek,</v>
      </c>
      <c r="BB42" s="148"/>
      <c r="BC42" s="148"/>
      <c r="BD42" s="148"/>
      <c r="BE42" s="148"/>
      <c r="BF42" s="148"/>
      <c r="BG42" s="148"/>
      <c r="BH42" s="148"/>
    </row>
    <row r="43" spans="1:60" outlineLevel="1" x14ac:dyDescent="0.25">
      <c r="A43" s="155"/>
      <c r="B43" s="156"/>
      <c r="C43" s="186" t="s">
        <v>646</v>
      </c>
      <c r="D43" s="158"/>
      <c r="E43" s="159">
        <v>18.72</v>
      </c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48"/>
      <c r="Z43" s="148"/>
      <c r="AA43" s="148"/>
      <c r="AB43" s="148"/>
      <c r="AC43" s="148"/>
      <c r="AD43" s="148"/>
      <c r="AE43" s="148"/>
      <c r="AF43" s="148"/>
      <c r="AG43" s="148" t="s">
        <v>159</v>
      </c>
      <c r="AH43" s="148">
        <v>0</v>
      </c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1" x14ac:dyDescent="0.25">
      <c r="A44" s="167">
        <v>13</v>
      </c>
      <c r="B44" s="168" t="s">
        <v>541</v>
      </c>
      <c r="C44" s="185" t="s">
        <v>542</v>
      </c>
      <c r="D44" s="169" t="s">
        <v>180</v>
      </c>
      <c r="E44" s="170">
        <v>24.12</v>
      </c>
      <c r="F44" s="171"/>
      <c r="G44" s="172">
        <f>ROUND(E44*F44,2)</f>
        <v>0</v>
      </c>
      <c r="H44" s="171"/>
      <c r="I44" s="172">
        <f>ROUND(E44*H44,2)</f>
        <v>0</v>
      </c>
      <c r="J44" s="171"/>
      <c r="K44" s="172">
        <f>ROUND(E44*J44,2)</f>
        <v>0</v>
      </c>
      <c r="L44" s="172">
        <v>21</v>
      </c>
      <c r="M44" s="172">
        <f>G44*(1+L44/100)</f>
        <v>0</v>
      </c>
      <c r="N44" s="172">
        <v>0</v>
      </c>
      <c r="O44" s="172">
        <f>ROUND(E44*N44,2)</f>
        <v>0</v>
      </c>
      <c r="P44" s="172">
        <v>0</v>
      </c>
      <c r="Q44" s="172">
        <f>ROUND(E44*P44,2)</f>
        <v>0</v>
      </c>
      <c r="R44" s="172" t="s">
        <v>200</v>
      </c>
      <c r="S44" s="172" t="s">
        <v>136</v>
      </c>
      <c r="T44" s="173" t="s">
        <v>182</v>
      </c>
      <c r="U44" s="157">
        <v>1.0999999999999999E-2</v>
      </c>
      <c r="V44" s="157">
        <f>ROUND(E44*U44,2)</f>
        <v>0.27</v>
      </c>
      <c r="W44" s="157"/>
      <c r="X44" s="157" t="s">
        <v>183</v>
      </c>
      <c r="Y44" s="148"/>
      <c r="Z44" s="148"/>
      <c r="AA44" s="148"/>
      <c r="AB44" s="148"/>
      <c r="AC44" s="148"/>
      <c r="AD44" s="148"/>
      <c r="AE44" s="148"/>
      <c r="AF44" s="148"/>
      <c r="AG44" s="148" t="s">
        <v>184</v>
      </c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 x14ac:dyDescent="0.25">
      <c r="A45" s="155"/>
      <c r="B45" s="156"/>
      <c r="C45" s="262" t="s">
        <v>267</v>
      </c>
      <c r="D45" s="263"/>
      <c r="E45" s="263"/>
      <c r="F45" s="263"/>
      <c r="G45" s="263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48"/>
      <c r="Z45" s="148"/>
      <c r="AA45" s="148"/>
      <c r="AB45" s="148"/>
      <c r="AC45" s="148"/>
      <c r="AD45" s="148"/>
      <c r="AE45" s="148"/>
      <c r="AF45" s="148"/>
      <c r="AG45" s="148" t="s">
        <v>186</v>
      </c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 x14ac:dyDescent="0.25">
      <c r="A46" s="155"/>
      <c r="B46" s="156"/>
      <c r="C46" s="186" t="s">
        <v>543</v>
      </c>
      <c r="D46" s="158"/>
      <c r="E46" s="159">
        <v>24.12</v>
      </c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48"/>
      <c r="Z46" s="148"/>
      <c r="AA46" s="148"/>
      <c r="AB46" s="148"/>
      <c r="AC46" s="148"/>
      <c r="AD46" s="148"/>
      <c r="AE46" s="148"/>
      <c r="AF46" s="148"/>
      <c r="AG46" s="148" t="s">
        <v>159</v>
      </c>
      <c r="AH46" s="148">
        <v>0</v>
      </c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ht="20.399999999999999" outlineLevel="1" x14ac:dyDescent="0.25">
      <c r="A47" s="167">
        <v>14</v>
      </c>
      <c r="B47" s="168" t="s">
        <v>647</v>
      </c>
      <c r="C47" s="185" t="s">
        <v>648</v>
      </c>
      <c r="D47" s="169" t="s">
        <v>180</v>
      </c>
      <c r="E47" s="170">
        <v>24.12</v>
      </c>
      <c r="F47" s="171"/>
      <c r="G47" s="172">
        <f>ROUND(E47*F47,2)</f>
        <v>0</v>
      </c>
      <c r="H47" s="171"/>
      <c r="I47" s="172">
        <f>ROUND(E47*H47,2)</f>
        <v>0</v>
      </c>
      <c r="J47" s="171"/>
      <c r="K47" s="172">
        <f>ROUND(E47*J47,2)</f>
        <v>0</v>
      </c>
      <c r="L47" s="172">
        <v>21</v>
      </c>
      <c r="M47" s="172">
        <f>G47*(1+L47/100)</f>
        <v>0</v>
      </c>
      <c r="N47" s="172">
        <v>0</v>
      </c>
      <c r="O47" s="172">
        <f>ROUND(E47*N47,2)</f>
        <v>0</v>
      </c>
      <c r="P47" s="172">
        <v>0</v>
      </c>
      <c r="Q47" s="172">
        <f>ROUND(E47*P47,2)</f>
        <v>0</v>
      </c>
      <c r="R47" s="172" t="s">
        <v>200</v>
      </c>
      <c r="S47" s="172" t="s">
        <v>136</v>
      </c>
      <c r="T47" s="173" t="s">
        <v>182</v>
      </c>
      <c r="U47" s="157">
        <v>0.65200000000000002</v>
      </c>
      <c r="V47" s="157">
        <f>ROUND(E47*U47,2)</f>
        <v>15.73</v>
      </c>
      <c r="W47" s="157"/>
      <c r="X47" s="157" t="s">
        <v>183</v>
      </c>
      <c r="Y47" s="148"/>
      <c r="Z47" s="148"/>
      <c r="AA47" s="148"/>
      <c r="AB47" s="148"/>
      <c r="AC47" s="148"/>
      <c r="AD47" s="148"/>
      <c r="AE47" s="148"/>
      <c r="AF47" s="148"/>
      <c r="AG47" s="148" t="s">
        <v>184</v>
      </c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1" x14ac:dyDescent="0.25">
      <c r="A48" s="155"/>
      <c r="B48" s="156"/>
      <c r="C48" s="186" t="s">
        <v>626</v>
      </c>
      <c r="D48" s="158"/>
      <c r="E48" s="159">
        <v>24.12</v>
      </c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48"/>
      <c r="Z48" s="148"/>
      <c r="AA48" s="148"/>
      <c r="AB48" s="148"/>
      <c r="AC48" s="148"/>
      <c r="AD48" s="148"/>
      <c r="AE48" s="148"/>
      <c r="AF48" s="148"/>
      <c r="AG48" s="148" t="s">
        <v>159</v>
      </c>
      <c r="AH48" s="148">
        <v>0</v>
      </c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ht="20.399999999999999" outlineLevel="1" x14ac:dyDescent="0.25">
      <c r="A49" s="167">
        <v>15</v>
      </c>
      <c r="B49" s="168" t="s">
        <v>278</v>
      </c>
      <c r="C49" s="185" t="s">
        <v>279</v>
      </c>
      <c r="D49" s="169" t="s">
        <v>180</v>
      </c>
      <c r="E49" s="170">
        <v>1.2749999999999999</v>
      </c>
      <c r="F49" s="171"/>
      <c r="G49" s="172">
        <f>ROUND(E49*F49,2)</f>
        <v>0</v>
      </c>
      <c r="H49" s="171"/>
      <c r="I49" s="172">
        <f>ROUND(E49*H49,2)</f>
        <v>0</v>
      </c>
      <c r="J49" s="171"/>
      <c r="K49" s="172">
        <f>ROUND(E49*J49,2)</f>
        <v>0</v>
      </c>
      <c r="L49" s="172">
        <v>21</v>
      </c>
      <c r="M49" s="172">
        <f>G49*(1+L49/100)</f>
        <v>0</v>
      </c>
      <c r="N49" s="172">
        <v>0</v>
      </c>
      <c r="O49" s="172">
        <f>ROUND(E49*N49,2)</f>
        <v>0</v>
      </c>
      <c r="P49" s="172">
        <v>0</v>
      </c>
      <c r="Q49" s="172">
        <f>ROUND(E49*P49,2)</f>
        <v>0</v>
      </c>
      <c r="R49" s="172" t="s">
        <v>200</v>
      </c>
      <c r="S49" s="172" t="s">
        <v>136</v>
      </c>
      <c r="T49" s="173" t="s">
        <v>182</v>
      </c>
      <c r="U49" s="157">
        <v>1.1499999999999999</v>
      </c>
      <c r="V49" s="157">
        <f>ROUND(E49*U49,2)</f>
        <v>1.47</v>
      </c>
      <c r="W49" s="157"/>
      <c r="X49" s="157" t="s">
        <v>183</v>
      </c>
      <c r="Y49" s="148"/>
      <c r="Z49" s="148"/>
      <c r="AA49" s="148"/>
      <c r="AB49" s="148"/>
      <c r="AC49" s="148"/>
      <c r="AD49" s="148"/>
      <c r="AE49" s="148"/>
      <c r="AF49" s="148"/>
      <c r="AG49" s="148" t="s">
        <v>184</v>
      </c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outlineLevel="1" x14ac:dyDescent="0.25">
      <c r="A50" s="155"/>
      <c r="B50" s="156"/>
      <c r="C50" s="262" t="s">
        <v>280</v>
      </c>
      <c r="D50" s="263"/>
      <c r="E50" s="263"/>
      <c r="F50" s="263"/>
      <c r="G50" s="263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48"/>
      <c r="Z50" s="148"/>
      <c r="AA50" s="148"/>
      <c r="AB50" s="148"/>
      <c r="AC50" s="148"/>
      <c r="AD50" s="148"/>
      <c r="AE50" s="148"/>
      <c r="AF50" s="148"/>
      <c r="AG50" s="148" t="s">
        <v>186</v>
      </c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outlineLevel="1" x14ac:dyDescent="0.25">
      <c r="A51" s="155"/>
      <c r="B51" s="156"/>
      <c r="C51" s="186" t="s">
        <v>649</v>
      </c>
      <c r="D51" s="158"/>
      <c r="E51" s="159">
        <v>1.2749999999999999</v>
      </c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48"/>
      <c r="Z51" s="148"/>
      <c r="AA51" s="148"/>
      <c r="AB51" s="148"/>
      <c r="AC51" s="148"/>
      <c r="AD51" s="148"/>
      <c r="AE51" s="148"/>
      <c r="AF51" s="148"/>
      <c r="AG51" s="148" t="s">
        <v>159</v>
      </c>
      <c r="AH51" s="148">
        <v>0</v>
      </c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5">
      <c r="A52" s="167">
        <v>16</v>
      </c>
      <c r="B52" s="168" t="s">
        <v>299</v>
      </c>
      <c r="C52" s="185" t="s">
        <v>300</v>
      </c>
      <c r="D52" s="169" t="s">
        <v>180</v>
      </c>
      <c r="E52" s="170">
        <v>22.844999999999999</v>
      </c>
      <c r="F52" s="171"/>
      <c r="G52" s="172">
        <f>ROUND(E52*F52,2)</f>
        <v>0</v>
      </c>
      <c r="H52" s="171"/>
      <c r="I52" s="172">
        <f>ROUND(E52*H52,2)</f>
        <v>0</v>
      </c>
      <c r="J52" s="171"/>
      <c r="K52" s="172">
        <f>ROUND(E52*J52,2)</f>
        <v>0</v>
      </c>
      <c r="L52" s="172">
        <v>21</v>
      </c>
      <c r="M52" s="172">
        <f>G52*(1+L52/100)</f>
        <v>0</v>
      </c>
      <c r="N52" s="172">
        <v>0</v>
      </c>
      <c r="O52" s="172">
        <f>ROUND(E52*N52,2)</f>
        <v>0</v>
      </c>
      <c r="P52" s="172">
        <v>0</v>
      </c>
      <c r="Q52" s="172">
        <f>ROUND(E52*P52,2)</f>
        <v>0</v>
      </c>
      <c r="R52" s="172" t="s">
        <v>200</v>
      </c>
      <c r="S52" s="172" t="s">
        <v>136</v>
      </c>
      <c r="T52" s="173" t="s">
        <v>182</v>
      </c>
      <c r="U52" s="157">
        <v>0</v>
      </c>
      <c r="V52" s="157">
        <f>ROUND(E52*U52,2)</f>
        <v>0</v>
      </c>
      <c r="W52" s="157"/>
      <c r="X52" s="157" t="s">
        <v>183</v>
      </c>
      <c r="Y52" s="148"/>
      <c r="Z52" s="148"/>
      <c r="AA52" s="148"/>
      <c r="AB52" s="148"/>
      <c r="AC52" s="148"/>
      <c r="AD52" s="148"/>
      <c r="AE52" s="148"/>
      <c r="AF52" s="148"/>
      <c r="AG52" s="148" t="s">
        <v>184</v>
      </c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 x14ac:dyDescent="0.25">
      <c r="A53" s="155"/>
      <c r="B53" s="156"/>
      <c r="C53" s="186" t="s">
        <v>650</v>
      </c>
      <c r="D53" s="158"/>
      <c r="E53" s="159">
        <v>-1.2749999999999999</v>
      </c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48"/>
      <c r="Z53" s="148"/>
      <c r="AA53" s="148"/>
      <c r="AB53" s="148"/>
      <c r="AC53" s="148"/>
      <c r="AD53" s="148"/>
      <c r="AE53" s="148"/>
      <c r="AF53" s="148"/>
      <c r="AG53" s="148" t="s">
        <v>159</v>
      </c>
      <c r="AH53" s="148">
        <v>5</v>
      </c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1" x14ac:dyDescent="0.25">
      <c r="A54" s="155"/>
      <c r="B54" s="156"/>
      <c r="C54" s="186" t="s">
        <v>651</v>
      </c>
      <c r="D54" s="158"/>
      <c r="E54" s="159">
        <v>24.12</v>
      </c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48"/>
      <c r="Z54" s="148"/>
      <c r="AA54" s="148"/>
      <c r="AB54" s="148"/>
      <c r="AC54" s="148"/>
      <c r="AD54" s="148"/>
      <c r="AE54" s="148"/>
      <c r="AF54" s="148"/>
      <c r="AG54" s="148" t="s">
        <v>159</v>
      </c>
      <c r="AH54" s="148">
        <v>5</v>
      </c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x14ac:dyDescent="0.25">
      <c r="A55" s="161" t="s">
        <v>131</v>
      </c>
      <c r="B55" s="162" t="s">
        <v>58</v>
      </c>
      <c r="C55" s="183" t="s">
        <v>78</v>
      </c>
      <c r="D55" s="163"/>
      <c r="E55" s="164"/>
      <c r="F55" s="165"/>
      <c r="G55" s="165">
        <f>SUMIF(AG56:AG58,"&lt;&gt;NOR",G56:G58)</f>
        <v>0</v>
      </c>
      <c r="H55" s="165"/>
      <c r="I55" s="165">
        <f>SUM(I56:I58)</f>
        <v>0</v>
      </c>
      <c r="J55" s="165"/>
      <c r="K55" s="165">
        <f>SUM(K56:K58)</f>
        <v>0</v>
      </c>
      <c r="L55" s="165"/>
      <c r="M55" s="165">
        <f>SUM(M56:M58)</f>
        <v>0</v>
      </c>
      <c r="N55" s="165"/>
      <c r="O55" s="165">
        <f>SUM(O56:O58)</f>
        <v>0</v>
      </c>
      <c r="P55" s="165"/>
      <c r="Q55" s="165">
        <f>SUM(Q56:Q58)</f>
        <v>0</v>
      </c>
      <c r="R55" s="165"/>
      <c r="S55" s="165"/>
      <c r="T55" s="166"/>
      <c r="U55" s="160"/>
      <c r="V55" s="160">
        <f>SUM(V56:V58)</f>
        <v>10.8</v>
      </c>
      <c r="W55" s="160"/>
      <c r="X55" s="160"/>
      <c r="AG55" t="s">
        <v>132</v>
      </c>
    </row>
    <row r="56" spans="1:60" ht="20.399999999999999" outlineLevel="1" x14ac:dyDescent="0.25">
      <c r="A56" s="167">
        <v>17</v>
      </c>
      <c r="B56" s="168" t="s">
        <v>323</v>
      </c>
      <c r="C56" s="185" t="s">
        <v>324</v>
      </c>
      <c r="D56" s="169" t="s">
        <v>208</v>
      </c>
      <c r="E56" s="170">
        <v>72</v>
      </c>
      <c r="F56" s="171"/>
      <c r="G56" s="172">
        <f>ROUND(E56*F56,2)</f>
        <v>0</v>
      </c>
      <c r="H56" s="171"/>
      <c r="I56" s="172">
        <f>ROUND(E56*H56,2)</f>
        <v>0</v>
      </c>
      <c r="J56" s="171"/>
      <c r="K56" s="172">
        <f>ROUND(E56*J56,2)</f>
        <v>0</v>
      </c>
      <c r="L56" s="172">
        <v>21</v>
      </c>
      <c r="M56" s="172">
        <f>G56*(1+L56/100)</f>
        <v>0</v>
      </c>
      <c r="N56" s="172">
        <v>0</v>
      </c>
      <c r="O56" s="172">
        <f>ROUND(E56*N56,2)</f>
        <v>0</v>
      </c>
      <c r="P56" s="172">
        <v>0</v>
      </c>
      <c r="Q56" s="172">
        <f>ROUND(E56*P56,2)</f>
        <v>0</v>
      </c>
      <c r="R56" s="172" t="s">
        <v>200</v>
      </c>
      <c r="S56" s="172" t="s">
        <v>136</v>
      </c>
      <c r="T56" s="173" t="s">
        <v>182</v>
      </c>
      <c r="U56" s="157">
        <v>0.15</v>
      </c>
      <c r="V56" s="157">
        <f>ROUND(E56*U56,2)</f>
        <v>10.8</v>
      </c>
      <c r="W56" s="157"/>
      <c r="X56" s="157" t="s">
        <v>183</v>
      </c>
      <c r="Y56" s="148"/>
      <c r="Z56" s="148"/>
      <c r="AA56" s="148"/>
      <c r="AB56" s="148"/>
      <c r="AC56" s="148"/>
      <c r="AD56" s="148"/>
      <c r="AE56" s="148"/>
      <c r="AF56" s="148"/>
      <c r="AG56" s="148" t="s">
        <v>184</v>
      </c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outlineLevel="1" x14ac:dyDescent="0.25">
      <c r="A57" s="155"/>
      <c r="B57" s="156"/>
      <c r="C57" s="262" t="s">
        <v>325</v>
      </c>
      <c r="D57" s="263"/>
      <c r="E57" s="263"/>
      <c r="F57" s="263"/>
      <c r="G57" s="263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48"/>
      <c r="Z57" s="148"/>
      <c r="AA57" s="148"/>
      <c r="AB57" s="148"/>
      <c r="AC57" s="148"/>
      <c r="AD57" s="148"/>
      <c r="AE57" s="148"/>
      <c r="AF57" s="148"/>
      <c r="AG57" s="148" t="s">
        <v>186</v>
      </c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81" t="str">
        <f>C57</f>
        <v>z rostlé horniny tř.1 - 4 pod násypy z hornin soudržných do 92% PS a hornin nesoudržných sypkých relativní ulehlosti I(d) do 0,8</v>
      </c>
      <c r="BB57" s="148"/>
      <c r="BC57" s="148"/>
      <c r="BD57" s="148"/>
      <c r="BE57" s="148"/>
      <c r="BF57" s="148"/>
      <c r="BG57" s="148"/>
      <c r="BH57" s="148"/>
    </row>
    <row r="58" spans="1:60" outlineLevel="1" x14ac:dyDescent="0.25">
      <c r="A58" s="155"/>
      <c r="B58" s="156"/>
      <c r="C58" s="186" t="s">
        <v>652</v>
      </c>
      <c r="D58" s="158"/>
      <c r="E58" s="159">
        <v>72</v>
      </c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48"/>
      <c r="Z58" s="148"/>
      <c r="AA58" s="148"/>
      <c r="AB58" s="148"/>
      <c r="AC58" s="148"/>
      <c r="AD58" s="148"/>
      <c r="AE58" s="148"/>
      <c r="AF58" s="148"/>
      <c r="AG58" s="148" t="s">
        <v>159</v>
      </c>
      <c r="AH58" s="148">
        <v>0</v>
      </c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x14ac:dyDescent="0.25">
      <c r="A59" s="161" t="s">
        <v>131</v>
      </c>
      <c r="B59" s="162" t="s">
        <v>84</v>
      </c>
      <c r="C59" s="183" t="s">
        <v>85</v>
      </c>
      <c r="D59" s="163"/>
      <c r="E59" s="164"/>
      <c r="F59" s="165"/>
      <c r="G59" s="165">
        <f>SUMIF(AG60:AG77,"&lt;&gt;NOR",G60:G77)</f>
        <v>0</v>
      </c>
      <c r="H59" s="165"/>
      <c r="I59" s="165">
        <f>SUM(I60:I77)</f>
        <v>0</v>
      </c>
      <c r="J59" s="165"/>
      <c r="K59" s="165">
        <f>SUM(K60:K77)</f>
        <v>0</v>
      </c>
      <c r="L59" s="165"/>
      <c r="M59" s="165">
        <f>SUM(M60:M77)</f>
        <v>0</v>
      </c>
      <c r="N59" s="165"/>
      <c r="O59" s="165">
        <f>SUM(O60:O77)</f>
        <v>121.59</v>
      </c>
      <c r="P59" s="165"/>
      <c r="Q59" s="165">
        <f>SUM(Q60:Q77)</f>
        <v>0</v>
      </c>
      <c r="R59" s="165"/>
      <c r="S59" s="165"/>
      <c r="T59" s="166"/>
      <c r="U59" s="160"/>
      <c r="V59" s="160">
        <f>SUM(V60:V77)</f>
        <v>49.810000000000009</v>
      </c>
      <c r="W59" s="160"/>
      <c r="X59" s="160"/>
      <c r="AG59" t="s">
        <v>132</v>
      </c>
    </row>
    <row r="60" spans="1:60" outlineLevel="1" x14ac:dyDescent="0.25">
      <c r="A60" s="167">
        <v>18</v>
      </c>
      <c r="B60" s="168" t="s">
        <v>340</v>
      </c>
      <c r="C60" s="185" t="s">
        <v>341</v>
      </c>
      <c r="D60" s="169" t="s">
        <v>208</v>
      </c>
      <c r="E60" s="170">
        <v>74.25</v>
      </c>
      <c r="F60" s="171"/>
      <c r="G60" s="172">
        <f>ROUND(E60*F60,2)</f>
        <v>0</v>
      </c>
      <c r="H60" s="171"/>
      <c r="I60" s="172">
        <f>ROUND(E60*H60,2)</f>
        <v>0</v>
      </c>
      <c r="J60" s="171"/>
      <c r="K60" s="172">
        <f>ROUND(E60*J60,2)</f>
        <v>0</v>
      </c>
      <c r="L60" s="172">
        <v>21</v>
      </c>
      <c r="M60" s="172">
        <f>G60*(1+L60/100)</f>
        <v>0</v>
      </c>
      <c r="N60" s="172">
        <v>0.64500000000000002</v>
      </c>
      <c r="O60" s="172">
        <f>ROUND(E60*N60,2)</f>
        <v>47.89</v>
      </c>
      <c r="P60" s="172">
        <v>0</v>
      </c>
      <c r="Q60" s="172">
        <f>ROUND(E60*P60,2)</f>
        <v>0</v>
      </c>
      <c r="R60" s="172" t="s">
        <v>209</v>
      </c>
      <c r="S60" s="172" t="s">
        <v>136</v>
      </c>
      <c r="T60" s="173" t="s">
        <v>182</v>
      </c>
      <c r="U60" s="157">
        <v>2.4E-2</v>
      </c>
      <c r="V60" s="157">
        <f>ROUND(E60*U60,2)</f>
        <v>1.78</v>
      </c>
      <c r="W60" s="157"/>
      <c r="X60" s="157" t="s">
        <v>183</v>
      </c>
      <c r="Y60" s="148"/>
      <c r="Z60" s="148"/>
      <c r="AA60" s="148"/>
      <c r="AB60" s="148"/>
      <c r="AC60" s="148"/>
      <c r="AD60" s="148"/>
      <c r="AE60" s="148"/>
      <c r="AF60" s="148"/>
      <c r="AG60" s="148" t="s">
        <v>184</v>
      </c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1" x14ac:dyDescent="0.25">
      <c r="A61" s="155"/>
      <c r="B61" s="156"/>
      <c r="C61" s="262" t="s">
        <v>342</v>
      </c>
      <c r="D61" s="263"/>
      <c r="E61" s="263"/>
      <c r="F61" s="263"/>
      <c r="G61" s="263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48"/>
      <c r="Z61" s="148"/>
      <c r="AA61" s="148"/>
      <c r="AB61" s="148"/>
      <c r="AC61" s="148"/>
      <c r="AD61" s="148"/>
      <c r="AE61" s="148"/>
      <c r="AF61" s="148"/>
      <c r="AG61" s="148" t="s">
        <v>186</v>
      </c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1" x14ac:dyDescent="0.25">
      <c r="A62" s="155"/>
      <c r="B62" s="156"/>
      <c r="C62" s="186" t="s">
        <v>653</v>
      </c>
      <c r="D62" s="158"/>
      <c r="E62" s="159">
        <v>74.25</v>
      </c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48"/>
      <c r="Z62" s="148"/>
      <c r="AA62" s="148"/>
      <c r="AB62" s="148"/>
      <c r="AC62" s="148"/>
      <c r="AD62" s="148"/>
      <c r="AE62" s="148"/>
      <c r="AF62" s="148"/>
      <c r="AG62" s="148" t="s">
        <v>159</v>
      </c>
      <c r="AH62" s="148">
        <v>0</v>
      </c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ht="20.399999999999999" outlineLevel="1" x14ac:dyDescent="0.25">
      <c r="A63" s="167">
        <v>19</v>
      </c>
      <c r="B63" s="168" t="s">
        <v>344</v>
      </c>
      <c r="C63" s="185" t="s">
        <v>345</v>
      </c>
      <c r="D63" s="169" t="s">
        <v>208</v>
      </c>
      <c r="E63" s="170">
        <v>74.25</v>
      </c>
      <c r="F63" s="171"/>
      <c r="G63" s="172">
        <f>ROUND(E63*F63,2)</f>
        <v>0</v>
      </c>
      <c r="H63" s="171"/>
      <c r="I63" s="172">
        <f>ROUND(E63*H63,2)</f>
        <v>0</v>
      </c>
      <c r="J63" s="171"/>
      <c r="K63" s="172">
        <f>ROUND(E63*J63,2)</f>
        <v>0</v>
      </c>
      <c r="L63" s="172">
        <v>21</v>
      </c>
      <c r="M63" s="172">
        <f>G63*(1+L63/100)</f>
        <v>0</v>
      </c>
      <c r="N63" s="172">
        <v>0.378</v>
      </c>
      <c r="O63" s="172">
        <f>ROUND(E63*N63,2)</f>
        <v>28.07</v>
      </c>
      <c r="P63" s="172">
        <v>0</v>
      </c>
      <c r="Q63" s="172">
        <f>ROUND(E63*P63,2)</f>
        <v>0</v>
      </c>
      <c r="R63" s="172" t="s">
        <v>209</v>
      </c>
      <c r="S63" s="172" t="s">
        <v>136</v>
      </c>
      <c r="T63" s="173" t="s">
        <v>182</v>
      </c>
      <c r="U63" s="157">
        <v>2.5999999999999999E-2</v>
      </c>
      <c r="V63" s="157">
        <f>ROUND(E63*U63,2)</f>
        <v>1.93</v>
      </c>
      <c r="W63" s="157"/>
      <c r="X63" s="157" t="s">
        <v>183</v>
      </c>
      <c r="Y63" s="148"/>
      <c r="Z63" s="148"/>
      <c r="AA63" s="148"/>
      <c r="AB63" s="148"/>
      <c r="AC63" s="148"/>
      <c r="AD63" s="148"/>
      <c r="AE63" s="148"/>
      <c r="AF63" s="148"/>
      <c r="AG63" s="148" t="s">
        <v>184</v>
      </c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outlineLevel="1" x14ac:dyDescent="0.25">
      <c r="A64" s="155"/>
      <c r="B64" s="156"/>
      <c r="C64" s="186" t="s">
        <v>654</v>
      </c>
      <c r="D64" s="158"/>
      <c r="E64" s="159">
        <v>74.25</v>
      </c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48"/>
      <c r="Z64" s="148"/>
      <c r="AA64" s="148"/>
      <c r="AB64" s="148"/>
      <c r="AC64" s="148"/>
      <c r="AD64" s="148"/>
      <c r="AE64" s="148"/>
      <c r="AF64" s="148"/>
      <c r="AG64" s="148" t="s">
        <v>159</v>
      </c>
      <c r="AH64" s="148">
        <v>0</v>
      </c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ht="20.399999999999999" outlineLevel="1" x14ac:dyDescent="0.25">
      <c r="A65" s="167">
        <v>20</v>
      </c>
      <c r="B65" s="168" t="s">
        <v>347</v>
      </c>
      <c r="C65" s="185" t="s">
        <v>348</v>
      </c>
      <c r="D65" s="169" t="s">
        <v>208</v>
      </c>
      <c r="E65" s="170">
        <v>74.25</v>
      </c>
      <c r="F65" s="171"/>
      <c r="G65" s="172">
        <f>ROUND(E65*F65,2)</f>
        <v>0</v>
      </c>
      <c r="H65" s="171"/>
      <c r="I65" s="172">
        <f>ROUND(E65*H65,2)</f>
        <v>0</v>
      </c>
      <c r="J65" s="171"/>
      <c r="K65" s="172">
        <f>ROUND(E65*J65,2)</f>
        <v>0</v>
      </c>
      <c r="L65" s="172">
        <v>21</v>
      </c>
      <c r="M65" s="172">
        <f>G65*(1+L65/100)</f>
        <v>0</v>
      </c>
      <c r="N65" s="172">
        <v>0.378</v>
      </c>
      <c r="O65" s="172">
        <f>ROUND(E65*N65,2)</f>
        <v>28.07</v>
      </c>
      <c r="P65" s="172">
        <v>0</v>
      </c>
      <c r="Q65" s="172">
        <f>ROUND(E65*P65,2)</f>
        <v>0</v>
      </c>
      <c r="R65" s="172" t="s">
        <v>209</v>
      </c>
      <c r="S65" s="172" t="s">
        <v>136</v>
      </c>
      <c r="T65" s="173" t="s">
        <v>182</v>
      </c>
      <c r="U65" s="157">
        <v>2.5999999999999999E-2</v>
      </c>
      <c r="V65" s="157">
        <f>ROUND(E65*U65,2)</f>
        <v>1.93</v>
      </c>
      <c r="W65" s="157"/>
      <c r="X65" s="157" t="s">
        <v>183</v>
      </c>
      <c r="Y65" s="148"/>
      <c r="Z65" s="148"/>
      <c r="AA65" s="148"/>
      <c r="AB65" s="148"/>
      <c r="AC65" s="148"/>
      <c r="AD65" s="148"/>
      <c r="AE65" s="148"/>
      <c r="AF65" s="148"/>
      <c r="AG65" s="148" t="s">
        <v>184</v>
      </c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1" x14ac:dyDescent="0.25">
      <c r="A66" s="155"/>
      <c r="B66" s="156"/>
      <c r="C66" s="186" t="s">
        <v>655</v>
      </c>
      <c r="D66" s="158"/>
      <c r="E66" s="159">
        <v>74.25</v>
      </c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48"/>
      <c r="Z66" s="148"/>
      <c r="AA66" s="148"/>
      <c r="AB66" s="148"/>
      <c r="AC66" s="148"/>
      <c r="AD66" s="148"/>
      <c r="AE66" s="148"/>
      <c r="AF66" s="148"/>
      <c r="AG66" s="148" t="s">
        <v>159</v>
      </c>
      <c r="AH66" s="148">
        <v>0</v>
      </c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outlineLevel="1" x14ac:dyDescent="0.25">
      <c r="A67" s="167">
        <v>21</v>
      </c>
      <c r="B67" s="168" t="s">
        <v>593</v>
      </c>
      <c r="C67" s="185" t="s">
        <v>594</v>
      </c>
      <c r="D67" s="169" t="s">
        <v>208</v>
      </c>
      <c r="E67" s="170">
        <v>74.25</v>
      </c>
      <c r="F67" s="171"/>
      <c r="G67" s="172">
        <f>ROUND(E67*F67,2)</f>
        <v>0</v>
      </c>
      <c r="H67" s="171"/>
      <c r="I67" s="172">
        <f>ROUND(E67*H67,2)</f>
        <v>0</v>
      </c>
      <c r="J67" s="171"/>
      <c r="K67" s="172">
        <f>ROUND(E67*J67,2)</f>
        <v>0</v>
      </c>
      <c r="L67" s="172">
        <v>21</v>
      </c>
      <c r="M67" s="172">
        <f>G67*(1+L67/100)</f>
        <v>0</v>
      </c>
      <c r="N67" s="172">
        <v>3.15E-2</v>
      </c>
      <c r="O67" s="172">
        <f>ROUND(E67*N67,2)</f>
        <v>2.34</v>
      </c>
      <c r="P67" s="172">
        <v>0</v>
      </c>
      <c r="Q67" s="172">
        <f>ROUND(E67*P67,2)</f>
        <v>0</v>
      </c>
      <c r="R67" s="172" t="s">
        <v>209</v>
      </c>
      <c r="S67" s="172" t="s">
        <v>136</v>
      </c>
      <c r="T67" s="173" t="s">
        <v>182</v>
      </c>
      <c r="U67" s="157">
        <v>0.52</v>
      </c>
      <c r="V67" s="157">
        <f>ROUND(E67*U67,2)</f>
        <v>38.61</v>
      </c>
      <c r="W67" s="157"/>
      <c r="X67" s="157" t="s">
        <v>183</v>
      </c>
      <c r="Y67" s="148"/>
      <c r="Z67" s="148"/>
      <c r="AA67" s="148"/>
      <c r="AB67" s="148"/>
      <c r="AC67" s="148"/>
      <c r="AD67" s="148"/>
      <c r="AE67" s="148"/>
      <c r="AF67" s="148"/>
      <c r="AG67" s="148" t="s">
        <v>184</v>
      </c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outlineLevel="1" x14ac:dyDescent="0.25">
      <c r="A68" s="155"/>
      <c r="B68" s="156"/>
      <c r="C68" s="262" t="s">
        <v>383</v>
      </c>
      <c r="D68" s="263"/>
      <c r="E68" s="263"/>
      <c r="F68" s="263"/>
      <c r="G68" s="263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48"/>
      <c r="Z68" s="148"/>
      <c r="AA68" s="148"/>
      <c r="AB68" s="148"/>
      <c r="AC68" s="148"/>
      <c r="AD68" s="148"/>
      <c r="AE68" s="148"/>
      <c r="AF68" s="148"/>
      <c r="AG68" s="148" t="s">
        <v>186</v>
      </c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1" x14ac:dyDescent="0.25">
      <c r="A69" s="155"/>
      <c r="B69" s="156"/>
      <c r="C69" s="186" t="s">
        <v>656</v>
      </c>
      <c r="D69" s="158"/>
      <c r="E69" s="159">
        <v>74.25</v>
      </c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48"/>
      <c r="Z69" s="148"/>
      <c r="AA69" s="148"/>
      <c r="AB69" s="148"/>
      <c r="AC69" s="148"/>
      <c r="AD69" s="148"/>
      <c r="AE69" s="148"/>
      <c r="AF69" s="148"/>
      <c r="AG69" s="148" t="s">
        <v>159</v>
      </c>
      <c r="AH69" s="148">
        <v>0</v>
      </c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ht="20.399999999999999" outlineLevel="1" x14ac:dyDescent="0.25">
      <c r="A70" s="167">
        <v>22</v>
      </c>
      <c r="B70" s="168" t="s">
        <v>385</v>
      </c>
      <c r="C70" s="185" t="s">
        <v>386</v>
      </c>
      <c r="D70" s="169" t="s">
        <v>190</v>
      </c>
      <c r="E70" s="170">
        <v>17</v>
      </c>
      <c r="F70" s="171"/>
      <c r="G70" s="172">
        <f>ROUND(E70*F70,2)</f>
        <v>0</v>
      </c>
      <c r="H70" s="171"/>
      <c r="I70" s="172">
        <f>ROUND(E70*H70,2)</f>
        <v>0</v>
      </c>
      <c r="J70" s="171"/>
      <c r="K70" s="172">
        <f>ROUND(E70*J70,2)</f>
        <v>0</v>
      </c>
      <c r="L70" s="172">
        <v>21</v>
      </c>
      <c r="M70" s="172">
        <f>G70*(1+L70/100)</f>
        <v>0</v>
      </c>
      <c r="N70" s="172">
        <v>9.3450000000000005E-2</v>
      </c>
      <c r="O70" s="172">
        <f>ROUND(E70*N70,2)</f>
        <v>1.59</v>
      </c>
      <c r="P70" s="172">
        <v>0</v>
      </c>
      <c r="Q70" s="172">
        <f>ROUND(E70*P70,2)</f>
        <v>0</v>
      </c>
      <c r="R70" s="172" t="s">
        <v>209</v>
      </c>
      <c r="S70" s="172" t="s">
        <v>136</v>
      </c>
      <c r="T70" s="173" t="s">
        <v>182</v>
      </c>
      <c r="U70" s="157">
        <v>0.22581999999999999</v>
      </c>
      <c r="V70" s="157">
        <f>ROUND(E70*U70,2)</f>
        <v>3.84</v>
      </c>
      <c r="W70" s="157"/>
      <c r="X70" s="157" t="s">
        <v>183</v>
      </c>
      <c r="Y70" s="148"/>
      <c r="Z70" s="148"/>
      <c r="AA70" s="148"/>
      <c r="AB70" s="148"/>
      <c r="AC70" s="148"/>
      <c r="AD70" s="148"/>
      <c r="AE70" s="148"/>
      <c r="AF70" s="148"/>
      <c r="AG70" s="148" t="s">
        <v>184</v>
      </c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outlineLevel="1" x14ac:dyDescent="0.25">
      <c r="A71" s="155"/>
      <c r="B71" s="156"/>
      <c r="C71" s="186" t="s">
        <v>657</v>
      </c>
      <c r="D71" s="158"/>
      <c r="E71" s="159">
        <v>17</v>
      </c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48"/>
      <c r="Z71" s="148"/>
      <c r="AA71" s="148"/>
      <c r="AB71" s="148"/>
      <c r="AC71" s="148"/>
      <c r="AD71" s="148"/>
      <c r="AE71" s="148"/>
      <c r="AF71" s="148"/>
      <c r="AG71" s="148" t="s">
        <v>159</v>
      </c>
      <c r="AH71" s="148">
        <v>0</v>
      </c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ht="20.399999999999999" outlineLevel="1" x14ac:dyDescent="0.25">
      <c r="A72" s="167">
        <v>23</v>
      </c>
      <c r="B72" s="168" t="s">
        <v>388</v>
      </c>
      <c r="C72" s="185" t="s">
        <v>389</v>
      </c>
      <c r="D72" s="169" t="s">
        <v>190</v>
      </c>
      <c r="E72" s="170">
        <v>34</v>
      </c>
      <c r="F72" s="171"/>
      <c r="G72" s="172">
        <f>ROUND(E72*F72,2)</f>
        <v>0</v>
      </c>
      <c r="H72" s="171"/>
      <c r="I72" s="172">
        <f>ROUND(E72*H72,2)</f>
        <v>0</v>
      </c>
      <c r="J72" s="171"/>
      <c r="K72" s="172">
        <f>ROUND(E72*J72,2)</f>
        <v>0</v>
      </c>
      <c r="L72" s="172">
        <v>21</v>
      </c>
      <c r="M72" s="172">
        <f>G72*(1+L72/100)</f>
        <v>0</v>
      </c>
      <c r="N72" s="172">
        <v>6.5599999999999999E-3</v>
      </c>
      <c r="O72" s="172">
        <f>ROUND(E72*N72,2)</f>
        <v>0.22</v>
      </c>
      <c r="P72" s="172">
        <v>0</v>
      </c>
      <c r="Q72" s="172">
        <f>ROUND(E72*P72,2)</f>
        <v>0</v>
      </c>
      <c r="R72" s="172" t="s">
        <v>209</v>
      </c>
      <c r="S72" s="172" t="s">
        <v>136</v>
      </c>
      <c r="T72" s="173" t="s">
        <v>182</v>
      </c>
      <c r="U72" s="157">
        <v>0.05</v>
      </c>
      <c r="V72" s="157">
        <f>ROUND(E72*U72,2)</f>
        <v>1.7</v>
      </c>
      <c r="W72" s="157"/>
      <c r="X72" s="157" t="s">
        <v>183</v>
      </c>
      <c r="Y72" s="148"/>
      <c r="Z72" s="148"/>
      <c r="AA72" s="148"/>
      <c r="AB72" s="148"/>
      <c r="AC72" s="148"/>
      <c r="AD72" s="148"/>
      <c r="AE72" s="148"/>
      <c r="AF72" s="148"/>
      <c r="AG72" s="148" t="s">
        <v>184</v>
      </c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outlineLevel="1" x14ac:dyDescent="0.25">
      <c r="A73" s="155"/>
      <c r="B73" s="156"/>
      <c r="C73" s="186" t="s">
        <v>658</v>
      </c>
      <c r="D73" s="158"/>
      <c r="E73" s="159">
        <v>34</v>
      </c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48"/>
      <c r="Z73" s="148"/>
      <c r="AA73" s="148"/>
      <c r="AB73" s="148"/>
      <c r="AC73" s="148"/>
      <c r="AD73" s="148"/>
      <c r="AE73" s="148"/>
      <c r="AF73" s="148"/>
      <c r="AG73" s="148" t="s">
        <v>159</v>
      </c>
      <c r="AH73" s="148">
        <v>0</v>
      </c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ht="20.399999999999999" outlineLevel="1" x14ac:dyDescent="0.25">
      <c r="A74" s="167">
        <v>24</v>
      </c>
      <c r="B74" s="168" t="s">
        <v>391</v>
      </c>
      <c r="C74" s="185" t="s">
        <v>392</v>
      </c>
      <c r="D74" s="169" t="s">
        <v>190</v>
      </c>
      <c r="E74" s="170">
        <v>1</v>
      </c>
      <c r="F74" s="171"/>
      <c r="G74" s="172">
        <f>ROUND(E74*F74,2)</f>
        <v>0</v>
      </c>
      <c r="H74" s="171"/>
      <c r="I74" s="172">
        <f>ROUND(E74*H74,2)</f>
        <v>0</v>
      </c>
      <c r="J74" s="171"/>
      <c r="K74" s="172">
        <f>ROUND(E74*J74,2)</f>
        <v>0</v>
      </c>
      <c r="L74" s="172">
        <v>21</v>
      </c>
      <c r="M74" s="172">
        <f>G74*(1+L74/100)</f>
        <v>0</v>
      </c>
      <c r="N74" s="172">
        <v>1.2600000000000001E-3</v>
      </c>
      <c r="O74" s="172">
        <f>ROUND(E74*N74,2)</f>
        <v>0</v>
      </c>
      <c r="P74" s="172">
        <v>0</v>
      </c>
      <c r="Q74" s="172">
        <f>ROUND(E74*P74,2)</f>
        <v>0</v>
      </c>
      <c r="R74" s="172" t="s">
        <v>209</v>
      </c>
      <c r="S74" s="172" t="s">
        <v>136</v>
      </c>
      <c r="T74" s="173" t="s">
        <v>182</v>
      </c>
      <c r="U74" s="157">
        <v>0.02</v>
      </c>
      <c r="V74" s="157">
        <f>ROUND(E74*U74,2)</f>
        <v>0.02</v>
      </c>
      <c r="W74" s="157"/>
      <c r="X74" s="157" t="s">
        <v>183</v>
      </c>
      <c r="Y74" s="148"/>
      <c r="Z74" s="148"/>
      <c r="AA74" s="148"/>
      <c r="AB74" s="148"/>
      <c r="AC74" s="148"/>
      <c r="AD74" s="148"/>
      <c r="AE74" s="148"/>
      <c r="AF74" s="148"/>
      <c r="AG74" s="148" t="s">
        <v>184</v>
      </c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outlineLevel="1" x14ac:dyDescent="0.25">
      <c r="A75" s="155"/>
      <c r="B75" s="156"/>
      <c r="C75" s="186" t="s">
        <v>63</v>
      </c>
      <c r="D75" s="158"/>
      <c r="E75" s="159">
        <v>1</v>
      </c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48"/>
      <c r="Z75" s="148"/>
      <c r="AA75" s="148"/>
      <c r="AB75" s="148"/>
      <c r="AC75" s="148"/>
      <c r="AD75" s="148"/>
      <c r="AE75" s="148"/>
      <c r="AF75" s="148"/>
      <c r="AG75" s="148" t="s">
        <v>159</v>
      </c>
      <c r="AH75" s="148">
        <v>0</v>
      </c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outlineLevel="1" x14ac:dyDescent="0.25">
      <c r="A76" s="167">
        <v>25</v>
      </c>
      <c r="B76" s="168" t="s">
        <v>401</v>
      </c>
      <c r="C76" s="185" t="s">
        <v>402</v>
      </c>
      <c r="D76" s="169" t="s">
        <v>208</v>
      </c>
      <c r="E76" s="170">
        <v>77.962500000000006</v>
      </c>
      <c r="F76" s="171"/>
      <c r="G76" s="172">
        <f>ROUND(E76*F76,2)</f>
        <v>0</v>
      </c>
      <c r="H76" s="171"/>
      <c r="I76" s="172">
        <f>ROUND(E76*H76,2)</f>
        <v>0</v>
      </c>
      <c r="J76" s="171"/>
      <c r="K76" s="172">
        <f>ROUND(E76*J76,2)</f>
        <v>0</v>
      </c>
      <c r="L76" s="172">
        <v>21</v>
      </c>
      <c r="M76" s="172">
        <f>G76*(1+L76/100)</f>
        <v>0</v>
      </c>
      <c r="N76" s="172">
        <v>0.17199999999999999</v>
      </c>
      <c r="O76" s="172">
        <f>ROUND(E76*N76,2)</f>
        <v>13.41</v>
      </c>
      <c r="P76" s="172">
        <v>0</v>
      </c>
      <c r="Q76" s="172">
        <f>ROUND(E76*P76,2)</f>
        <v>0</v>
      </c>
      <c r="R76" s="172"/>
      <c r="S76" s="172" t="s">
        <v>403</v>
      </c>
      <c r="T76" s="173" t="s">
        <v>137</v>
      </c>
      <c r="U76" s="157">
        <v>0</v>
      </c>
      <c r="V76" s="157">
        <f>ROUND(E76*U76,2)</f>
        <v>0</v>
      </c>
      <c r="W76" s="157"/>
      <c r="X76" s="157" t="s">
        <v>306</v>
      </c>
      <c r="Y76" s="148"/>
      <c r="Z76" s="148"/>
      <c r="AA76" s="148"/>
      <c r="AB76" s="148"/>
      <c r="AC76" s="148"/>
      <c r="AD76" s="148"/>
      <c r="AE76" s="148"/>
      <c r="AF76" s="148"/>
      <c r="AG76" s="148" t="s">
        <v>307</v>
      </c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outlineLevel="1" x14ac:dyDescent="0.25">
      <c r="A77" s="155"/>
      <c r="B77" s="156"/>
      <c r="C77" s="186" t="s">
        <v>659</v>
      </c>
      <c r="D77" s="158"/>
      <c r="E77" s="159">
        <v>77.962500000000006</v>
      </c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48"/>
      <c r="Z77" s="148"/>
      <c r="AA77" s="148"/>
      <c r="AB77" s="148"/>
      <c r="AC77" s="148"/>
      <c r="AD77" s="148"/>
      <c r="AE77" s="148"/>
      <c r="AF77" s="148"/>
      <c r="AG77" s="148" t="s">
        <v>159</v>
      </c>
      <c r="AH77" s="148">
        <v>0</v>
      </c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x14ac:dyDescent="0.25">
      <c r="A78" s="161" t="s">
        <v>131</v>
      </c>
      <c r="B78" s="162" t="s">
        <v>86</v>
      </c>
      <c r="C78" s="183" t="s">
        <v>87</v>
      </c>
      <c r="D78" s="163"/>
      <c r="E78" s="164"/>
      <c r="F78" s="165"/>
      <c r="G78" s="165">
        <f>SUMIF(AG79:AG90,"&lt;&gt;NOR",G79:G90)</f>
        <v>0</v>
      </c>
      <c r="H78" s="165"/>
      <c r="I78" s="165">
        <f>SUM(I79:I90)</f>
        <v>0</v>
      </c>
      <c r="J78" s="165"/>
      <c r="K78" s="165">
        <f>SUM(K79:K90)</f>
        <v>0</v>
      </c>
      <c r="L78" s="165"/>
      <c r="M78" s="165">
        <f>SUM(M79:M90)</f>
        <v>0</v>
      </c>
      <c r="N78" s="165"/>
      <c r="O78" s="165">
        <f>SUM(O79:O90)</f>
        <v>6.0000000000000005E-2</v>
      </c>
      <c r="P78" s="165"/>
      <c r="Q78" s="165">
        <f>SUM(Q79:Q90)</f>
        <v>0</v>
      </c>
      <c r="R78" s="165"/>
      <c r="S78" s="165"/>
      <c r="T78" s="166"/>
      <c r="U78" s="160"/>
      <c r="V78" s="160">
        <f>SUM(V79:V90)</f>
        <v>6.3500000000000005</v>
      </c>
      <c r="W78" s="160"/>
      <c r="X78" s="160"/>
      <c r="AG78" t="s">
        <v>132</v>
      </c>
    </row>
    <row r="79" spans="1:60" ht="20.399999999999999" outlineLevel="1" x14ac:dyDescent="0.25">
      <c r="A79" s="167">
        <v>26</v>
      </c>
      <c r="B79" s="168" t="s">
        <v>660</v>
      </c>
      <c r="C79" s="185" t="s">
        <v>661</v>
      </c>
      <c r="D79" s="169" t="s">
        <v>230</v>
      </c>
      <c r="E79" s="170">
        <v>4</v>
      </c>
      <c r="F79" s="171"/>
      <c r="G79" s="172">
        <f>ROUND(E79*F79,2)</f>
        <v>0</v>
      </c>
      <c r="H79" s="171"/>
      <c r="I79" s="172">
        <f>ROUND(E79*H79,2)</f>
        <v>0</v>
      </c>
      <c r="J79" s="171"/>
      <c r="K79" s="172">
        <f>ROUND(E79*J79,2)</f>
        <v>0</v>
      </c>
      <c r="L79" s="172">
        <v>21</v>
      </c>
      <c r="M79" s="172">
        <f>G79*(1+L79/100)</f>
        <v>0</v>
      </c>
      <c r="N79" s="172">
        <v>2.2000000000000001E-3</v>
      </c>
      <c r="O79" s="172">
        <f>ROUND(E79*N79,2)</f>
        <v>0.01</v>
      </c>
      <c r="P79" s="172">
        <v>0</v>
      </c>
      <c r="Q79" s="172">
        <f>ROUND(E79*P79,2)</f>
        <v>0</v>
      </c>
      <c r="R79" s="172" t="s">
        <v>311</v>
      </c>
      <c r="S79" s="172" t="s">
        <v>136</v>
      </c>
      <c r="T79" s="173" t="s">
        <v>182</v>
      </c>
      <c r="U79" s="157">
        <v>6.6000000000000003E-2</v>
      </c>
      <c r="V79" s="157">
        <f>ROUND(E79*U79,2)</f>
        <v>0.26</v>
      </c>
      <c r="W79" s="157"/>
      <c r="X79" s="157" t="s">
        <v>183</v>
      </c>
      <c r="Y79" s="148"/>
      <c r="Z79" s="148"/>
      <c r="AA79" s="148"/>
      <c r="AB79" s="148"/>
      <c r="AC79" s="148"/>
      <c r="AD79" s="148"/>
      <c r="AE79" s="148"/>
      <c r="AF79" s="148"/>
      <c r="AG79" s="148" t="s">
        <v>184</v>
      </c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outlineLevel="1" x14ac:dyDescent="0.25">
      <c r="A80" s="155"/>
      <c r="B80" s="156"/>
      <c r="C80" s="262" t="s">
        <v>407</v>
      </c>
      <c r="D80" s="263"/>
      <c r="E80" s="263"/>
      <c r="F80" s="263"/>
      <c r="G80" s="263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48"/>
      <c r="Z80" s="148"/>
      <c r="AA80" s="148"/>
      <c r="AB80" s="148"/>
      <c r="AC80" s="148"/>
      <c r="AD80" s="148"/>
      <c r="AE80" s="148"/>
      <c r="AF80" s="148"/>
      <c r="AG80" s="148" t="s">
        <v>186</v>
      </c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outlineLevel="1" x14ac:dyDescent="0.25">
      <c r="A81" s="155"/>
      <c r="B81" s="156"/>
      <c r="C81" s="186" t="s">
        <v>662</v>
      </c>
      <c r="D81" s="158"/>
      <c r="E81" s="159">
        <v>4</v>
      </c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48"/>
      <c r="Z81" s="148"/>
      <c r="AA81" s="148"/>
      <c r="AB81" s="148"/>
      <c r="AC81" s="148"/>
      <c r="AD81" s="148"/>
      <c r="AE81" s="148"/>
      <c r="AF81" s="148"/>
      <c r="AG81" s="148" t="s">
        <v>159</v>
      </c>
      <c r="AH81" s="148">
        <v>0</v>
      </c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ht="20.399999999999999" outlineLevel="1" x14ac:dyDescent="0.25">
      <c r="A82" s="167">
        <v>27</v>
      </c>
      <c r="B82" s="168" t="s">
        <v>405</v>
      </c>
      <c r="C82" s="185" t="s">
        <v>406</v>
      </c>
      <c r="D82" s="169" t="s">
        <v>230</v>
      </c>
      <c r="E82" s="170">
        <v>6</v>
      </c>
      <c r="F82" s="171"/>
      <c r="G82" s="172">
        <f>ROUND(E82*F82,2)</f>
        <v>0</v>
      </c>
      <c r="H82" s="171"/>
      <c r="I82" s="172">
        <f>ROUND(E82*H82,2)</f>
        <v>0</v>
      </c>
      <c r="J82" s="171"/>
      <c r="K82" s="172">
        <f>ROUND(E82*J82,2)</f>
        <v>0</v>
      </c>
      <c r="L82" s="172">
        <v>21</v>
      </c>
      <c r="M82" s="172">
        <f>G82*(1+L82/100)</f>
        <v>0</v>
      </c>
      <c r="N82" s="172">
        <v>3.3899999999999998E-3</v>
      </c>
      <c r="O82" s="172">
        <f>ROUND(E82*N82,2)</f>
        <v>0.02</v>
      </c>
      <c r="P82" s="172">
        <v>0</v>
      </c>
      <c r="Q82" s="172">
        <f>ROUND(E82*P82,2)</f>
        <v>0</v>
      </c>
      <c r="R82" s="172" t="s">
        <v>311</v>
      </c>
      <c r="S82" s="172" t="s">
        <v>136</v>
      </c>
      <c r="T82" s="173" t="s">
        <v>182</v>
      </c>
      <c r="U82" s="157">
        <v>0.08</v>
      </c>
      <c r="V82" s="157">
        <f>ROUND(E82*U82,2)</f>
        <v>0.48</v>
      </c>
      <c r="W82" s="157"/>
      <c r="X82" s="157" t="s">
        <v>183</v>
      </c>
      <c r="Y82" s="148"/>
      <c r="Z82" s="148"/>
      <c r="AA82" s="148"/>
      <c r="AB82" s="148"/>
      <c r="AC82" s="148"/>
      <c r="AD82" s="148"/>
      <c r="AE82" s="148"/>
      <c r="AF82" s="148"/>
      <c r="AG82" s="148" t="s">
        <v>184</v>
      </c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outlineLevel="1" x14ac:dyDescent="0.25">
      <c r="A83" s="155"/>
      <c r="B83" s="156"/>
      <c r="C83" s="262" t="s">
        <v>407</v>
      </c>
      <c r="D83" s="263"/>
      <c r="E83" s="263"/>
      <c r="F83" s="263"/>
      <c r="G83" s="263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48"/>
      <c r="Z83" s="148"/>
      <c r="AA83" s="148"/>
      <c r="AB83" s="148"/>
      <c r="AC83" s="148"/>
      <c r="AD83" s="148"/>
      <c r="AE83" s="148"/>
      <c r="AF83" s="148"/>
      <c r="AG83" s="148" t="s">
        <v>186</v>
      </c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outlineLevel="1" x14ac:dyDescent="0.25">
      <c r="A84" s="155"/>
      <c r="B84" s="156"/>
      <c r="C84" s="186" t="s">
        <v>663</v>
      </c>
      <c r="D84" s="158"/>
      <c r="E84" s="159">
        <v>6</v>
      </c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48"/>
      <c r="Z84" s="148"/>
      <c r="AA84" s="148"/>
      <c r="AB84" s="148"/>
      <c r="AC84" s="148"/>
      <c r="AD84" s="148"/>
      <c r="AE84" s="148"/>
      <c r="AF84" s="148"/>
      <c r="AG84" s="148" t="s">
        <v>159</v>
      </c>
      <c r="AH84" s="148">
        <v>0</v>
      </c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ht="30.6" outlineLevel="1" x14ac:dyDescent="0.25">
      <c r="A85" s="167">
        <v>28</v>
      </c>
      <c r="B85" s="168" t="s">
        <v>409</v>
      </c>
      <c r="C85" s="185" t="s">
        <v>410</v>
      </c>
      <c r="D85" s="169" t="s">
        <v>190</v>
      </c>
      <c r="E85" s="170">
        <v>14</v>
      </c>
      <c r="F85" s="171"/>
      <c r="G85" s="172">
        <f>ROUND(E85*F85,2)</f>
        <v>0</v>
      </c>
      <c r="H85" s="171"/>
      <c r="I85" s="172">
        <f>ROUND(E85*H85,2)</f>
        <v>0</v>
      </c>
      <c r="J85" s="171"/>
      <c r="K85" s="172">
        <f>ROUND(E85*J85,2)</f>
        <v>0</v>
      </c>
      <c r="L85" s="172">
        <v>21</v>
      </c>
      <c r="M85" s="172">
        <f>G85*(1+L85/100)</f>
        <v>0</v>
      </c>
      <c r="N85" s="172">
        <v>1.7099999999999999E-3</v>
      </c>
      <c r="O85" s="172">
        <f>ROUND(E85*N85,2)</f>
        <v>0.02</v>
      </c>
      <c r="P85" s="172">
        <v>0</v>
      </c>
      <c r="Q85" s="172">
        <f>ROUND(E85*P85,2)</f>
        <v>0</v>
      </c>
      <c r="R85" s="172" t="s">
        <v>311</v>
      </c>
      <c r="S85" s="172" t="s">
        <v>136</v>
      </c>
      <c r="T85" s="173" t="s">
        <v>182</v>
      </c>
      <c r="U85" s="157">
        <v>0.33</v>
      </c>
      <c r="V85" s="157">
        <f>ROUND(E85*U85,2)</f>
        <v>4.62</v>
      </c>
      <c r="W85" s="157"/>
      <c r="X85" s="157" t="s">
        <v>183</v>
      </c>
      <c r="Y85" s="148"/>
      <c r="Z85" s="148"/>
      <c r="AA85" s="148"/>
      <c r="AB85" s="148"/>
      <c r="AC85" s="148"/>
      <c r="AD85" s="148"/>
      <c r="AE85" s="148"/>
      <c r="AF85" s="148"/>
      <c r="AG85" s="148" t="s">
        <v>184</v>
      </c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outlineLevel="1" x14ac:dyDescent="0.25">
      <c r="A86" s="155"/>
      <c r="B86" s="156"/>
      <c r="C86" s="262" t="s">
        <v>333</v>
      </c>
      <c r="D86" s="263"/>
      <c r="E86" s="263"/>
      <c r="F86" s="263"/>
      <c r="G86" s="263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48"/>
      <c r="Z86" s="148"/>
      <c r="AA86" s="148"/>
      <c r="AB86" s="148"/>
      <c r="AC86" s="148"/>
      <c r="AD86" s="148"/>
      <c r="AE86" s="148"/>
      <c r="AF86" s="148"/>
      <c r="AG86" s="148" t="s">
        <v>186</v>
      </c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outlineLevel="1" x14ac:dyDescent="0.25">
      <c r="A87" s="155"/>
      <c r="B87" s="156"/>
      <c r="C87" s="186" t="s">
        <v>664</v>
      </c>
      <c r="D87" s="158"/>
      <c r="E87" s="159">
        <v>14</v>
      </c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48"/>
      <c r="Z87" s="148"/>
      <c r="AA87" s="148"/>
      <c r="AB87" s="148"/>
      <c r="AC87" s="148"/>
      <c r="AD87" s="148"/>
      <c r="AE87" s="148"/>
      <c r="AF87" s="148"/>
      <c r="AG87" s="148" t="s">
        <v>159</v>
      </c>
      <c r="AH87" s="148">
        <v>0</v>
      </c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ht="30.6" outlineLevel="1" x14ac:dyDescent="0.25">
      <c r="A88" s="167">
        <v>29</v>
      </c>
      <c r="B88" s="168" t="s">
        <v>412</v>
      </c>
      <c r="C88" s="185" t="s">
        <v>413</v>
      </c>
      <c r="D88" s="169" t="s">
        <v>190</v>
      </c>
      <c r="E88" s="170">
        <v>3</v>
      </c>
      <c r="F88" s="171"/>
      <c r="G88" s="172">
        <f>ROUND(E88*F88,2)</f>
        <v>0</v>
      </c>
      <c r="H88" s="171"/>
      <c r="I88" s="172">
        <f>ROUND(E88*H88,2)</f>
        <v>0</v>
      </c>
      <c r="J88" s="171"/>
      <c r="K88" s="172">
        <f>ROUND(E88*J88,2)</f>
        <v>0</v>
      </c>
      <c r="L88" s="172">
        <v>21</v>
      </c>
      <c r="M88" s="172">
        <f>G88*(1+L88/100)</f>
        <v>0</v>
      </c>
      <c r="N88" s="172">
        <v>3.2499999999999999E-3</v>
      </c>
      <c r="O88" s="172">
        <f>ROUND(E88*N88,2)</f>
        <v>0.01</v>
      </c>
      <c r="P88" s="172">
        <v>0</v>
      </c>
      <c r="Q88" s="172">
        <f>ROUND(E88*P88,2)</f>
        <v>0</v>
      </c>
      <c r="R88" s="172" t="s">
        <v>311</v>
      </c>
      <c r="S88" s="172" t="s">
        <v>136</v>
      </c>
      <c r="T88" s="173" t="s">
        <v>182</v>
      </c>
      <c r="U88" s="157">
        <v>0.33</v>
      </c>
      <c r="V88" s="157">
        <f>ROUND(E88*U88,2)</f>
        <v>0.99</v>
      </c>
      <c r="W88" s="157"/>
      <c r="X88" s="157" t="s">
        <v>183</v>
      </c>
      <c r="Y88" s="148"/>
      <c r="Z88" s="148"/>
      <c r="AA88" s="148"/>
      <c r="AB88" s="148"/>
      <c r="AC88" s="148"/>
      <c r="AD88" s="148"/>
      <c r="AE88" s="148"/>
      <c r="AF88" s="148"/>
      <c r="AG88" s="148" t="s">
        <v>184</v>
      </c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outlineLevel="1" x14ac:dyDescent="0.25">
      <c r="A89" s="155"/>
      <c r="B89" s="156"/>
      <c r="C89" s="262" t="s">
        <v>333</v>
      </c>
      <c r="D89" s="263"/>
      <c r="E89" s="263"/>
      <c r="F89" s="263"/>
      <c r="G89" s="263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48"/>
      <c r="Z89" s="148"/>
      <c r="AA89" s="148"/>
      <c r="AB89" s="148"/>
      <c r="AC89" s="148"/>
      <c r="AD89" s="148"/>
      <c r="AE89" s="148"/>
      <c r="AF89" s="148"/>
      <c r="AG89" s="148" t="s">
        <v>186</v>
      </c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outlineLevel="1" x14ac:dyDescent="0.25">
      <c r="A90" s="155"/>
      <c r="B90" s="156"/>
      <c r="C90" s="186" t="s">
        <v>414</v>
      </c>
      <c r="D90" s="158"/>
      <c r="E90" s="159">
        <v>3</v>
      </c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48"/>
      <c r="Z90" s="148"/>
      <c r="AA90" s="148"/>
      <c r="AB90" s="148"/>
      <c r="AC90" s="148"/>
      <c r="AD90" s="148"/>
      <c r="AE90" s="148"/>
      <c r="AF90" s="148"/>
      <c r="AG90" s="148" t="s">
        <v>159</v>
      </c>
      <c r="AH90" s="148">
        <v>0</v>
      </c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x14ac:dyDescent="0.25">
      <c r="A91" s="161" t="s">
        <v>131</v>
      </c>
      <c r="B91" s="162" t="s">
        <v>88</v>
      </c>
      <c r="C91" s="183" t="s">
        <v>89</v>
      </c>
      <c r="D91" s="163"/>
      <c r="E91" s="164"/>
      <c r="F91" s="165"/>
      <c r="G91" s="165">
        <f>SUMIF(AG92:AG100,"&lt;&gt;NOR",G92:G100)</f>
        <v>0</v>
      </c>
      <c r="H91" s="165"/>
      <c r="I91" s="165">
        <f>SUM(I92:I100)</f>
        <v>0</v>
      </c>
      <c r="J91" s="165"/>
      <c r="K91" s="165">
        <f>SUM(K92:K100)</f>
        <v>0</v>
      </c>
      <c r="L91" s="165"/>
      <c r="M91" s="165">
        <f>SUM(M92:M100)</f>
        <v>0</v>
      </c>
      <c r="N91" s="165"/>
      <c r="O91" s="165">
        <f>SUM(O92:O100)</f>
        <v>5.94</v>
      </c>
      <c r="P91" s="165"/>
      <c r="Q91" s="165">
        <f>SUM(Q92:Q100)</f>
        <v>0</v>
      </c>
      <c r="R91" s="165"/>
      <c r="S91" s="165"/>
      <c r="T91" s="166"/>
      <c r="U91" s="160"/>
      <c r="V91" s="160">
        <f>SUM(V92:V100)</f>
        <v>6.1199999999999992</v>
      </c>
      <c r="W91" s="160"/>
      <c r="X91" s="160"/>
      <c r="AG91" t="s">
        <v>132</v>
      </c>
    </row>
    <row r="92" spans="1:60" ht="30.6" outlineLevel="1" x14ac:dyDescent="0.25">
      <c r="A92" s="167">
        <v>30</v>
      </c>
      <c r="B92" s="168" t="s">
        <v>454</v>
      </c>
      <c r="C92" s="185" t="s">
        <v>599</v>
      </c>
      <c r="D92" s="169" t="s">
        <v>230</v>
      </c>
      <c r="E92" s="170">
        <v>20.5</v>
      </c>
      <c r="F92" s="171"/>
      <c r="G92" s="172">
        <f>ROUND(E92*F92,2)</f>
        <v>0</v>
      </c>
      <c r="H92" s="171"/>
      <c r="I92" s="172">
        <f>ROUND(E92*H92,2)</f>
        <v>0</v>
      </c>
      <c r="J92" s="171"/>
      <c r="K92" s="172">
        <f>ROUND(E92*J92,2)</f>
        <v>0</v>
      </c>
      <c r="L92" s="172">
        <v>21</v>
      </c>
      <c r="M92" s="172">
        <f>G92*(1+L92/100)</f>
        <v>0</v>
      </c>
      <c r="N92" s="172">
        <v>0.26980999999999999</v>
      </c>
      <c r="O92" s="172">
        <f>ROUND(E92*N92,2)</f>
        <v>5.53</v>
      </c>
      <c r="P92" s="172">
        <v>0</v>
      </c>
      <c r="Q92" s="172">
        <f>ROUND(E92*P92,2)</f>
        <v>0</v>
      </c>
      <c r="R92" s="172" t="s">
        <v>209</v>
      </c>
      <c r="S92" s="172" t="s">
        <v>136</v>
      </c>
      <c r="T92" s="173" t="s">
        <v>182</v>
      </c>
      <c r="U92" s="157">
        <v>0.27200000000000002</v>
      </c>
      <c r="V92" s="157">
        <f>ROUND(E92*U92,2)</f>
        <v>5.58</v>
      </c>
      <c r="W92" s="157"/>
      <c r="X92" s="157" t="s">
        <v>183</v>
      </c>
      <c r="Y92" s="148"/>
      <c r="Z92" s="148"/>
      <c r="AA92" s="148"/>
      <c r="AB92" s="148"/>
      <c r="AC92" s="148"/>
      <c r="AD92" s="148"/>
      <c r="AE92" s="148"/>
      <c r="AF92" s="148"/>
      <c r="AG92" s="148" t="s">
        <v>184</v>
      </c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outlineLevel="1" x14ac:dyDescent="0.25">
      <c r="A93" s="155"/>
      <c r="B93" s="156"/>
      <c r="C93" s="262" t="s">
        <v>452</v>
      </c>
      <c r="D93" s="263"/>
      <c r="E93" s="263"/>
      <c r="F93" s="263"/>
      <c r="G93" s="263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48"/>
      <c r="Z93" s="148"/>
      <c r="AA93" s="148"/>
      <c r="AB93" s="148"/>
      <c r="AC93" s="148"/>
      <c r="AD93" s="148"/>
      <c r="AE93" s="148"/>
      <c r="AF93" s="148"/>
      <c r="AG93" s="148" t="s">
        <v>186</v>
      </c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outlineLevel="1" x14ac:dyDescent="0.25">
      <c r="A94" s="155"/>
      <c r="B94" s="156"/>
      <c r="C94" s="186" t="s">
        <v>665</v>
      </c>
      <c r="D94" s="158"/>
      <c r="E94" s="159">
        <v>20.5</v>
      </c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48"/>
      <c r="Z94" s="148"/>
      <c r="AA94" s="148"/>
      <c r="AB94" s="148"/>
      <c r="AC94" s="148"/>
      <c r="AD94" s="148"/>
      <c r="AE94" s="148"/>
      <c r="AF94" s="148"/>
      <c r="AG94" s="148" t="s">
        <v>159</v>
      </c>
      <c r="AH94" s="148">
        <v>0</v>
      </c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ht="30.6" outlineLevel="1" x14ac:dyDescent="0.25">
      <c r="A95" s="167">
        <v>31</v>
      </c>
      <c r="B95" s="168" t="s">
        <v>460</v>
      </c>
      <c r="C95" s="185" t="s">
        <v>601</v>
      </c>
      <c r="D95" s="169" t="s">
        <v>230</v>
      </c>
      <c r="E95" s="170">
        <v>1</v>
      </c>
      <c r="F95" s="171"/>
      <c r="G95" s="172">
        <f>ROUND(E95*F95,2)</f>
        <v>0</v>
      </c>
      <c r="H95" s="171"/>
      <c r="I95" s="172">
        <f>ROUND(E95*H95,2)</f>
        <v>0</v>
      </c>
      <c r="J95" s="171"/>
      <c r="K95" s="172">
        <f>ROUND(E95*J95,2)</f>
        <v>0</v>
      </c>
      <c r="L95" s="172">
        <v>21</v>
      </c>
      <c r="M95" s="172">
        <f>G95*(1+L95/100)</f>
        <v>0</v>
      </c>
      <c r="N95" s="172">
        <v>0.19520000000000001</v>
      </c>
      <c r="O95" s="172">
        <f>ROUND(E95*N95,2)</f>
        <v>0.2</v>
      </c>
      <c r="P95" s="172">
        <v>0</v>
      </c>
      <c r="Q95" s="172">
        <f>ROUND(E95*P95,2)</f>
        <v>0</v>
      </c>
      <c r="R95" s="172" t="s">
        <v>209</v>
      </c>
      <c r="S95" s="172" t="s">
        <v>136</v>
      </c>
      <c r="T95" s="173" t="s">
        <v>182</v>
      </c>
      <c r="U95" s="157">
        <v>0.27200000000000002</v>
      </c>
      <c r="V95" s="157">
        <f>ROUND(E95*U95,2)</f>
        <v>0.27</v>
      </c>
      <c r="W95" s="157"/>
      <c r="X95" s="157" t="s">
        <v>183</v>
      </c>
      <c r="Y95" s="148"/>
      <c r="Z95" s="148"/>
      <c r="AA95" s="148"/>
      <c r="AB95" s="148"/>
      <c r="AC95" s="148"/>
      <c r="AD95" s="148"/>
      <c r="AE95" s="148"/>
      <c r="AF95" s="148"/>
      <c r="AG95" s="148" t="s">
        <v>184</v>
      </c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outlineLevel="1" x14ac:dyDescent="0.25">
      <c r="A96" s="155"/>
      <c r="B96" s="156"/>
      <c r="C96" s="262" t="s">
        <v>452</v>
      </c>
      <c r="D96" s="263"/>
      <c r="E96" s="263"/>
      <c r="F96" s="263"/>
      <c r="G96" s="263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48"/>
      <c r="Z96" s="148"/>
      <c r="AA96" s="148"/>
      <c r="AB96" s="148"/>
      <c r="AC96" s="148"/>
      <c r="AD96" s="148"/>
      <c r="AE96" s="148"/>
      <c r="AF96" s="148"/>
      <c r="AG96" s="148" t="s">
        <v>186</v>
      </c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outlineLevel="1" x14ac:dyDescent="0.25">
      <c r="A97" s="155"/>
      <c r="B97" s="156"/>
      <c r="C97" s="186" t="s">
        <v>63</v>
      </c>
      <c r="D97" s="158"/>
      <c r="E97" s="159">
        <v>1</v>
      </c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48"/>
      <c r="Z97" s="148"/>
      <c r="AA97" s="148"/>
      <c r="AB97" s="148"/>
      <c r="AC97" s="148"/>
      <c r="AD97" s="148"/>
      <c r="AE97" s="148"/>
      <c r="AF97" s="148"/>
      <c r="AG97" s="148" t="s">
        <v>159</v>
      </c>
      <c r="AH97" s="148">
        <v>0</v>
      </c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ht="30.6" outlineLevel="1" x14ac:dyDescent="0.25">
      <c r="A98" s="167">
        <v>32</v>
      </c>
      <c r="B98" s="168" t="s">
        <v>463</v>
      </c>
      <c r="C98" s="185" t="s">
        <v>603</v>
      </c>
      <c r="D98" s="169" t="s">
        <v>230</v>
      </c>
      <c r="E98" s="170">
        <v>1</v>
      </c>
      <c r="F98" s="171"/>
      <c r="G98" s="172">
        <f>ROUND(E98*F98,2)</f>
        <v>0</v>
      </c>
      <c r="H98" s="171"/>
      <c r="I98" s="172">
        <f>ROUND(E98*H98,2)</f>
        <v>0</v>
      </c>
      <c r="J98" s="171"/>
      <c r="K98" s="172">
        <f>ROUND(E98*J98,2)</f>
        <v>0</v>
      </c>
      <c r="L98" s="172">
        <v>21</v>
      </c>
      <c r="M98" s="172">
        <f>G98*(1+L98/100)</f>
        <v>0</v>
      </c>
      <c r="N98" s="172">
        <v>0.21115999999999999</v>
      </c>
      <c r="O98" s="172">
        <f>ROUND(E98*N98,2)</f>
        <v>0.21</v>
      </c>
      <c r="P98" s="172">
        <v>0</v>
      </c>
      <c r="Q98" s="172">
        <f>ROUND(E98*P98,2)</f>
        <v>0</v>
      </c>
      <c r="R98" s="172" t="s">
        <v>209</v>
      </c>
      <c r="S98" s="172" t="s">
        <v>136</v>
      </c>
      <c r="T98" s="173" t="s">
        <v>182</v>
      </c>
      <c r="U98" s="157">
        <v>0.27200000000000002</v>
      </c>
      <c r="V98" s="157">
        <f>ROUND(E98*U98,2)</f>
        <v>0.27</v>
      </c>
      <c r="W98" s="157"/>
      <c r="X98" s="157" t="s">
        <v>183</v>
      </c>
      <c r="Y98" s="148"/>
      <c r="Z98" s="148"/>
      <c r="AA98" s="148"/>
      <c r="AB98" s="148"/>
      <c r="AC98" s="148"/>
      <c r="AD98" s="148"/>
      <c r="AE98" s="148"/>
      <c r="AF98" s="148"/>
      <c r="AG98" s="148" t="s">
        <v>184</v>
      </c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outlineLevel="1" x14ac:dyDescent="0.25">
      <c r="A99" s="155"/>
      <c r="B99" s="156"/>
      <c r="C99" s="262" t="s">
        <v>452</v>
      </c>
      <c r="D99" s="263"/>
      <c r="E99" s="263"/>
      <c r="F99" s="263"/>
      <c r="G99" s="263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48"/>
      <c r="Z99" s="148"/>
      <c r="AA99" s="148"/>
      <c r="AB99" s="148"/>
      <c r="AC99" s="148"/>
      <c r="AD99" s="148"/>
      <c r="AE99" s="148"/>
      <c r="AF99" s="148"/>
      <c r="AG99" s="148" t="s">
        <v>186</v>
      </c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outlineLevel="1" x14ac:dyDescent="0.25">
      <c r="A100" s="155"/>
      <c r="B100" s="156"/>
      <c r="C100" s="186" t="s">
        <v>666</v>
      </c>
      <c r="D100" s="158"/>
      <c r="E100" s="159">
        <v>1</v>
      </c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48"/>
      <c r="Z100" s="148"/>
      <c r="AA100" s="148"/>
      <c r="AB100" s="148"/>
      <c r="AC100" s="148"/>
      <c r="AD100" s="148"/>
      <c r="AE100" s="148"/>
      <c r="AF100" s="148"/>
      <c r="AG100" s="148" t="s">
        <v>159</v>
      </c>
      <c r="AH100" s="148">
        <v>0</v>
      </c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x14ac:dyDescent="0.25">
      <c r="A101" s="161" t="s">
        <v>131</v>
      </c>
      <c r="B101" s="162" t="s">
        <v>92</v>
      </c>
      <c r="C101" s="183" t="s">
        <v>93</v>
      </c>
      <c r="D101" s="163"/>
      <c r="E101" s="164"/>
      <c r="F101" s="165"/>
      <c r="G101" s="165">
        <f>SUMIF(AG102:AG103,"&lt;&gt;NOR",G102:G103)</f>
        <v>0</v>
      </c>
      <c r="H101" s="165"/>
      <c r="I101" s="165">
        <f>SUM(I102:I103)</f>
        <v>0</v>
      </c>
      <c r="J101" s="165"/>
      <c r="K101" s="165">
        <f>SUM(K102:K103)</f>
        <v>0</v>
      </c>
      <c r="L101" s="165"/>
      <c r="M101" s="165">
        <f>SUM(M102:M103)</f>
        <v>0</v>
      </c>
      <c r="N101" s="165"/>
      <c r="O101" s="165">
        <f>SUM(O102:O103)</f>
        <v>0</v>
      </c>
      <c r="P101" s="165"/>
      <c r="Q101" s="165">
        <f>SUM(Q102:Q103)</f>
        <v>0</v>
      </c>
      <c r="R101" s="165"/>
      <c r="S101" s="165"/>
      <c r="T101" s="166"/>
      <c r="U101" s="160"/>
      <c r="V101" s="160">
        <f>SUM(V102:V103)</f>
        <v>49.77</v>
      </c>
      <c r="W101" s="160"/>
      <c r="X101" s="160"/>
      <c r="AG101" t="s">
        <v>132</v>
      </c>
    </row>
    <row r="102" spans="1:60" outlineLevel="1" x14ac:dyDescent="0.25">
      <c r="A102" s="167">
        <v>33</v>
      </c>
      <c r="B102" s="168" t="s">
        <v>483</v>
      </c>
      <c r="C102" s="185" t="s">
        <v>484</v>
      </c>
      <c r="D102" s="169" t="s">
        <v>478</v>
      </c>
      <c r="E102" s="170">
        <v>127.62463</v>
      </c>
      <c r="F102" s="171"/>
      <c r="G102" s="172">
        <f>ROUND(E102*F102,2)</f>
        <v>0</v>
      </c>
      <c r="H102" s="171"/>
      <c r="I102" s="172">
        <f>ROUND(E102*H102,2)</f>
        <v>0</v>
      </c>
      <c r="J102" s="171"/>
      <c r="K102" s="172">
        <f>ROUND(E102*J102,2)</f>
        <v>0</v>
      </c>
      <c r="L102" s="172">
        <v>21</v>
      </c>
      <c r="M102" s="172">
        <f>G102*(1+L102/100)</f>
        <v>0</v>
      </c>
      <c r="N102" s="172">
        <v>0</v>
      </c>
      <c r="O102" s="172">
        <f>ROUND(E102*N102,2)</f>
        <v>0</v>
      </c>
      <c r="P102" s="172">
        <v>0</v>
      </c>
      <c r="Q102" s="172">
        <f>ROUND(E102*P102,2)</f>
        <v>0</v>
      </c>
      <c r="R102" s="172" t="s">
        <v>209</v>
      </c>
      <c r="S102" s="172" t="s">
        <v>136</v>
      </c>
      <c r="T102" s="173" t="s">
        <v>182</v>
      </c>
      <c r="U102" s="157">
        <v>0.39</v>
      </c>
      <c r="V102" s="157">
        <f>ROUND(E102*U102,2)</f>
        <v>49.77</v>
      </c>
      <c r="W102" s="157"/>
      <c r="X102" s="157" t="s">
        <v>605</v>
      </c>
      <c r="Y102" s="148"/>
      <c r="Z102" s="148"/>
      <c r="AA102" s="148"/>
      <c r="AB102" s="148"/>
      <c r="AC102" s="148"/>
      <c r="AD102" s="148"/>
      <c r="AE102" s="148"/>
      <c r="AF102" s="148"/>
      <c r="AG102" s="148" t="s">
        <v>606</v>
      </c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outlineLevel="1" x14ac:dyDescent="0.25">
      <c r="A103" s="155"/>
      <c r="B103" s="156"/>
      <c r="C103" s="262" t="s">
        <v>485</v>
      </c>
      <c r="D103" s="263"/>
      <c r="E103" s="263"/>
      <c r="F103" s="263"/>
      <c r="G103" s="263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48"/>
      <c r="Z103" s="148"/>
      <c r="AA103" s="148"/>
      <c r="AB103" s="148"/>
      <c r="AC103" s="148"/>
      <c r="AD103" s="148"/>
      <c r="AE103" s="148"/>
      <c r="AF103" s="148"/>
      <c r="AG103" s="148" t="s">
        <v>186</v>
      </c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x14ac:dyDescent="0.25">
      <c r="A104" s="161" t="s">
        <v>131</v>
      </c>
      <c r="B104" s="162" t="s">
        <v>97</v>
      </c>
      <c r="C104" s="183" t="s">
        <v>98</v>
      </c>
      <c r="D104" s="163"/>
      <c r="E104" s="164"/>
      <c r="F104" s="165"/>
      <c r="G104" s="165">
        <f>SUMIF(AG105:AG108,"&lt;&gt;NOR",G105:G108)</f>
        <v>0</v>
      </c>
      <c r="H104" s="165"/>
      <c r="I104" s="165">
        <f>SUM(I105:I108)</f>
        <v>0</v>
      </c>
      <c r="J104" s="165"/>
      <c r="K104" s="165">
        <f>SUM(K105:K108)</f>
        <v>0</v>
      </c>
      <c r="L104" s="165"/>
      <c r="M104" s="165">
        <f>SUM(M105:M108)</f>
        <v>0</v>
      </c>
      <c r="N104" s="165"/>
      <c r="O104" s="165">
        <f>SUM(O105:O108)</f>
        <v>0</v>
      </c>
      <c r="P104" s="165"/>
      <c r="Q104" s="165">
        <f>SUM(Q105:Q108)</f>
        <v>0</v>
      </c>
      <c r="R104" s="165"/>
      <c r="S104" s="165"/>
      <c r="T104" s="166"/>
      <c r="U104" s="160"/>
      <c r="V104" s="160">
        <f>SUM(V105:V108)</f>
        <v>0</v>
      </c>
      <c r="W104" s="160"/>
      <c r="X104" s="160"/>
      <c r="AG104" t="s">
        <v>132</v>
      </c>
    </row>
    <row r="105" spans="1:60" outlineLevel="1" x14ac:dyDescent="0.25">
      <c r="A105" s="167">
        <v>34</v>
      </c>
      <c r="B105" s="168" t="s">
        <v>496</v>
      </c>
      <c r="C105" s="185" t="s">
        <v>497</v>
      </c>
      <c r="D105" s="169" t="s">
        <v>478</v>
      </c>
      <c r="E105" s="170">
        <v>8.3699999999999992</v>
      </c>
      <c r="F105" s="171"/>
      <c r="G105" s="172">
        <f>ROUND(E105*F105,2)</f>
        <v>0</v>
      </c>
      <c r="H105" s="171"/>
      <c r="I105" s="172">
        <f>ROUND(E105*H105,2)</f>
        <v>0</v>
      </c>
      <c r="J105" s="171"/>
      <c r="K105" s="172">
        <f>ROUND(E105*J105,2)</f>
        <v>0</v>
      </c>
      <c r="L105" s="172">
        <v>21</v>
      </c>
      <c r="M105" s="172">
        <f>G105*(1+L105/100)</f>
        <v>0</v>
      </c>
      <c r="N105" s="172">
        <v>0</v>
      </c>
      <c r="O105" s="172">
        <f>ROUND(E105*N105,2)</f>
        <v>0</v>
      </c>
      <c r="P105" s="172">
        <v>0</v>
      </c>
      <c r="Q105" s="172">
        <f>ROUND(E105*P105,2)</f>
        <v>0</v>
      </c>
      <c r="R105" s="172" t="s">
        <v>489</v>
      </c>
      <c r="S105" s="172" t="s">
        <v>136</v>
      </c>
      <c r="T105" s="173" t="s">
        <v>182</v>
      </c>
      <c r="U105" s="157">
        <v>0</v>
      </c>
      <c r="V105" s="157">
        <f>ROUND(E105*U105,2)</f>
        <v>0</v>
      </c>
      <c r="W105" s="157"/>
      <c r="X105" s="157" t="s">
        <v>183</v>
      </c>
      <c r="Y105" s="148"/>
      <c r="Z105" s="148"/>
      <c r="AA105" s="148"/>
      <c r="AB105" s="148"/>
      <c r="AC105" s="148"/>
      <c r="AD105" s="148"/>
      <c r="AE105" s="148"/>
      <c r="AF105" s="148"/>
      <c r="AG105" s="148" t="s">
        <v>491</v>
      </c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outlineLevel="1" x14ac:dyDescent="0.25">
      <c r="A106" s="155"/>
      <c r="B106" s="156"/>
      <c r="C106" s="186" t="s">
        <v>667</v>
      </c>
      <c r="D106" s="158"/>
      <c r="E106" s="159">
        <v>8.3699999999999992</v>
      </c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48"/>
      <c r="Z106" s="148"/>
      <c r="AA106" s="148"/>
      <c r="AB106" s="148"/>
      <c r="AC106" s="148"/>
      <c r="AD106" s="148"/>
      <c r="AE106" s="148"/>
      <c r="AF106" s="148"/>
      <c r="AG106" s="148" t="s">
        <v>159</v>
      </c>
      <c r="AH106" s="148">
        <v>0</v>
      </c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outlineLevel="1" x14ac:dyDescent="0.25">
      <c r="A107" s="167">
        <v>35</v>
      </c>
      <c r="B107" s="168" t="s">
        <v>499</v>
      </c>
      <c r="C107" s="185" t="s">
        <v>500</v>
      </c>
      <c r="D107" s="169" t="s">
        <v>478</v>
      </c>
      <c r="E107" s="170">
        <v>69.003</v>
      </c>
      <c r="F107" s="171"/>
      <c r="G107" s="172">
        <f>ROUND(E107*F107,2)</f>
        <v>0</v>
      </c>
      <c r="H107" s="171"/>
      <c r="I107" s="172">
        <f>ROUND(E107*H107,2)</f>
        <v>0</v>
      </c>
      <c r="J107" s="171"/>
      <c r="K107" s="172">
        <f>ROUND(E107*J107,2)</f>
        <v>0</v>
      </c>
      <c r="L107" s="172">
        <v>21</v>
      </c>
      <c r="M107" s="172">
        <f>G107*(1+L107/100)</f>
        <v>0</v>
      </c>
      <c r="N107" s="172">
        <v>0</v>
      </c>
      <c r="O107" s="172">
        <f>ROUND(E107*N107,2)</f>
        <v>0</v>
      </c>
      <c r="P107" s="172">
        <v>0</v>
      </c>
      <c r="Q107" s="172">
        <f>ROUND(E107*P107,2)</f>
        <v>0</v>
      </c>
      <c r="R107" s="172" t="s">
        <v>489</v>
      </c>
      <c r="S107" s="172" t="s">
        <v>136</v>
      </c>
      <c r="T107" s="173" t="s">
        <v>182</v>
      </c>
      <c r="U107" s="157">
        <v>0</v>
      </c>
      <c r="V107" s="157">
        <f>ROUND(E107*U107,2)</f>
        <v>0</v>
      </c>
      <c r="W107" s="157"/>
      <c r="X107" s="157" t="s">
        <v>183</v>
      </c>
      <c r="Y107" s="148"/>
      <c r="Z107" s="148"/>
      <c r="AA107" s="148"/>
      <c r="AB107" s="148"/>
      <c r="AC107" s="148"/>
      <c r="AD107" s="148"/>
      <c r="AE107" s="148"/>
      <c r="AF107" s="148"/>
      <c r="AG107" s="148" t="s">
        <v>491</v>
      </c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outlineLevel="1" x14ac:dyDescent="0.25">
      <c r="A108" s="155"/>
      <c r="B108" s="156"/>
      <c r="C108" s="186" t="s">
        <v>668</v>
      </c>
      <c r="D108" s="158"/>
      <c r="E108" s="159">
        <v>69.003</v>
      </c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48"/>
      <c r="Z108" s="148"/>
      <c r="AA108" s="148"/>
      <c r="AB108" s="148"/>
      <c r="AC108" s="148"/>
      <c r="AD108" s="148"/>
      <c r="AE108" s="148"/>
      <c r="AF108" s="148"/>
      <c r="AG108" s="148" t="s">
        <v>159</v>
      </c>
      <c r="AH108" s="148">
        <v>0</v>
      </c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x14ac:dyDescent="0.25">
      <c r="A109" s="161" t="s">
        <v>131</v>
      </c>
      <c r="B109" s="162" t="s">
        <v>99</v>
      </c>
      <c r="C109" s="183" t="s">
        <v>100</v>
      </c>
      <c r="D109" s="163"/>
      <c r="E109" s="164"/>
      <c r="F109" s="165"/>
      <c r="G109" s="165">
        <f>SUMIF(AG110:AG123,"&lt;&gt;NOR",G110:G123)</f>
        <v>0</v>
      </c>
      <c r="H109" s="165"/>
      <c r="I109" s="165">
        <f>SUM(I110:I123)</f>
        <v>0</v>
      </c>
      <c r="J109" s="165"/>
      <c r="K109" s="165">
        <f>SUM(K110:K123)</f>
        <v>0</v>
      </c>
      <c r="L109" s="165"/>
      <c r="M109" s="165">
        <f>SUM(M110:M123)</f>
        <v>0</v>
      </c>
      <c r="N109" s="165"/>
      <c r="O109" s="165">
        <f>SUM(O110:O123)</f>
        <v>0</v>
      </c>
      <c r="P109" s="165"/>
      <c r="Q109" s="165">
        <f>SUM(Q110:Q123)</f>
        <v>0</v>
      </c>
      <c r="R109" s="165"/>
      <c r="S109" s="165"/>
      <c r="T109" s="166"/>
      <c r="U109" s="160"/>
      <c r="V109" s="160">
        <f>SUM(V110:V123)</f>
        <v>19.04</v>
      </c>
      <c r="W109" s="160"/>
      <c r="X109" s="160"/>
      <c r="AG109" t="s">
        <v>132</v>
      </c>
    </row>
    <row r="110" spans="1:60" ht="20.399999999999999" outlineLevel="1" x14ac:dyDescent="0.25">
      <c r="A110" s="167">
        <v>36</v>
      </c>
      <c r="B110" s="168" t="s">
        <v>505</v>
      </c>
      <c r="C110" s="185" t="s">
        <v>506</v>
      </c>
      <c r="D110" s="169" t="s">
        <v>478</v>
      </c>
      <c r="E110" s="170">
        <v>69.003</v>
      </c>
      <c r="F110" s="171"/>
      <c r="G110" s="172">
        <f>ROUND(E110*F110,2)</f>
        <v>0</v>
      </c>
      <c r="H110" s="171"/>
      <c r="I110" s="172">
        <f>ROUND(E110*H110,2)</f>
        <v>0</v>
      </c>
      <c r="J110" s="171"/>
      <c r="K110" s="172">
        <f>ROUND(E110*J110,2)</f>
        <v>0</v>
      </c>
      <c r="L110" s="172">
        <v>21</v>
      </c>
      <c r="M110" s="172">
        <f>G110*(1+L110/100)</f>
        <v>0</v>
      </c>
      <c r="N110" s="172">
        <v>0</v>
      </c>
      <c r="O110" s="172">
        <f>ROUND(E110*N110,2)</f>
        <v>0</v>
      </c>
      <c r="P110" s="172">
        <v>0</v>
      </c>
      <c r="Q110" s="172">
        <f>ROUND(E110*P110,2)</f>
        <v>0</v>
      </c>
      <c r="R110" s="172" t="s">
        <v>209</v>
      </c>
      <c r="S110" s="172" t="s">
        <v>136</v>
      </c>
      <c r="T110" s="173" t="s">
        <v>182</v>
      </c>
      <c r="U110" s="157">
        <v>0.01</v>
      </c>
      <c r="V110" s="157">
        <f>ROUND(E110*U110,2)</f>
        <v>0.69</v>
      </c>
      <c r="W110" s="157"/>
      <c r="X110" s="157" t="s">
        <v>183</v>
      </c>
      <c r="Y110" s="148"/>
      <c r="Z110" s="148"/>
      <c r="AA110" s="148"/>
      <c r="AB110" s="148"/>
      <c r="AC110" s="148"/>
      <c r="AD110" s="148"/>
      <c r="AE110" s="148"/>
      <c r="AF110" s="148"/>
      <c r="AG110" s="148" t="s">
        <v>201</v>
      </c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outlineLevel="1" x14ac:dyDescent="0.25">
      <c r="A111" s="155"/>
      <c r="B111" s="156"/>
      <c r="C111" s="186" t="s">
        <v>669</v>
      </c>
      <c r="D111" s="158"/>
      <c r="E111" s="159">
        <v>69.003</v>
      </c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48"/>
      <c r="Z111" s="148"/>
      <c r="AA111" s="148"/>
      <c r="AB111" s="148"/>
      <c r="AC111" s="148"/>
      <c r="AD111" s="148"/>
      <c r="AE111" s="148"/>
      <c r="AF111" s="148"/>
      <c r="AG111" s="148" t="s">
        <v>159</v>
      </c>
      <c r="AH111" s="148">
        <v>0</v>
      </c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outlineLevel="1" x14ac:dyDescent="0.25">
      <c r="A112" s="167">
        <v>37</v>
      </c>
      <c r="B112" s="168" t="s">
        <v>508</v>
      </c>
      <c r="C112" s="185" t="s">
        <v>509</v>
      </c>
      <c r="D112" s="169" t="s">
        <v>478</v>
      </c>
      <c r="E112" s="170">
        <v>966.04200000000003</v>
      </c>
      <c r="F112" s="171"/>
      <c r="G112" s="172">
        <f>ROUND(E112*F112,2)</f>
        <v>0</v>
      </c>
      <c r="H112" s="171"/>
      <c r="I112" s="172">
        <f>ROUND(E112*H112,2)</f>
        <v>0</v>
      </c>
      <c r="J112" s="171"/>
      <c r="K112" s="172">
        <f>ROUND(E112*J112,2)</f>
        <v>0</v>
      </c>
      <c r="L112" s="172">
        <v>21</v>
      </c>
      <c r="M112" s="172">
        <f>G112*(1+L112/100)</f>
        <v>0</v>
      </c>
      <c r="N112" s="172">
        <v>0</v>
      </c>
      <c r="O112" s="172">
        <f>ROUND(E112*N112,2)</f>
        <v>0</v>
      </c>
      <c r="P112" s="172">
        <v>0</v>
      </c>
      <c r="Q112" s="172">
        <f>ROUND(E112*P112,2)</f>
        <v>0</v>
      </c>
      <c r="R112" s="172" t="s">
        <v>209</v>
      </c>
      <c r="S112" s="172" t="s">
        <v>136</v>
      </c>
      <c r="T112" s="173" t="s">
        <v>182</v>
      </c>
      <c r="U112" s="157">
        <v>0</v>
      </c>
      <c r="V112" s="157">
        <f>ROUND(E112*U112,2)</f>
        <v>0</v>
      </c>
      <c r="W112" s="157"/>
      <c r="X112" s="157" t="s">
        <v>183</v>
      </c>
      <c r="Y112" s="148"/>
      <c r="Z112" s="148"/>
      <c r="AA112" s="148"/>
      <c r="AB112" s="148"/>
      <c r="AC112" s="148"/>
      <c r="AD112" s="148"/>
      <c r="AE112" s="148"/>
      <c r="AF112" s="148"/>
      <c r="AG112" s="148" t="s">
        <v>491</v>
      </c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outlineLevel="1" x14ac:dyDescent="0.25">
      <c r="A113" s="155"/>
      <c r="B113" s="156"/>
      <c r="C113" s="186" t="s">
        <v>670</v>
      </c>
      <c r="D113" s="158"/>
      <c r="E113" s="159">
        <v>966.04200000000003</v>
      </c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48"/>
      <c r="Z113" s="148"/>
      <c r="AA113" s="148"/>
      <c r="AB113" s="148"/>
      <c r="AC113" s="148"/>
      <c r="AD113" s="148"/>
      <c r="AE113" s="148"/>
      <c r="AF113" s="148"/>
      <c r="AG113" s="148" t="s">
        <v>159</v>
      </c>
      <c r="AH113" s="148">
        <v>0</v>
      </c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ht="20.399999999999999" outlineLevel="1" x14ac:dyDescent="0.25">
      <c r="A114" s="167">
        <v>38</v>
      </c>
      <c r="B114" s="168" t="s">
        <v>511</v>
      </c>
      <c r="C114" s="185" t="s">
        <v>512</v>
      </c>
      <c r="D114" s="169" t="s">
        <v>478</v>
      </c>
      <c r="E114" s="170">
        <v>8.3699999999999992</v>
      </c>
      <c r="F114" s="171"/>
      <c r="G114" s="172">
        <f>ROUND(E114*F114,2)</f>
        <v>0</v>
      </c>
      <c r="H114" s="171"/>
      <c r="I114" s="172">
        <f>ROUND(E114*H114,2)</f>
        <v>0</v>
      </c>
      <c r="J114" s="171"/>
      <c r="K114" s="172">
        <f>ROUND(E114*J114,2)</f>
        <v>0</v>
      </c>
      <c r="L114" s="172">
        <v>21</v>
      </c>
      <c r="M114" s="172">
        <f>G114*(1+L114/100)</f>
        <v>0</v>
      </c>
      <c r="N114" s="172">
        <v>0</v>
      </c>
      <c r="O114" s="172">
        <f>ROUND(E114*N114,2)</f>
        <v>0</v>
      </c>
      <c r="P114" s="172">
        <v>0</v>
      </c>
      <c r="Q114" s="172">
        <f>ROUND(E114*P114,2)</f>
        <v>0</v>
      </c>
      <c r="R114" s="172" t="s">
        <v>209</v>
      </c>
      <c r="S114" s="172" t="s">
        <v>136</v>
      </c>
      <c r="T114" s="173" t="s">
        <v>182</v>
      </c>
      <c r="U114" s="157">
        <v>0.68799999999999994</v>
      </c>
      <c r="V114" s="157">
        <f>ROUND(E114*U114,2)</f>
        <v>5.76</v>
      </c>
      <c r="W114" s="157"/>
      <c r="X114" s="157" t="s">
        <v>183</v>
      </c>
      <c r="Y114" s="148"/>
      <c r="Z114" s="148"/>
      <c r="AA114" s="148"/>
      <c r="AB114" s="148"/>
      <c r="AC114" s="148"/>
      <c r="AD114" s="148"/>
      <c r="AE114" s="148"/>
      <c r="AF114" s="148"/>
      <c r="AG114" s="148" t="s">
        <v>491</v>
      </c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60" outlineLevel="1" x14ac:dyDescent="0.25">
      <c r="A115" s="155"/>
      <c r="B115" s="156"/>
      <c r="C115" s="186" t="s">
        <v>667</v>
      </c>
      <c r="D115" s="158"/>
      <c r="E115" s="159">
        <v>8.3699999999999992</v>
      </c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48"/>
      <c r="Z115" s="148"/>
      <c r="AA115" s="148"/>
      <c r="AB115" s="148"/>
      <c r="AC115" s="148"/>
      <c r="AD115" s="148"/>
      <c r="AE115" s="148"/>
      <c r="AF115" s="148"/>
      <c r="AG115" s="148" t="s">
        <v>159</v>
      </c>
      <c r="AH115" s="148">
        <v>0</v>
      </c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</row>
    <row r="116" spans="1:60" ht="20.399999999999999" outlineLevel="1" x14ac:dyDescent="0.25">
      <c r="A116" s="167">
        <v>39</v>
      </c>
      <c r="B116" s="168" t="s">
        <v>513</v>
      </c>
      <c r="C116" s="185" t="s">
        <v>514</v>
      </c>
      <c r="D116" s="169" t="s">
        <v>478</v>
      </c>
      <c r="E116" s="170">
        <v>16.739999999999998</v>
      </c>
      <c r="F116" s="171"/>
      <c r="G116" s="172">
        <f>ROUND(E116*F116,2)</f>
        <v>0</v>
      </c>
      <c r="H116" s="171"/>
      <c r="I116" s="172">
        <f>ROUND(E116*H116,2)</f>
        <v>0</v>
      </c>
      <c r="J116" s="171"/>
      <c r="K116" s="172">
        <f>ROUND(E116*J116,2)</f>
        <v>0</v>
      </c>
      <c r="L116" s="172">
        <v>21</v>
      </c>
      <c r="M116" s="172">
        <f>G116*(1+L116/100)</f>
        <v>0</v>
      </c>
      <c r="N116" s="172">
        <v>0</v>
      </c>
      <c r="O116" s="172">
        <f>ROUND(E116*N116,2)</f>
        <v>0</v>
      </c>
      <c r="P116" s="172">
        <v>0</v>
      </c>
      <c r="Q116" s="172">
        <f>ROUND(E116*P116,2)</f>
        <v>0</v>
      </c>
      <c r="R116" s="172" t="s">
        <v>209</v>
      </c>
      <c r="S116" s="172" t="s">
        <v>136</v>
      </c>
      <c r="T116" s="173" t="s">
        <v>182</v>
      </c>
      <c r="U116" s="157">
        <v>0</v>
      </c>
      <c r="V116" s="157">
        <f>ROUND(E116*U116,2)</f>
        <v>0</v>
      </c>
      <c r="W116" s="157"/>
      <c r="X116" s="157" t="s">
        <v>183</v>
      </c>
      <c r="Y116" s="148"/>
      <c r="Z116" s="148"/>
      <c r="AA116" s="148"/>
      <c r="AB116" s="148"/>
      <c r="AC116" s="148"/>
      <c r="AD116" s="148"/>
      <c r="AE116" s="148"/>
      <c r="AF116" s="148"/>
      <c r="AG116" s="148" t="s">
        <v>491</v>
      </c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60" outlineLevel="1" x14ac:dyDescent="0.25">
      <c r="A117" s="155"/>
      <c r="B117" s="156"/>
      <c r="C117" s="186" t="s">
        <v>671</v>
      </c>
      <c r="D117" s="158"/>
      <c r="E117" s="159">
        <v>16.739999999999998</v>
      </c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48"/>
      <c r="Z117" s="148"/>
      <c r="AA117" s="148"/>
      <c r="AB117" s="148"/>
      <c r="AC117" s="148"/>
      <c r="AD117" s="148"/>
      <c r="AE117" s="148"/>
      <c r="AF117" s="148"/>
      <c r="AG117" s="148" t="s">
        <v>159</v>
      </c>
      <c r="AH117" s="148">
        <v>0</v>
      </c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outlineLevel="1" x14ac:dyDescent="0.25">
      <c r="A118" s="167">
        <v>40</v>
      </c>
      <c r="B118" s="168" t="s">
        <v>516</v>
      </c>
      <c r="C118" s="185" t="s">
        <v>517</v>
      </c>
      <c r="D118" s="169" t="s">
        <v>478</v>
      </c>
      <c r="E118" s="170">
        <v>69.003</v>
      </c>
      <c r="F118" s="171"/>
      <c r="G118" s="172">
        <f>ROUND(E118*F118,2)</f>
        <v>0</v>
      </c>
      <c r="H118" s="171"/>
      <c r="I118" s="172">
        <f>ROUND(E118*H118,2)</f>
        <v>0</v>
      </c>
      <c r="J118" s="171"/>
      <c r="K118" s="172">
        <f>ROUND(E118*J118,2)</f>
        <v>0</v>
      </c>
      <c r="L118" s="172">
        <v>21</v>
      </c>
      <c r="M118" s="172">
        <f>G118*(1+L118/100)</f>
        <v>0</v>
      </c>
      <c r="N118" s="172">
        <v>0</v>
      </c>
      <c r="O118" s="172">
        <f>ROUND(E118*N118,2)</f>
        <v>0</v>
      </c>
      <c r="P118" s="172">
        <v>0</v>
      </c>
      <c r="Q118" s="172">
        <f>ROUND(E118*P118,2)</f>
        <v>0</v>
      </c>
      <c r="R118" s="172" t="s">
        <v>209</v>
      </c>
      <c r="S118" s="172" t="s">
        <v>136</v>
      </c>
      <c r="T118" s="173" t="s">
        <v>182</v>
      </c>
      <c r="U118" s="157">
        <v>9.9000000000000005E-2</v>
      </c>
      <c r="V118" s="157">
        <f>ROUND(E118*U118,2)</f>
        <v>6.83</v>
      </c>
      <c r="W118" s="157"/>
      <c r="X118" s="157" t="s">
        <v>183</v>
      </c>
      <c r="Y118" s="148"/>
      <c r="Z118" s="148"/>
      <c r="AA118" s="148"/>
      <c r="AB118" s="148"/>
      <c r="AC118" s="148"/>
      <c r="AD118" s="148"/>
      <c r="AE118" s="148"/>
      <c r="AF118" s="148"/>
      <c r="AG118" s="148" t="s">
        <v>491</v>
      </c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outlineLevel="1" x14ac:dyDescent="0.25">
      <c r="A119" s="155"/>
      <c r="B119" s="156"/>
      <c r="C119" s="262" t="s">
        <v>518</v>
      </c>
      <c r="D119" s="263"/>
      <c r="E119" s="263"/>
      <c r="F119" s="263"/>
      <c r="G119" s="263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48"/>
      <c r="Z119" s="148"/>
      <c r="AA119" s="148"/>
      <c r="AB119" s="148"/>
      <c r="AC119" s="148"/>
      <c r="AD119" s="148"/>
      <c r="AE119" s="148"/>
      <c r="AF119" s="148"/>
      <c r="AG119" s="148" t="s">
        <v>186</v>
      </c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outlineLevel="1" x14ac:dyDescent="0.25">
      <c r="A120" s="155"/>
      <c r="B120" s="156"/>
      <c r="C120" s="186" t="s">
        <v>669</v>
      </c>
      <c r="D120" s="158"/>
      <c r="E120" s="159">
        <v>69.003</v>
      </c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48"/>
      <c r="Z120" s="148"/>
      <c r="AA120" s="148"/>
      <c r="AB120" s="148"/>
      <c r="AC120" s="148"/>
      <c r="AD120" s="148"/>
      <c r="AE120" s="148"/>
      <c r="AF120" s="148"/>
      <c r="AG120" s="148" t="s">
        <v>159</v>
      </c>
      <c r="AH120" s="148">
        <v>0</v>
      </c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outlineLevel="1" x14ac:dyDescent="0.25">
      <c r="A121" s="167">
        <v>41</v>
      </c>
      <c r="B121" s="168" t="s">
        <v>520</v>
      </c>
      <c r="C121" s="185" t="s">
        <v>521</v>
      </c>
      <c r="D121" s="169" t="s">
        <v>478</v>
      </c>
      <c r="E121" s="170">
        <v>8.3699999999999992</v>
      </c>
      <c r="F121" s="171"/>
      <c r="G121" s="172">
        <f>ROUND(E121*F121,2)</f>
        <v>0</v>
      </c>
      <c r="H121" s="171"/>
      <c r="I121" s="172">
        <f>ROUND(E121*H121,2)</f>
        <v>0</v>
      </c>
      <c r="J121" s="171"/>
      <c r="K121" s="172">
        <f>ROUND(E121*J121,2)</f>
        <v>0</v>
      </c>
      <c r="L121" s="172">
        <v>21</v>
      </c>
      <c r="M121" s="172">
        <f>G121*(1+L121/100)</f>
        <v>0</v>
      </c>
      <c r="N121" s="172">
        <v>0</v>
      </c>
      <c r="O121" s="172">
        <f>ROUND(E121*N121,2)</f>
        <v>0</v>
      </c>
      <c r="P121" s="172">
        <v>0</v>
      </c>
      <c r="Q121" s="172">
        <f>ROUND(E121*P121,2)</f>
        <v>0</v>
      </c>
      <c r="R121" s="172" t="s">
        <v>209</v>
      </c>
      <c r="S121" s="172" t="s">
        <v>136</v>
      </c>
      <c r="T121" s="173" t="s">
        <v>182</v>
      </c>
      <c r="U121" s="157">
        <v>0.68799999999999994</v>
      </c>
      <c r="V121" s="157">
        <f>ROUND(E121*U121,2)</f>
        <v>5.76</v>
      </c>
      <c r="W121" s="157"/>
      <c r="X121" s="157" t="s">
        <v>183</v>
      </c>
      <c r="Y121" s="148"/>
      <c r="Z121" s="148"/>
      <c r="AA121" s="148"/>
      <c r="AB121" s="148"/>
      <c r="AC121" s="148"/>
      <c r="AD121" s="148"/>
      <c r="AE121" s="148"/>
      <c r="AF121" s="148"/>
      <c r="AG121" s="148" t="s">
        <v>491</v>
      </c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outlineLevel="1" x14ac:dyDescent="0.25">
      <c r="A122" s="155"/>
      <c r="B122" s="156"/>
      <c r="C122" s="262" t="s">
        <v>518</v>
      </c>
      <c r="D122" s="263"/>
      <c r="E122" s="263"/>
      <c r="F122" s="263"/>
      <c r="G122" s="263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48"/>
      <c r="Z122" s="148"/>
      <c r="AA122" s="148"/>
      <c r="AB122" s="148"/>
      <c r="AC122" s="148"/>
      <c r="AD122" s="148"/>
      <c r="AE122" s="148"/>
      <c r="AF122" s="148"/>
      <c r="AG122" s="148" t="s">
        <v>186</v>
      </c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outlineLevel="1" x14ac:dyDescent="0.25">
      <c r="A123" s="155"/>
      <c r="B123" s="156"/>
      <c r="C123" s="186" t="s">
        <v>672</v>
      </c>
      <c r="D123" s="158"/>
      <c r="E123" s="159">
        <v>8.3699999999999992</v>
      </c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48"/>
      <c r="Z123" s="148"/>
      <c r="AA123" s="148"/>
      <c r="AB123" s="148"/>
      <c r="AC123" s="148"/>
      <c r="AD123" s="148"/>
      <c r="AE123" s="148"/>
      <c r="AF123" s="148"/>
      <c r="AG123" s="148" t="s">
        <v>159</v>
      </c>
      <c r="AH123" s="148">
        <v>0</v>
      </c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:60" x14ac:dyDescent="0.25">
      <c r="A124" s="3"/>
      <c r="B124" s="4"/>
      <c r="C124" s="187"/>
      <c r="D124" s="6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AE124">
        <v>15</v>
      </c>
      <c r="AF124">
        <v>21</v>
      </c>
      <c r="AG124" t="s">
        <v>118</v>
      </c>
    </row>
    <row r="125" spans="1:60" x14ac:dyDescent="0.25">
      <c r="A125" s="151"/>
      <c r="B125" s="152" t="s">
        <v>29</v>
      </c>
      <c r="C125" s="188"/>
      <c r="D125" s="153"/>
      <c r="E125" s="154"/>
      <c r="F125" s="154"/>
      <c r="G125" s="182">
        <f>G8+G55+G59+G78+G91+G101+G104+G109</f>
        <v>0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AE125">
        <f>SUMIF(L7:L123,AE124,G7:G123)</f>
        <v>0</v>
      </c>
      <c r="AF125">
        <f>SUMIF(L7:L123,AF124,G7:G123)</f>
        <v>0</v>
      </c>
      <c r="AG125" t="s">
        <v>175</v>
      </c>
    </row>
    <row r="126" spans="1:60" x14ac:dyDescent="0.25">
      <c r="C126" s="189"/>
      <c r="D126" s="10"/>
      <c r="AG126" t="s">
        <v>176</v>
      </c>
    </row>
    <row r="127" spans="1:60" x14ac:dyDescent="0.25">
      <c r="D127" s="10"/>
    </row>
    <row r="128" spans="1:60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vvZRpk7iXX2qkbkdlD70JPl4OsrHz9uKV71BiLmhUjgLRbhdo66VaCMYiCn3dubA5Ma+DUDr8nEUGQDPwIWEYA==" saltValue="6M/zN7D24nval1CledcirQ==" spinCount="100000" sheet="1"/>
  <mergeCells count="29">
    <mergeCell ref="C36:G36"/>
    <mergeCell ref="A1:G1"/>
    <mergeCell ref="C2:G2"/>
    <mergeCell ref="C3:G3"/>
    <mergeCell ref="C4:G4"/>
    <mergeCell ref="C14:G14"/>
    <mergeCell ref="C17:G17"/>
    <mergeCell ref="C20:G20"/>
    <mergeCell ref="C24:G24"/>
    <mergeCell ref="C27:G27"/>
    <mergeCell ref="C30:G30"/>
    <mergeCell ref="C33:G33"/>
    <mergeCell ref="C93:G93"/>
    <mergeCell ref="C39:G39"/>
    <mergeCell ref="C42:G42"/>
    <mergeCell ref="C45:G45"/>
    <mergeCell ref="C50:G50"/>
    <mergeCell ref="C57:G57"/>
    <mergeCell ref="C61:G61"/>
    <mergeCell ref="C68:G68"/>
    <mergeCell ref="C80:G80"/>
    <mergeCell ref="C83:G83"/>
    <mergeCell ref="C86:G86"/>
    <mergeCell ref="C89:G89"/>
    <mergeCell ref="C96:G96"/>
    <mergeCell ref="C99:G99"/>
    <mergeCell ref="C103:G103"/>
    <mergeCell ref="C119:G119"/>
    <mergeCell ref="C122:G12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33203125" customWidth="1"/>
    <col min="2" max="2" width="12.44140625" style="122" customWidth="1"/>
    <col min="3" max="3" width="63.21875" style="122" customWidth="1"/>
    <col min="4" max="4" width="4.77734375" customWidth="1"/>
    <col min="5" max="5" width="10.44140625" customWidth="1"/>
    <col min="6" max="6" width="9.77734375" customWidth="1"/>
    <col min="7" max="7" width="12.6640625" customWidth="1"/>
    <col min="8" max="17" width="0" hidden="1" customWidth="1"/>
    <col min="18" max="18" width="6.7773437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255" t="s">
        <v>177</v>
      </c>
      <c r="B1" s="255"/>
      <c r="C1" s="255"/>
      <c r="D1" s="255"/>
      <c r="E1" s="255"/>
      <c r="F1" s="255"/>
      <c r="G1" s="255"/>
      <c r="AG1" t="s">
        <v>104</v>
      </c>
    </row>
    <row r="2" spans="1:60" ht="25.05" customHeight="1" x14ac:dyDescent="0.25">
      <c r="A2" s="140" t="s">
        <v>7</v>
      </c>
      <c r="B2" s="49" t="s">
        <v>43</v>
      </c>
      <c r="C2" s="256" t="s">
        <v>44</v>
      </c>
      <c r="D2" s="257"/>
      <c r="E2" s="257"/>
      <c r="F2" s="257"/>
      <c r="G2" s="258"/>
      <c r="AG2" t="s">
        <v>105</v>
      </c>
    </row>
    <row r="3" spans="1:60" ht="25.05" customHeight="1" x14ac:dyDescent="0.25">
      <c r="A3" s="140" t="s">
        <v>8</v>
      </c>
      <c r="B3" s="49" t="s">
        <v>65</v>
      </c>
      <c r="C3" s="256" t="s">
        <v>66</v>
      </c>
      <c r="D3" s="257"/>
      <c r="E3" s="257"/>
      <c r="F3" s="257"/>
      <c r="G3" s="258"/>
      <c r="AC3" s="122" t="s">
        <v>105</v>
      </c>
      <c r="AG3" t="s">
        <v>108</v>
      </c>
    </row>
    <row r="4" spans="1:60" ht="25.05" customHeight="1" x14ac:dyDescent="0.25">
      <c r="A4" s="141" t="s">
        <v>9</v>
      </c>
      <c r="B4" s="142" t="s">
        <v>69</v>
      </c>
      <c r="C4" s="259" t="s">
        <v>70</v>
      </c>
      <c r="D4" s="260"/>
      <c r="E4" s="260"/>
      <c r="F4" s="260"/>
      <c r="G4" s="261"/>
      <c r="AG4" t="s">
        <v>109</v>
      </c>
    </row>
    <row r="5" spans="1:60" x14ac:dyDescent="0.25">
      <c r="D5" s="10"/>
    </row>
    <row r="6" spans="1:60" ht="39.6" x14ac:dyDescent="0.25">
      <c r="A6" s="144" t="s">
        <v>110</v>
      </c>
      <c r="B6" s="146" t="s">
        <v>111</v>
      </c>
      <c r="C6" s="146" t="s">
        <v>112</v>
      </c>
      <c r="D6" s="145" t="s">
        <v>113</v>
      </c>
      <c r="E6" s="144" t="s">
        <v>114</v>
      </c>
      <c r="F6" s="143" t="s">
        <v>115</v>
      </c>
      <c r="G6" s="144" t="s">
        <v>29</v>
      </c>
      <c r="H6" s="147" t="s">
        <v>30</v>
      </c>
      <c r="I6" s="147" t="s">
        <v>116</v>
      </c>
      <c r="J6" s="147" t="s">
        <v>31</v>
      </c>
      <c r="K6" s="147" t="s">
        <v>117</v>
      </c>
      <c r="L6" s="147" t="s">
        <v>118</v>
      </c>
      <c r="M6" s="147" t="s">
        <v>119</v>
      </c>
      <c r="N6" s="147" t="s">
        <v>120</v>
      </c>
      <c r="O6" s="147" t="s">
        <v>121</v>
      </c>
      <c r="P6" s="147" t="s">
        <v>122</v>
      </c>
      <c r="Q6" s="147" t="s">
        <v>123</v>
      </c>
      <c r="R6" s="147" t="s">
        <v>124</v>
      </c>
      <c r="S6" s="147" t="s">
        <v>125</v>
      </c>
      <c r="T6" s="147" t="s">
        <v>126</v>
      </c>
      <c r="U6" s="147" t="s">
        <v>127</v>
      </c>
      <c r="V6" s="147" t="s">
        <v>128</v>
      </c>
      <c r="W6" s="147" t="s">
        <v>129</v>
      </c>
      <c r="X6" s="147" t="s">
        <v>130</v>
      </c>
    </row>
    <row r="7" spans="1:60" hidden="1" x14ac:dyDescent="0.25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5">
      <c r="A8" s="161" t="s">
        <v>131</v>
      </c>
      <c r="B8" s="162" t="s">
        <v>63</v>
      </c>
      <c r="C8" s="183" t="s">
        <v>77</v>
      </c>
      <c r="D8" s="163"/>
      <c r="E8" s="164"/>
      <c r="F8" s="165"/>
      <c r="G8" s="165">
        <f>SUMIF(AG9:AG32,"&lt;&gt;NOR",G9:G32)</f>
        <v>0</v>
      </c>
      <c r="H8" s="165"/>
      <c r="I8" s="165">
        <f>SUM(I9:I32)</f>
        <v>0</v>
      </c>
      <c r="J8" s="165"/>
      <c r="K8" s="165">
        <f>SUM(K9:K32)</f>
        <v>0</v>
      </c>
      <c r="L8" s="165"/>
      <c r="M8" s="165">
        <f>SUM(M9:M32)</f>
        <v>0</v>
      </c>
      <c r="N8" s="165"/>
      <c r="O8" s="165">
        <f>SUM(O9:O32)</f>
        <v>8.2100000000000009</v>
      </c>
      <c r="P8" s="165"/>
      <c r="Q8" s="165">
        <f>SUM(Q9:Q32)</f>
        <v>0</v>
      </c>
      <c r="R8" s="165"/>
      <c r="S8" s="165"/>
      <c r="T8" s="166"/>
      <c r="U8" s="160"/>
      <c r="V8" s="160">
        <f>SUM(V9:V32)</f>
        <v>74.14</v>
      </c>
      <c r="W8" s="160"/>
      <c r="X8" s="160"/>
      <c r="AG8" t="s">
        <v>132</v>
      </c>
    </row>
    <row r="9" spans="1:60" outlineLevel="1" x14ac:dyDescent="0.25">
      <c r="A9" s="167">
        <v>1</v>
      </c>
      <c r="B9" s="168" t="s">
        <v>673</v>
      </c>
      <c r="C9" s="185" t="s">
        <v>674</v>
      </c>
      <c r="D9" s="169" t="s">
        <v>180</v>
      </c>
      <c r="E9" s="170">
        <v>120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21</v>
      </c>
      <c r="M9" s="172">
        <f>G9*(1+L9/100)</f>
        <v>0</v>
      </c>
      <c r="N9" s="172">
        <v>0</v>
      </c>
      <c r="O9" s="172">
        <f>ROUND(E9*N9,2)</f>
        <v>0</v>
      </c>
      <c r="P9" s="172">
        <v>0</v>
      </c>
      <c r="Q9" s="172">
        <f>ROUND(E9*P9,2)</f>
        <v>0</v>
      </c>
      <c r="R9" s="172" t="s">
        <v>200</v>
      </c>
      <c r="S9" s="172" t="s">
        <v>136</v>
      </c>
      <c r="T9" s="173" t="s">
        <v>182</v>
      </c>
      <c r="U9" s="157">
        <v>0.12</v>
      </c>
      <c r="V9" s="157">
        <f>ROUND(E9*U9,2)</f>
        <v>14.4</v>
      </c>
      <c r="W9" s="157"/>
      <c r="X9" s="157" t="s">
        <v>183</v>
      </c>
      <c r="Y9" s="148"/>
      <c r="Z9" s="148"/>
      <c r="AA9" s="148"/>
      <c r="AB9" s="148"/>
      <c r="AC9" s="148"/>
      <c r="AD9" s="148"/>
      <c r="AE9" s="148"/>
      <c r="AF9" s="148"/>
      <c r="AG9" s="148" t="s">
        <v>201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ht="21" outlineLevel="1" x14ac:dyDescent="0.25">
      <c r="A10" s="155"/>
      <c r="B10" s="156"/>
      <c r="C10" s="262" t="s">
        <v>675</v>
      </c>
      <c r="D10" s="263"/>
      <c r="E10" s="263"/>
      <c r="F10" s="263"/>
      <c r="G10" s="263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48"/>
      <c r="Z10" s="148"/>
      <c r="AA10" s="148"/>
      <c r="AB10" s="148"/>
      <c r="AC10" s="148"/>
      <c r="AD10" s="148"/>
      <c r="AE10" s="148"/>
      <c r="AF10" s="148"/>
      <c r="AG10" s="148" t="s">
        <v>186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81" t="str">
        <f>C10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10" s="148"/>
      <c r="BC10" s="148"/>
      <c r="BD10" s="148"/>
      <c r="BE10" s="148"/>
      <c r="BF10" s="148"/>
      <c r="BG10" s="148"/>
      <c r="BH10" s="148"/>
    </row>
    <row r="11" spans="1:60" outlineLevel="1" x14ac:dyDescent="0.25">
      <c r="A11" s="155"/>
      <c r="B11" s="156"/>
      <c r="C11" s="186" t="s">
        <v>676</v>
      </c>
      <c r="D11" s="158"/>
      <c r="E11" s="159">
        <v>48</v>
      </c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48"/>
      <c r="Z11" s="148"/>
      <c r="AA11" s="148"/>
      <c r="AB11" s="148"/>
      <c r="AC11" s="148"/>
      <c r="AD11" s="148"/>
      <c r="AE11" s="148"/>
      <c r="AF11" s="148"/>
      <c r="AG11" s="148" t="s">
        <v>159</v>
      </c>
      <c r="AH11" s="148">
        <v>0</v>
      </c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5">
      <c r="A12" s="155"/>
      <c r="B12" s="156"/>
      <c r="C12" s="186" t="s">
        <v>677</v>
      </c>
      <c r="D12" s="158"/>
      <c r="E12" s="159">
        <v>72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48"/>
      <c r="Z12" s="148"/>
      <c r="AA12" s="148"/>
      <c r="AB12" s="148"/>
      <c r="AC12" s="148"/>
      <c r="AD12" s="148"/>
      <c r="AE12" s="148"/>
      <c r="AF12" s="148"/>
      <c r="AG12" s="148" t="s">
        <v>159</v>
      </c>
      <c r="AH12" s="148">
        <v>0</v>
      </c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5">
      <c r="A13" s="167">
        <v>2</v>
      </c>
      <c r="B13" s="168" t="s">
        <v>678</v>
      </c>
      <c r="C13" s="185" t="s">
        <v>679</v>
      </c>
      <c r="D13" s="169" t="s">
        <v>180</v>
      </c>
      <c r="E13" s="170">
        <v>120</v>
      </c>
      <c r="F13" s="171"/>
      <c r="G13" s="172">
        <f>ROUND(E13*F13,2)</f>
        <v>0</v>
      </c>
      <c r="H13" s="171"/>
      <c r="I13" s="172">
        <f>ROUND(E13*H13,2)</f>
        <v>0</v>
      </c>
      <c r="J13" s="171"/>
      <c r="K13" s="172">
        <f>ROUND(E13*J13,2)</f>
        <v>0</v>
      </c>
      <c r="L13" s="172">
        <v>21</v>
      </c>
      <c r="M13" s="172">
        <f>G13*(1+L13/100)</f>
        <v>0</v>
      </c>
      <c r="N13" s="172">
        <v>0</v>
      </c>
      <c r="O13" s="172">
        <f>ROUND(E13*N13,2)</f>
        <v>0</v>
      </c>
      <c r="P13" s="172">
        <v>0</v>
      </c>
      <c r="Q13" s="172">
        <f>ROUND(E13*P13,2)</f>
        <v>0</v>
      </c>
      <c r="R13" s="172" t="s">
        <v>200</v>
      </c>
      <c r="S13" s="172" t="s">
        <v>136</v>
      </c>
      <c r="T13" s="173" t="s">
        <v>182</v>
      </c>
      <c r="U13" s="157">
        <v>4.3099999999999999E-2</v>
      </c>
      <c r="V13" s="157">
        <f>ROUND(E13*U13,2)</f>
        <v>5.17</v>
      </c>
      <c r="W13" s="157"/>
      <c r="X13" s="157" t="s">
        <v>183</v>
      </c>
      <c r="Y13" s="148"/>
      <c r="Z13" s="148"/>
      <c r="AA13" s="148"/>
      <c r="AB13" s="148"/>
      <c r="AC13" s="148"/>
      <c r="AD13" s="148"/>
      <c r="AE13" s="148"/>
      <c r="AF13" s="148"/>
      <c r="AG13" s="148" t="s">
        <v>201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ht="21" outlineLevel="1" x14ac:dyDescent="0.25">
      <c r="A14" s="155"/>
      <c r="B14" s="156"/>
      <c r="C14" s="262" t="s">
        <v>675</v>
      </c>
      <c r="D14" s="263"/>
      <c r="E14" s="263"/>
      <c r="F14" s="263"/>
      <c r="G14" s="263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48"/>
      <c r="Z14" s="148"/>
      <c r="AA14" s="148"/>
      <c r="AB14" s="148"/>
      <c r="AC14" s="148"/>
      <c r="AD14" s="148"/>
      <c r="AE14" s="148"/>
      <c r="AF14" s="148"/>
      <c r="AG14" s="148" t="s">
        <v>186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81" t="str">
        <f>C14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14" s="148"/>
      <c r="BC14" s="148"/>
      <c r="BD14" s="148"/>
      <c r="BE14" s="148"/>
      <c r="BF14" s="148"/>
      <c r="BG14" s="148"/>
      <c r="BH14" s="148"/>
    </row>
    <row r="15" spans="1:60" outlineLevel="1" x14ac:dyDescent="0.25">
      <c r="A15" s="155"/>
      <c r="B15" s="156"/>
      <c r="C15" s="186" t="s">
        <v>322</v>
      </c>
      <c r="D15" s="158"/>
      <c r="E15" s="159">
        <v>120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48"/>
      <c r="Z15" s="148"/>
      <c r="AA15" s="148"/>
      <c r="AB15" s="148"/>
      <c r="AC15" s="148"/>
      <c r="AD15" s="148"/>
      <c r="AE15" s="148"/>
      <c r="AF15" s="148"/>
      <c r="AG15" s="148" t="s">
        <v>159</v>
      </c>
      <c r="AH15" s="148">
        <v>0</v>
      </c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5">
      <c r="A16" s="167">
        <v>3</v>
      </c>
      <c r="B16" s="168" t="s">
        <v>640</v>
      </c>
      <c r="C16" s="185" t="s">
        <v>641</v>
      </c>
      <c r="D16" s="169" t="s">
        <v>180</v>
      </c>
      <c r="E16" s="170">
        <v>120</v>
      </c>
      <c r="F16" s="171"/>
      <c r="G16" s="172">
        <f>ROUND(E16*F16,2)</f>
        <v>0</v>
      </c>
      <c r="H16" s="171"/>
      <c r="I16" s="172">
        <f>ROUND(E16*H16,2)</f>
        <v>0</v>
      </c>
      <c r="J16" s="171"/>
      <c r="K16" s="172">
        <f>ROUND(E16*J16,2)</f>
        <v>0</v>
      </c>
      <c r="L16" s="172">
        <v>21</v>
      </c>
      <c r="M16" s="172">
        <f>G16*(1+L16/100)</f>
        <v>0</v>
      </c>
      <c r="N16" s="172">
        <v>0</v>
      </c>
      <c r="O16" s="172">
        <f>ROUND(E16*N16,2)</f>
        <v>0</v>
      </c>
      <c r="P16" s="172">
        <v>0</v>
      </c>
      <c r="Q16" s="172">
        <f>ROUND(E16*P16,2)</f>
        <v>0</v>
      </c>
      <c r="R16" s="172" t="s">
        <v>200</v>
      </c>
      <c r="S16" s="172" t="s">
        <v>136</v>
      </c>
      <c r="T16" s="173" t="s">
        <v>182</v>
      </c>
      <c r="U16" s="157">
        <v>0.34499999999999997</v>
      </c>
      <c r="V16" s="157">
        <f>ROUND(E16*U16,2)</f>
        <v>41.4</v>
      </c>
      <c r="W16" s="157"/>
      <c r="X16" s="157" t="s">
        <v>183</v>
      </c>
      <c r="Y16" s="148"/>
      <c r="Z16" s="148"/>
      <c r="AA16" s="148"/>
      <c r="AB16" s="148"/>
      <c r="AC16" s="148"/>
      <c r="AD16" s="148"/>
      <c r="AE16" s="148"/>
      <c r="AF16" s="148"/>
      <c r="AG16" s="148" t="s">
        <v>201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5">
      <c r="A17" s="155"/>
      <c r="B17" s="156"/>
      <c r="C17" s="262" t="s">
        <v>642</v>
      </c>
      <c r="D17" s="263"/>
      <c r="E17" s="263"/>
      <c r="F17" s="263"/>
      <c r="G17" s="263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48"/>
      <c r="Z17" s="148"/>
      <c r="AA17" s="148"/>
      <c r="AB17" s="148"/>
      <c r="AC17" s="148"/>
      <c r="AD17" s="148"/>
      <c r="AE17" s="148"/>
      <c r="AF17" s="148"/>
      <c r="AG17" s="148" t="s">
        <v>186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81" t="str">
        <f>C17</f>
        <v>bez naložení do dopravní nádoby, ale s vyprázdněním dopravní nádoby na hromadu nebo na dopravní prostředek,</v>
      </c>
      <c r="BB17" s="148"/>
      <c r="BC17" s="148"/>
      <c r="BD17" s="148"/>
      <c r="BE17" s="148"/>
      <c r="BF17" s="148"/>
      <c r="BG17" s="148"/>
      <c r="BH17" s="148"/>
    </row>
    <row r="18" spans="1:60" outlineLevel="1" x14ac:dyDescent="0.25">
      <c r="A18" s="155"/>
      <c r="B18" s="156"/>
      <c r="C18" s="186" t="s">
        <v>322</v>
      </c>
      <c r="D18" s="158"/>
      <c r="E18" s="159">
        <v>120</v>
      </c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48"/>
      <c r="Z18" s="148"/>
      <c r="AA18" s="148"/>
      <c r="AB18" s="148"/>
      <c r="AC18" s="148"/>
      <c r="AD18" s="148"/>
      <c r="AE18" s="148"/>
      <c r="AF18" s="148"/>
      <c r="AG18" s="148" t="s">
        <v>159</v>
      </c>
      <c r="AH18" s="148">
        <v>0</v>
      </c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5">
      <c r="A19" s="167">
        <v>4</v>
      </c>
      <c r="B19" s="168" t="s">
        <v>680</v>
      </c>
      <c r="C19" s="185" t="s">
        <v>681</v>
      </c>
      <c r="D19" s="169" t="s">
        <v>180</v>
      </c>
      <c r="E19" s="170">
        <v>61.823999999999998</v>
      </c>
      <c r="F19" s="171"/>
      <c r="G19" s="172">
        <f>ROUND(E19*F19,2)</f>
        <v>0</v>
      </c>
      <c r="H19" s="171"/>
      <c r="I19" s="172">
        <f>ROUND(E19*H19,2)</f>
        <v>0</v>
      </c>
      <c r="J19" s="171"/>
      <c r="K19" s="172">
        <f>ROUND(E19*J19,2)</f>
        <v>0</v>
      </c>
      <c r="L19" s="172">
        <v>21</v>
      </c>
      <c r="M19" s="172">
        <f>G19*(1+L19/100)</f>
        <v>0</v>
      </c>
      <c r="N19" s="172">
        <v>0</v>
      </c>
      <c r="O19" s="172">
        <f>ROUND(E19*N19,2)</f>
        <v>0</v>
      </c>
      <c r="P19" s="172">
        <v>0</v>
      </c>
      <c r="Q19" s="172">
        <f>ROUND(E19*P19,2)</f>
        <v>0</v>
      </c>
      <c r="R19" s="172" t="s">
        <v>200</v>
      </c>
      <c r="S19" s="172" t="s">
        <v>136</v>
      </c>
      <c r="T19" s="173" t="s">
        <v>182</v>
      </c>
      <c r="U19" s="157">
        <v>1.0999999999999999E-2</v>
      </c>
      <c r="V19" s="157">
        <f>ROUND(E19*U19,2)</f>
        <v>0.68</v>
      </c>
      <c r="W19" s="157"/>
      <c r="X19" s="157" t="s">
        <v>183</v>
      </c>
      <c r="Y19" s="148"/>
      <c r="Z19" s="148"/>
      <c r="AA19" s="148"/>
      <c r="AB19" s="148"/>
      <c r="AC19" s="148"/>
      <c r="AD19" s="148"/>
      <c r="AE19" s="148"/>
      <c r="AF19" s="148"/>
      <c r="AG19" s="148" t="s">
        <v>201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5">
      <c r="A20" s="155"/>
      <c r="B20" s="156"/>
      <c r="C20" s="262" t="s">
        <v>267</v>
      </c>
      <c r="D20" s="263"/>
      <c r="E20" s="263"/>
      <c r="F20" s="263"/>
      <c r="G20" s="263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48"/>
      <c r="Z20" s="148"/>
      <c r="AA20" s="148"/>
      <c r="AB20" s="148"/>
      <c r="AC20" s="148"/>
      <c r="AD20" s="148"/>
      <c r="AE20" s="148"/>
      <c r="AF20" s="148"/>
      <c r="AG20" s="148" t="s">
        <v>186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5">
      <c r="A21" s="155"/>
      <c r="B21" s="156"/>
      <c r="C21" s="186" t="s">
        <v>682</v>
      </c>
      <c r="D21" s="158"/>
      <c r="E21" s="159">
        <v>61.823999999999998</v>
      </c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48"/>
      <c r="Z21" s="148"/>
      <c r="AA21" s="148"/>
      <c r="AB21" s="148"/>
      <c r="AC21" s="148"/>
      <c r="AD21" s="148"/>
      <c r="AE21" s="148"/>
      <c r="AF21" s="148"/>
      <c r="AG21" s="148" t="s">
        <v>159</v>
      </c>
      <c r="AH21" s="148">
        <v>0</v>
      </c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5">
      <c r="A22" s="167">
        <v>5</v>
      </c>
      <c r="B22" s="168" t="s">
        <v>683</v>
      </c>
      <c r="C22" s="185" t="s">
        <v>684</v>
      </c>
      <c r="D22" s="169" t="s">
        <v>180</v>
      </c>
      <c r="E22" s="170">
        <v>61.823999999999998</v>
      </c>
      <c r="F22" s="171"/>
      <c r="G22" s="172">
        <f>ROUND(E22*F22,2)</f>
        <v>0</v>
      </c>
      <c r="H22" s="171"/>
      <c r="I22" s="172">
        <f>ROUND(E22*H22,2)</f>
        <v>0</v>
      </c>
      <c r="J22" s="171"/>
      <c r="K22" s="172">
        <f>ROUND(E22*J22,2)</f>
        <v>0</v>
      </c>
      <c r="L22" s="172">
        <v>21</v>
      </c>
      <c r="M22" s="172">
        <f>G22*(1+L22/100)</f>
        <v>0</v>
      </c>
      <c r="N22" s="172">
        <v>0</v>
      </c>
      <c r="O22" s="172">
        <f>ROUND(E22*N22,2)</f>
        <v>0</v>
      </c>
      <c r="P22" s="172">
        <v>0</v>
      </c>
      <c r="Q22" s="172">
        <f>ROUND(E22*P22,2)</f>
        <v>0</v>
      </c>
      <c r="R22" s="172" t="s">
        <v>200</v>
      </c>
      <c r="S22" s="172" t="s">
        <v>136</v>
      </c>
      <c r="T22" s="173" t="s">
        <v>182</v>
      </c>
      <c r="U22" s="157">
        <v>0.20200000000000001</v>
      </c>
      <c r="V22" s="157">
        <f>ROUND(E22*U22,2)</f>
        <v>12.49</v>
      </c>
      <c r="W22" s="157"/>
      <c r="X22" s="157" t="s">
        <v>183</v>
      </c>
      <c r="Y22" s="148"/>
      <c r="Z22" s="148"/>
      <c r="AA22" s="148"/>
      <c r="AB22" s="148"/>
      <c r="AC22" s="148"/>
      <c r="AD22" s="148"/>
      <c r="AE22" s="148"/>
      <c r="AF22" s="148"/>
      <c r="AG22" s="148" t="s">
        <v>201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5">
      <c r="A23" s="155"/>
      <c r="B23" s="156"/>
      <c r="C23" s="262" t="s">
        <v>280</v>
      </c>
      <c r="D23" s="263"/>
      <c r="E23" s="263"/>
      <c r="F23" s="263"/>
      <c r="G23" s="263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48"/>
      <c r="Z23" s="148"/>
      <c r="AA23" s="148"/>
      <c r="AB23" s="148"/>
      <c r="AC23" s="148"/>
      <c r="AD23" s="148"/>
      <c r="AE23" s="148"/>
      <c r="AF23" s="148"/>
      <c r="AG23" s="148" t="s">
        <v>186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5">
      <c r="A24" s="155"/>
      <c r="B24" s="156"/>
      <c r="C24" s="186" t="s">
        <v>322</v>
      </c>
      <c r="D24" s="158"/>
      <c r="E24" s="159">
        <v>120</v>
      </c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48"/>
      <c r="Z24" s="148"/>
      <c r="AA24" s="148"/>
      <c r="AB24" s="148"/>
      <c r="AC24" s="148"/>
      <c r="AD24" s="148"/>
      <c r="AE24" s="148"/>
      <c r="AF24" s="148"/>
      <c r="AG24" s="148" t="s">
        <v>159</v>
      </c>
      <c r="AH24" s="148">
        <v>0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 x14ac:dyDescent="0.25">
      <c r="A25" s="155"/>
      <c r="B25" s="156"/>
      <c r="C25" s="186" t="s">
        <v>685</v>
      </c>
      <c r="D25" s="158"/>
      <c r="E25" s="159">
        <v>-45.216000000000001</v>
      </c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48"/>
      <c r="Z25" s="148"/>
      <c r="AA25" s="148"/>
      <c r="AB25" s="148"/>
      <c r="AC25" s="148"/>
      <c r="AD25" s="148"/>
      <c r="AE25" s="148"/>
      <c r="AF25" s="148"/>
      <c r="AG25" s="148" t="s">
        <v>159</v>
      </c>
      <c r="AH25" s="148">
        <v>0</v>
      </c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 x14ac:dyDescent="0.25">
      <c r="A26" s="155"/>
      <c r="B26" s="156"/>
      <c r="C26" s="186" t="s">
        <v>686</v>
      </c>
      <c r="D26" s="158"/>
      <c r="E26" s="159">
        <v>-4.32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48"/>
      <c r="Z26" s="148"/>
      <c r="AA26" s="148"/>
      <c r="AB26" s="148"/>
      <c r="AC26" s="148"/>
      <c r="AD26" s="148"/>
      <c r="AE26" s="148"/>
      <c r="AF26" s="148"/>
      <c r="AG26" s="148" t="s">
        <v>159</v>
      </c>
      <c r="AH26" s="148">
        <v>0</v>
      </c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5">
      <c r="A27" s="155"/>
      <c r="B27" s="156"/>
      <c r="C27" s="186" t="s">
        <v>687</v>
      </c>
      <c r="D27" s="158"/>
      <c r="E27" s="159">
        <v>-8.64</v>
      </c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48"/>
      <c r="Z27" s="148"/>
      <c r="AA27" s="148"/>
      <c r="AB27" s="148"/>
      <c r="AC27" s="148"/>
      <c r="AD27" s="148"/>
      <c r="AE27" s="148"/>
      <c r="AF27" s="148"/>
      <c r="AG27" s="148" t="s">
        <v>159</v>
      </c>
      <c r="AH27" s="148">
        <v>0</v>
      </c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5">
      <c r="A28" s="167">
        <v>6</v>
      </c>
      <c r="B28" s="168" t="s">
        <v>299</v>
      </c>
      <c r="C28" s="185" t="s">
        <v>300</v>
      </c>
      <c r="D28" s="169" t="s">
        <v>180</v>
      </c>
      <c r="E28" s="170">
        <v>58.176000000000002</v>
      </c>
      <c r="F28" s="171"/>
      <c r="G28" s="172">
        <f>ROUND(E28*F28,2)</f>
        <v>0</v>
      </c>
      <c r="H28" s="171"/>
      <c r="I28" s="172">
        <f>ROUND(E28*H28,2)</f>
        <v>0</v>
      </c>
      <c r="J28" s="171"/>
      <c r="K28" s="172">
        <f>ROUND(E28*J28,2)</f>
        <v>0</v>
      </c>
      <c r="L28" s="172">
        <v>21</v>
      </c>
      <c r="M28" s="172">
        <f>G28*(1+L28/100)</f>
        <v>0</v>
      </c>
      <c r="N28" s="172">
        <v>0</v>
      </c>
      <c r="O28" s="172">
        <f>ROUND(E28*N28,2)</f>
        <v>0</v>
      </c>
      <c r="P28" s="172">
        <v>0</v>
      </c>
      <c r="Q28" s="172">
        <f>ROUND(E28*P28,2)</f>
        <v>0</v>
      </c>
      <c r="R28" s="172" t="s">
        <v>200</v>
      </c>
      <c r="S28" s="172" t="s">
        <v>136</v>
      </c>
      <c r="T28" s="173" t="s">
        <v>182</v>
      </c>
      <c r="U28" s="157">
        <v>0</v>
      </c>
      <c r="V28" s="157">
        <f>ROUND(E28*U28,2)</f>
        <v>0</v>
      </c>
      <c r="W28" s="157"/>
      <c r="X28" s="157" t="s">
        <v>183</v>
      </c>
      <c r="Y28" s="148"/>
      <c r="Z28" s="148"/>
      <c r="AA28" s="148"/>
      <c r="AB28" s="148"/>
      <c r="AC28" s="148"/>
      <c r="AD28" s="148"/>
      <c r="AE28" s="148"/>
      <c r="AF28" s="148"/>
      <c r="AG28" s="148" t="s">
        <v>184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 x14ac:dyDescent="0.25">
      <c r="A29" s="155"/>
      <c r="B29" s="156"/>
      <c r="C29" s="186" t="s">
        <v>688</v>
      </c>
      <c r="D29" s="158"/>
      <c r="E29" s="159">
        <v>-61.823999999999998</v>
      </c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48"/>
      <c r="Z29" s="148"/>
      <c r="AA29" s="148"/>
      <c r="AB29" s="148"/>
      <c r="AC29" s="148"/>
      <c r="AD29" s="148"/>
      <c r="AE29" s="148"/>
      <c r="AF29" s="148"/>
      <c r="AG29" s="148" t="s">
        <v>159</v>
      </c>
      <c r="AH29" s="148">
        <v>5</v>
      </c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5">
      <c r="A30" s="155"/>
      <c r="B30" s="156"/>
      <c r="C30" s="186" t="s">
        <v>689</v>
      </c>
      <c r="D30" s="158"/>
      <c r="E30" s="159">
        <v>120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48"/>
      <c r="Z30" s="148"/>
      <c r="AA30" s="148"/>
      <c r="AB30" s="148"/>
      <c r="AC30" s="148"/>
      <c r="AD30" s="148"/>
      <c r="AE30" s="148"/>
      <c r="AF30" s="148"/>
      <c r="AG30" s="148" t="s">
        <v>159</v>
      </c>
      <c r="AH30" s="148">
        <v>5</v>
      </c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5">
      <c r="A31" s="167">
        <v>7</v>
      </c>
      <c r="B31" s="168" t="s">
        <v>690</v>
      </c>
      <c r="C31" s="185" t="s">
        <v>691</v>
      </c>
      <c r="D31" s="169" t="s">
        <v>478</v>
      </c>
      <c r="E31" s="170">
        <v>8.2080000000000002</v>
      </c>
      <c r="F31" s="171"/>
      <c r="G31" s="172">
        <f>ROUND(E31*F31,2)</f>
        <v>0</v>
      </c>
      <c r="H31" s="171"/>
      <c r="I31" s="172">
        <f>ROUND(E31*H31,2)</f>
        <v>0</v>
      </c>
      <c r="J31" s="171"/>
      <c r="K31" s="172">
        <f>ROUND(E31*J31,2)</f>
        <v>0</v>
      </c>
      <c r="L31" s="172">
        <v>21</v>
      </c>
      <c r="M31" s="172">
        <f>G31*(1+L31/100)</f>
        <v>0</v>
      </c>
      <c r="N31" s="172">
        <v>1</v>
      </c>
      <c r="O31" s="172">
        <f>ROUND(E31*N31,2)</f>
        <v>8.2100000000000009</v>
      </c>
      <c r="P31" s="172">
        <v>0</v>
      </c>
      <c r="Q31" s="172">
        <f>ROUND(E31*P31,2)</f>
        <v>0</v>
      </c>
      <c r="R31" s="172" t="s">
        <v>305</v>
      </c>
      <c r="S31" s="172" t="s">
        <v>136</v>
      </c>
      <c r="T31" s="173" t="s">
        <v>182</v>
      </c>
      <c r="U31" s="157">
        <v>0</v>
      </c>
      <c r="V31" s="157">
        <f>ROUND(E31*U31,2)</f>
        <v>0</v>
      </c>
      <c r="W31" s="157"/>
      <c r="X31" s="157" t="s">
        <v>306</v>
      </c>
      <c r="Y31" s="148"/>
      <c r="Z31" s="148"/>
      <c r="AA31" s="148"/>
      <c r="AB31" s="148"/>
      <c r="AC31" s="148"/>
      <c r="AD31" s="148"/>
      <c r="AE31" s="148"/>
      <c r="AF31" s="148"/>
      <c r="AG31" s="148" t="s">
        <v>307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5">
      <c r="A32" s="155"/>
      <c r="B32" s="156"/>
      <c r="C32" s="186" t="s">
        <v>692</v>
      </c>
      <c r="D32" s="158"/>
      <c r="E32" s="159">
        <v>8.2080000000000002</v>
      </c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48"/>
      <c r="Z32" s="148"/>
      <c r="AA32" s="148"/>
      <c r="AB32" s="148"/>
      <c r="AC32" s="148"/>
      <c r="AD32" s="148"/>
      <c r="AE32" s="148"/>
      <c r="AF32" s="148"/>
      <c r="AG32" s="148" t="s">
        <v>159</v>
      </c>
      <c r="AH32" s="148">
        <v>0</v>
      </c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x14ac:dyDescent="0.25">
      <c r="A33" s="161" t="s">
        <v>131</v>
      </c>
      <c r="B33" s="162" t="s">
        <v>58</v>
      </c>
      <c r="C33" s="183" t="s">
        <v>78</v>
      </c>
      <c r="D33" s="163"/>
      <c r="E33" s="164"/>
      <c r="F33" s="165"/>
      <c r="G33" s="165">
        <f>SUMIF(AG34:AG45,"&lt;&gt;NOR",G34:G45)</f>
        <v>0</v>
      </c>
      <c r="H33" s="165"/>
      <c r="I33" s="165">
        <f>SUM(I34:I45)</f>
        <v>0</v>
      </c>
      <c r="J33" s="165"/>
      <c r="K33" s="165">
        <f>SUM(K34:K45)</f>
        <v>0</v>
      </c>
      <c r="L33" s="165"/>
      <c r="M33" s="165">
        <f>SUM(M34:M45)</f>
        <v>0</v>
      </c>
      <c r="N33" s="165"/>
      <c r="O33" s="165">
        <f>SUM(O34:O45)</f>
        <v>0</v>
      </c>
      <c r="P33" s="165"/>
      <c r="Q33" s="165">
        <f>SUM(Q34:Q45)</f>
        <v>0</v>
      </c>
      <c r="R33" s="165"/>
      <c r="S33" s="165"/>
      <c r="T33" s="166"/>
      <c r="U33" s="160"/>
      <c r="V33" s="160">
        <f>SUM(V34:V45)</f>
        <v>7.88</v>
      </c>
      <c r="W33" s="160"/>
      <c r="X33" s="160"/>
      <c r="AG33" t="s">
        <v>132</v>
      </c>
    </row>
    <row r="34" spans="1:60" outlineLevel="1" x14ac:dyDescent="0.25">
      <c r="A34" s="167">
        <v>8</v>
      </c>
      <c r="B34" s="168" t="s">
        <v>693</v>
      </c>
      <c r="C34" s="185" t="s">
        <v>694</v>
      </c>
      <c r="D34" s="169" t="s">
        <v>190</v>
      </c>
      <c r="E34" s="170">
        <v>6</v>
      </c>
      <c r="F34" s="171"/>
      <c r="G34" s="172">
        <f>ROUND(E34*F34,2)</f>
        <v>0</v>
      </c>
      <c r="H34" s="171"/>
      <c r="I34" s="172">
        <f>ROUND(E34*H34,2)</f>
        <v>0</v>
      </c>
      <c r="J34" s="171"/>
      <c r="K34" s="172">
        <f>ROUND(E34*J34,2)</f>
        <v>0</v>
      </c>
      <c r="L34" s="172">
        <v>21</v>
      </c>
      <c r="M34" s="172">
        <f>G34*(1+L34/100)</f>
        <v>0</v>
      </c>
      <c r="N34" s="172">
        <v>0</v>
      </c>
      <c r="O34" s="172">
        <f>ROUND(E34*N34,2)</f>
        <v>0</v>
      </c>
      <c r="P34" s="172">
        <v>0</v>
      </c>
      <c r="Q34" s="172">
        <f>ROUND(E34*P34,2)</f>
        <v>0</v>
      </c>
      <c r="R34" s="172" t="s">
        <v>311</v>
      </c>
      <c r="S34" s="172" t="s">
        <v>136</v>
      </c>
      <c r="T34" s="173" t="s">
        <v>137</v>
      </c>
      <c r="U34" s="157">
        <v>0.27</v>
      </c>
      <c r="V34" s="157">
        <f>ROUND(E34*U34,2)</f>
        <v>1.62</v>
      </c>
      <c r="W34" s="157"/>
      <c r="X34" s="157" t="s">
        <v>183</v>
      </c>
      <c r="Y34" s="148"/>
      <c r="Z34" s="148"/>
      <c r="AA34" s="148"/>
      <c r="AB34" s="148"/>
      <c r="AC34" s="148"/>
      <c r="AD34" s="148"/>
      <c r="AE34" s="148"/>
      <c r="AF34" s="148"/>
      <c r="AG34" s="148" t="s">
        <v>201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1" x14ac:dyDescent="0.25">
      <c r="A35" s="155"/>
      <c r="B35" s="156"/>
      <c r="C35" s="186" t="s">
        <v>695</v>
      </c>
      <c r="D35" s="158"/>
      <c r="E35" s="159">
        <v>2</v>
      </c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48"/>
      <c r="Z35" s="148"/>
      <c r="AA35" s="148"/>
      <c r="AB35" s="148"/>
      <c r="AC35" s="148"/>
      <c r="AD35" s="148"/>
      <c r="AE35" s="148"/>
      <c r="AF35" s="148"/>
      <c r="AG35" s="148" t="s">
        <v>159</v>
      </c>
      <c r="AH35" s="148">
        <v>0</v>
      </c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outlineLevel="1" x14ac:dyDescent="0.25">
      <c r="A36" s="155"/>
      <c r="B36" s="156"/>
      <c r="C36" s="186" t="s">
        <v>696</v>
      </c>
      <c r="D36" s="158"/>
      <c r="E36" s="159">
        <v>4</v>
      </c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48"/>
      <c r="Z36" s="148"/>
      <c r="AA36" s="148"/>
      <c r="AB36" s="148"/>
      <c r="AC36" s="148"/>
      <c r="AD36" s="148"/>
      <c r="AE36" s="148"/>
      <c r="AF36" s="148"/>
      <c r="AG36" s="148" t="s">
        <v>159</v>
      </c>
      <c r="AH36" s="148">
        <v>0</v>
      </c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 x14ac:dyDescent="0.25">
      <c r="A37" s="167">
        <v>9</v>
      </c>
      <c r="B37" s="168" t="s">
        <v>697</v>
      </c>
      <c r="C37" s="185" t="s">
        <v>698</v>
      </c>
      <c r="D37" s="169" t="s">
        <v>208</v>
      </c>
      <c r="E37" s="170">
        <v>104.25</v>
      </c>
      <c r="F37" s="171"/>
      <c r="G37" s="172">
        <f>ROUND(E37*F37,2)</f>
        <v>0</v>
      </c>
      <c r="H37" s="171"/>
      <c r="I37" s="172">
        <f>ROUND(E37*H37,2)</f>
        <v>0</v>
      </c>
      <c r="J37" s="171"/>
      <c r="K37" s="172">
        <f>ROUND(E37*J37,2)</f>
        <v>0</v>
      </c>
      <c r="L37" s="172">
        <v>21</v>
      </c>
      <c r="M37" s="172">
        <f>G37*(1+L37/100)</f>
        <v>0</v>
      </c>
      <c r="N37" s="172">
        <v>4.0000000000000003E-5</v>
      </c>
      <c r="O37" s="172">
        <f>ROUND(E37*N37,2)</f>
        <v>0</v>
      </c>
      <c r="P37" s="172">
        <v>0</v>
      </c>
      <c r="Q37" s="172">
        <f>ROUND(E37*P37,2)</f>
        <v>0</v>
      </c>
      <c r="R37" s="172" t="s">
        <v>311</v>
      </c>
      <c r="S37" s="172" t="s">
        <v>136</v>
      </c>
      <c r="T37" s="173" t="s">
        <v>182</v>
      </c>
      <c r="U37" s="157">
        <v>0.06</v>
      </c>
      <c r="V37" s="157">
        <f>ROUND(E37*U37,2)</f>
        <v>6.26</v>
      </c>
      <c r="W37" s="157"/>
      <c r="X37" s="157" t="s">
        <v>183</v>
      </c>
      <c r="Y37" s="148"/>
      <c r="Z37" s="148"/>
      <c r="AA37" s="148"/>
      <c r="AB37" s="148"/>
      <c r="AC37" s="148"/>
      <c r="AD37" s="148"/>
      <c r="AE37" s="148"/>
      <c r="AF37" s="148"/>
      <c r="AG37" s="148" t="s">
        <v>201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 x14ac:dyDescent="0.25">
      <c r="A38" s="155"/>
      <c r="B38" s="156"/>
      <c r="C38" s="194" t="s">
        <v>699</v>
      </c>
      <c r="D38" s="190"/>
      <c r="E38" s="191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48"/>
      <c r="Z38" s="148"/>
      <c r="AA38" s="148"/>
      <c r="AB38" s="148"/>
      <c r="AC38" s="148"/>
      <c r="AD38" s="148"/>
      <c r="AE38" s="148"/>
      <c r="AF38" s="148"/>
      <c r="AG38" s="148" t="s">
        <v>159</v>
      </c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1" x14ac:dyDescent="0.25">
      <c r="A39" s="155"/>
      <c r="B39" s="156"/>
      <c r="C39" s="195" t="s">
        <v>700</v>
      </c>
      <c r="D39" s="190"/>
      <c r="E39" s="191">
        <v>13.247999999999999</v>
      </c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48"/>
      <c r="Z39" s="148"/>
      <c r="AA39" s="148"/>
      <c r="AB39" s="148"/>
      <c r="AC39" s="148"/>
      <c r="AD39" s="148"/>
      <c r="AE39" s="148"/>
      <c r="AF39" s="148"/>
      <c r="AG39" s="148" t="s">
        <v>159</v>
      </c>
      <c r="AH39" s="148">
        <v>2</v>
      </c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5">
      <c r="A40" s="155"/>
      <c r="B40" s="156"/>
      <c r="C40" s="195" t="s">
        <v>701</v>
      </c>
      <c r="D40" s="190"/>
      <c r="E40" s="191">
        <v>21.504000000000001</v>
      </c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48"/>
      <c r="Z40" s="148"/>
      <c r="AA40" s="148"/>
      <c r="AB40" s="148"/>
      <c r="AC40" s="148"/>
      <c r="AD40" s="148"/>
      <c r="AE40" s="148"/>
      <c r="AF40" s="148"/>
      <c r="AG40" s="148" t="s">
        <v>159</v>
      </c>
      <c r="AH40" s="148">
        <v>2</v>
      </c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outlineLevel="1" x14ac:dyDescent="0.25">
      <c r="A41" s="155"/>
      <c r="B41" s="156"/>
      <c r="C41" s="196" t="s">
        <v>702</v>
      </c>
      <c r="D41" s="192"/>
      <c r="E41" s="193">
        <v>34.752000000000002</v>
      </c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48"/>
      <c r="Z41" s="148"/>
      <c r="AA41" s="148"/>
      <c r="AB41" s="148"/>
      <c r="AC41" s="148"/>
      <c r="AD41" s="148"/>
      <c r="AE41" s="148"/>
      <c r="AF41" s="148"/>
      <c r="AG41" s="148" t="s">
        <v>159</v>
      </c>
      <c r="AH41" s="148">
        <v>3</v>
      </c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outlineLevel="1" x14ac:dyDescent="0.25">
      <c r="A42" s="155"/>
      <c r="B42" s="156"/>
      <c r="C42" s="194" t="s">
        <v>703</v>
      </c>
      <c r="D42" s="190"/>
      <c r="E42" s="191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48"/>
      <c r="Z42" s="148"/>
      <c r="AA42" s="148"/>
      <c r="AB42" s="148"/>
      <c r="AC42" s="148"/>
      <c r="AD42" s="148"/>
      <c r="AE42" s="148"/>
      <c r="AF42" s="148"/>
      <c r="AG42" s="148" t="s">
        <v>159</v>
      </c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 x14ac:dyDescent="0.25">
      <c r="A43" s="155"/>
      <c r="B43" s="156"/>
      <c r="C43" s="186" t="s">
        <v>704</v>
      </c>
      <c r="D43" s="158"/>
      <c r="E43" s="159">
        <v>104.25</v>
      </c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48"/>
      <c r="Z43" s="148"/>
      <c r="AA43" s="148"/>
      <c r="AB43" s="148"/>
      <c r="AC43" s="148"/>
      <c r="AD43" s="148"/>
      <c r="AE43" s="148"/>
      <c r="AF43" s="148"/>
      <c r="AG43" s="148" t="s">
        <v>159</v>
      </c>
      <c r="AH43" s="148">
        <v>0</v>
      </c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ht="20.399999999999999" outlineLevel="1" x14ac:dyDescent="0.25">
      <c r="A44" s="167">
        <v>10</v>
      </c>
      <c r="B44" s="168" t="s">
        <v>705</v>
      </c>
      <c r="C44" s="185" t="s">
        <v>706</v>
      </c>
      <c r="D44" s="169" t="s">
        <v>208</v>
      </c>
      <c r="E44" s="170">
        <v>9.5039999999999996</v>
      </c>
      <c r="F44" s="171"/>
      <c r="G44" s="172">
        <f>ROUND(E44*F44,2)</f>
        <v>0</v>
      </c>
      <c r="H44" s="171"/>
      <c r="I44" s="172">
        <f>ROUND(E44*H44,2)</f>
        <v>0</v>
      </c>
      <c r="J44" s="171"/>
      <c r="K44" s="172">
        <f>ROUND(E44*J44,2)</f>
        <v>0</v>
      </c>
      <c r="L44" s="172">
        <v>21</v>
      </c>
      <c r="M44" s="172">
        <f>G44*(1+L44/100)</f>
        <v>0</v>
      </c>
      <c r="N44" s="172">
        <v>2.9999999999999997E-4</v>
      </c>
      <c r="O44" s="172">
        <f>ROUND(E44*N44,2)</f>
        <v>0</v>
      </c>
      <c r="P44" s="172">
        <v>0</v>
      </c>
      <c r="Q44" s="172">
        <f>ROUND(E44*P44,2)</f>
        <v>0</v>
      </c>
      <c r="R44" s="172" t="s">
        <v>305</v>
      </c>
      <c r="S44" s="172" t="s">
        <v>136</v>
      </c>
      <c r="T44" s="173" t="s">
        <v>707</v>
      </c>
      <c r="U44" s="157">
        <v>0</v>
      </c>
      <c r="V44" s="157">
        <f>ROUND(E44*U44,2)</f>
        <v>0</v>
      </c>
      <c r="W44" s="157"/>
      <c r="X44" s="157" t="s">
        <v>306</v>
      </c>
      <c r="Y44" s="148"/>
      <c r="Z44" s="148"/>
      <c r="AA44" s="148"/>
      <c r="AB44" s="148"/>
      <c r="AC44" s="148"/>
      <c r="AD44" s="148"/>
      <c r="AE44" s="148"/>
      <c r="AF44" s="148"/>
      <c r="AG44" s="148" t="s">
        <v>321</v>
      </c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 x14ac:dyDescent="0.25">
      <c r="A45" s="155"/>
      <c r="B45" s="156"/>
      <c r="C45" s="186" t="s">
        <v>708</v>
      </c>
      <c r="D45" s="158"/>
      <c r="E45" s="159">
        <v>9.5039999999999996</v>
      </c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48"/>
      <c r="Z45" s="148"/>
      <c r="AA45" s="148"/>
      <c r="AB45" s="148"/>
      <c r="AC45" s="148"/>
      <c r="AD45" s="148"/>
      <c r="AE45" s="148"/>
      <c r="AF45" s="148"/>
      <c r="AG45" s="148" t="s">
        <v>159</v>
      </c>
      <c r="AH45" s="148">
        <v>0</v>
      </c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x14ac:dyDescent="0.25">
      <c r="A46" s="161" t="s">
        <v>131</v>
      </c>
      <c r="B46" s="162" t="s">
        <v>79</v>
      </c>
      <c r="C46" s="183" t="s">
        <v>80</v>
      </c>
      <c r="D46" s="163"/>
      <c r="E46" s="164"/>
      <c r="F46" s="165"/>
      <c r="G46" s="165">
        <f>SUMIF(AG47:AG66,"&lt;&gt;NOR",G47:G66)</f>
        <v>0</v>
      </c>
      <c r="H46" s="165"/>
      <c r="I46" s="165">
        <f>SUM(I47:I66)</f>
        <v>0</v>
      </c>
      <c r="J46" s="165"/>
      <c r="K46" s="165">
        <f>SUM(K47:K66)</f>
        <v>0</v>
      </c>
      <c r="L46" s="165"/>
      <c r="M46" s="165">
        <f>SUM(M47:M66)</f>
        <v>0</v>
      </c>
      <c r="N46" s="165"/>
      <c r="O46" s="165">
        <f>SUM(O47:O66)</f>
        <v>1.1800000000000002</v>
      </c>
      <c r="P46" s="165"/>
      <c r="Q46" s="165">
        <f>SUM(Q47:Q66)</f>
        <v>0</v>
      </c>
      <c r="R46" s="165"/>
      <c r="S46" s="165"/>
      <c r="T46" s="166"/>
      <c r="U46" s="160"/>
      <c r="V46" s="160">
        <f>SUM(V47:V66)</f>
        <v>3.0200000000000005</v>
      </c>
      <c r="W46" s="160"/>
      <c r="X46" s="160"/>
      <c r="AG46" t="s">
        <v>132</v>
      </c>
    </row>
    <row r="47" spans="1:60" outlineLevel="1" x14ac:dyDescent="0.25">
      <c r="A47" s="167">
        <v>11</v>
      </c>
      <c r="B47" s="168" t="s">
        <v>709</v>
      </c>
      <c r="C47" s="185" t="s">
        <v>710</v>
      </c>
      <c r="D47" s="169" t="s">
        <v>230</v>
      </c>
      <c r="E47" s="170">
        <v>4.8</v>
      </c>
      <c r="F47" s="171"/>
      <c r="G47" s="172">
        <f>ROUND(E47*F47,2)</f>
        <v>0</v>
      </c>
      <c r="H47" s="171"/>
      <c r="I47" s="172">
        <f>ROUND(E47*H47,2)</f>
        <v>0</v>
      </c>
      <c r="J47" s="171"/>
      <c r="K47" s="172">
        <f>ROUND(E47*J47,2)</f>
        <v>0</v>
      </c>
      <c r="L47" s="172">
        <v>21</v>
      </c>
      <c r="M47" s="172">
        <f>G47*(1+L47/100)</f>
        <v>0</v>
      </c>
      <c r="N47" s="172">
        <v>0</v>
      </c>
      <c r="O47" s="172">
        <f>ROUND(E47*N47,2)</f>
        <v>0</v>
      </c>
      <c r="P47" s="172">
        <v>0</v>
      </c>
      <c r="Q47" s="172">
        <f>ROUND(E47*P47,2)</f>
        <v>0</v>
      </c>
      <c r="R47" s="172" t="s">
        <v>311</v>
      </c>
      <c r="S47" s="172" t="s">
        <v>136</v>
      </c>
      <c r="T47" s="173" t="s">
        <v>182</v>
      </c>
      <c r="U47" s="157">
        <v>5.5E-2</v>
      </c>
      <c r="V47" s="157">
        <f>ROUND(E47*U47,2)</f>
        <v>0.26</v>
      </c>
      <c r="W47" s="157"/>
      <c r="X47" s="157" t="s">
        <v>183</v>
      </c>
      <c r="Y47" s="148"/>
      <c r="Z47" s="148"/>
      <c r="AA47" s="148"/>
      <c r="AB47" s="148"/>
      <c r="AC47" s="148"/>
      <c r="AD47" s="148"/>
      <c r="AE47" s="148"/>
      <c r="AF47" s="148"/>
      <c r="AG47" s="148" t="s">
        <v>184</v>
      </c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1" x14ac:dyDescent="0.25">
      <c r="A48" s="155"/>
      <c r="B48" s="156"/>
      <c r="C48" s="186" t="s">
        <v>711</v>
      </c>
      <c r="D48" s="158"/>
      <c r="E48" s="159">
        <v>4.8</v>
      </c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48"/>
      <c r="Z48" s="148"/>
      <c r="AA48" s="148"/>
      <c r="AB48" s="148"/>
      <c r="AC48" s="148"/>
      <c r="AD48" s="148"/>
      <c r="AE48" s="148"/>
      <c r="AF48" s="148"/>
      <c r="AG48" s="148" t="s">
        <v>159</v>
      </c>
      <c r="AH48" s="148">
        <v>0</v>
      </c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 x14ac:dyDescent="0.25">
      <c r="A49" s="167">
        <v>12</v>
      </c>
      <c r="B49" s="168" t="s">
        <v>712</v>
      </c>
      <c r="C49" s="185" t="s">
        <v>713</v>
      </c>
      <c r="D49" s="169" t="s">
        <v>230</v>
      </c>
      <c r="E49" s="170">
        <v>4.8</v>
      </c>
      <c r="F49" s="171"/>
      <c r="G49" s="172">
        <f>ROUND(E49*F49,2)</f>
        <v>0</v>
      </c>
      <c r="H49" s="171"/>
      <c r="I49" s="172">
        <f>ROUND(E49*H49,2)</f>
        <v>0</v>
      </c>
      <c r="J49" s="171"/>
      <c r="K49" s="172">
        <f>ROUND(E49*J49,2)</f>
        <v>0</v>
      </c>
      <c r="L49" s="172">
        <v>21</v>
      </c>
      <c r="M49" s="172">
        <f>G49*(1+L49/100)</f>
        <v>0</v>
      </c>
      <c r="N49" s="172">
        <v>0</v>
      </c>
      <c r="O49" s="172">
        <f>ROUND(E49*N49,2)</f>
        <v>0</v>
      </c>
      <c r="P49" s="172">
        <v>0</v>
      </c>
      <c r="Q49" s="172">
        <f>ROUND(E49*P49,2)</f>
        <v>0</v>
      </c>
      <c r="R49" s="172" t="s">
        <v>311</v>
      </c>
      <c r="S49" s="172" t="s">
        <v>136</v>
      </c>
      <c r="T49" s="173" t="s">
        <v>182</v>
      </c>
      <c r="U49" s="157">
        <v>6.4000000000000001E-2</v>
      </c>
      <c r="V49" s="157">
        <f>ROUND(E49*U49,2)</f>
        <v>0.31</v>
      </c>
      <c r="W49" s="157"/>
      <c r="X49" s="157" t="s">
        <v>183</v>
      </c>
      <c r="Y49" s="148"/>
      <c r="Z49" s="148"/>
      <c r="AA49" s="148"/>
      <c r="AB49" s="148"/>
      <c r="AC49" s="148"/>
      <c r="AD49" s="148"/>
      <c r="AE49" s="148"/>
      <c r="AF49" s="148"/>
      <c r="AG49" s="148" t="s">
        <v>184</v>
      </c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outlineLevel="1" x14ac:dyDescent="0.25">
      <c r="A50" s="155"/>
      <c r="B50" s="156"/>
      <c r="C50" s="186" t="s">
        <v>714</v>
      </c>
      <c r="D50" s="158"/>
      <c r="E50" s="159">
        <v>4.8</v>
      </c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48"/>
      <c r="Z50" s="148"/>
      <c r="AA50" s="148"/>
      <c r="AB50" s="148"/>
      <c r="AC50" s="148"/>
      <c r="AD50" s="148"/>
      <c r="AE50" s="148"/>
      <c r="AF50" s="148"/>
      <c r="AG50" s="148" t="s">
        <v>159</v>
      </c>
      <c r="AH50" s="148">
        <v>0</v>
      </c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outlineLevel="1" x14ac:dyDescent="0.25">
      <c r="A51" s="167">
        <v>13</v>
      </c>
      <c r="B51" s="168" t="s">
        <v>715</v>
      </c>
      <c r="C51" s="185" t="s">
        <v>716</v>
      </c>
      <c r="D51" s="169" t="s">
        <v>208</v>
      </c>
      <c r="E51" s="170">
        <v>8.64</v>
      </c>
      <c r="F51" s="171"/>
      <c r="G51" s="172">
        <f>ROUND(E51*F51,2)</f>
        <v>0</v>
      </c>
      <c r="H51" s="171"/>
      <c r="I51" s="172">
        <f>ROUND(E51*H51,2)</f>
        <v>0</v>
      </c>
      <c r="J51" s="171"/>
      <c r="K51" s="172">
        <f>ROUND(E51*J51,2)</f>
        <v>0</v>
      </c>
      <c r="L51" s="172">
        <v>21</v>
      </c>
      <c r="M51" s="172">
        <f>G51*(1+L51/100)</f>
        <v>0</v>
      </c>
      <c r="N51" s="172">
        <v>1.8000000000000001E-4</v>
      </c>
      <c r="O51" s="172">
        <f>ROUND(E51*N51,2)</f>
        <v>0</v>
      </c>
      <c r="P51" s="172">
        <v>0</v>
      </c>
      <c r="Q51" s="172">
        <f>ROUND(E51*P51,2)</f>
        <v>0</v>
      </c>
      <c r="R51" s="172" t="s">
        <v>316</v>
      </c>
      <c r="S51" s="172" t="s">
        <v>136</v>
      </c>
      <c r="T51" s="173" t="s">
        <v>182</v>
      </c>
      <c r="U51" s="157">
        <v>7.4999999999999997E-2</v>
      </c>
      <c r="V51" s="157">
        <f>ROUND(E51*U51,2)</f>
        <v>0.65</v>
      </c>
      <c r="W51" s="157"/>
      <c r="X51" s="157" t="s">
        <v>183</v>
      </c>
      <c r="Y51" s="148"/>
      <c r="Z51" s="148"/>
      <c r="AA51" s="148"/>
      <c r="AB51" s="148"/>
      <c r="AC51" s="148"/>
      <c r="AD51" s="148"/>
      <c r="AE51" s="148"/>
      <c r="AF51" s="148"/>
      <c r="AG51" s="148" t="s">
        <v>184</v>
      </c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5">
      <c r="A52" s="155"/>
      <c r="B52" s="156"/>
      <c r="C52" s="262" t="s">
        <v>317</v>
      </c>
      <c r="D52" s="263"/>
      <c r="E52" s="263"/>
      <c r="F52" s="263"/>
      <c r="G52" s="263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48"/>
      <c r="Z52" s="148"/>
      <c r="AA52" s="148"/>
      <c r="AB52" s="148"/>
      <c r="AC52" s="148"/>
      <c r="AD52" s="148"/>
      <c r="AE52" s="148"/>
      <c r="AF52" s="148"/>
      <c r="AG52" s="148" t="s">
        <v>186</v>
      </c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 x14ac:dyDescent="0.25">
      <c r="A53" s="155"/>
      <c r="B53" s="156"/>
      <c r="C53" s="186" t="s">
        <v>717</v>
      </c>
      <c r="D53" s="158"/>
      <c r="E53" s="159">
        <v>8.64</v>
      </c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48"/>
      <c r="Z53" s="148"/>
      <c r="AA53" s="148"/>
      <c r="AB53" s="148"/>
      <c r="AC53" s="148"/>
      <c r="AD53" s="148"/>
      <c r="AE53" s="148"/>
      <c r="AF53" s="148"/>
      <c r="AG53" s="148" t="s">
        <v>159</v>
      </c>
      <c r="AH53" s="148">
        <v>0</v>
      </c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ht="20.399999999999999" outlineLevel="1" x14ac:dyDescent="0.25">
      <c r="A54" s="167">
        <v>14</v>
      </c>
      <c r="B54" s="168" t="s">
        <v>323</v>
      </c>
      <c r="C54" s="185" t="s">
        <v>324</v>
      </c>
      <c r="D54" s="169" t="s">
        <v>208</v>
      </c>
      <c r="E54" s="170">
        <v>8.64</v>
      </c>
      <c r="F54" s="171"/>
      <c r="G54" s="172">
        <f>ROUND(E54*F54,2)</f>
        <v>0</v>
      </c>
      <c r="H54" s="171"/>
      <c r="I54" s="172">
        <f>ROUND(E54*H54,2)</f>
        <v>0</v>
      </c>
      <c r="J54" s="171"/>
      <c r="K54" s="172">
        <f>ROUND(E54*J54,2)</f>
        <v>0</v>
      </c>
      <c r="L54" s="172">
        <v>21</v>
      </c>
      <c r="M54" s="172">
        <f>G54*(1+L54/100)</f>
        <v>0</v>
      </c>
      <c r="N54" s="172">
        <v>0</v>
      </c>
      <c r="O54" s="172">
        <f>ROUND(E54*N54,2)</f>
        <v>0</v>
      </c>
      <c r="P54" s="172">
        <v>0</v>
      </c>
      <c r="Q54" s="172">
        <f>ROUND(E54*P54,2)</f>
        <v>0</v>
      </c>
      <c r="R54" s="172" t="s">
        <v>200</v>
      </c>
      <c r="S54" s="172" t="s">
        <v>136</v>
      </c>
      <c r="T54" s="173" t="s">
        <v>182</v>
      </c>
      <c r="U54" s="157">
        <v>0.15</v>
      </c>
      <c r="V54" s="157">
        <f>ROUND(E54*U54,2)</f>
        <v>1.3</v>
      </c>
      <c r="W54" s="157"/>
      <c r="X54" s="157" t="s">
        <v>183</v>
      </c>
      <c r="Y54" s="148"/>
      <c r="Z54" s="148"/>
      <c r="AA54" s="148"/>
      <c r="AB54" s="148"/>
      <c r="AC54" s="148"/>
      <c r="AD54" s="148"/>
      <c r="AE54" s="148"/>
      <c r="AF54" s="148"/>
      <c r="AG54" s="148" t="s">
        <v>184</v>
      </c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outlineLevel="1" x14ac:dyDescent="0.25">
      <c r="A55" s="155"/>
      <c r="B55" s="156"/>
      <c r="C55" s="262" t="s">
        <v>325</v>
      </c>
      <c r="D55" s="263"/>
      <c r="E55" s="263"/>
      <c r="F55" s="263"/>
      <c r="G55" s="263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48"/>
      <c r="Z55" s="148"/>
      <c r="AA55" s="148"/>
      <c r="AB55" s="148"/>
      <c r="AC55" s="148"/>
      <c r="AD55" s="148"/>
      <c r="AE55" s="148"/>
      <c r="AF55" s="148"/>
      <c r="AG55" s="148" t="s">
        <v>186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81" t="str">
        <f>C55</f>
        <v>z rostlé horniny tř.1 - 4 pod násypy z hornin soudržných do 92% PS a hornin nesoudržných sypkých relativní ulehlosti I(d) do 0,8</v>
      </c>
      <c r="BB55" s="148"/>
      <c r="BC55" s="148"/>
      <c r="BD55" s="148"/>
      <c r="BE55" s="148"/>
      <c r="BF55" s="148"/>
      <c r="BG55" s="148"/>
      <c r="BH55" s="148"/>
    </row>
    <row r="56" spans="1:60" outlineLevel="1" x14ac:dyDescent="0.25">
      <c r="A56" s="155"/>
      <c r="B56" s="156"/>
      <c r="C56" s="186" t="s">
        <v>718</v>
      </c>
      <c r="D56" s="158"/>
      <c r="E56" s="159">
        <v>8.64</v>
      </c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48"/>
      <c r="Z56" s="148"/>
      <c r="AA56" s="148"/>
      <c r="AB56" s="148"/>
      <c r="AC56" s="148"/>
      <c r="AD56" s="148"/>
      <c r="AE56" s="148"/>
      <c r="AF56" s="148"/>
      <c r="AG56" s="148" t="s">
        <v>159</v>
      </c>
      <c r="AH56" s="148">
        <v>0</v>
      </c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outlineLevel="1" x14ac:dyDescent="0.25">
      <c r="A57" s="167">
        <v>15</v>
      </c>
      <c r="B57" s="168" t="s">
        <v>719</v>
      </c>
      <c r="C57" s="185" t="s">
        <v>720</v>
      </c>
      <c r="D57" s="169" t="s">
        <v>180</v>
      </c>
      <c r="E57" s="170">
        <v>0.51839999999999997</v>
      </c>
      <c r="F57" s="171"/>
      <c r="G57" s="172">
        <f>ROUND(E57*F57,2)</f>
        <v>0</v>
      </c>
      <c r="H57" s="171"/>
      <c r="I57" s="172">
        <f>ROUND(E57*H57,2)</f>
        <v>0</v>
      </c>
      <c r="J57" s="171"/>
      <c r="K57" s="172">
        <f>ROUND(E57*J57,2)</f>
        <v>0</v>
      </c>
      <c r="L57" s="172">
        <v>21</v>
      </c>
      <c r="M57" s="172">
        <f>G57*(1+L57/100)</f>
        <v>0</v>
      </c>
      <c r="N57" s="172">
        <v>2.1</v>
      </c>
      <c r="O57" s="172">
        <f>ROUND(E57*N57,2)</f>
        <v>1.0900000000000001</v>
      </c>
      <c r="P57" s="172">
        <v>0</v>
      </c>
      <c r="Q57" s="172">
        <f>ROUND(E57*P57,2)</f>
        <v>0</v>
      </c>
      <c r="R57" s="172" t="s">
        <v>316</v>
      </c>
      <c r="S57" s="172" t="s">
        <v>136</v>
      </c>
      <c r="T57" s="173" t="s">
        <v>182</v>
      </c>
      <c r="U57" s="157">
        <v>0.96499999999999997</v>
      </c>
      <c r="V57" s="157">
        <f>ROUND(E57*U57,2)</f>
        <v>0.5</v>
      </c>
      <c r="W57" s="157"/>
      <c r="X57" s="157" t="s">
        <v>183</v>
      </c>
      <c r="Y57" s="148"/>
      <c r="Z57" s="148"/>
      <c r="AA57" s="148"/>
      <c r="AB57" s="148"/>
      <c r="AC57" s="148"/>
      <c r="AD57" s="148"/>
      <c r="AE57" s="148"/>
      <c r="AF57" s="148"/>
      <c r="AG57" s="148" t="s">
        <v>184</v>
      </c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1" x14ac:dyDescent="0.25">
      <c r="A58" s="155"/>
      <c r="B58" s="156"/>
      <c r="C58" s="186" t="s">
        <v>721</v>
      </c>
      <c r="D58" s="158"/>
      <c r="E58" s="159">
        <v>0.17280000000000001</v>
      </c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48"/>
      <c r="Z58" s="148"/>
      <c r="AA58" s="148"/>
      <c r="AB58" s="148"/>
      <c r="AC58" s="148"/>
      <c r="AD58" s="148"/>
      <c r="AE58" s="148"/>
      <c r="AF58" s="148"/>
      <c r="AG58" s="148" t="s">
        <v>159</v>
      </c>
      <c r="AH58" s="148">
        <v>0</v>
      </c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outlineLevel="1" x14ac:dyDescent="0.25">
      <c r="A59" s="155"/>
      <c r="B59" s="156"/>
      <c r="C59" s="186" t="s">
        <v>722</v>
      </c>
      <c r="D59" s="158"/>
      <c r="E59" s="159">
        <v>0.34560000000000002</v>
      </c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48"/>
      <c r="Z59" s="148"/>
      <c r="AA59" s="148"/>
      <c r="AB59" s="148"/>
      <c r="AC59" s="148"/>
      <c r="AD59" s="148"/>
      <c r="AE59" s="148"/>
      <c r="AF59" s="148"/>
      <c r="AG59" s="148" t="s">
        <v>159</v>
      </c>
      <c r="AH59" s="148">
        <v>0</v>
      </c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outlineLevel="1" x14ac:dyDescent="0.25">
      <c r="A60" s="167">
        <v>16</v>
      </c>
      <c r="B60" s="168" t="s">
        <v>723</v>
      </c>
      <c r="C60" s="185" t="s">
        <v>724</v>
      </c>
      <c r="D60" s="169" t="s">
        <v>190</v>
      </c>
      <c r="E60" s="170">
        <v>6</v>
      </c>
      <c r="F60" s="171"/>
      <c r="G60" s="172">
        <f>ROUND(E60*F60,2)</f>
        <v>0</v>
      </c>
      <c r="H60" s="171"/>
      <c r="I60" s="172">
        <f>ROUND(E60*H60,2)</f>
        <v>0</v>
      </c>
      <c r="J60" s="171"/>
      <c r="K60" s="172">
        <f>ROUND(E60*J60,2)</f>
        <v>0</v>
      </c>
      <c r="L60" s="172">
        <v>21</v>
      </c>
      <c r="M60" s="172">
        <f>G60*(1+L60/100)</f>
        <v>0</v>
      </c>
      <c r="N60" s="172">
        <v>1.4999999999999999E-2</v>
      </c>
      <c r="O60" s="172">
        <f>ROUND(E60*N60,2)</f>
        <v>0.09</v>
      </c>
      <c r="P60" s="172">
        <v>0</v>
      </c>
      <c r="Q60" s="172">
        <f>ROUND(E60*P60,2)</f>
        <v>0</v>
      </c>
      <c r="R60" s="172"/>
      <c r="S60" s="172" t="s">
        <v>403</v>
      </c>
      <c r="T60" s="173" t="s">
        <v>137</v>
      </c>
      <c r="U60" s="157">
        <v>0</v>
      </c>
      <c r="V60" s="157">
        <f>ROUND(E60*U60,2)</f>
        <v>0</v>
      </c>
      <c r="W60" s="157"/>
      <c r="X60" s="157" t="s">
        <v>183</v>
      </c>
      <c r="Y60" s="148"/>
      <c r="Z60" s="148"/>
      <c r="AA60" s="148"/>
      <c r="AB60" s="148"/>
      <c r="AC60" s="148"/>
      <c r="AD60" s="148"/>
      <c r="AE60" s="148"/>
      <c r="AF60" s="148"/>
      <c r="AG60" s="148" t="s">
        <v>184</v>
      </c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1" x14ac:dyDescent="0.25">
      <c r="A61" s="155"/>
      <c r="B61" s="156"/>
      <c r="C61" s="186" t="s">
        <v>695</v>
      </c>
      <c r="D61" s="158"/>
      <c r="E61" s="159">
        <v>2</v>
      </c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48"/>
      <c r="Z61" s="148"/>
      <c r="AA61" s="148"/>
      <c r="AB61" s="148"/>
      <c r="AC61" s="148"/>
      <c r="AD61" s="148"/>
      <c r="AE61" s="148"/>
      <c r="AF61" s="148"/>
      <c r="AG61" s="148" t="s">
        <v>159</v>
      </c>
      <c r="AH61" s="148">
        <v>0</v>
      </c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1" x14ac:dyDescent="0.25">
      <c r="A62" s="155"/>
      <c r="B62" s="156"/>
      <c r="C62" s="186" t="s">
        <v>725</v>
      </c>
      <c r="D62" s="158"/>
      <c r="E62" s="159">
        <v>4</v>
      </c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48"/>
      <c r="Z62" s="148"/>
      <c r="AA62" s="148"/>
      <c r="AB62" s="148"/>
      <c r="AC62" s="148"/>
      <c r="AD62" s="148"/>
      <c r="AE62" s="148"/>
      <c r="AF62" s="148"/>
      <c r="AG62" s="148" t="s">
        <v>159</v>
      </c>
      <c r="AH62" s="148">
        <v>0</v>
      </c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outlineLevel="1" x14ac:dyDescent="0.25">
      <c r="A63" s="167">
        <v>17</v>
      </c>
      <c r="B63" s="168" t="s">
        <v>726</v>
      </c>
      <c r="C63" s="185" t="s">
        <v>727</v>
      </c>
      <c r="D63" s="169" t="s">
        <v>230</v>
      </c>
      <c r="E63" s="170">
        <v>4.8</v>
      </c>
      <c r="F63" s="171"/>
      <c r="G63" s="172">
        <f>ROUND(E63*F63,2)</f>
        <v>0</v>
      </c>
      <c r="H63" s="171"/>
      <c r="I63" s="172">
        <f>ROUND(E63*H63,2)</f>
        <v>0</v>
      </c>
      <c r="J63" s="171"/>
      <c r="K63" s="172">
        <f>ROUND(E63*J63,2)</f>
        <v>0</v>
      </c>
      <c r="L63" s="172">
        <v>21</v>
      </c>
      <c r="M63" s="172">
        <f>G63*(1+L63/100)</f>
        <v>0</v>
      </c>
      <c r="N63" s="172">
        <v>4.8000000000000001E-4</v>
      </c>
      <c r="O63" s="172">
        <f>ROUND(E63*N63,2)</f>
        <v>0</v>
      </c>
      <c r="P63" s="172">
        <v>0</v>
      </c>
      <c r="Q63" s="172">
        <f>ROUND(E63*P63,2)</f>
        <v>0</v>
      </c>
      <c r="R63" s="172" t="s">
        <v>305</v>
      </c>
      <c r="S63" s="172" t="s">
        <v>136</v>
      </c>
      <c r="T63" s="173" t="s">
        <v>182</v>
      </c>
      <c r="U63" s="157">
        <v>0</v>
      </c>
      <c r="V63" s="157">
        <f>ROUND(E63*U63,2)</f>
        <v>0</v>
      </c>
      <c r="W63" s="157"/>
      <c r="X63" s="157" t="s">
        <v>306</v>
      </c>
      <c r="Y63" s="148"/>
      <c r="Z63" s="148"/>
      <c r="AA63" s="148"/>
      <c r="AB63" s="148"/>
      <c r="AC63" s="148"/>
      <c r="AD63" s="148"/>
      <c r="AE63" s="148"/>
      <c r="AF63" s="148"/>
      <c r="AG63" s="148" t="s">
        <v>307</v>
      </c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outlineLevel="1" x14ac:dyDescent="0.25">
      <c r="A64" s="155"/>
      <c r="B64" s="156"/>
      <c r="C64" s="186" t="s">
        <v>728</v>
      </c>
      <c r="D64" s="158"/>
      <c r="E64" s="159">
        <v>4.8</v>
      </c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48"/>
      <c r="Z64" s="148"/>
      <c r="AA64" s="148"/>
      <c r="AB64" s="148"/>
      <c r="AC64" s="148"/>
      <c r="AD64" s="148"/>
      <c r="AE64" s="148"/>
      <c r="AF64" s="148"/>
      <c r="AG64" s="148" t="s">
        <v>159</v>
      </c>
      <c r="AH64" s="148">
        <v>0</v>
      </c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outlineLevel="1" x14ac:dyDescent="0.25">
      <c r="A65" s="167">
        <v>18</v>
      </c>
      <c r="B65" s="168" t="s">
        <v>729</v>
      </c>
      <c r="C65" s="185" t="s">
        <v>730</v>
      </c>
      <c r="D65" s="169" t="s">
        <v>230</v>
      </c>
      <c r="E65" s="170">
        <v>4.8</v>
      </c>
      <c r="F65" s="171"/>
      <c r="G65" s="172">
        <f>ROUND(E65*F65,2)</f>
        <v>0</v>
      </c>
      <c r="H65" s="171"/>
      <c r="I65" s="172">
        <f>ROUND(E65*H65,2)</f>
        <v>0</v>
      </c>
      <c r="J65" s="171"/>
      <c r="K65" s="172">
        <f>ROUND(E65*J65,2)</f>
        <v>0</v>
      </c>
      <c r="L65" s="172">
        <v>21</v>
      </c>
      <c r="M65" s="172">
        <f>G65*(1+L65/100)</f>
        <v>0</v>
      </c>
      <c r="N65" s="172">
        <v>9.6000000000000002E-4</v>
      </c>
      <c r="O65" s="172">
        <f>ROUND(E65*N65,2)</f>
        <v>0</v>
      </c>
      <c r="P65" s="172">
        <v>0</v>
      </c>
      <c r="Q65" s="172">
        <f>ROUND(E65*P65,2)</f>
        <v>0</v>
      </c>
      <c r="R65" s="172" t="s">
        <v>305</v>
      </c>
      <c r="S65" s="172" t="s">
        <v>136</v>
      </c>
      <c r="T65" s="173" t="s">
        <v>182</v>
      </c>
      <c r="U65" s="157">
        <v>0</v>
      </c>
      <c r="V65" s="157">
        <f>ROUND(E65*U65,2)</f>
        <v>0</v>
      </c>
      <c r="W65" s="157"/>
      <c r="X65" s="157" t="s">
        <v>306</v>
      </c>
      <c r="Y65" s="148"/>
      <c r="Z65" s="148"/>
      <c r="AA65" s="148"/>
      <c r="AB65" s="148"/>
      <c r="AC65" s="148"/>
      <c r="AD65" s="148"/>
      <c r="AE65" s="148"/>
      <c r="AF65" s="148"/>
      <c r="AG65" s="148" t="s">
        <v>307</v>
      </c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1" x14ac:dyDescent="0.25">
      <c r="A66" s="155"/>
      <c r="B66" s="156"/>
      <c r="C66" s="186" t="s">
        <v>731</v>
      </c>
      <c r="D66" s="158"/>
      <c r="E66" s="159">
        <v>4.8</v>
      </c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48"/>
      <c r="Z66" s="148"/>
      <c r="AA66" s="148"/>
      <c r="AB66" s="148"/>
      <c r="AC66" s="148"/>
      <c r="AD66" s="148"/>
      <c r="AE66" s="148"/>
      <c r="AF66" s="148"/>
      <c r="AG66" s="148" t="s">
        <v>159</v>
      </c>
      <c r="AH66" s="148">
        <v>0</v>
      </c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x14ac:dyDescent="0.25">
      <c r="A67" s="161" t="s">
        <v>131</v>
      </c>
      <c r="B67" s="162" t="s">
        <v>81</v>
      </c>
      <c r="C67" s="183" t="s">
        <v>82</v>
      </c>
      <c r="D67" s="163"/>
      <c r="E67" s="164"/>
      <c r="F67" s="165"/>
      <c r="G67" s="165">
        <f>SUMIF(AG68:AG89,"&lt;&gt;NOR",G68:G89)</f>
        <v>0</v>
      </c>
      <c r="H67" s="165"/>
      <c r="I67" s="165">
        <f>SUM(I68:I89)</f>
        <v>0</v>
      </c>
      <c r="J67" s="165"/>
      <c r="K67" s="165">
        <f>SUM(K68:K89)</f>
        <v>0</v>
      </c>
      <c r="L67" s="165"/>
      <c r="M67" s="165">
        <f>SUM(M68:M89)</f>
        <v>0</v>
      </c>
      <c r="N67" s="165"/>
      <c r="O67" s="165">
        <f>SUM(O68:O89)</f>
        <v>21.439999999999998</v>
      </c>
      <c r="P67" s="165"/>
      <c r="Q67" s="165">
        <f>SUM(Q68:Q89)</f>
        <v>0</v>
      </c>
      <c r="R67" s="165"/>
      <c r="S67" s="165"/>
      <c r="T67" s="166"/>
      <c r="U67" s="160"/>
      <c r="V67" s="160">
        <f>SUM(V68:V89)</f>
        <v>24.65</v>
      </c>
      <c r="W67" s="160"/>
      <c r="X67" s="160"/>
      <c r="AG67" t="s">
        <v>132</v>
      </c>
    </row>
    <row r="68" spans="1:60" outlineLevel="1" x14ac:dyDescent="0.25">
      <c r="A68" s="167">
        <v>19</v>
      </c>
      <c r="B68" s="168" t="s">
        <v>719</v>
      </c>
      <c r="C68" s="185" t="s">
        <v>720</v>
      </c>
      <c r="D68" s="169" t="s">
        <v>180</v>
      </c>
      <c r="E68" s="170">
        <v>0.9</v>
      </c>
      <c r="F68" s="171"/>
      <c r="G68" s="172">
        <f>ROUND(E68*F68,2)</f>
        <v>0</v>
      </c>
      <c r="H68" s="171"/>
      <c r="I68" s="172">
        <f>ROUND(E68*H68,2)</f>
        <v>0</v>
      </c>
      <c r="J68" s="171"/>
      <c r="K68" s="172">
        <f>ROUND(E68*J68,2)</f>
        <v>0</v>
      </c>
      <c r="L68" s="172">
        <v>21</v>
      </c>
      <c r="M68" s="172">
        <f>G68*(1+L68/100)</f>
        <v>0</v>
      </c>
      <c r="N68" s="172">
        <v>2.1</v>
      </c>
      <c r="O68" s="172">
        <f>ROUND(E68*N68,2)</f>
        <v>1.89</v>
      </c>
      <c r="P68" s="172">
        <v>0</v>
      </c>
      <c r="Q68" s="172">
        <f>ROUND(E68*P68,2)</f>
        <v>0</v>
      </c>
      <c r="R68" s="172" t="s">
        <v>316</v>
      </c>
      <c r="S68" s="172" t="s">
        <v>136</v>
      </c>
      <c r="T68" s="173" t="s">
        <v>182</v>
      </c>
      <c r="U68" s="157">
        <v>0.96499999999999997</v>
      </c>
      <c r="V68" s="157">
        <f>ROUND(E68*U68,2)</f>
        <v>0.87</v>
      </c>
      <c r="W68" s="157"/>
      <c r="X68" s="157" t="s">
        <v>183</v>
      </c>
      <c r="Y68" s="148"/>
      <c r="Z68" s="148"/>
      <c r="AA68" s="148"/>
      <c r="AB68" s="148"/>
      <c r="AC68" s="148"/>
      <c r="AD68" s="148"/>
      <c r="AE68" s="148"/>
      <c r="AF68" s="148"/>
      <c r="AG68" s="148" t="s">
        <v>184</v>
      </c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1" x14ac:dyDescent="0.25">
      <c r="A69" s="155"/>
      <c r="B69" s="156"/>
      <c r="C69" s="186" t="s">
        <v>732</v>
      </c>
      <c r="D69" s="158"/>
      <c r="E69" s="159">
        <v>0.9</v>
      </c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48"/>
      <c r="Z69" s="148"/>
      <c r="AA69" s="148"/>
      <c r="AB69" s="148"/>
      <c r="AC69" s="148"/>
      <c r="AD69" s="148"/>
      <c r="AE69" s="148"/>
      <c r="AF69" s="148"/>
      <c r="AG69" s="148" t="s">
        <v>159</v>
      </c>
      <c r="AH69" s="148">
        <v>0</v>
      </c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outlineLevel="1" x14ac:dyDescent="0.25">
      <c r="A70" s="167">
        <v>20</v>
      </c>
      <c r="B70" s="168" t="s">
        <v>733</v>
      </c>
      <c r="C70" s="185" t="s">
        <v>734</v>
      </c>
      <c r="D70" s="169" t="s">
        <v>180</v>
      </c>
      <c r="E70" s="170">
        <v>0.9</v>
      </c>
      <c r="F70" s="171"/>
      <c r="G70" s="172">
        <f>ROUND(E70*F70,2)</f>
        <v>0</v>
      </c>
      <c r="H70" s="171"/>
      <c r="I70" s="172">
        <f>ROUND(E70*H70,2)</f>
        <v>0</v>
      </c>
      <c r="J70" s="171"/>
      <c r="K70" s="172">
        <f>ROUND(E70*J70,2)</f>
        <v>0</v>
      </c>
      <c r="L70" s="172">
        <v>21</v>
      </c>
      <c r="M70" s="172">
        <f>G70*(1+L70/100)</f>
        <v>0</v>
      </c>
      <c r="N70" s="172">
        <v>2.5249999999999999</v>
      </c>
      <c r="O70" s="172">
        <f>ROUND(E70*N70,2)</f>
        <v>2.27</v>
      </c>
      <c r="P70" s="172">
        <v>0</v>
      </c>
      <c r="Q70" s="172">
        <f>ROUND(E70*P70,2)</f>
        <v>0</v>
      </c>
      <c r="R70" s="172" t="s">
        <v>735</v>
      </c>
      <c r="S70" s="172" t="s">
        <v>136</v>
      </c>
      <c r="T70" s="173" t="s">
        <v>182</v>
      </c>
      <c r="U70" s="157">
        <v>0.47699999999999998</v>
      </c>
      <c r="V70" s="157">
        <f>ROUND(E70*U70,2)</f>
        <v>0.43</v>
      </c>
      <c r="W70" s="157"/>
      <c r="X70" s="157" t="s">
        <v>183</v>
      </c>
      <c r="Y70" s="148"/>
      <c r="Z70" s="148"/>
      <c r="AA70" s="148"/>
      <c r="AB70" s="148"/>
      <c r="AC70" s="148"/>
      <c r="AD70" s="148"/>
      <c r="AE70" s="148"/>
      <c r="AF70" s="148"/>
      <c r="AG70" s="148" t="s">
        <v>184</v>
      </c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outlineLevel="1" x14ac:dyDescent="0.25">
      <c r="A71" s="155"/>
      <c r="B71" s="156"/>
      <c r="C71" s="262" t="s">
        <v>736</v>
      </c>
      <c r="D71" s="263"/>
      <c r="E71" s="263"/>
      <c r="F71" s="263"/>
      <c r="G71" s="263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48"/>
      <c r="Z71" s="148"/>
      <c r="AA71" s="148"/>
      <c r="AB71" s="148"/>
      <c r="AC71" s="148"/>
      <c r="AD71" s="148"/>
      <c r="AE71" s="148"/>
      <c r="AF71" s="148"/>
      <c r="AG71" s="148" t="s">
        <v>186</v>
      </c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outlineLevel="1" x14ac:dyDescent="0.25">
      <c r="A72" s="155"/>
      <c r="B72" s="156"/>
      <c r="C72" s="186" t="s">
        <v>732</v>
      </c>
      <c r="D72" s="158"/>
      <c r="E72" s="159">
        <v>0.9</v>
      </c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48"/>
      <c r="Z72" s="148"/>
      <c r="AA72" s="148"/>
      <c r="AB72" s="148"/>
      <c r="AC72" s="148"/>
      <c r="AD72" s="148"/>
      <c r="AE72" s="148"/>
      <c r="AF72" s="148"/>
      <c r="AG72" s="148" t="s">
        <v>159</v>
      </c>
      <c r="AH72" s="148">
        <v>0</v>
      </c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outlineLevel="1" x14ac:dyDescent="0.25">
      <c r="A73" s="167">
        <v>21</v>
      </c>
      <c r="B73" s="168" t="s">
        <v>737</v>
      </c>
      <c r="C73" s="185" t="s">
        <v>738</v>
      </c>
      <c r="D73" s="169" t="s">
        <v>180</v>
      </c>
      <c r="E73" s="170">
        <v>1.35</v>
      </c>
      <c r="F73" s="171"/>
      <c r="G73" s="172">
        <f>ROUND(E73*F73,2)</f>
        <v>0</v>
      </c>
      <c r="H73" s="171"/>
      <c r="I73" s="172">
        <f>ROUND(E73*H73,2)</f>
        <v>0</v>
      </c>
      <c r="J73" s="171"/>
      <c r="K73" s="172">
        <f>ROUND(E73*J73,2)</f>
        <v>0</v>
      </c>
      <c r="L73" s="172">
        <v>21</v>
      </c>
      <c r="M73" s="172">
        <f>G73*(1+L73/100)</f>
        <v>0</v>
      </c>
      <c r="N73" s="172">
        <v>2.5249999999999999</v>
      </c>
      <c r="O73" s="172">
        <f>ROUND(E73*N73,2)</f>
        <v>3.41</v>
      </c>
      <c r="P73" s="172">
        <v>0</v>
      </c>
      <c r="Q73" s="172">
        <f>ROUND(E73*P73,2)</f>
        <v>0</v>
      </c>
      <c r="R73" s="172" t="s">
        <v>735</v>
      </c>
      <c r="S73" s="172" t="s">
        <v>136</v>
      </c>
      <c r="T73" s="173" t="s">
        <v>182</v>
      </c>
      <c r="U73" s="157">
        <v>0.48</v>
      </c>
      <c r="V73" s="157">
        <f>ROUND(E73*U73,2)</f>
        <v>0.65</v>
      </c>
      <c r="W73" s="157"/>
      <c r="X73" s="157" t="s">
        <v>183</v>
      </c>
      <c r="Y73" s="148"/>
      <c r="Z73" s="148"/>
      <c r="AA73" s="148"/>
      <c r="AB73" s="148"/>
      <c r="AC73" s="148"/>
      <c r="AD73" s="148"/>
      <c r="AE73" s="148"/>
      <c r="AF73" s="148"/>
      <c r="AG73" s="148" t="s">
        <v>184</v>
      </c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outlineLevel="1" x14ac:dyDescent="0.25">
      <c r="A74" s="155"/>
      <c r="B74" s="156"/>
      <c r="C74" s="262" t="s">
        <v>739</v>
      </c>
      <c r="D74" s="263"/>
      <c r="E74" s="263"/>
      <c r="F74" s="263"/>
      <c r="G74" s="263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48"/>
      <c r="Z74" s="148"/>
      <c r="AA74" s="148"/>
      <c r="AB74" s="148"/>
      <c r="AC74" s="148"/>
      <c r="AD74" s="148"/>
      <c r="AE74" s="148"/>
      <c r="AF74" s="148"/>
      <c r="AG74" s="148" t="s">
        <v>186</v>
      </c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outlineLevel="1" x14ac:dyDescent="0.25">
      <c r="A75" s="155"/>
      <c r="B75" s="156"/>
      <c r="C75" s="186" t="s">
        <v>740</v>
      </c>
      <c r="D75" s="158"/>
      <c r="E75" s="159">
        <v>1.35</v>
      </c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48"/>
      <c r="Z75" s="148"/>
      <c r="AA75" s="148"/>
      <c r="AB75" s="148"/>
      <c r="AC75" s="148"/>
      <c r="AD75" s="148"/>
      <c r="AE75" s="148"/>
      <c r="AF75" s="148"/>
      <c r="AG75" s="148" t="s">
        <v>159</v>
      </c>
      <c r="AH75" s="148">
        <v>0</v>
      </c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outlineLevel="1" x14ac:dyDescent="0.25">
      <c r="A76" s="167">
        <v>22</v>
      </c>
      <c r="B76" s="168" t="s">
        <v>741</v>
      </c>
      <c r="C76" s="185" t="s">
        <v>742</v>
      </c>
      <c r="D76" s="169" t="s">
        <v>208</v>
      </c>
      <c r="E76" s="170">
        <v>3.6</v>
      </c>
      <c r="F76" s="171"/>
      <c r="G76" s="172">
        <f>ROUND(E76*F76,2)</f>
        <v>0</v>
      </c>
      <c r="H76" s="171"/>
      <c r="I76" s="172">
        <f>ROUND(E76*H76,2)</f>
        <v>0</v>
      </c>
      <c r="J76" s="171"/>
      <c r="K76" s="172">
        <f>ROUND(E76*J76,2)</f>
        <v>0</v>
      </c>
      <c r="L76" s="172">
        <v>21</v>
      </c>
      <c r="M76" s="172">
        <f>G76*(1+L76/100)</f>
        <v>0</v>
      </c>
      <c r="N76" s="172">
        <v>3.9199999999999999E-2</v>
      </c>
      <c r="O76" s="172">
        <f>ROUND(E76*N76,2)</f>
        <v>0.14000000000000001</v>
      </c>
      <c r="P76" s="172">
        <v>0</v>
      </c>
      <c r="Q76" s="172">
        <f>ROUND(E76*P76,2)</f>
        <v>0</v>
      </c>
      <c r="R76" s="172" t="s">
        <v>735</v>
      </c>
      <c r="S76" s="172" t="s">
        <v>136</v>
      </c>
      <c r="T76" s="173" t="s">
        <v>182</v>
      </c>
      <c r="U76" s="157">
        <v>1.6</v>
      </c>
      <c r="V76" s="157">
        <f>ROUND(E76*U76,2)</f>
        <v>5.76</v>
      </c>
      <c r="W76" s="157"/>
      <c r="X76" s="157" t="s">
        <v>183</v>
      </c>
      <c r="Y76" s="148"/>
      <c r="Z76" s="148"/>
      <c r="AA76" s="148"/>
      <c r="AB76" s="148"/>
      <c r="AC76" s="148"/>
      <c r="AD76" s="148"/>
      <c r="AE76" s="148"/>
      <c r="AF76" s="148"/>
      <c r="AG76" s="148" t="s">
        <v>184</v>
      </c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ht="21" outlineLevel="1" x14ac:dyDescent="0.25">
      <c r="A77" s="155"/>
      <c r="B77" s="156"/>
      <c r="C77" s="262" t="s">
        <v>743</v>
      </c>
      <c r="D77" s="263"/>
      <c r="E77" s="263"/>
      <c r="F77" s="263"/>
      <c r="G77" s="263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48"/>
      <c r="Z77" s="148"/>
      <c r="AA77" s="148"/>
      <c r="AB77" s="148"/>
      <c r="AC77" s="148"/>
      <c r="AD77" s="148"/>
      <c r="AE77" s="148"/>
      <c r="AF77" s="148"/>
      <c r="AG77" s="148" t="s">
        <v>186</v>
      </c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81" t="str">
        <f>C77</f>
        <v>svislé nebo šikmé (odkloněné) , půdorysně přímé nebo zalomené, stěn základových desek ve volných nebo zapažených jámách, rýhách, šachtách, včetně případných vzpěr,</v>
      </c>
      <c r="BB77" s="148"/>
      <c r="BC77" s="148"/>
      <c r="BD77" s="148"/>
      <c r="BE77" s="148"/>
      <c r="BF77" s="148"/>
      <c r="BG77" s="148"/>
      <c r="BH77" s="148"/>
    </row>
    <row r="78" spans="1:60" outlineLevel="1" x14ac:dyDescent="0.25">
      <c r="A78" s="155"/>
      <c r="B78" s="156"/>
      <c r="C78" s="186" t="s">
        <v>744</v>
      </c>
      <c r="D78" s="158"/>
      <c r="E78" s="159">
        <v>3.6</v>
      </c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48"/>
      <c r="Z78" s="148"/>
      <c r="AA78" s="148"/>
      <c r="AB78" s="148"/>
      <c r="AC78" s="148"/>
      <c r="AD78" s="148"/>
      <c r="AE78" s="148"/>
      <c r="AF78" s="148"/>
      <c r="AG78" s="148" t="s">
        <v>159</v>
      </c>
      <c r="AH78" s="148">
        <v>0</v>
      </c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outlineLevel="1" x14ac:dyDescent="0.25">
      <c r="A79" s="167">
        <v>23</v>
      </c>
      <c r="B79" s="168" t="s">
        <v>745</v>
      </c>
      <c r="C79" s="185" t="s">
        <v>746</v>
      </c>
      <c r="D79" s="169" t="s">
        <v>208</v>
      </c>
      <c r="E79" s="170">
        <v>3.6</v>
      </c>
      <c r="F79" s="171"/>
      <c r="G79" s="172">
        <f>ROUND(E79*F79,2)</f>
        <v>0</v>
      </c>
      <c r="H79" s="171"/>
      <c r="I79" s="172">
        <f>ROUND(E79*H79,2)</f>
        <v>0</v>
      </c>
      <c r="J79" s="171"/>
      <c r="K79" s="172">
        <f>ROUND(E79*J79,2)</f>
        <v>0</v>
      </c>
      <c r="L79" s="172">
        <v>21</v>
      </c>
      <c r="M79" s="172">
        <f>G79*(1+L79/100)</f>
        <v>0</v>
      </c>
      <c r="N79" s="172">
        <v>0</v>
      </c>
      <c r="O79" s="172">
        <f>ROUND(E79*N79,2)</f>
        <v>0</v>
      </c>
      <c r="P79" s="172">
        <v>0</v>
      </c>
      <c r="Q79" s="172">
        <f>ROUND(E79*P79,2)</f>
        <v>0</v>
      </c>
      <c r="R79" s="172" t="s">
        <v>735</v>
      </c>
      <c r="S79" s="172" t="s">
        <v>136</v>
      </c>
      <c r="T79" s="173" t="s">
        <v>182</v>
      </c>
      <c r="U79" s="157">
        <v>0.32</v>
      </c>
      <c r="V79" s="157">
        <f>ROUND(E79*U79,2)</f>
        <v>1.1499999999999999</v>
      </c>
      <c r="W79" s="157"/>
      <c r="X79" s="157" t="s">
        <v>183</v>
      </c>
      <c r="Y79" s="148"/>
      <c r="Z79" s="148"/>
      <c r="AA79" s="148"/>
      <c r="AB79" s="148"/>
      <c r="AC79" s="148"/>
      <c r="AD79" s="148"/>
      <c r="AE79" s="148"/>
      <c r="AF79" s="148"/>
      <c r="AG79" s="148" t="s">
        <v>184</v>
      </c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ht="21" outlineLevel="1" x14ac:dyDescent="0.25">
      <c r="A80" s="155"/>
      <c r="B80" s="156"/>
      <c r="C80" s="262" t="s">
        <v>743</v>
      </c>
      <c r="D80" s="263"/>
      <c r="E80" s="263"/>
      <c r="F80" s="263"/>
      <c r="G80" s="263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48"/>
      <c r="Z80" s="148"/>
      <c r="AA80" s="148"/>
      <c r="AB80" s="148"/>
      <c r="AC80" s="148"/>
      <c r="AD80" s="148"/>
      <c r="AE80" s="148"/>
      <c r="AF80" s="148"/>
      <c r="AG80" s="148" t="s">
        <v>186</v>
      </c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81" t="str">
        <f>C80</f>
        <v>svislé nebo šikmé (odkloněné) , půdorysně přímé nebo zalomené, stěn základových desek ve volných nebo zapažených jámách, rýhách, šachtách, včetně případných vzpěr,</v>
      </c>
      <c r="BB80" s="148"/>
      <c r="BC80" s="148"/>
      <c r="BD80" s="148"/>
      <c r="BE80" s="148"/>
      <c r="BF80" s="148"/>
      <c r="BG80" s="148"/>
      <c r="BH80" s="148"/>
    </row>
    <row r="81" spans="1:60" outlineLevel="1" x14ac:dyDescent="0.25">
      <c r="A81" s="155"/>
      <c r="B81" s="156"/>
      <c r="C81" s="186" t="s">
        <v>744</v>
      </c>
      <c r="D81" s="158"/>
      <c r="E81" s="159">
        <v>3.6</v>
      </c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48"/>
      <c r="Z81" s="148"/>
      <c r="AA81" s="148"/>
      <c r="AB81" s="148"/>
      <c r="AC81" s="148"/>
      <c r="AD81" s="148"/>
      <c r="AE81" s="148"/>
      <c r="AF81" s="148"/>
      <c r="AG81" s="148" t="s">
        <v>159</v>
      </c>
      <c r="AH81" s="148">
        <v>0</v>
      </c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outlineLevel="1" x14ac:dyDescent="0.25">
      <c r="A82" s="167">
        <v>24</v>
      </c>
      <c r="B82" s="168" t="s">
        <v>747</v>
      </c>
      <c r="C82" s="185" t="s">
        <v>748</v>
      </c>
      <c r="D82" s="169" t="s">
        <v>478</v>
      </c>
      <c r="E82" s="170">
        <v>4.795E-2</v>
      </c>
      <c r="F82" s="171"/>
      <c r="G82" s="172">
        <f>ROUND(E82*F82,2)</f>
        <v>0</v>
      </c>
      <c r="H82" s="171"/>
      <c r="I82" s="172">
        <f>ROUND(E82*H82,2)</f>
        <v>0</v>
      </c>
      <c r="J82" s="171"/>
      <c r="K82" s="172">
        <f>ROUND(E82*J82,2)</f>
        <v>0</v>
      </c>
      <c r="L82" s="172">
        <v>21</v>
      </c>
      <c r="M82" s="172">
        <f>G82*(1+L82/100)</f>
        <v>0</v>
      </c>
      <c r="N82" s="172">
        <v>1.0554399999999999</v>
      </c>
      <c r="O82" s="172">
        <f>ROUND(E82*N82,2)</f>
        <v>0.05</v>
      </c>
      <c r="P82" s="172">
        <v>0</v>
      </c>
      <c r="Q82" s="172">
        <f>ROUND(E82*P82,2)</f>
        <v>0</v>
      </c>
      <c r="R82" s="172" t="s">
        <v>735</v>
      </c>
      <c r="S82" s="172" t="s">
        <v>136</v>
      </c>
      <c r="T82" s="173" t="s">
        <v>182</v>
      </c>
      <c r="U82" s="157">
        <v>15.231</v>
      </c>
      <c r="V82" s="157">
        <f>ROUND(E82*U82,2)</f>
        <v>0.73</v>
      </c>
      <c r="W82" s="157"/>
      <c r="X82" s="157" t="s">
        <v>183</v>
      </c>
      <c r="Y82" s="148"/>
      <c r="Z82" s="148"/>
      <c r="AA82" s="148"/>
      <c r="AB82" s="148"/>
      <c r="AC82" s="148"/>
      <c r="AD82" s="148"/>
      <c r="AE82" s="148"/>
      <c r="AF82" s="148"/>
      <c r="AG82" s="148" t="s">
        <v>184</v>
      </c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outlineLevel="1" x14ac:dyDescent="0.25">
      <c r="A83" s="155"/>
      <c r="B83" s="156"/>
      <c r="C83" s="262" t="s">
        <v>749</v>
      </c>
      <c r="D83" s="263"/>
      <c r="E83" s="263"/>
      <c r="F83" s="263"/>
      <c r="G83" s="263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48"/>
      <c r="Z83" s="148"/>
      <c r="AA83" s="148"/>
      <c r="AB83" s="148"/>
      <c r="AC83" s="148"/>
      <c r="AD83" s="148"/>
      <c r="AE83" s="148"/>
      <c r="AF83" s="148"/>
      <c r="AG83" s="148" t="s">
        <v>186</v>
      </c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outlineLevel="1" x14ac:dyDescent="0.25">
      <c r="A84" s="155"/>
      <c r="B84" s="156"/>
      <c r="C84" s="264" t="s">
        <v>750</v>
      </c>
      <c r="D84" s="265"/>
      <c r="E84" s="265"/>
      <c r="F84" s="265"/>
      <c r="G84" s="265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48"/>
      <c r="Z84" s="148"/>
      <c r="AA84" s="148"/>
      <c r="AB84" s="148"/>
      <c r="AC84" s="148"/>
      <c r="AD84" s="148"/>
      <c r="AE84" s="148"/>
      <c r="AF84" s="148"/>
      <c r="AG84" s="148" t="s">
        <v>158</v>
      </c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outlineLevel="1" x14ac:dyDescent="0.25">
      <c r="A85" s="155"/>
      <c r="B85" s="156"/>
      <c r="C85" s="264" t="s">
        <v>751</v>
      </c>
      <c r="D85" s="265"/>
      <c r="E85" s="265"/>
      <c r="F85" s="265"/>
      <c r="G85" s="265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48"/>
      <c r="Z85" s="148"/>
      <c r="AA85" s="148"/>
      <c r="AB85" s="148"/>
      <c r="AC85" s="148"/>
      <c r="AD85" s="148"/>
      <c r="AE85" s="148"/>
      <c r="AF85" s="148"/>
      <c r="AG85" s="148" t="s">
        <v>158</v>
      </c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outlineLevel="1" x14ac:dyDescent="0.25">
      <c r="A86" s="155"/>
      <c r="B86" s="156"/>
      <c r="C86" s="186" t="s">
        <v>752</v>
      </c>
      <c r="D86" s="158"/>
      <c r="E86" s="159">
        <v>4.795E-2</v>
      </c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48"/>
      <c r="Z86" s="148"/>
      <c r="AA86" s="148"/>
      <c r="AB86" s="148"/>
      <c r="AC86" s="148"/>
      <c r="AD86" s="148"/>
      <c r="AE86" s="148"/>
      <c r="AF86" s="148"/>
      <c r="AG86" s="148" t="s">
        <v>159</v>
      </c>
      <c r="AH86" s="148">
        <v>0</v>
      </c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ht="20.399999999999999" outlineLevel="1" x14ac:dyDescent="0.25">
      <c r="A87" s="167">
        <v>25</v>
      </c>
      <c r="B87" s="168" t="s">
        <v>753</v>
      </c>
      <c r="C87" s="185" t="s">
        <v>754</v>
      </c>
      <c r="D87" s="169" t="s">
        <v>180</v>
      </c>
      <c r="E87" s="170">
        <v>5.4165000000000001</v>
      </c>
      <c r="F87" s="171"/>
      <c r="G87" s="172">
        <f>ROUND(E87*F87,2)</f>
        <v>0</v>
      </c>
      <c r="H87" s="171"/>
      <c r="I87" s="172">
        <f>ROUND(E87*H87,2)</f>
        <v>0</v>
      </c>
      <c r="J87" s="171"/>
      <c r="K87" s="172">
        <f>ROUND(E87*J87,2)</f>
        <v>0</v>
      </c>
      <c r="L87" s="172">
        <v>21</v>
      </c>
      <c r="M87" s="172">
        <f>G87*(1+L87/100)</f>
        <v>0</v>
      </c>
      <c r="N87" s="172">
        <v>2.5249999999999999</v>
      </c>
      <c r="O87" s="172">
        <f>ROUND(E87*N87,2)</f>
        <v>13.68</v>
      </c>
      <c r="P87" s="172">
        <v>0</v>
      </c>
      <c r="Q87" s="172">
        <f>ROUND(E87*P87,2)</f>
        <v>0</v>
      </c>
      <c r="R87" s="172" t="s">
        <v>755</v>
      </c>
      <c r="S87" s="172" t="s">
        <v>136</v>
      </c>
      <c r="T87" s="173" t="s">
        <v>182</v>
      </c>
      <c r="U87" s="157">
        <v>2.78</v>
      </c>
      <c r="V87" s="157">
        <f>ROUND(E87*U87,2)</f>
        <v>15.06</v>
      </c>
      <c r="W87" s="157"/>
      <c r="X87" s="157" t="s">
        <v>183</v>
      </c>
      <c r="Y87" s="148"/>
      <c r="Z87" s="148"/>
      <c r="AA87" s="148"/>
      <c r="AB87" s="148"/>
      <c r="AC87" s="148"/>
      <c r="AD87" s="148"/>
      <c r="AE87" s="148"/>
      <c r="AF87" s="148"/>
      <c r="AG87" s="148" t="s">
        <v>184</v>
      </c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outlineLevel="1" x14ac:dyDescent="0.25">
      <c r="A88" s="155"/>
      <c r="B88" s="156"/>
      <c r="C88" s="262" t="s">
        <v>756</v>
      </c>
      <c r="D88" s="263"/>
      <c r="E88" s="263"/>
      <c r="F88" s="263"/>
      <c r="G88" s="263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48"/>
      <c r="Z88" s="148"/>
      <c r="AA88" s="148"/>
      <c r="AB88" s="148"/>
      <c r="AC88" s="148"/>
      <c r="AD88" s="148"/>
      <c r="AE88" s="148"/>
      <c r="AF88" s="148"/>
      <c r="AG88" s="148" t="s">
        <v>186</v>
      </c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outlineLevel="1" x14ac:dyDescent="0.25">
      <c r="A89" s="155"/>
      <c r="B89" s="156"/>
      <c r="C89" s="186" t="s">
        <v>757</v>
      </c>
      <c r="D89" s="158"/>
      <c r="E89" s="159">
        <v>5.4165000000000001</v>
      </c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48"/>
      <c r="Z89" s="148"/>
      <c r="AA89" s="148"/>
      <c r="AB89" s="148"/>
      <c r="AC89" s="148"/>
      <c r="AD89" s="148"/>
      <c r="AE89" s="148"/>
      <c r="AF89" s="148"/>
      <c r="AG89" s="148" t="s">
        <v>159</v>
      </c>
      <c r="AH89" s="148">
        <v>0</v>
      </c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x14ac:dyDescent="0.25">
      <c r="A90" s="161" t="s">
        <v>131</v>
      </c>
      <c r="B90" s="162" t="s">
        <v>86</v>
      </c>
      <c r="C90" s="183" t="s">
        <v>87</v>
      </c>
      <c r="D90" s="163"/>
      <c r="E90" s="164"/>
      <c r="F90" s="165"/>
      <c r="G90" s="165">
        <f>SUMIF(AG91:AG113,"&lt;&gt;NOR",G91:G113)</f>
        <v>0</v>
      </c>
      <c r="H90" s="165"/>
      <c r="I90" s="165">
        <f>SUM(I91:I113)</f>
        <v>0</v>
      </c>
      <c r="J90" s="165"/>
      <c r="K90" s="165">
        <f>SUM(K91:K113)</f>
        <v>0</v>
      </c>
      <c r="L90" s="165"/>
      <c r="M90" s="165">
        <f>SUM(M91:M113)</f>
        <v>0</v>
      </c>
      <c r="N90" s="165"/>
      <c r="O90" s="165">
        <f>SUM(O91:O113)</f>
        <v>2.97</v>
      </c>
      <c r="P90" s="165"/>
      <c r="Q90" s="165">
        <f>SUM(Q91:Q113)</f>
        <v>0</v>
      </c>
      <c r="R90" s="165"/>
      <c r="S90" s="165"/>
      <c r="T90" s="166"/>
      <c r="U90" s="160"/>
      <c r="V90" s="160">
        <f>SUM(V91:V113)</f>
        <v>13.240000000000002</v>
      </c>
      <c r="W90" s="160"/>
      <c r="X90" s="160"/>
      <c r="AG90" t="s">
        <v>132</v>
      </c>
    </row>
    <row r="91" spans="1:60" ht="20.399999999999999" outlineLevel="1" x14ac:dyDescent="0.25">
      <c r="A91" s="167">
        <v>26</v>
      </c>
      <c r="B91" s="168" t="s">
        <v>758</v>
      </c>
      <c r="C91" s="185" t="s">
        <v>759</v>
      </c>
      <c r="D91" s="169" t="s">
        <v>230</v>
      </c>
      <c r="E91" s="170">
        <v>12</v>
      </c>
      <c r="F91" s="171"/>
      <c r="G91" s="172">
        <f>ROUND(E91*F91,2)</f>
        <v>0</v>
      </c>
      <c r="H91" s="171"/>
      <c r="I91" s="172">
        <f>ROUND(E91*H91,2)</f>
        <v>0</v>
      </c>
      <c r="J91" s="171"/>
      <c r="K91" s="172">
        <f>ROUND(E91*J91,2)</f>
        <v>0</v>
      </c>
      <c r="L91" s="172">
        <v>21</v>
      </c>
      <c r="M91" s="172">
        <f>G91*(1+L91/100)</f>
        <v>0</v>
      </c>
      <c r="N91" s="172">
        <v>2.0000000000000002E-5</v>
      </c>
      <c r="O91" s="172">
        <f>ROUND(E91*N91,2)</f>
        <v>0</v>
      </c>
      <c r="P91" s="172">
        <v>0</v>
      </c>
      <c r="Q91" s="172">
        <f>ROUND(E91*P91,2)</f>
        <v>0</v>
      </c>
      <c r="R91" s="172" t="s">
        <v>311</v>
      </c>
      <c r="S91" s="172" t="s">
        <v>136</v>
      </c>
      <c r="T91" s="173" t="s">
        <v>182</v>
      </c>
      <c r="U91" s="157">
        <v>0.107</v>
      </c>
      <c r="V91" s="157">
        <f>ROUND(E91*U91,2)</f>
        <v>1.28</v>
      </c>
      <c r="W91" s="157"/>
      <c r="X91" s="157" t="s">
        <v>183</v>
      </c>
      <c r="Y91" s="148"/>
      <c r="Z91" s="148"/>
      <c r="AA91" s="148"/>
      <c r="AB91" s="148"/>
      <c r="AC91" s="148"/>
      <c r="AD91" s="148"/>
      <c r="AE91" s="148"/>
      <c r="AF91" s="148"/>
      <c r="AG91" s="148" t="s">
        <v>184</v>
      </c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outlineLevel="1" x14ac:dyDescent="0.25">
      <c r="A92" s="155"/>
      <c r="B92" s="156"/>
      <c r="C92" s="262" t="s">
        <v>333</v>
      </c>
      <c r="D92" s="263"/>
      <c r="E92" s="263"/>
      <c r="F92" s="263"/>
      <c r="G92" s="263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48"/>
      <c r="Z92" s="148"/>
      <c r="AA92" s="148"/>
      <c r="AB92" s="148"/>
      <c r="AC92" s="148"/>
      <c r="AD92" s="148"/>
      <c r="AE92" s="148"/>
      <c r="AF92" s="148"/>
      <c r="AG92" s="148" t="s">
        <v>186</v>
      </c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outlineLevel="1" x14ac:dyDescent="0.25">
      <c r="A93" s="155"/>
      <c r="B93" s="156"/>
      <c r="C93" s="186" t="s">
        <v>760</v>
      </c>
      <c r="D93" s="158"/>
      <c r="E93" s="159">
        <v>12</v>
      </c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48"/>
      <c r="Z93" s="148"/>
      <c r="AA93" s="148"/>
      <c r="AB93" s="148"/>
      <c r="AC93" s="148"/>
      <c r="AD93" s="148"/>
      <c r="AE93" s="148"/>
      <c r="AF93" s="148"/>
      <c r="AG93" s="148" t="s">
        <v>159</v>
      </c>
      <c r="AH93" s="148">
        <v>0</v>
      </c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ht="20.399999999999999" outlineLevel="1" x14ac:dyDescent="0.25">
      <c r="A94" s="167">
        <v>27</v>
      </c>
      <c r="B94" s="168" t="s">
        <v>761</v>
      </c>
      <c r="C94" s="185" t="s">
        <v>762</v>
      </c>
      <c r="D94" s="169" t="s">
        <v>230</v>
      </c>
      <c r="E94" s="170">
        <v>12</v>
      </c>
      <c r="F94" s="171"/>
      <c r="G94" s="172">
        <f>ROUND(E94*F94,2)</f>
        <v>0</v>
      </c>
      <c r="H94" s="171"/>
      <c r="I94" s="172">
        <f>ROUND(E94*H94,2)</f>
        <v>0</v>
      </c>
      <c r="J94" s="171"/>
      <c r="K94" s="172">
        <f>ROUND(E94*J94,2)</f>
        <v>0</v>
      </c>
      <c r="L94" s="172">
        <v>21</v>
      </c>
      <c r="M94" s="172">
        <f>G94*(1+L94/100)</f>
        <v>0</v>
      </c>
      <c r="N94" s="172">
        <v>1.1E-4</v>
      </c>
      <c r="O94" s="172">
        <f>ROUND(E94*N94,2)</f>
        <v>0</v>
      </c>
      <c r="P94" s="172">
        <v>0</v>
      </c>
      <c r="Q94" s="172">
        <f>ROUND(E94*P94,2)</f>
        <v>0</v>
      </c>
      <c r="R94" s="172" t="s">
        <v>311</v>
      </c>
      <c r="S94" s="172" t="s">
        <v>136</v>
      </c>
      <c r="T94" s="173" t="s">
        <v>182</v>
      </c>
      <c r="U94" s="157">
        <v>0.13200000000000001</v>
      </c>
      <c r="V94" s="157">
        <f>ROUND(E94*U94,2)</f>
        <v>1.58</v>
      </c>
      <c r="W94" s="157"/>
      <c r="X94" s="157" t="s">
        <v>183</v>
      </c>
      <c r="Y94" s="148"/>
      <c r="Z94" s="148"/>
      <c r="AA94" s="148"/>
      <c r="AB94" s="148"/>
      <c r="AC94" s="148"/>
      <c r="AD94" s="148"/>
      <c r="AE94" s="148"/>
      <c r="AF94" s="148"/>
      <c r="AG94" s="148" t="s">
        <v>184</v>
      </c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outlineLevel="1" x14ac:dyDescent="0.25">
      <c r="A95" s="155"/>
      <c r="B95" s="156"/>
      <c r="C95" s="262" t="s">
        <v>333</v>
      </c>
      <c r="D95" s="263"/>
      <c r="E95" s="263"/>
      <c r="F95" s="263"/>
      <c r="G95" s="263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48"/>
      <c r="Z95" s="148"/>
      <c r="AA95" s="148"/>
      <c r="AB95" s="148"/>
      <c r="AC95" s="148"/>
      <c r="AD95" s="148"/>
      <c r="AE95" s="148"/>
      <c r="AF95" s="148"/>
      <c r="AG95" s="148" t="s">
        <v>186</v>
      </c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outlineLevel="1" x14ac:dyDescent="0.25">
      <c r="A96" s="155"/>
      <c r="B96" s="156"/>
      <c r="C96" s="186" t="s">
        <v>763</v>
      </c>
      <c r="D96" s="158"/>
      <c r="E96" s="159">
        <v>12</v>
      </c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48"/>
      <c r="Z96" s="148"/>
      <c r="AA96" s="148"/>
      <c r="AB96" s="148"/>
      <c r="AC96" s="148"/>
      <c r="AD96" s="148"/>
      <c r="AE96" s="148"/>
      <c r="AF96" s="148"/>
      <c r="AG96" s="148" t="s">
        <v>159</v>
      </c>
      <c r="AH96" s="148">
        <v>0</v>
      </c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ht="20.399999999999999" outlineLevel="1" x14ac:dyDescent="0.25">
      <c r="A97" s="167">
        <v>28</v>
      </c>
      <c r="B97" s="168" t="s">
        <v>764</v>
      </c>
      <c r="C97" s="185" t="s">
        <v>765</v>
      </c>
      <c r="D97" s="169" t="s">
        <v>190</v>
      </c>
      <c r="E97" s="170">
        <v>4</v>
      </c>
      <c r="F97" s="171"/>
      <c r="G97" s="172">
        <f>ROUND(E97*F97,2)</f>
        <v>0</v>
      </c>
      <c r="H97" s="171"/>
      <c r="I97" s="172">
        <f>ROUND(E97*H97,2)</f>
        <v>0</v>
      </c>
      <c r="J97" s="171"/>
      <c r="K97" s="172">
        <f>ROUND(E97*J97,2)</f>
        <v>0</v>
      </c>
      <c r="L97" s="172">
        <v>21</v>
      </c>
      <c r="M97" s="172">
        <f>G97*(1+L97/100)</f>
        <v>0</v>
      </c>
      <c r="N97" s="172">
        <v>0</v>
      </c>
      <c r="O97" s="172">
        <f>ROUND(E97*N97,2)</f>
        <v>0</v>
      </c>
      <c r="P97" s="172">
        <v>0</v>
      </c>
      <c r="Q97" s="172">
        <f>ROUND(E97*P97,2)</f>
        <v>0</v>
      </c>
      <c r="R97" s="172" t="s">
        <v>311</v>
      </c>
      <c r="S97" s="172" t="s">
        <v>136</v>
      </c>
      <c r="T97" s="173" t="s">
        <v>182</v>
      </c>
      <c r="U97" s="157">
        <v>0.9</v>
      </c>
      <c r="V97" s="157">
        <f>ROUND(E97*U97,2)</f>
        <v>3.6</v>
      </c>
      <c r="W97" s="157"/>
      <c r="X97" s="157" t="s">
        <v>183</v>
      </c>
      <c r="Y97" s="148"/>
      <c r="Z97" s="148"/>
      <c r="AA97" s="148"/>
      <c r="AB97" s="148"/>
      <c r="AC97" s="148"/>
      <c r="AD97" s="148"/>
      <c r="AE97" s="148"/>
      <c r="AF97" s="148"/>
      <c r="AG97" s="148" t="s">
        <v>184</v>
      </c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outlineLevel="1" x14ac:dyDescent="0.25">
      <c r="A98" s="155"/>
      <c r="B98" s="156"/>
      <c r="C98" s="262" t="s">
        <v>766</v>
      </c>
      <c r="D98" s="263"/>
      <c r="E98" s="263"/>
      <c r="F98" s="263"/>
      <c r="G98" s="263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48"/>
      <c r="Z98" s="148"/>
      <c r="AA98" s="148"/>
      <c r="AB98" s="148"/>
      <c r="AC98" s="148"/>
      <c r="AD98" s="148"/>
      <c r="AE98" s="148"/>
      <c r="AF98" s="148"/>
      <c r="AG98" s="148" t="s">
        <v>186</v>
      </c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outlineLevel="1" x14ac:dyDescent="0.25">
      <c r="A99" s="155"/>
      <c r="B99" s="156"/>
      <c r="C99" s="186" t="s">
        <v>767</v>
      </c>
      <c r="D99" s="158"/>
      <c r="E99" s="159">
        <v>4</v>
      </c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48"/>
      <c r="Z99" s="148"/>
      <c r="AA99" s="148"/>
      <c r="AB99" s="148"/>
      <c r="AC99" s="148"/>
      <c r="AD99" s="148"/>
      <c r="AE99" s="148"/>
      <c r="AF99" s="148"/>
      <c r="AG99" s="148" t="s">
        <v>159</v>
      </c>
      <c r="AH99" s="148">
        <v>0</v>
      </c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outlineLevel="1" x14ac:dyDescent="0.25">
      <c r="A100" s="167">
        <v>29</v>
      </c>
      <c r="B100" s="168" t="s">
        <v>768</v>
      </c>
      <c r="C100" s="185" t="s">
        <v>769</v>
      </c>
      <c r="D100" s="169" t="s">
        <v>190</v>
      </c>
      <c r="E100" s="170">
        <v>4</v>
      </c>
      <c r="F100" s="171"/>
      <c r="G100" s="172">
        <f>ROUND(E100*F100,2)</f>
        <v>0</v>
      </c>
      <c r="H100" s="171"/>
      <c r="I100" s="172">
        <f>ROUND(E100*H100,2)</f>
        <v>0</v>
      </c>
      <c r="J100" s="171"/>
      <c r="K100" s="172">
        <f>ROUND(E100*J100,2)</f>
        <v>0</v>
      </c>
      <c r="L100" s="172">
        <v>21</v>
      </c>
      <c r="M100" s="172">
        <f>G100*(1+L100/100)</f>
        <v>0</v>
      </c>
      <c r="N100" s="172">
        <v>7.0200000000000002E-3</v>
      </c>
      <c r="O100" s="172">
        <f>ROUND(E100*N100,2)</f>
        <v>0.03</v>
      </c>
      <c r="P100" s="172">
        <v>0</v>
      </c>
      <c r="Q100" s="172">
        <f>ROUND(E100*P100,2)</f>
        <v>0</v>
      </c>
      <c r="R100" s="172" t="s">
        <v>311</v>
      </c>
      <c r="S100" s="172" t="s">
        <v>136</v>
      </c>
      <c r="T100" s="173" t="s">
        <v>182</v>
      </c>
      <c r="U100" s="157">
        <v>1.694</v>
      </c>
      <c r="V100" s="157">
        <f>ROUND(E100*U100,2)</f>
        <v>6.78</v>
      </c>
      <c r="W100" s="157"/>
      <c r="X100" s="157" t="s">
        <v>183</v>
      </c>
      <c r="Y100" s="148"/>
      <c r="Z100" s="148"/>
      <c r="AA100" s="148"/>
      <c r="AB100" s="148"/>
      <c r="AC100" s="148"/>
      <c r="AD100" s="148"/>
      <c r="AE100" s="148"/>
      <c r="AF100" s="148"/>
      <c r="AG100" s="148" t="s">
        <v>184</v>
      </c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outlineLevel="1" x14ac:dyDescent="0.25">
      <c r="A101" s="155"/>
      <c r="B101" s="156"/>
      <c r="C101" s="186" t="s">
        <v>767</v>
      </c>
      <c r="D101" s="158"/>
      <c r="E101" s="159">
        <v>4</v>
      </c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48"/>
      <c r="Z101" s="148"/>
      <c r="AA101" s="148"/>
      <c r="AB101" s="148"/>
      <c r="AC101" s="148"/>
      <c r="AD101" s="148"/>
      <c r="AE101" s="148"/>
      <c r="AF101" s="148"/>
      <c r="AG101" s="148" t="s">
        <v>159</v>
      </c>
      <c r="AH101" s="148">
        <v>0</v>
      </c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outlineLevel="1" x14ac:dyDescent="0.25">
      <c r="A102" s="167">
        <v>30</v>
      </c>
      <c r="B102" s="168" t="s">
        <v>770</v>
      </c>
      <c r="C102" s="185" t="s">
        <v>771</v>
      </c>
      <c r="D102" s="169" t="s">
        <v>190</v>
      </c>
      <c r="E102" s="170">
        <v>12</v>
      </c>
      <c r="F102" s="171"/>
      <c r="G102" s="172">
        <f>ROUND(E102*F102,2)</f>
        <v>0</v>
      </c>
      <c r="H102" s="171"/>
      <c r="I102" s="172">
        <f>ROUND(E102*H102,2)</f>
        <v>0</v>
      </c>
      <c r="J102" s="171"/>
      <c r="K102" s="172">
        <f>ROUND(E102*J102,2)</f>
        <v>0</v>
      </c>
      <c r="L102" s="172">
        <v>21</v>
      </c>
      <c r="M102" s="172">
        <f>G102*(1+L102/100)</f>
        <v>0</v>
      </c>
      <c r="N102" s="172">
        <v>1.5E-3</v>
      </c>
      <c r="O102" s="172">
        <f>ROUND(E102*N102,2)</f>
        <v>0.02</v>
      </c>
      <c r="P102" s="172">
        <v>0</v>
      </c>
      <c r="Q102" s="172">
        <f>ROUND(E102*P102,2)</f>
        <v>0</v>
      </c>
      <c r="R102" s="172"/>
      <c r="S102" s="172" t="s">
        <v>403</v>
      </c>
      <c r="T102" s="173" t="s">
        <v>137</v>
      </c>
      <c r="U102" s="157">
        <v>0</v>
      </c>
      <c r="V102" s="157">
        <f>ROUND(E102*U102,2)</f>
        <v>0</v>
      </c>
      <c r="W102" s="157"/>
      <c r="X102" s="157" t="s">
        <v>183</v>
      </c>
      <c r="Y102" s="148"/>
      <c r="Z102" s="148"/>
      <c r="AA102" s="148"/>
      <c r="AB102" s="148"/>
      <c r="AC102" s="148"/>
      <c r="AD102" s="148"/>
      <c r="AE102" s="148"/>
      <c r="AF102" s="148"/>
      <c r="AG102" s="148" t="s">
        <v>184</v>
      </c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outlineLevel="1" x14ac:dyDescent="0.25">
      <c r="A103" s="155"/>
      <c r="B103" s="156"/>
      <c r="C103" s="186" t="s">
        <v>772</v>
      </c>
      <c r="D103" s="158"/>
      <c r="E103" s="159">
        <v>12</v>
      </c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48"/>
      <c r="Z103" s="148"/>
      <c r="AA103" s="148"/>
      <c r="AB103" s="148"/>
      <c r="AC103" s="148"/>
      <c r="AD103" s="148"/>
      <c r="AE103" s="148"/>
      <c r="AF103" s="148"/>
      <c r="AG103" s="148" t="s">
        <v>159</v>
      </c>
      <c r="AH103" s="148">
        <v>0</v>
      </c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outlineLevel="1" x14ac:dyDescent="0.25">
      <c r="A104" s="167">
        <v>31</v>
      </c>
      <c r="B104" s="168" t="s">
        <v>773</v>
      </c>
      <c r="C104" s="185" t="s">
        <v>774</v>
      </c>
      <c r="D104" s="169" t="s">
        <v>190</v>
      </c>
      <c r="E104" s="170">
        <v>12</v>
      </c>
      <c r="F104" s="171"/>
      <c r="G104" s="172">
        <f>ROUND(E104*F104,2)</f>
        <v>0</v>
      </c>
      <c r="H104" s="171"/>
      <c r="I104" s="172">
        <f>ROUND(E104*H104,2)</f>
        <v>0</v>
      </c>
      <c r="J104" s="171"/>
      <c r="K104" s="172">
        <f>ROUND(E104*J104,2)</f>
        <v>0</v>
      </c>
      <c r="L104" s="172">
        <v>21</v>
      </c>
      <c r="M104" s="172">
        <f>G104*(1+L104/100)</f>
        <v>0</v>
      </c>
      <c r="N104" s="172">
        <v>4.1000000000000003E-3</v>
      </c>
      <c r="O104" s="172">
        <f>ROUND(E104*N104,2)</f>
        <v>0.05</v>
      </c>
      <c r="P104" s="172">
        <v>0</v>
      </c>
      <c r="Q104" s="172">
        <f>ROUND(E104*P104,2)</f>
        <v>0</v>
      </c>
      <c r="R104" s="172"/>
      <c r="S104" s="172" t="s">
        <v>403</v>
      </c>
      <c r="T104" s="173" t="s">
        <v>137</v>
      </c>
      <c r="U104" s="157">
        <v>0</v>
      </c>
      <c r="V104" s="157">
        <f>ROUND(E104*U104,2)</f>
        <v>0</v>
      </c>
      <c r="W104" s="157"/>
      <c r="X104" s="157" t="s">
        <v>183</v>
      </c>
      <c r="Y104" s="148"/>
      <c r="Z104" s="148"/>
      <c r="AA104" s="148"/>
      <c r="AB104" s="148"/>
      <c r="AC104" s="148"/>
      <c r="AD104" s="148"/>
      <c r="AE104" s="148"/>
      <c r="AF104" s="148"/>
      <c r="AG104" s="148" t="s">
        <v>184</v>
      </c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outlineLevel="1" x14ac:dyDescent="0.25">
      <c r="A105" s="155"/>
      <c r="B105" s="156"/>
      <c r="C105" s="186" t="s">
        <v>775</v>
      </c>
      <c r="D105" s="158"/>
      <c r="E105" s="159">
        <v>12</v>
      </c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48"/>
      <c r="Z105" s="148"/>
      <c r="AA105" s="148"/>
      <c r="AB105" s="148"/>
      <c r="AC105" s="148"/>
      <c r="AD105" s="148"/>
      <c r="AE105" s="148"/>
      <c r="AF105" s="148"/>
      <c r="AG105" s="148" t="s">
        <v>159</v>
      </c>
      <c r="AH105" s="148">
        <v>0</v>
      </c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outlineLevel="1" x14ac:dyDescent="0.25">
      <c r="A106" s="167">
        <v>32</v>
      </c>
      <c r="B106" s="168" t="s">
        <v>776</v>
      </c>
      <c r="C106" s="185" t="s">
        <v>777</v>
      </c>
      <c r="D106" s="169" t="s">
        <v>778</v>
      </c>
      <c r="E106" s="170">
        <v>4</v>
      </c>
      <c r="F106" s="171"/>
      <c r="G106" s="172">
        <f>ROUND(E106*F106,2)</f>
        <v>0</v>
      </c>
      <c r="H106" s="171"/>
      <c r="I106" s="172">
        <f>ROUND(E106*H106,2)</f>
        <v>0</v>
      </c>
      <c r="J106" s="171"/>
      <c r="K106" s="172">
        <f>ROUND(E106*J106,2)</f>
        <v>0</v>
      </c>
      <c r="L106" s="172">
        <v>21</v>
      </c>
      <c r="M106" s="172">
        <f>G106*(1+L106/100)</f>
        <v>0</v>
      </c>
      <c r="N106" s="172">
        <v>0</v>
      </c>
      <c r="O106" s="172">
        <f>ROUND(E106*N106,2)</f>
        <v>0</v>
      </c>
      <c r="P106" s="172">
        <v>0</v>
      </c>
      <c r="Q106" s="172">
        <f>ROUND(E106*P106,2)</f>
        <v>0</v>
      </c>
      <c r="R106" s="172"/>
      <c r="S106" s="172" t="s">
        <v>403</v>
      </c>
      <c r="T106" s="173" t="s">
        <v>137</v>
      </c>
      <c r="U106" s="157">
        <v>0</v>
      </c>
      <c r="V106" s="157">
        <f>ROUND(E106*U106,2)</f>
        <v>0</v>
      </c>
      <c r="W106" s="157"/>
      <c r="X106" s="157" t="s">
        <v>183</v>
      </c>
      <c r="Y106" s="148"/>
      <c r="Z106" s="148"/>
      <c r="AA106" s="148"/>
      <c r="AB106" s="148"/>
      <c r="AC106" s="148"/>
      <c r="AD106" s="148"/>
      <c r="AE106" s="148"/>
      <c r="AF106" s="148"/>
      <c r="AG106" s="148" t="s">
        <v>184</v>
      </c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outlineLevel="1" x14ac:dyDescent="0.25">
      <c r="A107" s="155"/>
      <c r="B107" s="156"/>
      <c r="C107" s="186" t="s">
        <v>779</v>
      </c>
      <c r="D107" s="158"/>
      <c r="E107" s="159">
        <v>4</v>
      </c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48"/>
      <c r="Z107" s="148"/>
      <c r="AA107" s="148"/>
      <c r="AB107" s="148"/>
      <c r="AC107" s="148"/>
      <c r="AD107" s="148"/>
      <c r="AE107" s="148"/>
      <c r="AF107" s="148"/>
      <c r="AG107" s="148" t="s">
        <v>159</v>
      </c>
      <c r="AH107" s="148">
        <v>0</v>
      </c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ht="20.399999999999999" outlineLevel="1" x14ac:dyDescent="0.25">
      <c r="A108" s="167">
        <v>33</v>
      </c>
      <c r="B108" s="168" t="s">
        <v>780</v>
      </c>
      <c r="C108" s="185" t="s">
        <v>781</v>
      </c>
      <c r="D108" s="169" t="s">
        <v>190</v>
      </c>
      <c r="E108" s="170">
        <v>4</v>
      </c>
      <c r="F108" s="171"/>
      <c r="G108" s="172">
        <f>ROUND(E108*F108,2)</f>
        <v>0</v>
      </c>
      <c r="H108" s="171"/>
      <c r="I108" s="172">
        <f>ROUND(E108*H108,2)</f>
        <v>0</v>
      </c>
      <c r="J108" s="171"/>
      <c r="K108" s="172">
        <f>ROUND(E108*J108,2)</f>
        <v>0</v>
      </c>
      <c r="L108" s="172">
        <v>21</v>
      </c>
      <c r="M108" s="172">
        <f>G108*(1+L108/100)</f>
        <v>0</v>
      </c>
      <c r="N108" s="172">
        <v>0.158</v>
      </c>
      <c r="O108" s="172">
        <f>ROUND(E108*N108,2)</f>
        <v>0.63</v>
      </c>
      <c r="P108" s="172">
        <v>0</v>
      </c>
      <c r="Q108" s="172">
        <f>ROUND(E108*P108,2)</f>
        <v>0</v>
      </c>
      <c r="R108" s="172" t="s">
        <v>305</v>
      </c>
      <c r="S108" s="172" t="s">
        <v>136</v>
      </c>
      <c r="T108" s="173" t="s">
        <v>182</v>
      </c>
      <c r="U108" s="157">
        <v>0</v>
      </c>
      <c r="V108" s="157">
        <f>ROUND(E108*U108,2)</f>
        <v>0</v>
      </c>
      <c r="W108" s="157"/>
      <c r="X108" s="157" t="s">
        <v>306</v>
      </c>
      <c r="Y108" s="148"/>
      <c r="Z108" s="148"/>
      <c r="AA108" s="148"/>
      <c r="AB108" s="148"/>
      <c r="AC108" s="148"/>
      <c r="AD108" s="148"/>
      <c r="AE108" s="148"/>
      <c r="AF108" s="148"/>
      <c r="AG108" s="148" t="s">
        <v>782</v>
      </c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outlineLevel="1" x14ac:dyDescent="0.25">
      <c r="A109" s="155"/>
      <c r="B109" s="156"/>
      <c r="C109" s="186" t="s">
        <v>767</v>
      </c>
      <c r="D109" s="158"/>
      <c r="E109" s="159">
        <v>4</v>
      </c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48"/>
      <c r="Z109" s="148"/>
      <c r="AA109" s="148"/>
      <c r="AB109" s="148"/>
      <c r="AC109" s="148"/>
      <c r="AD109" s="148"/>
      <c r="AE109" s="148"/>
      <c r="AF109" s="148"/>
      <c r="AG109" s="148" t="s">
        <v>159</v>
      </c>
      <c r="AH109" s="148">
        <v>0</v>
      </c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ht="20.399999999999999" outlineLevel="1" x14ac:dyDescent="0.25">
      <c r="A110" s="167">
        <v>34</v>
      </c>
      <c r="B110" s="168" t="s">
        <v>783</v>
      </c>
      <c r="C110" s="185" t="s">
        <v>784</v>
      </c>
      <c r="D110" s="169" t="s">
        <v>190</v>
      </c>
      <c r="E110" s="170">
        <v>4</v>
      </c>
      <c r="F110" s="171"/>
      <c r="G110" s="172">
        <f>ROUND(E110*F110,2)</f>
        <v>0</v>
      </c>
      <c r="H110" s="171"/>
      <c r="I110" s="172">
        <f>ROUND(E110*H110,2)</f>
        <v>0</v>
      </c>
      <c r="J110" s="171"/>
      <c r="K110" s="172">
        <f>ROUND(E110*J110,2)</f>
        <v>0</v>
      </c>
      <c r="L110" s="172">
        <v>21</v>
      </c>
      <c r="M110" s="172">
        <f>G110*(1+L110/100)</f>
        <v>0</v>
      </c>
      <c r="N110" s="172">
        <v>0.505</v>
      </c>
      <c r="O110" s="172">
        <f>ROUND(E110*N110,2)</f>
        <v>2.02</v>
      </c>
      <c r="P110" s="172">
        <v>0</v>
      </c>
      <c r="Q110" s="172">
        <f>ROUND(E110*P110,2)</f>
        <v>0</v>
      </c>
      <c r="R110" s="172" t="s">
        <v>305</v>
      </c>
      <c r="S110" s="172" t="s">
        <v>136</v>
      </c>
      <c r="T110" s="173" t="s">
        <v>182</v>
      </c>
      <c r="U110" s="157">
        <v>0</v>
      </c>
      <c r="V110" s="157">
        <f>ROUND(E110*U110,2)</f>
        <v>0</v>
      </c>
      <c r="W110" s="157"/>
      <c r="X110" s="157" t="s">
        <v>306</v>
      </c>
      <c r="Y110" s="148"/>
      <c r="Z110" s="148"/>
      <c r="AA110" s="148"/>
      <c r="AB110" s="148"/>
      <c r="AC110" s="148"/>
      <c r="AD110" s="148"/>
      <c r="AE110" s="148"/>
      <c r="AF110" s="148"/>
      <c r="AG110" s="148" t="s">
        <v>782</v>
      </c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outlineLevel="1" x14ac:dyDescent="0.25">
      <c r="A111" s="155"/>
      <c r="B111" s="156"/>
      <c r="C111" s="186" t="s">
        <v>767</v>
      </c>
      <c r="D111" s="158"/>
      <c r="E111" s="159">
        <v>4</v>
      </c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48"/>
      <c r="Z111" s="148"/>
      <c r="AA111" s="148"/>
      <c r="AB111" s="148"/>
      <c r="AC111" s="148"/>
      <c r="AD111" s="148"/>
      <c r="AE111" s="148"/>
      <c r="AF111" s="148"/>
      <c r="AG111" s="148" t="s">
        <v>159</v>
      </c>
      <c r="AH111" s="148">
        <v>0</v>
      </c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outlineLevel="1" x14ac:dyDescent="0.25">
      <c r="A112" s="167">
        <v>35</v>
      </c>
      <c r="B112" s="168" t="s">
        <v>785</v>
      </c>
      <c r="C112" s="185" t="s">
        <v>786</v>
      </c>
      <c r="D112" s="169" t="s">
        <v>190</v>
      </c>
      <c r="E112" s="170">
        <v>4</v>
      </c>
      <c r="F112" s="171"/>
      <c r="G112" s="172">
        <f>ROUND(E112*F112,2)</f>
        <v>0</v>
      </c>
      <c r="H112" s="171"/>
      <c r="I112" s="172">
        <f>ROUND(E112*H112,2)</f>
        <v>0</v>
      </c>
      <c r="J112" s="171"/>
      <c r="K112" s="172">
        <f>ROUND(E112*J112,2)</f>
        <v>0</v>
      </c>
      <c r="L112" s="172">
        <v>21</v>
      </c>
      <c r="M112" s="172">
        <f>G112*(1+L112/100)</f>
        <v>0</v>
      </c>
      <c r="N112" s="172">
        <v>5.3999999999999999E-2</v>
      </c>
      <c r="O112" s="172">
        <f>ROUND(E112*N112,2)</f>
        <v>0.22</v>
      </c>
      <c r="P112" s="172">
        <v>0</v>
      </c>
      <c r="Q112" s="172">
        <f>ROUND(E112*P112,2)</f>
        <v>0</v>
      </c>
      <c r="R112" s="172" t="s">
        <v>305</v>
      </c>
      <c r="S112" s="172" t="s">
        <v>136</v>
      </c>
      <c r="T112" s="173" t="s">
        <v>182</v>
      </c>
      <c r="U112" s="157">
        <v>0</v>
      </c>
      <c r="V112" s="157">
        <f>ROUND(E112*U112,2)</f>
        <v>0</v>
      </c>
      <c r="W112" s="157"/>
      <c r="X112" s="157" t="s">
        <v>306</v>
      </c>
      <c r="Y112" s="148"/>
      <c r="Z112" s="148"/>
      <c r="AA112" s="148"/>
      <c r="AB112" s="148"/>
      <c r="AC112" s="148"/>
      <c r="AD112" s="148"/>
      <c r="AE112" s="148"/>
      <c r="AF112" s="148"/>
      <c r="AG112" s="148" t="s">
        <v>782</v>
      </c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outlineLevel="1" x14ac:dyDescent="0.25">
      <c r="A113" s="155"/>
      <c r="B113" s="156"/>
      <c r="C113" s="186" t="s">
        <v>787</v>
      </c>
      <c r="D113" s="158"/>
      <c r="E113" s="159">
        <v>4</v>
      </c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48"/>
      <c r="Z113" s="148"/>
      <c r="AA113" s="148"/>
      <c r="AB113" s="148"/>
      <c r="AC113" s="148"/>
      <c r="AD113" s="148"/>
      <c r="AE113" s="148"/>
      <c r="AF113" s="148"/>
      <c r="AG113" s="148" t="s">
        <v>159</v>
      </c>
      <c r="AH113" s="148">
        <v>0</v>
      </c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x14ac:dyDescent="0.25">
      <c r="A114" s="161" t="s">
        <v>131</v>
      </c>
      <c r="B114" s="162" t="s">
        <v>92</v>
      </c>
      <c r="C114" s="183" t="s">
        <v>93</v>
      </c>
      <c r="D114" s="163"/>
      <c r="E114" s="164"/>
      <c r="F114" s="165"/>
      <c r="G114" s="165">
        <f>SUMIF(AG115:AG116,"&lt;&gt;NOR",G115:G116)</f>
        <v>0</v>
      </c>
      <c r="H114" s="165"/>
      <c r="I114" s="165">
        <f>SUM(I115:I116)</f>
        <v>0</v>
      </c>
      <c r="J114" s="165"/>
      <c r="K114" s="165">
        <f>SUM(K115:K116)</f>
        <v>0</v>
      </c>
      <c r="L114" s="165"/>
      <c r="M114" s="165">
        <f>SUM(M115:M116)</f>
        <v>0</v>
      </c>
      <c r="N114" s="165"/>
      <c r="O114" s="165">
        <f>SUM(O115:O116)</f>
        <v>0</v>
      </c>
      <c r="P114" s="165"/>
      <c r="Q114" s="165">
        <f>SUM(Q115:Q116)</f>
        <v>0</v>
      </c>
      <c r="R114" s="165"/>
      <c r="S114" s="165"/>
      <c r="T114" s="166"/>
      <c r="U114" s="160"/>
      <c r="V114" s="160">
        <f>SUM(V115:V116)</f>
        <v>7.1</v>
      </c>
      <c r="W114" s="160"/>
      <c r="X114" s="160"/>
      <c r="AG114" t="s">
        <v>132</v>
      </c>
    </row>
    <row r="115" spans="1:60" ht="20.399999999999999" outlineLevel="1" x14ac:dyDescent="0.25">
      <c r="A115" s="167">
        <v>36</v>
      </c>
      <c r="B115" s="168" t="s">
        <v>788</v>
      </c>
      <c r="C115" s="185" t="s">
        <v>789</v>
      </c>
      <c r="D115" s="169" t="s">
        <v>478</v>
      </c>
      <c r="E115" s="170">
        <v>33.577860000000001</v>
      </c>
      <c r="F115" s="171"/>
      <c r="G115" s="172">
        <f>ROUND(E115*F115,2)</f>
        <v>0</v>
      </c>
      <c r="H115" s="171"/>
      <c r="I115" s="172">
        <f>ROUND(E115*H115,2)</f>
        <v>0</v>
      </c>
      <c r="J115" s="171"/>
      <c r="K115" s="172">
        <f>ROUND(E115*J115,2)</f>
        <v>0</v>
      </c>
      <c r="L115" s="172">
        <v>21</v>
      </c>
      <c r="M115" s="172">
        <f>G115*(1+L115/100)</f>
        <v>0</v>
      </c>
      <c r="N115" s="172">
        <v>0</v>
      </c>
      <c r="O115" s="172">
        <f>ROUND(E115*N115,2)</f>
        <v>0</v>
      </c>
      <c r="P115" s="172">
        <v>0</v>
      </c>
      <c r="Q115" s="172">
        <f>ROUND(E115*P115,2)</f>
        <v>0</v>
      </c>
      <c r="R115" s="172" t="s">
        <v>311</v>
      </c>
      <c r="S115" s="172" t="s">
        <v>136</v>
      </c>
      <c r="T115" s="173" t="s">
        <v>182</v>
      </c>
      <c r="U115" s="157">
        <v>0.21149999999999999</v>
      </c>
      <c r="V115" s="157">
        <f>ROUND(E115*U115,2)</f>
        <v>7.1</v>
      </c>
      <c r="W115" s="157"/>
      <c r="X115" s="157" t="s">
        <v>183</v>
      </c>
      <c r="Y115" s="148"/>
      <c r="Z115" s="148"/>
      <c r="AA115" s="148"/>
      <c r="AB115" s="148"/>
      <c r="AC115" s="148"/>
      <c r="AD115" s="148"/>
      <c r="AE115" s="148"/>
      <c r="AF115" s="148"/>
      <c r="AG115" s="148" t="s">
        <v>201</v>
      </c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</row>
    <row r="116" spans="1:60" outlineLevel="1" x14ac:dyDescent="0.25">
      <c r="A116" s="155"/>
      <c r="B116" s="156"/>
      <c r="C116" s="262" t="s">
        <v>790</v>
      </c>
      <c r="D116" s="263"/>
      <c r="E116" s="263"/>
      <c r="F116" s="263"/>
      <c r="G116" s="263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48"/>
      <c r="Z116" s="148"/>
      <c r="AA116" s="148"/>
      <c r="AB116" s="148"/>
      <c r="AC116" s="148"/>
      <c r="AD116" s="148"/>
      <c r="AE116" s="148"/>
      <c r="AF116" s="148"/>
      <c r="AG116" s="148" t="s">
        <v>186</v>
      </c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60" x14ac:dyDescent="0.25">
      <c r="A117" s="161" t="s">
        <v>131</v>
      </c>
      <c r="B117" s="162" t="s">
        <v>95</v>
      </c>
      <c r="C117" s="183" t="s">
        <v>96</v>
      </c>
      <c r="D117" s="163"/>
      <c r="E117" s="164"/>
      <c r="F117" s="165"/>
      <c r="G117" s="165">
        <f>SUMIF(AG118:AG131,"&lt;&gt;NOR",G118:G131)</f>
        <v>0</v>
      </c>
      <c r="H117" s="165"/>
      <c r="I117" s="165">
        <f>SUM(I118:I131)</f>
        <v>0</v>
      </c>
      <c r="J117" s="165"/>
      <c r="K117" s="165">
        <f>SUM(K118:K131)</f>
        <v>0</v>
      </c>
      <c r="L117" s="165"/>
      <c r="M117" s="165">
        <f>SUM(M118:M131)</f>
        <v>0</v>
      </c>
      <c r="N117" s="165"/>
      <c r="O117" s="165">
        <f>SUM(O118:O131)</f>
        <v>0.06</v>
      </c>
      <c r="P117" s="165"/>
      <c r="Q117" s="165">
        <f>SUM(Q118:Q131)</f>
        <v>0</v>
      </c>
      <c r="R117" s="165"/>
      <c r="S117" s="165"/>
      <c r="T117" s="166"/>
      <c r="U117" s="160"/>
      <c r="V117" s="160">
        <f>SUM(V118:V131)</f>
        <v>0</v>
      </c>
      <c r="W117" s="160"/>
      <c r="X117" s="160"/>
      <c r="AG117" t="s">
        <v>132</v>
      </c>
    </row>
    <row r="118" spans="1:60" outlineLevel="1" x14ac:dyDescent="0.25">
      <c r="A118" s="167">
        <v>37</v>
      </c>
      <c r="B118" s="168" t="s">
        <v>791</v>
      </c>
      <c r="C118" s="185" t="s">
        <v>792</v>
      </c>
      <c r="D118" s="169" t="s">
        <v>208</v>
      </c>
      <c r="E118" s="170">
        <v>41.7</v>
      </c>
      <c r="F118" s="171"/>
      <c r="G118" s="172">
        <f>ROUND(E118*F118,2)</f>
        <v>0</v>
      </c>
      <c r="H118" s="171"/>
      <c r="I118" s="172">
        <f>ROUND(E118*H118,2)</f>
        <v>0</v>
      </c>
      <c r="J118" s="171"/>
      <c r="K118" s="172">
        <f>ROUND(E118*J118,2)</f>
        <v>0</v>
      </c>
      <c r="L118" s="172">
        <v>21</v>
      </c>
      <c r="M118" s="172">
        <f>G118*(1+L118/100)</f>
        <v>0</v>
      </c>
      <c r="N118" s="172">
        <v>7.5000000000000002E-4</v>
      </c>
      <c r="O118" s="172">
        <f>ROUND(E118*N118,2)</f>
        <v>0.03</v>
      </c>
      <c r="P118" s="172">
        <v>0</v>
      </c>
      <c r="Q118" s="172">
        <f>ROUND(E118*P118,2)</f>
        <v>0</v>
      </c>
      <c r="R118" s="172"/>
      <c r="S118" s="172" t="s">
        <v>403</v>
      </c>
      <c r="T118" s="173" t="s">
        <v>137</v>
      </c>
      <c r="U118" s="157">
        <v>0</v>
      </c>
      <c r="V118" s="157">
        <f>ROUND(E118*U118,2)</f>
        <v>0</v>
      </c>
      <c r="W118" s="157"/>
      <c r="X118" s="157" t="s">
        <v>183</v>
      </c>
      <c r="Y118" s="148"/>
      <c r="Z118" s="148"/>
      <c r="AA118" s="148"/>
      <c r="AB118" s="148"/>
      <c r="AC118" s="148"/>
      <c r="AD118" s="148"/>
      <c r="AE118" s="148"/>
      <c r="AF118" s="148"/>
      <c r="AG118" s="148" t="s">
        <v>184</v>
      </c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outlineLevel="1" x14ac:dyDescent="0.25">
      <c r="A119" s="155"/>
      <c r="B119" s="156"/>
      <c r="C119" s="194" t="s">
        <v>699</v>
      </c>
      <c r="D119" s="190"/>
      <c r="E119" s="191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48"/>
      <c r="Z119" s="148"/>
      <c r="AA119" s="148"/>
      <c r="AB119" s="148"/>
      <c r="AC119" s="148"/>
      <c r="AD119" s="148"/>
      <c r="AE119" s="148"/>
      <c r="AF119" s="148"/>
      <c r="AG119" s="148" t="s">
        <v>159</v>
      </c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outlineLevel="1" x14ac:dyDescent="0.25">
      <c r="A120" s="155"/>
      <c r="B120" s="156"/>
      <c r="C120" s="195" t="s">
        <v>700</v>
      </c>
      <c r="D120" s="190"/>
      <c r="E120" s="191">
        <v>13.247999999999999</v>
      </c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48"/>
      <c r="Z120" s="148"/>
      <c r="AA120" s="148"/>
      <c r="AB120" s="148"/>
      <c r="AC120" s="148"/>
      <c r="AD120" s="148"/>
      <c r="AE120" s="148"/>
      <c r="AF120" s="148"/>
      <c r="AG120" s="148" t="s">
        <v>159</v>
      </c>
      <c r="AH120" s="148">
        <v>2</v>
      </c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outlineLevel="1" x14ac:dyDescent="0.25">
      <c r="A121" s="155"/>
      <c r="B121" s="156"/>
      <c r="C121" s="195" t="s">
        <v>701</v>
      </c>
      <c r="D121" s="190"/>
      <c r="E121" s="191">
        <v>21.504000000000001</v>
      </c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48"/>
      <c r="Z121" s="148"/>
      <c r="AA121" s="148"/>
      <c r="AB121" s="148"/>
      <c r="AC121" s="148"/>
      <c r="AD121" s="148"/>
      <c r="AE121" s="148"/>
      <c r="AF121" s="148"/>
      <c r="AG121" s="148" t="s">
        <v>159</v>
      </c>
      <c r="AH121" s="148">
        <v>2</v>
      </c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outlineLevel="1" x14ac:dyDescent="0.25">
      <c r="A122" s="155"/>
      <c r="B122" s="156"/>
      <c r="C122" s="196" t="s">
        <v>702</v>
      </c>
      <c r="D122" s="192"/>
      <c r="E122" s="193">
        <v>34.752000000000002</v>
      </c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48"/>
      <c r="Z122" s="148"/>
      <c r="AA122" s="148"/>
      <c r="AB122" s="148"/>
      <c r="AC122" s="148"/>
      <c r="AD122" s="148"/>
      <c r="AE122" s="148"/>
      <c r="AF122" s="148"/>
      <c r="AG122" s="148" t="s">
        <v>159</v>
      </c>
      <c r="AH122" s="148">
        <v>3</v>
      </c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outlineLevel="1" x14ac:dyDescent="0.25">
      <c r="A123" s="155"/>
      <c r="B123" s="156"/>
      <c r="C123" s="194" t="s">
        <v>703</v>
      </c>
      <c r="D123" s="190"/>
      <c r="E123" s="191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48"/>
      <c r="Z123" s="148"/>
      <c r="AA123" s="148"/>
      <c r="AB123" s="148"/>
      <c r="AC123" s="148"/>
      <c r="AD123" s="148"/>
      <c r="AE123" s="148"/>
      <c r="AF123" s="148"/>
      <c r="AG123" s="148" t="s">
        <v>159</v>
      </c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:60" outlineLevel="1" x14ac:dyDescent="0.25">
      <c r="A124" s="155"/>
      <c r="B124" s="156"/>
      <c r="C124" s="186" t="s">
        <v>793</v>
      </c>
      <c r="D124" s="158"/>
      <c r="E124" s="159">
        <v>41.7</v>
      </c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48"/>
      <c r="Z124" s="148"/>
      <c r="AA124" s="148"/>
      <c r="AB124" s="148"/>
      <c r="AC124" s="148"/>
      <c r="AD124" s="148"/>
      <c r="AE124" s="148"/>
      <c r="AF124" s="148"/>
      <c r="AG124" s="148" t="s">
        <v>159</v>
      </c>
      <c r="AH124" s="148">
        <v>0</v>
      </c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:60" outlineLevel="1" x14ac:dyDescent="0.25">
      <c r="A125" s="167">
        <v>38</v>
      </c>
      <c r="B125" s="168" t="s">
        <v>794</v>
      </c>
      <c r="C125" s="185" t="s">
        <v>795</v>
      </c>
      <c r="D125" s="169" t="s">
        <v>208</v>
      </c>
      <c r="E125" s="170">
        <v>83.4</v>
      </c>
      <c r="F125" s="171"/>
      <c r="G125" s="172">
        <f>ROUND(E125*F125,2)</f>
        <v>0</v>
      </c>
      <c r="H125" s="171"/>
      <c r="I125" s="172">
        <f>ROUND(E125*H125,2)</f>
        <v>0</v>
      </c>
      <c r="J125" s="171"/>
      <c r="K125" s="172">
        <f>ROUND(E125*J125,2)</f>
        <v>0</v>
      </c>
      <c r="L125" s="172">
        <v>21</v>
      </c>
      <c r="M125" s="172">
        <f>G125*(1+L125/100)</f>
        <v>0</v>
      </c>
      <c r="N125" s="172">
        <v>2.9999999999999997E-4</v>
      </c>
      <c r="O125" s="172">
        <f>ROUND(E125*N125,2)</f>
        <v>0.03</v>
      </c>
      <c r="P125" s="172">
        <v>0</v>
      </c>
      <c r="Q125" s="172">
        <f>ROUND(E125*P125,2)</f>
        <v>0</v>
      </c>
      <c r="R125" s="172"/>
      <c r="S125" s="172" t="s">
        <v>403</v>
      </c>
      <c r="T125" s="173" t="s">
        <v>137</v>
      </c>
      <c r="U125" s="157">
        <v>0</v>
      </c>
      <c r="V125" s="157">
        <f>ROUND(E125*U125,2)</f>
        <v>0</v>
      </c>
      <c r="W125" s="157"/>
      <c r="X125" s="157" t="s">
        <v>183</v>
      </c>
      <c r="Y125" s="148"/>
      <c r="Z125" s="148"/>
      <c r="AA125" s="148"/>
      <c r="AB125" s="148"/>
      <c r="AC125" s="148"/>
      <c r="AD125" s="148"/>
      <c r="AE125" s="148"/>
      <c r="AF125" s="148"/>
      <c r="AG125" s="148" t="s">
        <v>184</v>
      </c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</row>
    <row r="126" spans="1:60" outlineLevel="1" x14ac:dyDescent="0.25">
      <c r="A126" s="155"/>
      <c r="B126" s="156"/>
      <c r="C126" s="194" t="s">
        <v>699</v>
      </c>
      <c r="D126" s="190"/>
      <c r="E126" s="191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48"/>
      <c r="Z126" s="148"/>
      <c r="AA126" s="148"/>
      <c r="AB126" s="148"/>
      <c r="AC126" s="148"/>
      <c r="AD126" s="148"/>
      <c r="AE126" s="148"/>
      <c r="AF126" s="148"/>
      <c r="AG126" s="148" t="s">
        <v>159</v>
      </c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</row>
    <row r="127" spans="1:60" outlineLevel="1" x14ac:dyDescent="0.25">
      <c r="A127" s="155"/>
      <c r="B127" s="156"/>
      <c r="C127" s="195" t="s">
        <v>700</v>
      </c>
      <c r="D127" s="190"/>
      <c r="E127" s="191">
        <v>13.247999999999999</v>
      </c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48"/>
      <c r="Z127" s="148"/>
      <c r="AA127" s="148"/>
      <c r="AB127" s="148"/>
      <c r="AC127" s="148"/>
      <c r="AD127" s="148"/>
      <c r="AE127" s="148"/>
      <c r="AF127" s="148"/>
      <c r="AG127" s="148" t="s">
        <v>159</v>
      </c>
      <c r="AH127" s="148">
        <v>2</v>
      </c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:60" outlineLevel="1" x14ac:dyDescent="0.25">
      <c r="A128" s="155"/>
      <c r="B128" s="156"/>
      <c r="C128" s="195" t="s">
        <v>701</v>
      </c>
      <c r="D128" s="190"/>
      <c r="E128" s="191">
        <v>21.504000000000001</v>
      </c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48"/>
      <c r="Z128" s="148"/>
      <c r="AA128" s="148"/>
      <c r="AB128" s="148"/>
      <c r="AC128" s="148"/>
      <c r="AD128" s="148"/>
      <c r="AE128" s="148"/>
      <c r="AF128" s="148"/>
      <c r="AG128" s="148" t="s">
        <v>159</v>
      </c>
      <c r="AH128" s="148">
        <v>2</v>
      </c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:60" outlineLevel="1" x14ac:dyDescent="0.25">
      <c r="A129" s="155"/>
      <c r="B129" s="156"/>
      <c r="C129" s="196" t="s">
        <v>702</v>
      </c>
      <c r="D129" s="192"/>
      <c r="E129" s="193">
        <v>34.752000000000002</v>
      </c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48"/>
      <c r="Z129" s="148"/>
      <c r="AA129" s="148"/>
      <c r="AB129" s="148"/>
      <c r="AC129" s="148"/>
      <c r="AD129" s="148"/>
      <c r="AE129" s="148"/>
      <c r="AF129" s="148"/>
      <c r="AG129" s="148" t="s">
        <v>159</v>
      </c>
      <c r="AH129" s="148">
        <v>3</v>
      </c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60" outlineLevel="1" x14ac:dyDescent="0.25">
      <c r="A130" s="155"/>
      <c r="B130" s="156"/>
      <c r="C130" s="194" t="s">
        <v>703</v>
      </c>
      <c r="D130" s="190"/>
      <c r="E130" s="191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48"/>
      <c r="Z130" s="148"/>
      <c r="AA130" s="148"/>
      <c r="AB130" s="148"/>
      <c r="AC130" s="148"/>
      <c r="AD130" s="148"/>
      <c r="AE130" s="148"/>
      <c r="AF130" s="148"/>
      <c r="AG130" s="148" t="s">
        <v>159</v>
      </c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</row>
    <row r="131" spans="1:60" outlineLevel="1" x14ac:dyDescent="0.25">
      <c r="A131" s="155"/>
      <c r="B131" s="156"/>
      <c r="C131" s="186" t="s">
        <v>796</v>
      </c>
      <c r="D131" s="158"/>
      <c r="E131" s="159">
        <v>83.4</v>
      </c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48"/>
      <c r="Z131" s="148"/>
      <c r="AA131" s="148"/>
      <c r="AB131" s="148"/>
      <c r="AC131" s="148"/>
      <c r="AD131" s="148"/>
      <c r="AE131" s="148"/>
      <c r="AF131" s="148"/>
      <c r="AG131" s="148" t="s">
        <v>159</v>
      </c>
      <c r="AH131" s="148">
        <v>0</v>
      </c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</row>
    <row r="132" spans="1:60" x14ac:dyDescent="0.25">
      <c r="A132" s="3"/>
      <c r="B132" s="4"/>
      <c r="C132" s="187"/>
      <c r="D132" s="6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AE132">
        <v>15</v>
      </c>
      <c r="AF132">
        <v>21</v>
      </c>
      <c r="AG132" t="s">
        <v>118</v>
      </c>
    </row>
    <row r="133" spans="1:60" x14ac:dyDescent="0.25">
      <c r="A133" s="151"/>
      <c r="B133" s="152" t="s">
        <v>29</v>
      </c>
      <c r="C133" s="188"/>
      <c r="D133" s="153"/>
      <c r="E133" s="154"/>
      <c r="F133" s="154"/>
      <c r="G133" s="182">
        <f>G8+G33+G46+G67+G90+G114+G117</f>
        <v>0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AE133">
        <f>SUMIF(L7:L131,AE132,G7:G131)</f>
        <v>0</v>
      </c>
      <c r="AF133">
        <f>SUMIF(L7:L131,AF132,G7:G131)</f>
        <v>0</v>
      </c>
      <c r="AG133" t="s">
        <v>175</v>
      </c>
    </row>
    <row r="134" spans="1:60" x14ac:dyDescent="0.25">
      <c r="C134" s="189"/>
      <c r="D134" s="10"/>
      <c r="AG134" t="s">
        <v>176</v>
      </c>
    </row>
    <row r="135" spans="1:60" x14ac:dyDescent="0.25">
      <c r="D135" s="10"/>
    </row>
    <row r="136" spans="1:60" x14ac:dyDescent="0.25">
      <c r="D136" s="10"/>
    </row>
    <row r="137" spans="1:60" x14ac:dyDescent="0.25">
      <c r="D137" s="10"/>
    </row>
    <row r="138" spans="1:60" x14ac:dyDescent="0.25">
      <c r="D138" s="10"/>
    </row>
    <row r="139" spans="1:60" x14ac:dyDescent="0.25">
      <c r="D139" s="10"/>
    </row>
    <row r="140" spans="1:60" x14ac:dyDescent="0.25">
      <c r="D140" s="10"/>
    </row>
    <row r="141" spans="1:60" x14ac:dyDescent="0.25">
      <c r="D141" s="10"/>
    </row>
    <row r="142" spans="1:60" x14ac:dyDescent="0.25">
      <c r="D142" s="10"/>
    </row>
    <row r="143" spans="1:60" x14ac:dyDescent="0.25">
      <c r="D143" s="10"/>
    </row>
    <row r="144" spans="1:60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Bf0S+ny8s568Ex3sI/LPx3i4ON1KRjtUXpYTLkUQjljWvMQBnE15Z0A8OOehUUgEk9s/+pAlVxWOuYNIwd0tdg==" saltValue="eBmZE7rUcKbf4P8lXZ9iAg==" spinCount="100000" sheet="1"/>
  <mergeCells count="23">
    <mergeCell ref="C14:G14"/>
    <mergeCell ref="A1:G1"/>
    <mergeCell ref="C2:G2"/>
    <mergeCell ref="C3:G3"/>
    <mergeCell ref="C4:G4"/>
    <mergeCell ref="C10:G10"/>
    <mergeCell ref="C85:G85"/>
    <mergeCell ref="C17:G17"/>
    <mergeCell ref="C20:G20"/>
    <mergeCell ref="C23:G23"/>
    <mergeCell ref="C52:G52"/>
    <mergeCell ref="C55:G55"/>
    <mergeCell ref="C71:G71"/>
    <mergeCell ref="C74:G74"/>
    <mergeCell ref="C77:G77"/>
    <mergeCell ref="C80:G80"/>
    <mergeCell ref="C83:G83"/>
    <mergeCell ref="C84:G84"/>
    <mergeCell ref="C88:G88"/>
    <mergeCell ref="C92:G92"/>
    <mergeCell ref="C95:G95"/>
    <mergeCell ref="C98:G98"/>
    <mergeCell ref="C116:G116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33203125" customWidth="1"/>
    <col min="2" max="2" width="12.44140625" style="122" customWidth="1"/>
    <col min="3" max="3" width="63.21875" style="122" customWidth="1"/>
    <col min="4" max="4" width="4.77734375" customWidth="1"/>
    <col min="5" max="5" width="10.44140625" customWidth="1"/>
    <col min="6" max="6" width="9.77734375" customWidth="1"/>
    <col min="7" max="7" width="12.6640625" customWidth="1"/>
    <col min="8" max="17" width="0" hidden="1" customWidth="1"/>
    <col min="18" max="18" width="6.7773437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255" t="s">
        <v>177</v>
      </c>
      <c r="B1" s="255"/>
      <c r="C1" s="255"/>
      <c r="D1" s="255"/>
      <c r="E1" s="255"/>
      <c r="F1" s="255"/>
      <c r="G1" s="255"/>
      <c r="AG1" t="s">
        <v>104</v>
      </c>
    </row>
    <row r="2" spans="1:60" ht="25.05" customHeight="1" x14ac:dyDescent="0.25">
      <c r="A2" s="140" t="s">
        <v>7</v>
      </c>
      <c r="B2" s="49" t="s">
        <v>43</v>
      </c>
      <c r="C2" s="256" t="s">
        <v>44</v>
      </c>
      <c r="D2" s="257"/>
      <c r="E2" s="257"/>
      <c r="F2" s="257"/>
      <c r="G2" s="258"/>
      <c r="AG2" t="s">
        <v>105</v>
      </c>
    </row>
    <row r="3" spans="1:60" ht="25.05" customHeight="1" x14ac:dyDescent="0.25">
      <c r="A3" s="140" t="s">
        <v>8</v>
      </c>
      <c r="B3" s="49" t="s">
        <v>65</v>
      </c>
      <c r="C3" s="256" t="s">
        <v>66</v>
      </c>
      <c r="D3" s="257"/>
      <c r="E3" s="257"/>
      <c r="F3" s="257"/>
      <c r="G3" s="258"/>
      <c r="AC3" s="122" t="s">
        <v>105</v>
      </c>
      <c r="AG3" t="s">
        <v>108</v>
      </c>
    </row>
    <row r="4" spans="1:60" ht="25.05" customHeight="1" x14ac:dyDescent="0.25">
      <c r="A4" s="141" t="s">
        <v>9</v>
      </c>
      <c r="B4" s="142" t="s">
        <v>71</v>
      </c>
      <c r="C4" s="259" t="s">
        <v>72</v>
      </c>
      <c r="D4" s="260"/>
      <c r="E4" s="260"/>
      <c r="F4" s="260"/>
      <c r="G4" s="261"/>
      <c r="AG4" t="s">
        <v>109</v>
      </c>
    </row>
    <row r="5" spans="1:60" x14ac:dyDescent="0.25">
      <c r="D5" s="10"/>
    </row>
    <row r="6" spans="1:60" ht="39.6" x14ac:dyDescent="0.25">
      <c r="A6" s="144" t="s">
        <v>110</v>
      </c>
      <c r="B6" s="146" t="s">
        <v>111</v>
      </c>
      <c r="C6" s="146" t="s">
        <v>112</v>
      </c>
      <c r="D6" s="145" t="s">
        <v>113</v>
      </c>
      <c r="E6" s="144" t="s">
        <v>114</v>
      </c>
      <c r="F6" s="143" t="s">
        <v>115</v>
      </c>
      <c r="G6" s="144" t="s">
        <v>29</v>
      </c>
      <c r="H6" s="147" t="s">
        <v>30</v>
      </c>
      <c r="I6" s="147" t="s">
        <v>116</v>
      </c>
      <c r="J6" s="147" t="s">
        <v>31</v>
      </c>
      <c r="K6" s="147" t="s">
        <v>117</v>
      </c>
      <c r="L6" s="147" t="s">
        <v>118</v>
      </c>
      <c r="M6" s="147" t="s">
        <v>119</v>
      </c>
      <c r="N6" s="147" t="s">
        <v>120</v>
      </c>
      <c r="O6" s="147" t="s">
        <v>121</v>
      </c>
      <c r="P6" s="147" t="s">
        <v>122</v>
      </c>
      <c r="Q6" s="147" t="s">
        <v>123</v>
      </c>
      <c r="R6" s="147" t="s">
        <v>124</v>
      </c>
      <c r="S6" s="147" t="s">
        <v>125</v>
      </c>
      <c r="T6" s="147" t="s">
        <v>126</v>
      </c>
      <c r="U6" s="147" t="s">
        <v>127</v>
      </c>
      <c r="V6" s="147" t="s">
        <v>128</v>
      </c>
      <c r="W6" s="147" t="s">
        <v>129</v>
      </c>
      <c r="X6" s="147" t="s">
        <v>130</v>
      </c>
    </row>
    <row r="7" spans="1:60" hidden="1" x14ac:dyDescent="0.25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5">
      <c r="A8" s="161" t="s">
        <v>131</v>
      </c>
      <c r="B8" s="162" t="s">
        <v>63</v>
      </c>
      <c r="C8" s="183" t="s">
        <v>77</v>
      </c>
      <c r="D8" s="163"/>
      <c r="E8" s="164"/>
      <c r="F8" s="165"/>
      <c r="G8" s="165">
        <f>SUMIF(AG9:AG45,"&lt;&gt;NOR",G9:G45)</f>
        <v>0</v>
      </c>
      <c r="H8" s="165"/>
      <c r="I8" s="165">
        <f>SUM(I9:I45)</f>
        <v>0</v>
      </c>
      <c r="J8" s="165"/>
      <c r="K8" s="165">
        <f>SUM(K9:K45)</f>
        <v>0</v>
      </c>
      <c r="L8" s="165"/>
      <c r="M8" s="165">
        <f>SUM(M9:M45)</f>
        <v>0</v>
      </c>
      <c r="N8" s="165"/>
      <c r="O8" s="165">
        <f>SUM(O9:O45)</f>
        <v>0</v>
      </c>
      <c r="P8" s="165"/>
      <c r="Q8" s="165">
        <f>SUM(Q9:Q45)</f>
        <v>268.25</v>
      </c>
      <c r="R8" s="165"/>
      <c r="S8" s="165"/>
      <c r="T8" s="166"/>
      <c r="U8" s="160"/>
      <c r="V8" s="160">
        <f>SUM(V9:V45)</f>
        <v>276.66999999999996</v>
      </c>
      <c r="W8" s="160"/>
      <c r="X8" s="160"/>
      <c r="AG8" t="s">
        <v>132</v>
      </c>
    </row>
    <row r="9" spans="1:60" ht="20.399999999999999" outlineLevel="1" x14ac:dyDescent="0.25">
      <c r="A9" s="167">
        <v>1</v>
      </c>
      <c r="B9" s="168" t="s">
        <v>797</v>
      </c>
      <c r="C9" s="185" t="s">
        <v>798</v>
      </c>
      <c r="D9" s="169" t="s">
        <v>208</v>
      </c>
      <c r="E9" s="170">
        <v>57.9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21</v>
      </c>
      <c r="M9" s="172">
        <f>G9*(1+L9/100)</f>
        <v>0</v>
      </c>
      <c r="N9" s="172">
        <v>0</v>
      </c>
      <c r="O9" s="172">
        <f>ROUND(E9*N9,2)</f>
        <v>0</v>
      </c>
      <c r="P9" s="172">
        <v>0.33</v>
      </c>
      <c r="Q9" s="172">
        <f>ROUND(E9*P9,2)</f>
        <v>19.11</v>
      </c>
      <c r="R9" s="172" t="s">
        <v>209</v>
      </c>
      <c r="S9" s="172" t="s">
        <v>136</v>
      </c>
      <c r="T9" s="173" t="s">
        <v>182</v>
      </c>
      <c r="U9" s="157">
        <v>0.52649999999999997</v>
      </c>
      <c r="V9" s="157">
        <f>ROUND(E9*U9,2)</f>
        <v>30.48</v>
      </c>
      <c r="W9" s="157"/>
      <c r="X9" s="157" t="s">
        <v>183</v>
      </c>
      <c r="Y9" s="148"/>
      <c r="Z9" s="148"/>
      <c r="AA9" s="148"/>
      <c r="AB9" s="148"/>
      <c r="AC9" s="148"/>
      <c r="AD9" s="148"/>
      <c r="AE9" s="148"/>
      <c r="AF9" s="148"/>
      <c r="AG9" s="148" t="s">
        <v>184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5">
      <c r="A10" s="155"/>
      <c r="B10" s="156"/>
      <c r="C10" s="186" t="s">
        <v>799</v>
      </c>
      <c r="D10" s="158"/>
      <c r="E10" s="159">
        <v>57.9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48"/>
      <c r="Z10" s="148"/>
      <c r="AA10" s="148"/>
      <c r="AB10" s="148"/>
      <c r="AC10" s="148"/>
      <c r="AD10" s="148"/>
      <c r="AE10" s="148"/>
      <c r="AF10" s="148"/>
      <c r="AG10" s="148" t="s">
        <v>159</v>
      </c>
      <c r="AH10" s="148">
        <v>0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ht="20.399999999999999" outlineLevel="1" x14ac:dyDescent="0.25">
      <c r="A11" s="167">
        <v>2</v>
      </c>
      <c r="B11" s="168" t="s">
        <v>216</v>
      </c>
      <c r="C11" s="185" t="s">
        <v>217</v>
      </c>
      <c r="D11" s="169" t="s">
        <v>208</v>
      </c>
      <c r="E11" s="170">
        <v>240.45</v>
      </c>
      <c r="F11" s="171"/>
      <c r="G11" s="172">
        <f>ROUND(E11*F11,2)</f>
        <v>0</v>
      </c>
      <c r="H11" s="171"/>
      <c r="I11" s="172">
        <f>ROUND(E11*H11,2)</f>
        <v>0</v>
      </c>
      <c r="J11" s="171"/>
      <c r="K11" s="172">
        <f>ROUND(E11*J11,2)</f>
        <v>0</v>
      </c>
      <c r="L11" s="172">
        <v>21</v>
      </c>
      <c r="M11" s="172">
        <f>G11*(1+L11/100)</f>
        <v>0</v>
      </c>
      <c r="N11" s="172">
        <v>0</v>
      </c>
      <c r="O11" s="172">
        <f>ROUND(E11*N11,2)</f>
        <v>0</v>
      </c>
      <c r="P11" s="172">
        <v>0.33</v>
      </c>
      <c r="Q11" s="172">
        <f>ROUND(E11*P11,2)</f>
        <v>79.349999999999994</v>
      </c>
      <c r="R11" s="172" t="s">
        <v>209</v>
      </c>
      <c r="S11" s="172" t="s">
        <v>136</v>
      </c>
      <c r="T11" s="173" t="s">
        <v>182</v>
      </c>
      <c r="U11" s="157">
        <v>0.06</v>
      </c>
      <c r="V11" s="157">
        <f>ROUND(E11*U11,2)</f>
        <v>14.43</v>
      </c>
      <c r="W11" s="157"/>
      <c r="X11" s="157" t="s">
        <v>183</v>
      </c>
      <c r="Y11" s="148"/>
      <c r="Z11" s="148"/>
      <c r="AA11" s="148"/>
      <c r="AB11" s="148"/>
      <c r="AC11" s="148"/>
      <c r="AD11" s="148"/>
      <c r="AE11" s="148"/>
      <c r="AF11" s="148"/>
      <c r="AG11" s="148" t="s">
        <v>184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5">
      <c r="A12" s="155"/>
      <c r="B12" s="156"/>
      <c r="C12" s="186" t="s">
        <v>800</v>
      </c>
      <c r="D12" s="158"/>
      <c r="E12" s="159">
        <v>160.05000000000001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48"/>
      <c r="Z12" s="148"/>
      <c r="AA12" s="148"/>
      <c r="AB12" s="148"/>
      <c r="AC12" s="148"/>
      <c r="AD12" s="148"/>
      <c r="AE12" s="148"/>
      <c r="AF12" s="148"/>
      <c r="AG12" s="148" t="s">
        <v>159</v>
      </c>
      <c r="AH12" s="148">
        <v>0</v>
      </c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5">
      <c r="A13" s="155"/>
      <c r="B13" s="156"/>
      <c r="C13" s="186" t="s">
        <v>801</v>
      </c>
      <c r="D13" s="158"/>
      <c r="E13" s="159">
        <v>80.400000000000006</v>
      </c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48"/>
      <c r="Z13" s="148"/>
      <c r="AA13" s="148"/>
      <c r="AB13" s="148"/>
      <c r="AC13" s="148"/>
      <c r="AD13" s="148"/>
      <c r="AE13" s="148"/>
      <c r="AF13" s="148"/>
      <c r="AG13" s="148" t="s">
        <v>159</v>
      </c>
      <c r="AH13" s="148">
        <v>0</v>
      </c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5">
      <c r="A14" s="167">
        <v>3</v>
      </c>
      <c r="B14" s="168" t="s">
        <v>529</v>
      </c>
      <c r="C14" s="185" t="s">
        <v>530</v>
      </c>
      <c r="D14" s="169" t="s">
        <v>208</v>
      </c>
      <c r="E14" s="170">
        <v>51.4</v>
      </c>
      <c r="F14" s="171"/>
      <c r="G14" s="172">
        <f>ROUND(E14*F14,2)</f>
        <v>0</v>
      </c>
      <c r="H14" s="171"/>
      <c r="I14" s="172">
        <f>ROUND(E14*H14,2)</f>
        <v>0</v>
      </c>
      <c r="J14" s="171"/>
      <c r="K14" s="172">
        <f>ROUND(E14*J14,2)</f>
        <v>0</v>
      </c>
      <c r="L14" s="172">
        <v>21</v>
      </c>
      <c r="M14" s="172">
        <f>G14*(1+L14/100)</f>
        <v>0</v>
      </c>
      <c r="N14" s="172">
        <v>0</v>
      </c>
      <c r="O14" s="172">
        <f>ROUND(E14*N14,2)</f>
        <v>0</v>
      </c>
      <c r="P14" s="172">
        <v>0.11</v>
      </c>
      <c r="Q14" s="172">
        <f>ROUND(E14*P14,2)</f>
        <v>5.65</v>
      </c>
      <c r="R14" s="172" t="s">
        <v>209</v>
      </c>
      <c r="S14" s="172" t="s">
        <v>136</v>
      </c>
      <c r="T14" s="173" t="s">
        <v>182</v>
      </c>
      <c r="U14" s="157">
        <v>0.2</v>
      </c>
      <c r="V14" s="157">
        <f>ROUND(E14*U14,2)</f>
        <v>10.28</v>
      </c>
      <c r="W14" s="157"/>
      <c r="X14" s="157" t="s">
        <v>183</v>
      </c>
      <c r="Y14" s="148"/>
      <c r="Z14" s="148"/>
      <c r="AA14" s="148"/>
      <c r="AB14" s="148"/>
      <c r="AC14" s="148"/>
      <c r="AD14" s="148"/>
      <c r="AE14" s="148"/>
      <c r="AF14" s="148"/>
      <c r="AG14" s="148" t="s">
        <v>184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5">
      <c r="A15" s="155"/>
      <c r="B15" s="156"/>
      <c r="C15" s="186" t="s">
        <v>531</v>
      </c>
      <c r="D15" s="158"/>
      <c r="E15" s="159">
        <v>8.4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48"/>
      <c r="Z15" s="148"/>
      <c r="AA15" s="148"/>
      <c r="AB15" s="148"/>
      <c r="AC15" s="148"/>
      <c r="AD15" s="148"/>
      <c r="AE15" s="148"/>
      <c r="AF15" s="148"/>
      <c r="AG15" s="148" t="s">
        <v>159</v>
      </c>
      <c r="AH15" s="148">
        <v>0</v>
      </c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5">
      <c r="A16" s="155"/>
      <c r="B16" s="156"/>
      <c r="C16" s="186" t="s">
        <v>532</v>
      </c>
      <c r="D16" s="158"/>
      <c r="E16" s="159">
        <v>43</v>
      </c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48"/>
      <c r="Z16" s="148"/>
      <c r="AA16" s="148"/>
      <c r="AB16" s="148"/>
      <c r="AC16" s="148"/>
      <c r="AD16" s="148"/>
      <c r="AE16" s="148"/>
      <c r="AF16" s="148"/>
      <c r="AG16" s="148" t="s">
        <v>159</v>
      </c>
      <c r="AH16" s="148">
        <v>0</v>
      </c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ht="20.399999999999999" outlineLevel="1" x14ac:dyDescent="0.25">
      <c r="A17" s="167">
        <v>4</v>
      </c>
      <c r="B17" s="168" t="s">
        <v>220</v>
      </c>
      <c r="C17" s="185" t="s">
        <v>221</v>
      </c>
      <c r="D17" s="169" t="s">
        <v>208</v>
      </c>
      <c r="E17" s="170">
        <v>215.45</v>
      </c>
      <c r="F17" s="171"/>
      <c r="G17" s="172">
        <f>ROUND(E17*F17,2)</f>
        <v>0</v>
      </c>
      <c r="H17" s="171"/>
      <c r="I17" s="172">
        <f>ROUND(E17*H17,2)</f>
        <v>0</v>
      </c>
      <c r="J17" s="171"/>
      <c r="K17" s="172">
        <f>ROUND(E17*J17,2)</f>
        <v>0</v>
      </c>
      <c r="L17" s="172">
        <v>21</v>
      </c>
      <c r="M17" s="172">
        <f>G17*(1+L17/100)</f>
        <v>0</v>
      </c>
      <c r="N17" s="172">
        <v>0</v>
      </c>
      <c r="O17" s="172">
        <f>ROUND(E17*N17,2)</f>
        <v>0</v>
      </c>
      <c r="P17" s="172">
        <v>0.33</v>
      </c>
      <c r="Q17" s="172">
        <f>ROUND(E17*P17,2)</f>
        <v>71.099999999999994</v>
      </c>
      <c r="R17" s="172" t="s">
        <v>209</v>
      </c>
      <c r="S17" s="172" t="s">
        <v>136</v>
      </c>
      <c r="T17" s="173" t="s">
        <v>182</v>
      </c>
      <c r="U17" s="157">
        <v>0.113</v>
      </c>
      <c r="V17" s="157">
        <f>ROUND(E17*U17,2)</f>
        <v>24.35</v>
      </c>
      <c r="W17" s="157"/>
      <c r="X17" s="157" t="s">
        <v>183</v>
      </c>
      <c r="Y17" s="148"/>
      <c r="Z17" s="148"/>
      <c r="AA17" s="148"/>
      <c r="AB17" s="148"/>
      <c r="AC17" s="148"/>
      <c r="AD17" s="148"/>
      <c r="AE17" s="148"/>
      <c r="AF17" s="148"/>
      <c r="AG17" s="148" t="s">
        <v>184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 x14ac:dyDescent="0.25">
      <c r="A18" s="155"/>
      <c r="B18" s="156"/>
      <c r="C18" s="186" t="s">
        <v>802</v>
      </c>
      <c r="D18" s="158"/>
      <c r="E18" s="159">
        <v>215.45</v>
      </c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48"/>
      <c r="Z18" s="148"/>
      <c r="AA18" s="148"/>
      <c r="AB18" s="148"/>
      <c r="AC18" s="148"/>
      <c r="AD18" s="148"/>
      <c r="AE18" s="148"/>
      <c r="AF18" s="148"/>
      <c r="AG18" s="148" t="s">
        <v>159</v>
      </c>
      <c r="AH18" s="148">
        <v>0</v>
      </c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ht="20.399999999999999" outlineLevel="1" x14ac:dyDescent="0.25">
      <c r="A19" s="167">
        <v>5</v>
      </c>
      <c r="B19" s="168" t="s">
        <v>223</v>
      </c>
      <c r="C19" s="185" t="s">
        <v>224</v>
      </c>
      <c r="D19" s="169" t="s">
        <v>208</v>
      </c>
      <c r="E19" s="170">
        <v>215.45</v>
      </c>
      <c r="F19" s="171"/>
      <c r="G19" s="172">
        <f>ROUND(E19*F19,2)</f>
        <v>0</v>
      </c>
      <c r="H19" s="171"/>
      <c r="I19" s="172">
        <f>ROUND(E19*H19,2)</f>
        <v>0</v>
      </c>
      <c r="J19" s="171"/>
      <c r="K19" s="172">
        <f>ROUND(E19*J19,2)</f>
        <v>0</v>
      </c>
      <c r="L19" s="172">
        <v>21</v>
      </c>
      <c r="M19" s="172">
        <f>G19*(1+L19/100)</f>
        <v>0</v>
      </c>
      <c r="N19" s="172">
        <v>0</v>
      </c>
      <c r="O19" s="172">
        <f>ROUND(E19*N19,2)</f>
        <v>0</v>
      </c>
      <c r="P19" s="172">
        <v>0.22</v>
      </c>
      <c r="Q19" s="172">
        <f>ROUND(E19*P19,2)</f>
        <v>47.4</v>
      </c>
      <c r="R19" s="172" t="s">
        <v>209</v>
      </c>
      <c r="S19" s="172" t="s">
        <v>136</v>
      </c>
      <c r="T19" s="173" t="s">
        <v>182</v>
      </c>
      <c r="U19" s="157">
        <v>0.12</v>
      </c>
      <c r="V19" s="157">
        <f>ROUND(E19*U19,2)</f>
        <v>25.85</v>
      </c>
      <c r="W19" s="157"/>
      <c r="X19" s="157" t="s">
        <v>183</v>
      </c>
      <c r="Y19" s="148"/>
      <c r="Z19" s="148"/>
      <c r="AA19" s="148"/>
      <c r="AB19" s="148"/>
      <c r="AC19" s="148"/>
      <c r="AD19" s="148"/>
      <c r="AE19" s="148"/>
      <c r="AF19" s="148"/>
      <c r="AG19" s="148" t="s">
        <v>184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ht="21" outlineLevel="1" x14ac:dyDescent="0.25">
      <c r="A20" s="155"/>
      <c r="B20" s="156"/>
      <c r="C20" s="262" t="s">
        <v>225</v>
      </c>
      <c r="D20" s="263"/>
      <c r="E20" s="263"/>
      <c r="F20" s="263"/>
      <c r="G20" s="263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48"/>
      <c r="Z20" s="148"/>
      <c r="AA20" s="148"/>
      <c r="AB20" s="148"/>
      <c r="AC20" s="148"/>
      <c r="AD20" s="148"/>
      <c r="AE20" s="148"/>
      <c r="AF20" s="148"/>
      <c r="AG20" s="148" t="s">
        <v>186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81" t="str">
        <f>C20</f>
        <v>s naložením na dopravní prostředek, očištění povrchu od frézované plochy, opotřebování frézovacích nástrojů (nožů, upínacích kroužků, držáků) nutné ruční odstranění (vybourání) živičného krytu kolem překážek,</v>
      </c>
      <c r="BB20" s="148"/>
      <c r="BC20" s="148"/>
      <c r="BD20" s="148"/>
      <c r="BE20" s="148"/>
      <c r="BF20" s="148"/>
      <c r="BG20" s="148"/>
      <c r="BH20" s="148"/>
    </row>
    <row r="21" spans="1:60" outlineLevel="1" x14ac:dyDescent="0.25">
      <c r="A21" s="155"/>
      <c r="B21" s="156"/>
      <c r="C21" s="186" t="s">
        <v>803</v>
      </c>
      <c r="D21" s="158"/>
      <c r="E21" s="159">
        <v>143.25</v>
      </c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48"/>
      <c r="Z21" s="148"/>
      <c r="AA21" s="148"/>
      <c r="AB21" s="148"/>
      <c r="AC21" s="148"/>
      <c r="AD21" s="148"/>
      <c r="AE21" s="148"/>
      <c r="AF21" s="148"/>
      <c r="AG21" s="148" t="s">
        <v>159</v>
      </c>
      <c r="AH21" s="148">
        <v>0</v>
      </c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5">
      <c r="A22" s="155"/>
      <c r="B22" s="156"/>
      <c r="C22" s="186" t="s">
        <v>804</v>
      </c>
      <c r="D22" s="158"/>
      <c r="E22" s="159">
        <v>72.2</v>
      </c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48"/>
      <c r="Z22" s="148"/>
      <c r="AA22" s="148"/>
      <c r="AB22" s="148"/>
      <c r="AC22" s="148"/>
      <c r="AD22" s="148"/>
      <c r="AE22" s="148"/>
      <c r="AF22" s="148"/>
      <c r="AG22" s="148" t="s">
        <v>159</v>
      </c>
      <c r="AH22" s="148">
        <v>0</v>
      </c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5">
      <c r="A23" s="167">
        <v>6</v>
      </c>
      <c r="B23" s="168" t="s">
        <v>228</v>
      </c>
      <c r="C23" s="185" t="s">
        <v>229</v>
      </c>
      <c r="D23" s="169" t="s">
        <v>230</v>
      </c>
      <c r="E23" s="170">
        <v>97</v>
      </c>
      <c r="F23" s="171"/>
      <c r="G23" s="172">
        <f>ROUND(E23*F23,2)</f>
        <v>0</v>
      </c>
      <c r="H23" s="171"/>
      <c r="I23" s="172">
        <f>ROUND(E23*H23,2)</f>
        <v>0</v>
      </c>
      <c r="J23" s="171"/>
      <c r="K23" s="172">
        <f>ROUND(E23*J23,2)</f>
        <v>0</v>
      </c>
      <c r="L23" s="172">
        <v>21</v>
      </c>
      <c r="M23" s="172">
        <f>G23*(1+L23/100)</f>
        <v>0</v>
      </c>
      <c r="N23" s="172">
        <v>0</v>
      </c>
      <c r="O23" s="172">
        <f>ROUND(E23*N23,2)</f>
        <v>0</v>
      </c>
      <c r="P23" s="172">
        <v>0.22</v>
      </c>
      <c r="Q23" s="172">
        <f>ROUND(E23*P23,2)</f>
        <v>21.34</v>
      </c>
      <c r="R23" s="172" t="s">
        <v>209</v>
      </c>
      <c r="S23" s="172" t="s">
        <v>136</v>
      </c>
      <c r="T23" s="173" t="s">
        <v>182</v>
      </c>
      <c r="U23" s="157">
        <v>0.14299999999999999</v>
      </c>
      <c r="V23" s="157">
        <f>ROUND(E23*U23,2)</f>
        <v>13.87</v>
      </c>
      <c r="W23" s="157"/>
      <c r="X23" s="157" t="s">
        <v>183</v>
      </c>
      <c r="Y23" s="148"/>
      <c r="Z23" s="148"/>
      <c r="AA23" s="148"/>
      <c r="AB23" s="148"/>
      <c r="AC23" s="148"/>
      <c r="AD23" s="148"/>
      <c r="AE23" s="148"/>
      <c r="AF23" s="148"/>
      <c r="AG23" s="148" t="s">
        <v>184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5">
      <c r="A24" s="155"/>
      <c r="B24" s="156"/>
      <c r="C24" s="262" t="s">
        <v>231</v>
      </c>
      <c r="D24" s="263"/>
      <c r="E24" s="263"/>
      <c r="F24" s="263"/>
      <c r="G24" s="263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48"/>
      <c r="Z24" s="148"/>
      <c r="AA24" s="148"/>
      <c r="AB24" s="148"/>
      <c r="AC24" s="148"/>
      <c r="AD24" s="148"/>
      <c r="AE24" s="148"/>
      <c r="AF24" s="148"/>
      <c r="AG24" s="148" t="s">
        <v>186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81" t="str">
        <f>C24</f>
        <v>s vybouráním lože, s přemístěním hmot na skládku na vzdálenost do 3 m nebo naložením na dopravní prostředek</v>
      </c>
      <c r="BB24" s="148"/>
      <c r="BC24" s="148"/>
      <c r="BD24" s="148"/>
      <c r="BE24" s="148"/>
      <c r="BF24" s="148"/>
      <c r="BG24" s="148"/>
      <c r="BH24" s="148"/>
    </row>
    <row r="25" spans="1:60" outlineLevel="1" x14ac:dyDescent="0.25">
      <c r="A25" s="155"/>
      <c r="B25" s="156"/>
      <c r="C25" s="186" t="s">
        <v>805</v>
      </c>
      <c r="D25" s="158"/>
      <c r="E25" s="159">
        <v>28</v>
      </c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48"/>
      <c r="Z25" s="148"/>
      <c r="AA25" s="148"/>
      <c r="AB25" s="148"/>
      <c r="AC25" s="148"/>
      <c r="AD25" s="148"/>
      <c r="AE25" s="148"/>
      <c r="AF25" s="148"/>
      <c r="AG25" s="148" t="s">
        <v>159</v>
      </c>
      <c r="AH25" s="148">
        <v>0</v>
      </c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 x14ac:dyDescent="0.25">
      <c r="A26" s="155"/>
      <c r="B26" s="156"/>
      <c r="C26" s="186" t="s">
        <v>806</v>
      </c>
      <c r="D26" s="158"/>
      <c r="E26" s="159">
        <v>69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48"/>
      <c r="Z26" s="148"/>
      <c r="AA26" s="148"/>
      <c r="AB26" s="148"/>
      <c r="AC26" s="148"/>
      <c r="AD26" s="148"/>
      <c r="AE26" s="148"/>
      <c r="AF26" s="148"/>
      <c r="AG26" s="148" t="s">
        <v>159</v>
      </c>
      <c r="AH26" s="148">
        <v>0</v>
      </c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5">
      <c r="A27" s="167">
        <v>7</v>
      </c>
      <c r="B27" s="168" t="s">
        <v>233</v>
      </c>
      <c r="C27" s="185" t="s">
        <v>234</v>
      </c>
      <c r="D27" s="169" t="s">
        <v>230</v>
      </c>
      <c r="E27" s="170">
        <v>90</v>
      </c>
      <c r="F27" s="171"/>
      <c r="G27" s="172">
        <f>ROUND(E27*F27,2)</f>
        <v>0</v>
      </c>
      <c r="H27" s="171"/>
      <c r="I27" s="172">
        <f>ROUND(E27*H27,2)</f>
        <v>0</v>
      </c>
      <c r="J27" s="171"/>
      <c r="K27" s="172">
        <f>ROUND(E27*J27,2)</f>
        <v>0</v>
      </c>
      <c r="L27" s="172">
        <v>21</v>
      </c>
      <c r="M27" s="172">
        <f>G27*(1+L27/100)</f>
        <v>0</v>
      </c>
      <c r="N27" s="172">
        <v>0</v>
      </c>
      <c r="O27" s="172">
        <f>ROUND(E27*N27,2)</f>
        <v>0</v>
      </c>
      <c r="P27" s="172">
        <v>0.27</v>
      </c>
      <c r="Q27" s="172">
        <f>ROUND(E27*P27,2)</f>
        <v>24.3</v>
      </c>
      <c r="R27" s="172" t="s">
        <v>209</v>
      </c>
      <c r="S27" s="172" t="s">
        <v>136</v>
      </c>
      <c r="T27" s="173" t="s">
        <v>182</v>
      </c>
      <c r="U27" s="157">
        <v>0.123</v>
      </c>
      <c r="V27" s="157">
        <f>ROUND(E27*U27,2)</f>
        <v>11.07</v>
      </c>
      <c r="W27" s="157"/>
      <c r="X27" s="157" t="s">
        <v>183</v>
      </c>
      <c r="Y27" s="148"/>
      <c r="Z27" s="148"/>
      <c r="AA27" s="148"/>
      <c r="AB27" s="148"/>
      <c r="AC27" s="148"/>
      <c r="AD27" s="148"/>
      <c r="AE27" s="148"/>
      <c r="AF27" s="148"/>
      <c r="AG27" s="148" t="s">
        <v>184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5">
      <c r="A28" s="155"/>
      <c r="B28" s="156"/>
      <c r="C28" s="262" t="s">
        <v>231</v>
      </c>
      <c r="D28" s="263"/>
      <c r="E28" s="263"/>
      <c r="F28" s="263"/>
      <c r="G28" s="263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48"/>
      <c r="Z28" s="148"/>
      <c r="AA28" s="148"/>
      <c r="AB28" s="148"/>
      <c r="AC28" s="148"/>
      <c r="AD28" s="148"/>
      <c r="AE28" s="148"/>
      <c r="AF28" s="148"/>
      <c r="AG28" s="148" t="s">
        <v>186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81" t="str">
        <f>C28</f>
        <v>s vybouráním lože, s přemístěním hmot na skládku na vzdálenost do 3 m nebo naložením na dopravní prostředek</v>
      </c>
      <c r="BB28" s="148"/>
      <c r="BC28" s="148"/>
      <c r="BD28" s="148"/>
      <c r="BE28" s="148"/>
      <c r="BF28" s="148"/>
      <c r="BG28" s="148"/>
      <c r="BH28" s="148"/>
    </row>
    <row r="29" spans="1:60" outlineLevel="1" x14ac:dyDescent="0.25">
      <c r="A29" s="155"/>
      <c r="B29" s="156"/>
      <c r="C29" s="186" t="s">
        <v>807</v>
      </c>
      <c r="D29" s="158"/>
      <c r="E29" s="159">
        <v>90</v>
      </c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48"/>
      <c r="Z29" s="148"/>
      <c r="AA29" s="148"/>
      <c r="AB29" s="148"/>
      <c r="AC29" s="148"/>
      <c r="AD29" s="148"/>
      <c r="AE29" s="148"/>
      <c r="AF29" s="148"/>
      <c r="AG29" s="148" t="s">
        <v>159</v>
      </c>
      <c r="AH29" s="148">
        <v>0</v>
      </c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5">
      <c r="A30" s="167">
        <v>8</v>
      </c>
      <c r="B30" s="168" t="s">
        <v>236</v>
      </c>
      <c r="C30" s="185" t="s">
        <v>237</v>
      </c>
      <c r="D30" s="169" t="s">
        <v>180</v>
      </c>
      <c r="E30" s="170">
        <v>11.85</v>
      </c>
      <c r="F30" s="171"/>
      <c r="G30" s="172">
        <f>ROUND(E30*F30,2)</f>
        <v>0</v>
      </c>
      <c r="H30" s="171"/>
      <c r="I30" s="172">
        <f>ROUND(E30*H30,2)</f>
        <v>0</v>
      </c>
      <c r="J30" s="171"/>
      <c r="K30" s="172">
        <f>ROUND(E30*J30,2)</f>
        <v>0</v>
      </c>
      <c r="L30" s="172">
        <v>21</v>
      </c>
      <c r="M30" s="172">
        <f>G30*(1+L30/100)</f>
        <v>0</v>
      </c>
      <c r="N30" s="172">
        <v>0</v>
      </c>
      <c r="O30" s="172">
        <f>ROUND(E30*N30,2)</f>
        <v>0</v>
      </c>
      <c r="P30" s="172">
        <v>0</v>
      </c>
      <c r="Q30" s="172">
        <f>ROUND(E30*P30,2)</f>
        <v>0</v>
      </c>
      <c r="R30" s="172" t="s">
        <v>200</v>
      </c>
      <c r="S30" s="172" t="s">
        <v>136</v>
      </c>
      <c r="T30" s="173" t="s">
        <v>182</v>
      </c>
      <c r="U30" s="157">
        <v>9.5200000000000007E-2</v>
      </c>
      <c r="V30" s="157">
        <f>ROUND(E30*U30,2)</f>
        <v>1.1299999999999999</v>
      </c>
      <c r="W30" s="157"/>
      <c r="X30" s="157" t="s">
        <v>183</v>
      </c>
      <c r="Y30" s="148"/>
      <c r="Z30" s="148"/>
      <c r="AA30" s="148"/>
      <c r="AB30" s="148"/>
      <c r="AC30" s="148"/>
      <c r="AD30" s="148"/>
      <c r="AE30" s="148"/>
      <c r="AF30" s="148"/>
      <c r="AG30" s="148" t="s">
        <v>184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5">
      <c r="A31" s="155"/>
      <c r="B31" s="156"/>
      <c r="C31" s="262" t="s">
        <v>238</v>
      </c>
      <c r="D31" s="263"/>
      <c r="E31" s="263"/>
      <c r="F31" s="263"/>
      <c r="G31" s="263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48"/>
      <c r="Z31" s="148"/>
      <c r="AA31" s="148"/>
      <c r="AB31" s="148"/>
      <c r="AC31" s="148"/>
      <c r="AD31" s="148"/>
      <c r="AE31" s="148"/>
      <c r="AF31" s="148"/>
      <c r="AG31" s="148" t="s">
        <v>186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81" t="str">
        <f>C31</f>
        <v>nebo lesní půdy, s vodorovným přemístěním na hromady v místě upotřebení nebo na dočasné či trvalé skládky se složením</v>
      </c>
      <c r="BB31" s="148"/>
      <c r="BC31" s="148"/>
      <c r="BD31" s="148"/>
      <c r="BE31" s="148"/>
      <c r="BF31" s="148"/>
      <c r="BG31" s="148"/>
      <c r="BH31" s="148"/>
    </row>
    <row r="32" spans="1:60" outlineLevel="1" x14ac:dyDescent="0.25">
      <c r="A32" s="155"/>
      <c r="B32" s="156"/>
      <c r="C32" s="186" t="s">
        <v>808</v>
      </c>
      <c r="D32" s="158"/>
      <c r="E32" s="159">
        <v>11.85</v>
      </c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48"/>
      <c r="Z32" s="148"/>
      <c r="AA32" s="148"/>
      <c r="AB32" s="148"/>
      <c r="AC32" s="148"/>
      <c r="AD32" s="148"/>
      <c r="AE32" s="148"/>
      <c r="AF32" s="148"/>
      <c r="AG32" s="148" t="s">
        <v>159</v>
      </c>
      <c r="AH32" s="148">
        <v>0</v>
      </c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 x14ac:dyDescent="0.25">
      <c r="A33" s="167">
        <v>9</v>
      </c>
      <c r="B33" s="168" t="s">
        <v>243</v>
      </c>
      <c r="C33" s="185" t="s">
        <v>244</v>
      </c>
      <c r="D33" s="169" t="s">
        <v>180</v>
      </c>
      <c r="E33" s="170">
        <v>142.965</v>
      </c>
      <c r="F33" s="171"/>
      <c r="G33" s="172">
        <f>ROUND(E33*F33,2)</f>
        <v>0</v>
      </c>
      <c r="H33" s="171"/>
      <c r="I33" s="172">
        <f>ROUND(E33*H33,2)</f>
        <v>0</v>
      </c>
      <c r="J33" s="171"/>
      <c r="K33" s="172">
        <f>ROUND(E33*J33,2)</f>
        <v>0</v>
      </c>
      <c r="L33" s="172">
        <v>21</v>
      </c>
      <c r="M33" s="172">
        <f>G33*(1+L33/100)</f>
        <v>0</v>
      </c>
      <c r="N33" s="172">
        <v>0</v>
      </c>
      <c r="O33" s="172">
        <f>ROUND(E33*N33,2)</f>
        <v>0</v>
      </c>
      <c r="P33" s="172">
        <v>0</v>
      </c>
      <c r="Q33" s="172">
        <f>ROUND(E33*P33,2)</f>
        <v>0</v>
      </c>
      <c r="R33" s="172" t="s">
        <v>200</v>
      </c>
      <c r="S33" s="172" t="s">
        <v>136</v>
      </c>
      <c r="T33" s="173" t="s">
        <v>182</v>
      </c>
      <c r="U33" s="157">
        <v>0.81799999999999995</v>
      </c>
      <c r="V33" s="157">
        <f>ROUND(E33*U33,2)</f>
        <v>116.95</v>
      </c>
      <c r="W33" s="157"/>
      <c r="X33" s="157" t="s">
        <v>183</v>
      </c>
      <c r="Y33" s="148"/>
      <c r="Z33" s="148"/>
      <c r="AA33" s="148"/>
      <c r="AB33" s="148"/>
      <c r="AC33" s="148"/>
      <c r="AD33" s="148"/>
      <c r="AE33" s="148"/>
      <c r="AF33" s="148"/>
      <c r="AG33" s="148" t="s">
        <v>184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 x14ac:dyDescent="0.25">
      <c r="A34" s="155"/>
      <c r="B34" s="156"/>
      <c r="C34" s="262" t="s">
        <v>245</v>
      </c>
      <c r="D34" s="263"/>
      <c r="E34" s="263"/>
      <c r="F34" s="263"/>
      <c r="G34" s="263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48"/>
      <c r="Z34" s="148"/>
      <c r="AA34" s="148"/>
      <c r="AB34" s="148"/>
      <c r="AC34" s="148"/>
      <c r="AD34" s="148"/>
      <c r="AE34" s="148"/>
      <c r="AF34" s="148"/>
      <c r="AG34" s="148" t="s">
        <v>186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81" t="str">
        <f>C34</f>
        <v>s přemístěním výkopku v příčných profilech na vzdálenost do 15 m nebo s naložením na dopravní prostředek.</v>
      </c>
      <c r="BB34" s="148"/>
      <c r="BC34" s="148"/>
      <c r="BD34" s="148"/>
      <c r="BE34" s="148"/>
      <c r="BF34" s="148"/>
      <c r="BG34" s="148"/>
      <c r="BH34" s="148"/>
    </row>
    <row r="35" spans="1:60" outlineLevel="1" x14ac:dyDescent="0.25">
      <c r="A35" s="155"/>
      <c r="B35" s="156"/>
      <c r="C35" s="186" t="s">
        <v>809</v>
      </c>
      <c r="D35" s="158"/>
      <c r="E35" s="159">
        <v>72.495000000000005</v>
      </c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48"/>
      <c r="Z35" s="148"/>
      <c r="AA35" s="148"/>
      <c r="AB35" s="148"/>
      <c r="AC35" s="148"/>
      <c r="AD35" s="148"/>
      <c r="AE35" s="148"/>
      <c r="AF35" s="148"/>
      <c r="AG35" s="148" t="s">
        <v>159</v>
      </c>
      <c r="AH35" s="148">
        <v>0</v>
      </c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outlineLevel="1" x14ac:dyDescent="0.25">
      <c r="A36" s="155"/>
      <c r="B36" s="156"/>
      <c r="C36" s="186" t="s">
        <v>810</v>
      </c>
      <c r="D36" s="158"/>
      <c r="E36" s="159">
        <v>24.72</v>
      </c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48"/>
      <c r="Z36" s="148"/>
      <c r="AA36" s="148"/>
      <c r="AB36" s="148"/>
      <c r="AC36" s="148"/>
      <c r="AD36" s="148"/>
      <c r="AE36" s="148"/>
      <c r="AF36" s="148"/>
      <c r="AG36" s="148" t="s">
        <v>159</v>
      </c>
      <c r="AH36" s="148">
        <v>0</v>
      </c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 x14ac:dyDescent="0.25">
      <c r="A37" s="155"/>
      <c r="B37" s="156"/>
      <c r="C37" s="186" t="s">
        <v>811</v>
      </c>
      <c r="D37" s="158"/>
      <c r="E37" s="159">
        <v>19.89</v>
      </c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48"/>
      <c r="Z37" s="148"/>
      <c r="AA37" s="148"/>
      <c r="AB37" s="148"/>
      <c r="AC37" s="148"/>
      <c r="AD37" s="148"/>
      <c r="AE37" s="148"/>
      <c r="AF37" s="148"/>
      <c r="AG37" s="148" t="s">
        <v>159</v>
      </c>
      <c r="AH37" s="148">
        <v>0</v>
      </c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 x14ac:dyDescent="0.25">
      <c r="A38" s="155"/>
      <c r="B38" s="156"/>
      <c r="C38" s="186" t="s">
        <v>812</v>
      </c>
      <c r="D38" s="158"/>
      <c r="E38" s="159">
        <v>25.86</v>
      </c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48"/>
      <c r="Z38" s="148"/>
      <c r="AA38" s="148"/>
      <c r="AB38" s="148"/>
      <c r="AC38" s="148"/>
      <c r="AD38" s="148"/>
      <c r="AE38" s="148"/>
      <c r="AF38" s="148"/>
      <c r="AG38" s="148" t="s">
        <v>159</v>
      </c>
      <c r="AH38" s="148">
        <v>0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1" x14ac:dyDescent="0.25">
      <c r="A39" s="167">
        <v>10</v>
      </c>
      <c r="B39" s="168" t="s">
        <v>252</v>
      </c>
      <c r="C39" s="185" t="s">
        <v>253</v>
      </c>
      <c r="D39" s="169" t="s">
        <v>180</v>
      </c>
      <c r="E39" s="170">
        <v>142.965</v>
      </c>
      <c r="F39" s="171"/>
      <c r="G39" s="172">
        <f>ROUND(E39*F39,2)</f>
        <v>0</v>
      </c>
      <c r="H39" s="171"/>
      <c r="I39" s="172">
        <f>ROUND(E39*H39,2)</f>
        <v>0</v>
      </c>
      <c r="J39" s="171"/>
      <c r="K39" s="172">
        <f>ROUND(E39*J39,2)</f>
        <v>0</v>
      </c>
      <c r="L39" s="172">
        <v>21</v>
      </c>
      <c r="M39" s="172">
        <f>G39*(1+L39/100)</f>
        <v>0</v>
      </c>
      <c r="N39" s="172">
        <v>0</v>
      </c>
      <c r="O39" s="172">
        <f>ROUND(E39*N39,2)</f>
        <v>0</v>
      </c>
      <c r="P39" s="172">
        <v>0</v>
      </c>
      <c r="Q39" s="172">
        <f>ROUND(E39*P39,2)</f>
        <v>0</v>
      </c>
      <c r="R39" s="172" t="s">
        <v>200</v>
      </c>
      <c r="S39" s="172" t="s">
        <v>136</v>
      </c>
      <c r="T39" s="173" t="s">
        <v>182</v>
      </c>
      <c r="U39" s="157">
        <v>0.11899999999999999</v>
      </c>
      <c r="V39" s="157">
        <f>ROUND(E39*U39,2)</f>
        <v>17.010000000000002</v>
      </c>
      <c r="W39" s="157"/>
      <c r="X39" s="157" t="s">
        <v>183</v>
      </c>
      <c r="Y39" s="148"/>
      <c r="Z39" s="148"/>
      <c r="AA39" s="148"/>
      <c r="AB39" s="148"/>
      <c r="AC39" s="148"/>
      <c r="AD39" s="148"/>
      <c r="AE39" s="148"/>
      <c r="AF39" s="148"/>
      <c r="AG39" s="148" t="s">
        <v>184</v>
      </c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5">
      <c r="A40" s="155"/>
      <c r="B40" s="156"/>
      <c r="C40" s="262" t="s">
        <v>245</v>
      </c>
      <c r="D40" s="263"/>
      <c r="E40" s="263"/>
      <c r="F40" s="263"/>
      <c r="G40" s="263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48"/>
      <c r="Z40" s="148"/>
      <c r="AA40" s="148"/>
      <c r="AB40" s="148"/>
      <c r="AC40" s="148"/>
      <c r="AD40" s="148"/>
      <c r="AE40" s="148"/>
      <c r="AF40" s="148"/>
      <c r="AG40" s="148" t="s">
        <v>186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81" t="str">
        <f>C40</f>
        <v>s přemístěním výkopku v příčných profilech na vzdálenost do 15 m nebo s naložením na dopravní prostředek.</v>
      </c>
      <c r="BB40" s="148"/>
      <c r="BC40" s="148"/>
      <c r="BD40" s="148"/>
      <c r="BE40" s="148"/>
      <c r="BF40" s="148"/>
      <c r="BG40" s="148"/>
      <c r="BH40" s="148"/>
    </row>
    <row r="41" spans="1:60" outlineLevel="1" x14ac:dyDescent="0.25">
      <c r="A41" s="155"/>
      <c r="B41" s="156"/>
      <c r="C41" s="186" t="s">
        <v>813</v>
      </c>
      <c r="D41" s="158"/>
      <c r="E41" s="159">
        <v>142.965</v>
      </c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48"/>
      <c r="Z41" s="148"/>
      <c r="AA41" s="148"/>
      <c r="AB41" s="148"/>
      <c r="AC41" s="148"/>
      <c r="AD41" s="148"/>
      <c r="AE41" s="148"/>
      <c r="AF41" s="148"/>
      <c r="AG41" s="148" t="s">
        <v>159</v>
      </c>
      <c r="AH41" s="148">
        <v>5</v>
      </c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outlineLevel="1" x14ac:dyDescent="0.25">
      <c r="A42" s="167">
        <v>11</v>
      </c>
      <c r="B42" s="168" t="s">
        <v>255</v>
      </c>
      <c r="C42" s="185" t="s">
        <v>256</v>
      </c>
      <c r="D42" s="169" t="s">
        <v>180</v>
      </c>
      <c r="E42" s="170">
        <v>22.72</v>
      </c>
      <c r="F42" s="171"/>
      <c r="G42" s="172">
        <f>ROUND(E42*F42,2)</f>
        <v>0</v>
      </c>
      <c r="H42" s="171"/>
      <c r="I42" s="172">
        <f>ROUND(E42*H42,2)</f>
        <v>0</v>
      </c>
      <c r="J42" s="171"/>
      <c r="K42" s="172">
        <f>ROUND(E42*J42,2)</f>
        <v>0</v>
      </c>
      <c r="L42" s="172">
        <v>21</v>
      </c>
      <c r="M42" s="172">
        <f>G42*(1+L42/100)</f>
        <v>0</v>
      </c>
      <c r="N42" s="172">
        <v>0</v>
      </c>
      <c r="O42" s="172">
        <f>ROUND(E42*N42,2)</f>
        <v>0</v>
      </c>
      <c r="P42" s="172">
        <v>0</v>
      </c>
      <c r="Q42" s="172">
        <f>ROUND(E42*P42,2)</f>
        <v>0</v>
      </c>
      <c r="R42" s="172" t="s">
        <v>200</v>
      </c>
      <c r="S42" s="172" t="s">
        <v>136</v>
      </c>
      <c r="T42" s="173" t="s">
        <v>182</v>
      </c>
      <c r="U42" s="157">
        <v>0.495</v>
      </c>
      <c r="V42" s="157">
        <f>ROUND(E42*U42,2)</f>
        <v>11.25</v>
      </c>
      <c r="W42" s="157"/>
      <c r="X42" s="157" t="s">
        <v>183</v>
      </c>
      <c r="Y42" s="148"/>
      <c r="Z42" s="148"/>
      <c r="AA42" s="148"/>
      <c r="AB42" s="148"/>
      <c r="AC42" s="148"/>
      <c r="AD42" s="148"/>
      <c r="AE42" s="148"/>
      <c r="AF42" s="148"/>
      <c r="AG42" s="148" t="s">
        <v>184</v>
      </c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ht="21" outlineLevel="1" x14ac:dyDescent="0.25">
      <c r="A43" s="155"/>
      <c r="B43" s="156"/>
      <c r="C43" s="262" t="s">
        <v>257</v>
      </c>
      <c r="D43" s="263"/>
      <c r="E43" s="263"/>
      <c r="F43" s="263"/>
      <c r="G43" s="263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48"/>
      <c r="Z43" s="148"/>
      <c r="AA43" s="148"/>
      <c r="AB43" s="148"/>
      <c r="AC43" s="148"/>
      <c r="AD43" s="148"/>
      <c r="AE43" s="148"/>
      <c r="AF43" s="148"/>
      <c r="AG43" s="148" t="s">
        <v>186</v>
      </c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81" t="str">
        <f>C43</f>
        <v>zapažených i nezapažených s urovnáním dna do předepsaného profilu a spádu, s přehozením výkopku na přilehlém terénu na vzdálenost do 3 m od podélné osy rýhy nebo s naložením výkopku na dopravní prostředek.</v>
      </c>
      <c r="BB43" s="148"/>
      <c r="BC43" s="148"/>
      <c r="BD43" s="148"/>
      <c r="BE43" s="148"/>
      <c r="BF43" s="148"/>
      <c r="BG43" s="148"/>
      <c r="BH43" s="148"/>
    </row>
    <row r="44" spans="1:60" outlineLevel="1" x14ac:dyDescent="0.25">
      <c r="A44" s="155"/>
      <c r="B44" s="156"/>
      <c r="C44" s="186" t="s">
        <v>814</v>
      </c>
      <c r="D44" s="158"/>
      <c r="E44" s="159">
        <v>17.12</v>
      </c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48"/>
      <c r="Z44" s="148"/>
      <c r="AA44" s="148"/>
      <c r="AB44" s="148"/>
      <c r="AC44" s="148"/>
      <c r="AD44" s="148"/>
      <c r="AE44" s="148"/>
      <c r="AF44" s="148"/>
      <c r="AG44" s="148" t="s">
        <v>159</v>
      </c>
      <c r="AH44" s="148">
        <v>0</v>
      </c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 x14ac:dyDescent="0.25">
      <c r="A45" s="155"/>
      <c r="B45" s="156"/>
      <c r="C45" s="186" t="s">
        <v>815</v>
      </c>
      <c r="D45" s="158"/>
      <c r="E45" s="159">
        <v>5.6</v>
      </c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48"/>
      <c r="Z45" s="148"/>
      <c r="AA45" s="148"/>
      <c r="AB45" s="148"/>
      <c r="AC45" s="148"/>
      <c r="AD45" s="148"/>
      <c r="AE45" s="148"/>
      <c r="AF45" s="148"/>
      <c r="AG45" s="148" t="s">
        <v>159</v>
      </c>
      <c r="AH45" s="148">
        <v>0</v>
      </c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x14ac:dyDescent="0.25">
      <c r="A46" s="161" t="s">
        <v>131</v>
      </c>
      <c r="B46" s="162" t="s">
        <v>58</v>
      </c>
      <c r="C46" s="183" t="s">
        <v>78</v>
      </c>
      <c r="D46" s="163"/>
      <c r="E46" s="164"/>
      <c r="F46" s="165"/>
      <c r="G46" s="165">
        <f>SUMIF(AG47:AG52,"&lt;&gt;NOR",G47:G52)</f>
        <v>0</v>
      </c>
      <c r="H46" s="165"/>
      <c r="I46" s="165">
        <f>SUM(I47:I52)</f>
        <v>0</v>
      </c>
      <c r="J46" s="165"/>
      <c r="K46" s="165">
        <f>SUM(K47:K52)</f>
        <v>0</v>
      </c>
      <c r="L46" s="165"/>
      <c r="M46" s="165">
        <f>SUM(M47:M52)</f>
        <v>0</v>
      </c>
      <c r="N46" s="165"/>
      <c r="O46" s="165">
        <f>SUM(O47:O52)</f>
        <v>0.22999999999999998</v>
      </c>
      <c r="P46" s="165"/>
      <c r="Q46" s="165">
        <f>SUM(Q47:Q52)</f>
        <v>0</v>
      </c>
      <c r="R46" s="165"/>
      <c r="S46" s="165"/>
      <c r="T46" s="166"/>
      <c r="U46" s="160"/>
      <c r="V46" s="160">
        <f>SUM(V47:V52)</f>
        <v>31.51</v>
      </c>
      <c r="W46" s="160"/>
      <c r="X46" s="160"/>
      <c r="AG46" t="s">
        <v>132</v>
      </c>
    </row>
    <row r="47" spans="1:60" ht="20.399999999999999" outlineLevel="1" x14ac:dyDescent="0.25">
      <c r="A47" s="167">
        <v>12</v>
      </c>
      <c r="B47" s="168" t="s">
        <v>314</v>
      </c>
      <c r="C47" s="185" t="s">
        <v>315</v>
      </c>
      <c r="D47" s="169" t="s">
        <v>208</v>
      </c>
      <c r="E47" s="170">
        <v>354</v>
      </c>
      <c r="F47" s="171"/>
      <c r="G47" s="172">
        <f>ROUND(E47*F47,2)</f>
        <v>0</v>
      </c>
      <c r="H47" s="171"/>
      <c r="I47" s="172">
        <f>ROUND(E47*H47,2)</f>
        <v>0</v>
      </c>
      <c r="J47" s="171"/>
      <c r="K47" s="172">
        <f>ROUND(E47*J47,2)</f>
        <v>0</v>
      </c>
      <c r="L47" s="172">
        <v>21</v>
      </c>
      <c r="M47" s="172">
        <f>G47*(1+L47/100)</f>
        <v>0</v>
      </c>
      <c r="N47" s="172">
        <v>3.5E-4</v>
      </c>
      <c r="O47" s="172">
        <f>ROUND(E47*N47,2)</f>
        <v>0.12</v>
      </c>
      <c r="P47" s="172">
        <v>0</v>
      </c>
      <c r="Q47" s="172">
        <f>ROUND(E47*P47,2)</f>
        <v>0</v>
      </c>
      <c r="R47" s="172" t="s">
        <v>316</v>
      </c>
      <c r="S47" s="172" t="s">
        <v>136</v>
      </c>
      <c r="T47" s="173" t="s">
        <v>182</v>
      </c>
      <c r="U47" s="157">
        <v>8.8999999999999996E-2</v>
      </c>
      <c r="V47" s="157">
        <f>ROUND(E47*U47,2)</f>
        <v>31.51</v>
      </c>
      <c r="W47" s="157"/>
      <c r="X47" s="157" t="s">
        <v>183</v>
      </c>
      <c r="Y47" s="148"/>
      <c r="Z47" s="148"/>
      <c r="AA47" s="148"/>
      <c r="AB47" s="148"/>
      <c r="AC47" s="148"/>
      <c r="AD47" s="148"/>
      <c r="AE47" s="148"/>
      <c r="AF47" s="148"/>
      <c r="AG47" s="148" t="s">
        <v>201</v>
      </c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1" x14ac:dyDescent="0.25">
      <c r="A48" s="155"/>
      <c r="B48" s="156"/>
      <c r="C48" s="262" t="s">
        <v>317</v>
      </c>
      <c r="D48" s="263"/>
      <c r="E48" s="263"/>
      <c r="F48" s="263"/>
      <c r="G48" s="263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48"/>
      <c r="Z48" s="148"/>
      <c r="AA48" s="148"/>
      <c r="AB48" s="148"/>
      <c r="AC48" s="148"/>
      <c r="AD48" s="148"/>
      <c r="AE48" s="148"/>
      <c r="AF48" s="148"/>
      <c r="AG48" s="148" t="s">
        <v>186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 x14ac:dyDescent="0.25">
      <c r="A49" s="155"/>
      <c r="B49" s="156"/>
      <c r="C49" s="186" t="s">
        <v>816</v>
      </c>
      <c r="D49" s="158"/>
      <c r="E49" s="159">
        <v>214</v>
      </c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48"/>
      <c r="Z49" s="148"/>
      <c r="AA49" s="148"/>
      <c r="AB49" s="148"/>
      <c r="AC49" s="148"/>
      <c r="AD49" s="148"/>
      <c r="AE49" s="148"/>
      <c r="AF49" s="148"/>
      <c r="AG49" s="148" t="s">
        <v>159</v>
      </c>
      <c r="AH49" s="148">
        <v>0</v>
      </c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outlineLevel="1" x14ac:dyDescent="0.25">
      <c r="A50" s="155"/>
      <c r="B50" s="156"/>
      <c r="C50" s="186" t="s">
        <v>817</v>
      </c>
      <c r="D50" s="158"/>
      <c r="E50" s="159">
        <v>140</v>
      </c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48"/>
      <c r="Z50" s="148"/>
      <c r="AA50" s="148"/>
      <c r="AB50" s="148"/>
      <c r="AC50" s="148"/>
      <c r="AD50" s="148"/>
      <c r="AE50" s="148"/>
      <c r="AF50" s="148"/>
      <c r="AG50" s="148" t="s">
        <v>159</v>
      </c>
      <c r="AH50" s="148">
        <v>0</v>
      </c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outlineLevel="1" x14ac:dyDescent="0.25">
      <c r="A51" s="167">
        <v>13</v>
      </c>
      <c r="B51" s="168" t="s">
        <v>319</v>
      </c>
      <c r="C51" s="185" t="s">
        <v>320</v>
      </c>
      <c r="D51" s="169" t="s">
        <v>208</v>
      </c>
      <c r="E51" s="170">
        <v>354</v>
      </c>
      <c r="F51" s="171"/>
      <c r="G51" s="172">
        <f>ROUND(E51*F51,2)</f>
        <v>0</v>
      </c>
      <c r="H51" s="171"/>
      <c r="I51" s="172">
        <f>ROUND(E51*H51,2)</f>
        <v>0</v>
      </c>
      <c r="J51" s="171"/>
      <c r="K51" s="172">
        <f>ROUND(E51*J51,2)</f>
        <v>0</v>
      </c>
      <c r="L51" s="172">
        <v>21</v>
      </c>
      <c r="M51" s="172">
        <f>G51*(1+L51/100)</f>
        <v>0</v>
      </c>
      <c r="N51" s="172">
        <v>2.9999999999999997E-4</v>
      </c>
      <c r="O51" s="172">
        <f>ROUND(E51*N51,2)</f>
        <v>0.11</v>
      </c>
      <c r="P51" s="172">
        <v>0</v>
      </c>
      <c r="Q51" s="172">
        <f>ROUND(E51*P51,2)</f>
        <v>0</v>
      </c>
      <c r="R51" s="172" t="s">
        <v>305</v>
      </c>
      <c r="S51" s="172" t="s">
        <v>136</v>
      </c>
      <c r="T51" s="173" t="s">
        <v>182</v>
      </c>
      <c r="U51" s="157">
        <v>0</v>
      </c>
      <c r="V51" s="157">
        <f>ROUND(E51*U51,2)</f>
        <v>0</v>
      </c>
      <c r="W51" s="157"/>
      <c r="X51" s="157" t="s">
        <v>306</v>
      </c>
      <c r="Y51" s="148"/>
      <c r="Z51" s="148"/>
      <c r="AA51" s="148"/>
      <c r="AB51" s="148"/>
      <c r="AC51" s="148"/>
      <c r="AD51" s="148"/>
      <c r="AE51" s="148"/>
      <c r="AF51" s="148"/>
      <c r="AG51" s="148" t="s">
        <v>321</v>
      </c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5">
      <c r="A52" s="155"/>
      <c r="B52" s="156"/>
      <c r="C52" s="186" t="s">
        <v>818</v>
      </c>
      <c r="D52" s="158"/>
      <c r="E52" s="159">
        <v>354</v>
      </c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48"/>
      <c r="Z52" s="148"/>
      <c r="AA52" s="148"/>
      <c r="AB52" s="148"/>
      <c r="AC52" s="148"/>
      <c r="AD52" s="148"/>
      <c r="AE52" s="148"/>
      <c r="AF52" s="148"/>
      <c r="AG52" s="148" t="s">
        <v>159</v>
      </c>
      <c r="AH52" s="148">
        <v>0</v>
      </c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x14ac:dyDescent="0.25">
      <c r="A53" s="161" t="s">
        <v>131</v>
      </c>
      <c r="B53" s="162" t="s">
        <v>63</v>
      </c>
      <c r="C53" s="183" t="s">
        <v>77</v>
      </c>
      <c r="D53" s="163"/>
      <c r="E53" s="164"/>
      <c r="F53" s="165"/>
      <c r="G53" s="165">
        <f>SUMIF(AG54:AG79,"&lt;&gt;NOR",G54:G79)</f>
        <v>0</v>
      </c>
      <c r="H53" s="165"/>
      <c r="I53" s="165">
        <f>SUM(I54:I79)</f>
        <v>0</v>
      </c>
      <c r="J53" s="165"/>
      <c r="K53" s="165">
        <f>SUM(K54:K79)</f>
        <v>0</v>
      </c>
      <c r="L53" s="165"/>
      <c r="M53" s="165">
        <f>SUM(M54:M79)</f>
        <v>0</v>
      </c>
      <c r="N53" s="165"/>
      <c r="O53" s="165">
        <f>SUM(O54:O79)</f>
        <v>7.53</v>
      </c>
      <c r="P53" s="165"/>
      <c r="Q53" s="165">
        <f>SUM(Q54:Q79)</f>
        <v>0</v>
      </c>
      <c r="R53" s="165"/>
      <c r="S53" s="165"/>
      <c r="T53" s="166"/>
      <c r="U53" s="160"/>
      <c r="V53" s="160">
        <f>SUM(V54:V79)</f>
        <v>66.86</v>
      </c>
      <c r="W53" s="160"/>
      <c r="X53" s="160"/>
      <c r="AG53" t="s">
        <v>132</v>
      </c>
    </row>
    <row r="54" spans="1:60" outlineLevel="1" x14ac:dyDescent="0.25">
      <c r="A54" s="167">
        <v>14</v>
      </c>
      <c r="B54" s="168" t="s">
        <v>262</v>
      </c>
      <c r="C54" s="185" t="s">
        <v>263</v>
      </c>
      <c r="D54" s="169" t="s">
        <v>180</v>
      </c>
      <c r="E54" s="170">
        <v>22.72</v>
      </c>
      <c r="F54" s="171"/>
      <c r="G54" s="172">
        <f>ROUND(E54*F54,2)</f>
        <v>0</v>
      </c>
      <c r="H54" s="171"/>
      <c r="I54" s="172">
        <f>ROUND(E54*H54,2)</f>
        <v>0</v>
      </c>
      <c r="J54" s="171"/>
      <c r="K54" s="172">
        <f>ROUND(E54*J54,2)</f>
        <v>0</v>
      </c>
      <c r="L54" s="172">
        <v>21</v>
      </c>
      <c r="M54" s="172">
        <f>G54*(1+L54/100)</f>
        <v>0</v>
      </c>
      <c r="N54" s="172">
        <v>0</v>
      </c>
      <c r="O54" s="172">
        <f>ROUND(E54*N54,2)</f>
        <v>0</v>
      </c>
      <c r="P54" s="172">
        <v>0</v>
      </c>
      <c r="Q54" s="172">
        <f>ROUND(E54*P54,2)</f>
        <v>0</v>
      </c>
      <c r="R54" s="172" t="s">
        <v>200</v>
      </c>
      <c r="S54" s="172" t="s">
        <v>136</v>
      </c>
      <c r="T54" s="173" t="s">
        <v>182</v>
      </c>
      <c r="U54" s="157">
        <v>0.60029999999999994</v>
      </c>
      <c r="V54" s="157">
        <f>ROUND(E54*U54,2)</f>
        <v>13.64</v>
      </c>
      <c r="W54" s="157"/>
      <c r="X54" s="157" t="s">
        <v>183</v>
      </c>
      <c r="Y54" s="148"/>
      <c r="Z54" s="148"/>
      <c r="AA54" s="148"/>
      <c r="AB54" s="148"/>
      <c r="AC54" s="148"/>
      <c r="AD54" s="148"/>
      <c r="AE54" s="148"/>
      <c r="AF54" s="148"/>
      <c r="AG54" s="148" t="s">
        <v>184</v>
      </c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ht="21" outlineLevel="1" x14ac:dyDescent="0.25">
      <c r="A55" s="155"/>
      <c r="B55" s="156"/>
      <c r="C55" s="262" t="s">
        <v>257</v>
      </c>
      <c r="D55" s="263"/>
      <c r="E55" s="263"/>
      <c r="F55" s="263"/>
      <c r="G55" s="263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48"/>
      <c r="Z55" s="148"/>
      <c r="AA55" s="148"/>
      <c r="AB55" s="148"/>
      <c r="AC55" s="148"/>
      <c r="AD55" s="148"/>
      <c r="AE55" s="148"/>
      <c r="AF55" s="148"/>
      <c r="AG55" s="148" t="s">
        <v>186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81" t="str">
        <f>C55</f>
        <v>zapažených i nezapažených s urovnáním dna do předepsaného profilu a spádu, s přehozením výkopku na přilehlém terénu na vzdálenost do 3 m od podélné osy rýhy nebo s naložením výkopku na dopravní prostředek.</v>
      </c>
      <c r="BB55" s="148"/>
      <c r="BC55" s="148"/>
      <c r="BD55" s="148"/>
      <c r="BE55" s="148"/>
      <c r="BF55" s="148"/>
      <c r="BG55" s="148"/>
      <c r="BH55" s="148"/>
    </row>
    <row r="56" spans="1:60" outlineLevel="1" x14ac:dyDescent="0.25">
      <c r="A56" s="155"/>
      <c r="B56" s="156"/>
      <c r="C56" s="186" t="s">
        <v>819</v>
      </c>
      <c r="D56" s="158"/>
      <c r="E56" s="159">
        <v>22.72</v>
      </c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48"/>
      <c r="Z56" s="148"/>
      <c r="AA56" s="148"/>
      <c r="AB56" s="148"/>
      <c r="AC56" s="148"/>
      <c r="AD56" s="148"/>
      <c r="AE56" s="148"/>
      <c r="AF56" s="148"/>
      <c r="AG56" s="148" t="s">
        <v>159</v>
      </c>
      <c r="AH56" s="148">
        <v>0</v>
      </c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outlineLevel="1" x14ac:dyDescent="0.25">
      <c r="A57" s="167">
        <v>15</v>
      </c>
      <c r="B57" s="168" t="s">
        <v>541</v>
      </c>
      <c r="C57" s="185" t="s">
        <v>542</v>
      </c>
      <c r="D57" s="169" t="s">
        <v>180</v>
      </c>
      <c r="E57" s="170">
        <v>55.17</v>
      </c>
      <c r="F57" s="171"/>
      <c r="G57" s="172">
        <f>ROUND(E57*F57,2)</f>
        <v>0</v>
      </c>
      <c r="H57" s="171"/>
      <c r="I57" s="172">
        <f>ROUND(E57*H57,2)</f>
        <v>0</v>
      </c>
      <c r="J57" s="171"/>
      <c r="K57" s="172">
        <f>ROUND(E57*J57,2)</f>
        <v>0</v>
      </c>
      <c r="L57" s="172">
        <v>21</v>
      </c>
      <c r="M57" s="172">
        <f>G57*(1+L57/100)</f>
        <v>0</v>
      </c>
      <c r="N57" s="172">
        <v>0</v>
      </c>
      <c r="O57" s="172">
        <f>ROUND(E57*N57,2)</f>
        <v>0</v>
      </c>
      <c r="P57" s="172">
        <v>0</v>
      </c>
      <c r="Q57" s="172">
        <f>ROUND(E57*P57,2)</f>
        <v>0</v>
      </c>
      <c r="R57" s="172" t="s">
        <v>200</v>
      </c>
      <c r="S57" s="172" t="s">
        <v>136</v>
      </c>
      <c r="T57" s="173" t="s">
        <v>182</v>
      </c>
      <c r="U57" s="157">
        <v>1.0999999999999999E-2</v>
      </c>
      <c r="V57" s="157">
        <f>ROUND(E57*U57,2)</f>
        <v>0.61</v>
      </c>
      <c r="W57" s="157"/>
      <c r="X57" s="157" t="s">
        <v>183</v>
      </c>
      <c r="Y57" s="148"/>
      <c r="Z57" s="148"/>
      <c r="AA57" s="148"/>
      <c r="AB57" s="148"/>
      <c r="AC57" s="148"/>
      <c r="AD57" s="148"/>
      <c r="AE57" s="148"/>
      <c r="AF57" s="148"/>
      <c r="AG57" s="148" t="s">
        <v>184</v>
      </c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1" x14ac:dyDescent="0.25">
      <c r="A58" s="155"/>
      <c r="B58" s="156"/>
      <c r="C58" s="262" t="s">
        <v>267</v>
      </c>
      <c r="D58" s="263"/>
      <c r="E58" s="263"/>
      <c r="F58" s="263"/>
      <c r="G58" s="263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48"/>
      <c r="Z58" s="148"/>
      <c r="AA58" s="148"/>
      <c r="AB58" s="148"/>
      <c r="AC58" s="148"/>
      <c r="AD58" s="148"/>
      <c r="AE58" s="148"/>
      <c r="AF58" s="148"/>
      <c r="AG58" s="148" t="s">
        <v>186</v>
      </c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outlineLevel="1" x14ac:dyDescent="0.25">
      <c r="A59" s="155"/>
      <c r="B59" s="156"/>
      <c r="C59" s="186" t="s">
        <v>820</v>
      </c>
      <c r="D59" s="158"/>
      <c r="E59" s="159">
        <v>22.72</v>
      </c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48"/>
      <c r="Z59" s="148"/>
      <c r="AA59" s="148"/>
      <c r="AB59" s="148"/>
      <c r="AC59" s="148"/>
      <c r="AD59" s="148"/>
      <c r="AE59" s="148"/>
      <c r="AF59" s="148"/>
      <c r="AG59" s="148" t="s">
        <v>159</v>
      </c>
      <c r="AH59" s="148">
        <v>0</v>
      </c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outlineLevel="1" x14ac:dyDescent="0.25">
      <c r="A60" s="155"/>
      <c r="B60" s="156"/>
      <c r="C60" s="186" t="s">
        <v>821</v>
      </c>
      <c r="D60" s="158"/>
      <c r="E60" s="159">
        <v>32.450000000000003</v>
      </c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48"/>
      <c r="Z60" s="148"/>
      <c r="AA60" s="148"/>
      <c r="AB60" s="148"/>
      <c r="AC60" s="148"/>
      <c r="AD60" s="148"/>
      <c r="AE60" s="148"/>
      <c r="AF60" s="148"/>
      <c r="AG60" s="148" t="s">
        <v>159</v>
      </c>
      <c r="AH60" s="148">
        <v>0</v>
      </c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1" x14ac:dyDescent="0.25">
      <c r="A61" s="167">
        <v>16</v>
      </c>
      <c r="B61" s="168" t="s">
        <v>265</v>
      </c>
      <c r="C61" s="185" t="s">
        <v>266</v>
      </c>
      <c r="D61" s="169" t="s">
        <v>180</v>
      </c>
      <c r="E61" s="170">
        <v>133.23500000000001</v>
      </c>
      <c r="F61" s="171"/>
      <c r="G61" s="172">
        <f>ROUND(E61*F61,2)</f>
        <v>0</v>
      </c>
      <c r="H61" s="171"/>
      <c r="I61" s="172">
        <f>ROUND(E61*H61,2)</f>
        <v>0</v>
      </c>
      <c r="J61" s="171"/>
      <c r="K61" s="172">
        <f>ROUND(E61*J61,2)</f>
        <v>0</v>
      </c>
      <c r="L61" s="172">
        <v>21</v>
      </c>
      <c r="M61" s="172">
        <f>G61*(1+L61/100)</f>
        <v>0</v>
      </c>
      <c r="N61" s="172">
        <v>0</v>
      </c>
      <c r="O61" s="172">
        <f>ROUND(E61*N61,2)</f>
        <v>0</v>
      </c>
      <c r="P61" s="172">
        <v>0</v>
      </c>
      <c r="Q61" s="172">
        <f>ROUND(E61*P61,2)</f>
        <v>0</v>
      </c>
      <c r="R61" s="172" t="s">
        <v>200</v>
      </c>
      <c r="S61" s="172" t="s">
        <v>136</v>
      </c>
      <c r="T61" s="173" t="s">
        <v>182</v>
      </c>
      <c r="U61" s="157">
        <v>1.0999999999999999E-2</v>
      </c>
      <c r="V61" s="157">
        <f>ROUND(E61*U61,2)</f>
        <v>1.47</v>
      </c>
      <c r="W61" s="157"/>
      <c r="X61" s="157" t="s">
        <v>183</v>
      </c>
      <c r="Y61" s="148"/>
      <c r="Z61" s="148"/>
      <c r="AA61" s="148"/>
      <c r="AB61" s="148"/>
      <c r="AC61" s="148"/>
      <c r="AD61" s="148"/>
      <c r="AE61" s="148"/>
      <c r="AF61" s="148"/>
      <c r="AG61" s="148" t="s">
        <v>184</v>
      </c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1" x14ac:dyDescent="0.25">
      <c r="A62" s="155"/>
      <c r="B62" s="156"/>
      <c r="C62" s="262" t="s">
        <v>267</v>
      </c>
      <c r="D62" s="263"/>
      <c r="E62" s="263"/>
      <c r="F62" s="263"/>
      <c r="G62" s="263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48"/>
      <c r="Z62" s="148"/>
      <c r="AA62" s="148"/>
      <c r="AB62" s="148"/>
      <c r="AC62" s="148"/>
      <c r="AD62" s="148"/>
      <c r="AE62" s="148"/>
      <c r="AF62" s="148"/>
      <c r="AG62" s="148" t="s">
        <v>186</v>
      </c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outlineLevel="1" x14ac:dyDescent="0.25">
      <c r="A63" s="155"/>
      <c r="B63" s="156"/>
      <c r="C63" s="186" t="s">
        <v>822</v>
      </c>
      <c r="D63" s="158"/>
      <c r="E63" s="159">
        <v>142.965</v>
      </c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48"/>
      <c r="Z63" s="148"/>
      <c r="AA63" s="148"/>
      <c r="AB63" s="148"/>
      <c r="AC63" s="148"/>
      <c r="AD63" s="148"/>
      <c r="AE63" s="148"/>
      <c r="AF63" s="148"/>
      <c r="AG63" s="148" t="s">
        <v>159</v>
      </c>
      <c r="AH63" s="148">
        <v>0</v>
      </c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outlineLevel="1" x14ac:dyDescent="0.25">
      <c r="A64" s="155"/>
      <c r="B64" s="156"/>
      <c r="C64" s="186" t="s">
        <v>823</v>
      </c>
      <c r="D64" s="158"/>
      <c r="E64" s="159">
        <v>-9.73</v>
      </c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48"/>
      <c r="Z64" s="148"/>
      <c r="AA64" s="148"/>
      <c r="AB64" s="148"/>
      <c r="AC64" s="148"/>
      <c r="AD64" s="148"/>
      <c r="AE64" s="148"/>
      <c r="AF64" s="148"/>
      <c r="AG64" s="148" t="s">
        <v>159</v>
      </c>
      <c r="AH64" s="148">
        <v>0</v>
      </c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ht="30.6" outlineLevel="1" x14ac:dyDescent="0.25">
      <c r="A65" s="167">
        <v>17</v>
      </c>
      <c r="B65" s="168" t="s">
        <v>269</v>
      </c>
      <c r="C65" s="185" t="s">
        <v>270</v>
      </c>
      <c r="D65" s="169" t="s">
        <v>180</v>
      </c>
      <c r="E65" s="170">
        <v>786.77499999999998</v>
      </c>
      <c r="F65" s="171"/>
      <c r="G65" s="172">
        <f>ROUND(E65*F65,2)</f>
        <v>0</v>
      </c>
      <c r="H65" s="171"/>
      <c r="I65" s="172">
        <f>ROUND(E65*H65,2)</f>
        <v>0</v>
      </c>
      <c r="J65" s="171"/>
      <c r="K65" s="172">
        <f>ROUND(E65*J65,2)</f>
        <v>0</v>
      </c>
      <c r="L65" s="172">
        <v>21</v>
      </c>
      <c r="M65" s="172">
        <f>G65*(1+L65/100)</f>
        <v>0</v>
      </c>
      <c r="N65" s="172">
        <v>0</v>
      </c>
      <c r="O65" s="172">
        <f>ROUND(E65*N65,2)</f>
        <v>0</v>
      </c>
      <c r="P65" s="172">
        <v>0</v>
      </c>
      <c r="Q65" s="172">
        <f>ROUND(E65*P65,2)</f>
        <v>0</v>
      </c>
      <c r="R65" s="172" t="s">
        <v>200</v>
      </c>
      <c r="S65" s="172" t="s">
        <v>136</v>
      </c>
      <c r="T65" s="173" t="s">
        <v>182</v>
      </c>
      <c r="U65" s="157">
        <v>0</v>
      </c>
      <c r="V65" s="157">
        <f>ROUND(E65*U65,2)</f>
        <v>0</v>
      </c>
      <c r="W65" s="157"/>
      <c r="X65" s="157" t="s">
        <v>183</v>
      </c>
      <c r="Y65" s="148"/>
      <c r="Z65" s="148"/>
      <c r="AA65" s="148"/>
      <c r="AB65" s="148"/>
      <c r="AC65" s="148"/>
      <c r="AD65" s="148"/>
      <c r="AE65" s="148"/>
      <c r="AF65" s="148"/>
      <c r="AG65" s="148" t="s">
        <v>184</v>
      </c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1" x14ac:dyDescent="0.25">
      <c r="A66" s="155"/>
      <c r="B66" s="156"/>
      <c r="C66" s="262" t="s">
        <v>267</v>
      </c>
      <c r="D66" s="263"/>
      <c r="E66" s="263"/>
      <c r="F66" s="263"/>
      <c r="G66" s="263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48"/>
      <c r="Z66" s="148"/>
      <c r="AA66" s="148"/>
      <c r="AB66" s="148"/>
      <c r="AC66" s="148"/>
      <c r="AD66" s="148"/>
      <c r="AE66" s="148"/>
      <c r="AF66" s="148"/>
      <c r="AG66" s="148" t="s">
        <v>186</v>
      </c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outlineLevel="1" x14ac:dyDescent="0.25">
      <c r="A67" s="155"/>
      <c r="B67" s="156"/>
      <c r="C67" s="186" t="s">
        <v>824</v>
      </c>
      <c r="D67" s="158"/>
      <c r="E67" s="159">
        <v>786.77499999999998</v>
      </c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48"/>
      <c r="Z67" s="148"/>
      <c r="AA67" s="148"/>
      <c r="AB67" s="148"/>
      <c r="AC67" s="148"/>
      <c r="AD67" s="148"/>
      <c r="AE67" s="148"/>
      <c r="AF67" s="148"/>
      <c r="AG67" s="148" t="s">
        <v>159</v>
      </c>
      <c r="AH67" s="148">
        <v>0</v>
      </c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ht="20.399999999999999" outlineLevel="1" x14ac:dyDescent="0.25">
      <c r="A68" s="167">
        <v>18</v>
      </c>
      <c r="B68" s="168" t="s">
        <v>647</v>
      </c>
      <c r="C68" s="185" t="s">
        <v>648</v>
      </c>
      <c r="D68" s="169" t="s">
        <v>180</v>
      </c>
      <c r="E68" s="170">
        <v>22.72</v>
      </c>
      <c r="F68" s="171"/>
      <c r="G68" s="172">
        <f>ROUND(E68*F68,2)</f>
        <v>0</v>
      </c>
      <c r="H68" s="171"/>
      <c r="I68" s="172">
        <f>ROUND(E68*H68,2)</f>
        <v>0</v>
      </c>
      <c r="J68" s="171"/>
      <c r="K68" s="172">
        <f>ROUND(E68*J68,2)</f>
        <v>0</v>
      </c>
      <c r="L68" s="172">
        <v>21</v>
      </c>
      <c r="M68" s="172">
        <f>G68*(1+L68/100)</f>
        <v>0</v>
      </c>
      <c r="N68" s="172">
        <v>0</v>
      </c>
      <c r="O68" s="172">
        <f>ROUND(E68*N68,2)</f>
        <v>0</v>
      </c>
      <c r="P68" s="172">
        <v>0</v>
      </c>
      <c r="Q68" s="172">
        <f>ROUND(E68*P68,2)</f>
        <v>0</v>
      </c>
      <c r="R68" s="172" t="s">
        <v>200</v>
      </c>
      <c r="S68" s="172" t="s">
        <v>136</v>
      </c>
      <c r="T68" s="173" t="s">
        <v>182</v>
      </c>
      <c r="U68" s="157">
        <v>0.65200000000000002</v>
      </c>
      <c r="V68" s="157">
        <f>ROUND(E68*U68,2)</f>
        <v>14.81</v>
      </c>
      <c r="W68" s="157"/>
      <c r="X68" s="157" t="s">
        <v>183</v>
      </c>
      <c r="Y68" s="148"/>
      <c r="Z68" s="148"/>
      <c r="AA68" s="148"/>
      <c r="AB68" s="148"/>
      <c r="AC68" s="148"/>
      <c r="AD68" s="148"/>
      <c r="AE68" s="148"/>
      <c r="AF68" s="148"/>
      <c r="AG68" s="148" t="s">
        <v>184</v>
      </c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1" x14ac:dyDescent="0.25">
      <c r="A69" s="155"/>
      <c r="B69" s="156"/>
      <c r="C69" s="186" t="s">
        <v>819</v>
      </c>
      <c r="D69" s="158"/>
      <c r="E69" s="159">
        <v>22.72</v>
      </c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48"/>
      <c r="Z69" s="148"/>
      <c r="AA69" s="148"/>
      <c r="AB69" s="148"/>
      <c r="AC69" s="148"/>
      <c r="AD69" s="148"/>
      <c r="AE69" s="148"/>
      <c r="AF69" s="148"/>
      <c r="AG69" s="148" t="s">
        <v>159</v>
      </c>
      <c r="AH69" s="148">
        <v>0</v>
      </c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ht="20.399999999999999" outlineLevel="1" x14ac:dyDescent="0.25">
      <c r="A70" s="167">
        <v>19</v>
      </c>
      <c r="B70" s="168" t="s">
        <v>278</v>
      </c>
      <c r="C70" s="185" t="s">
        <v>279</v>
      </c>
      <c r="D70" s="169" t="s">
        <v>180</v>
      </c>
      <c r="E70" s="170">
        <v>25.475999999999999</v>
      </c>
      <c r="F70" s="171"/>
      <c r="G70" s="172">
        <f>ROUND(E70*F70,2)</f>
        <v>0</v>
      </c>
      <c r="H70" s="171"/>
      <c r="I70" s="172">
        <f>ROUND(E70*H70,2)</f>
        <v>0</v>
      </c>
      <c r="J70" s="171"/>
      <c r="K70" s="172">
        <f>ROUND(E70*J70,2)</f>
        <v>0</v>
      </c>
      <c r="L70" s="172">
        <v>21</v>
      </c>
      <c r="M70" s="172">
        <f>G70*(1+L70/100)</f>
        <v>0</v>
      </c>
      <c r="N70" s="172">
        <v>0</v>
      </c>
      <c r="O70" s="172">
        <f>ROUND(E70*N70,2)</f>
        <v>0</v>
      </c>
      <c r="P70" s="172">
        <v>0</v>
      </c>
      <c r="Q70" s="172">
        <f>ROUND(E70*P70,2)</f>
        <v>0</v>
      </c>
      <c r="R70" s="172" t="s">
        <v>200</v>
      </c>
      <c r="S70" s="172" t="s">
        <v>136</v>
      </c>
      <c r="T70" s="173" t="s">
        <v>182</v>
      </c>
      <c r="U70" s="157">
        <v>1.1499999999999999</v>
      </c>
      <c r="V70" s="157">
        <f>ROUND(E70*U70,2)</f>
        <v>29.3</v>
      </c>
      <c r="W70" s="157"/>
      <c r="X70" s="157" t="s">
        <v>183</v>
      </c>
      <c r="Y70" s="148"/>
      <c r="Z70" s="148"/>
      <c r="AA70" s="148"/>
      <c r="AB70" s="148"/>
      <c r="AC70" s="148"/>
      <c r="AD70" s="148"/>
      <c r="AE70" s="148"/>
      <c r="AF70" s="148"/>
      <c r="AG70" s="148" t="s">
        <v>184</v>
      </c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outlineLevel="1" x14ac:dyDescent="0.25">
      <c r="A71" s="155"/>
      <c r="B71" s="156"/>
      <c r="C71" s="262" t="s">
        <v>280</v>
      </c>
      <c r="D71" s="263"/>
      <c r="E71" s="263"/>
      <c r="F71" s="263"/>
      <c r="G71" s="263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48"/>
      <c r="Z71" s="148"/>
      <c r="AA71" s="148"/>
      <c r="AB71" s="148"/>
      <c r="AC71" s="148"/>
      <c r="AD71" s="148"/>
      <c r="AE71" s="148"/>
      <c r="AF71" s="148"/>
      <c r="AG71" s="148" t="s">
        <v>186</v>
      </c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outlineLevel="1" x14ac:dyDescent="0.25">
      <c r="A72" s="155"/>
      <c r="B72" s="156"/>
      <c r="C72" s="186" t="s">
        <v>825</v>
      </c>
      <c r="D72" s="158"/>
      <c r="E72" s="159">
        <v>14.234999999999999</v>
      </c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48"/>
      <c r="Z72" s="148"/>
      <c r="AA72" s="148"/>
      <c r="AB72" s="148"/>
      <c r="AC72" s="148"/>
      <c r="AD72" s="148"/>
      <c r="AE72" s="148"/>
      <c r="AF72" s="148"/>
      <c r="AG72" s="148" t="s">
        <v>159</v>
      </c>
      <c r="AH72" s="148">
        <v>0</v>
      </c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outlineLevel="1" x14ac:dyDescent="0.25">
      <c r="A73" s="155"/>
      <c r="B73" s="156"/>
      <c r="C73" s="186" t="s">
        <v>826</v>
      </c>
      <c r="D73" s="158"/>
      <c r="E73" s="159">
        <v>18.216000000000001</v>
      </c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48"/>
      <c r="Z73" s="148"/>
      <c r="AA73" s="148"/>
      <c r="AB73" s="148"/>
      <c r="AC73" s="148"/>
      <c r="AD73" s="148"/>
      <c r="AE73" s="148"/>
      <c r="AF73" s="148"/>
      <c r="AG73" s="148" t="s">
        <v>159</v>
      </c>
      <c r="AH73" s="148">
        <v>0</v>
      </c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outlineLevel="1" x14ac:dyDescent="0.25">
      <c r="A74" s="155"/>
      <c r="B74" s="156"/>
      <c r="C74" s="186" t="s">
        <v>827</v>
      </c>
      <c r="D74" s="158"/>
      <c r="E74" s="159">
        <v>-6.9749999999999996</v>
      </c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48"/>
      <c r="Z74" s="148"/>
      <c r="AA74" s="148"/>
      <c r="AB74" s="148"/>
      <c r="AC74" s="148"/>
      <c r="AD74" s="148"/>
      <c r="AE74" s="148"/>
      <c r="AF74" s="148"/>
      <c r="AG74" s="148" t="s">
        <v>159</v>
      </c>
      <c r="AH74" s="148">
        <v>0</v>
      </c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outlineLevel="1" x14ac:dyDescent="0.25">
      <c r="A75" s="167">
        <v>20</v>
      </c>
      <c r="B75" s="168" t="s">
        <v>283</v>
      </c>
      <c r="C75" s="185" t="s">
        <v>284</v>
      </c>
      <c r="D75" s="169" t="s">
        <v>180</v>
      </c>
      <c r="E75" s="170">
        <v>4.4279999999999999</v>
      </c>
      <c r="F75" s="171"/>
      <c r="G75" s="172">
        <f>ROUND(E75*F75,2)</f>
        <v>0</v>
      </c>
      <c r="H75" s="171"/>
      <c r="I75" s="172">
        <f>ROUND(E75*H75,2)</f>
        <v>0</v>
      </c>
      <c r="J75" s="171"/>
      <c r="K75" s="172">
        <f>ROUND(E75*J75,2)</f>
        <v>0</v>
      </c>
      <c r="L75" s="172">
        <v>21</v>
      </c>
      <c r="M75" s="172">
        <f>G75*(1+L75/100)</f>
        <v>0</v>
      </c>
      <c r="N75" s="172">
        <v>1.7</v>
      </c>
      <c r="O75" s="172">
        <f>ROUND(E75*N75,2)</f>
        <v>7.53</v>
      </c>
      <c r="P75" s="172">
        <v>0</v>
      </c>
      <c r="Q75" s="172">
        <f>ROUND(E75*P75,2)</f>
        <v>0</v>
      </c>
      <c r="R75" s="172" t="s">
        <v>200</v>
      </c>
      <c r="S75" s="172" t="s">
        <v>136</v>
      </c>
      <c r="T75" s="173" t="s">
        <v>182</v>
      </c>
      <c r="U75" s="157">
        <v>1.587</v>
      </c>
      <c r="V75" s="157">
        <f>ROUND(E75*U75,2)</f>
        <v>7.03</v>
      </c>
      <c r="W75" s="157"/>
      <c r="X75" s="157" t="s">
        <v>183</v>
      </c>
      <c r="Y75" s="148"/>
      <c r="Z75" s="148"/>
      <c r="AA75" s="148"/>
      <c r="AB75" s="148"/>
      <c r="AC75" s="148"/>
      <c r="AD75" s="148"/>
      <c r="AE75" s="148"/>
      <c r="AF75" s="148"/>
      <c r="AG75" s="148" t="s">
        <v>184</v>
      </c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ht="21" outlineLevel="1" x14ac:dyDescent="0.25">
      <c r="A76" s="155"/>
      <c r="B76" s="156"/>
      <c r="C76" s="262" t="s">
        <v>285</v>
      </c>
      <c r="D76" s="263"/>
      <c r="E76" s="263"/>
      <c r="F76" s="263"/>
      <c r="G76" s="263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48"/>
      <c r="Z76" s="148"/>
      <c r="AA76" s="148"/>
      <c r="AB76" s="148"/>
      <c r="AC76" s="148"/>
      <c r="AD76" s="148"/>
      <c r="AE76" s="148"/>
      <c r="AF76" s="148"/>
      <c r="AG76" s="148" t="s">
        <v>186</v>
      </c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81" t="str">
        <f>C76</f>
        <v>sypaninou z vhodných hornin tř. 1 - 4 nebo materiálem připraveným podél výkopu ve vzdálenosti do 3 m od jeho kraje, pro jakoukoliv hloubku výkopu a jakoukoliv míru zhutnění,</v>
      </c>
      <c r="BB76" s="148"/>
      <c r="BC76" s="148"/>
      <c r="BD76" s="148"/>
      <c r="BE76" s="148"/>
      <c r="BF76" s="148"/>
      <c r="BG76" s="148"/>
      <c r="BH76" s="148"/>
    </row>
    <row r="77" spans="1:60" outlineLevel="1" x14ac:dyDescent="0.25">
      <c r="A77" s="155"/>
      <c r="B77" s="156"/>
      <c r="C77" s="186" t="s">
        <v>828</v>
      </c>
      <c r="D77" s="158"/>
      <c r="E77" s="159">
        <v>4.4279999999999999</v>
      </c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48"/>
      <c r="Z77" s="148"/>
      <c r="AA77" s="148"/>
      <c r="AB77" s="148"/>
      <c r="AC77" s="148"/>
      <c r="AD77" s="148"/>
      <c r="AE77" s="148"/>
      <c r="AF77" s="148"/>
      <c r="AG77" s="148" t="s">
        <v>159</v>
      </c>
      <c r="AH77" s="148">
        <v>0</v>
      </c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outlineLevel="1" x14ac:dyDescent="0.25">
      <c r="A78" s="167">
        <v>21</v>
      </c>
      <c r="B78" s="168" t="s">
        <v>299</v>
      </c>
      <c r="C78" s="185" t="s">
        <v>300</v>
      </c>
      <c r="D78" s="169" t="s">
        <v>180</v>
      </c>
      <c r="E78" s="170">
        <v>133.23500000000001</v>
      </c>
      <c r="F78" s="171"/>
      <c r="G78" s="172">
        <f>ROUND(E78*F78,2)</f>
        <v>0</v>
      </c>
      <c r="H78" s="171"/>
      <c r="I78" s="172">
        <f>ROUND(E78*H78,2)</f>
        <v>0</v>
      </c>
      <c r="J78" s="171"/>
      <c r="K78" s="172">
        <f>ROUND(E78*J78,2)</f>
        <v>0</v>
      </c>
      <c r="L78" s="172">
        <v>21</v>
      </c>
      <c r="M78" s="172">
        <f>G78*(1+L78/100)</f>
        <v>0</v>
      </c>
      <c r="N78" s="172">
        <v>0</v>
      </c>
      <c r="O78" s="172">
        <f>ROUND(E78*N78,2)</f>
        <v>0</v>
      </c>
      <c r="P78" s="172">
        <v>0</v>
      </c>
      <c r="Q78" s="172">
        <f>ROUND(E78*P78,2)</f>
        <v>0</v>
      </c>
      <c r="R78" s="172" t="s">
        <v>200</v>
      </c>
      <c r="S78" s="172" t="s">
        <v>136</v>
      </c>
      <c r="T78" s="173" t="s">
        <v>182</v>
      </c>
      <c r="U78" s="157">
        <v>0</v>
      </c>
      <c r="V78" s="157">
        <f>ROUND(E78*U78,2)</f>
        <v>0</v>
      </c>
      <c r="W78" s="157"/>
      <c r="X78" s="157" t="s">
        <v>183</v>
      </c>
      <c r="Y78" s="148"/>
      <c r="Z78" s="148"/>
      <c r="AA78" s="148"/>
      <c r="AB78" s="148"/>
      <c r="AC78" s="148"/>
      <c r="AD78" s="148"/>
      <c r="AE78" s="148"/>
      <c r="AF78" s="148"/>
      <c r="AG78" s="148" t="s">
        <v>184</v>
      </c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outlineLevel="1" x14ac:dyDescent="0.25">
      <c r="A79" s="155"/>
      <c r="B79" s="156"/>
      <c r="C79" s="186" t="s">
        <v>829</v>
      </c>
      <c r="D79" s="158"/>
      <c r="E79" s="159">
        <v>133.23500000000001</v>
      </c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48"/>
      <c r="Z79" s="148"/>
      <c r="AA79" s="148"/>
      <c r="AB79" s="148"/>
      <c r="AC79" s="148"/>
      <c r="AD79" s="148"/>
      <c r="AE79" s="148"/>
      <c r="AF79" s="148"/>
      <c r="AG79" s="148" t="s">
        <v>159</v>
      </c>
      <c r="AH79" s="148">
        <v>5</v>
      </c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x14ac:dyDescent="0.25">
      <c r="A80" s="161" t="s">
        <v>131</v>
      </c>
      <c r="B80" s="162" t="s">
        <v>58</v>
      </c>
      <c r="C80" s="183" t="s">
        <v>78</v>
      </c>
      <c r="D80" s="163"/>
      <c r="E80" s="164"/>
      <c r="F80" s="165"/>
      <c r="G80" s="165">
        <f>SUMIF(AG81:AG88,"&lt;&gt;NOR",G81:G88)</f>
        <v>0</v>
      </c>
      <c r="H80" s="165"/>
      <c r="I80" s="165">
        <f>SUM(I81:I88)</f>
        <v>0</v>
      </c>
      <c r="J80" s="165"/>
      <c r="K80" s="165">
        <f>SUM(K81:K88)</f>
        <v>0</v>
      </c>
      <c r="L80" s="165"/>
      <c r="M80" s="165">
        <f>SUM(M81:M88)</f>
        <v>0</v>
      </c>
      <c r="N80" s="165"/>
      <c r="O80" s="165">
        <f>SUM(O81:O88)</f>
        <v>39.28</v>
      </c>
      <c r="P80" s="165"/>
      <c r="Q80" s="165">
        <f>SUM(Q81:Q88)</f>
        <v>0</v>
      </c>
      <c r="R80" s="165"/>
      <c r="S80" s="165"/>
      <c r="T80" s="166"/>
      <c r="U80" s="160"/>
      <c r="V80" s="160">
        <f>SUM(V81:V88)</f>
        <v>75.12</v>
      </c>
      <c r="W80" s="160"/>
      <c r="X80" s="160"/>
      <c r="AG80" t="s">
        <v>132</v>
      </c>
    </row>
    <row r="81" spans="1:60" outlineLevel="1" x14ac:dyDescent="0.25">
      <c r="A81" s="167">
        <v>22</v>
      </c>
      <c r="B81" s="168" t="s">
        <v>309</v>
      </c>
      <c r="C81" s="185" t="s">
        <v>310</v>
      </c>
      <c r="D81" s="169" t="s">
        <v>230</v>
      </c>
      <c r="E81" s="170">
        <v>177</v>
      </c>
      <c r="F81" s="171"/>
      <c r="G81" s="172">
        <f>ROUND(E81*F81,2)</f>
        <v>0</v>
      </c>
      <c r="H81" s="171"/>
      <c r="I81" s="172">
        <f>ROUND(E81*H81,2)</f>
        <v>0</v>
      </c>
      <c r="J81" s="171"/>
      <c r="K81" s="172">
        <f>ROUND(E81*J81,2)</f>
        <v>0</v>
      </c>
      <c r="L81" s="172">
        <v>21</v>
      </c>
      <c r="M81" s="172">
        <f>G81*(1+L81/100)</f>
        <v>0</v>
      </c>
      <c r="N81" s="172">
        <v>0.22106999999999999</v>
      </c>
      <c r="O81" s="172">
        <f>ROUND(E81*N81,2)</f>
        <v>39.130000000000003</v>
      </c>
      <c r="P81" s="172">
        <v>0</v>
      </c>
      <c r="Q81" s="172">
        <f>ROUND(E81*P81,2)</f>
        <v>0</v>
      </c>
      <c r="R81" s="172" t="s">
        <v>311</v>
      </c>
      <c r="S81" s="172" t="s">
        <v>136</v>
      </c>
      <c r="T81" s="173" t="s">
        <v>182</v>
      </c>
      <c r="U81" s="157">
        <v>0.185</v>
      </c>
      <c r="V81" s="157">
        <f>ROUND(E81*U81,2)</f>
        <v>32.75</v>
      </c>
      <c r="W81" s="157"/>
      <c r="X81" s="157" t="s">
        <v>183</v>
      </c>
      <c r="Y81" s="148"/>
      <c r="Z81" s="148"/>
      <c r="AA81" s="148"/>
      <c r="AB81" s="148"/>
      <c r="AC81" s="148"/>
      <c r="AD81" s="148"/>
      <c r="AE81" s="148"/>
      <c r="AF81" s="148"/>
      <c r="AG81" s="148" t="s">
        <v>184</v>
      </c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outlineLevel="1" x14ac:dyDescent="0.25">
      <c r="A82" s="155"/>
      <c r="B82" s="156"/>
      <c r="C82" s="262" t="s">
        <v>312</v>
      </c>
      <c r="D82" s="263"/>
      <c r="E82" s="263"/>
      <c r="F82" s="263"/>
      <c r="G82" s="263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48"/>
      <c r="Z82" s="148"/>
      <c r="AA82" s="148"/>
      <c r="AB82" s="148"/>
      <c r="AC82" s="148"/>
      <c r="AD82" s="148"/>
      <c r="AE82" s="148"/>
      <c r="AF82" s="148"/>
      <c r="AG82" s="148" t="s">
        <v>186</v>
      </c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81" t="str">
        <f>C82</f>
        <v>se zřízením štěrkopískového lože pod trubky a s jejich obsypem v průměrném celkovém množství do 0,15 m3/m,</v>
      </c>
      <c r="BB82" s="148"/>
      <c r="BC82" s="148"/>
      <c r="BD82" s="148"/>
      <c r="BE82" s="148"/>
      <c r="BF82" s="148"/>
      <c r="BG82" s="148"/>
      <c r="BH82" s="148"/>
    </row>
    <row r="83" spans="1:60" outlineLevel="1" x14ac:dyDescent="0.25">
      <c r="A83" s="155"/>
      <c r="B83" s="156"/>
      <c r="C83" s="186" t="s">
        <v>830</v>
      </c>
      <c r="D83" s="158"/>
      <c r="E83" s="159">
        <v>177</v>
      </c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48"/>
      <c r="Z83" s="148"/>
      <c r="AA83" s="148"/>
      <c r="AB83" s="148"/>
      <c r="AC83" s="148"/>
      <c r="AD83" s="148"/>
      <c r="AE83" s="148"/>
      <c r="AF83" s="148"/>
      <c r="AG83" s="148" t="s">
        <v>159</v>
      </c>
      <c r="AH83" s="148">
        <v>0</v>
      </c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ht="20.399999999999999" outlineLevel="1" x14ac:dyDescent="0.25">
      <c r="A84" s="167">
        <v>23</v>
      </c>
      <c r="B84" s="168" t="s">
        <v>323</v>
      </c>
      <c r="C84" s="185" t="s">
        <v>324</v>
      </c>
      <c r="D84" s="169" t="s">
        <v>208</v>
      </c>
      <c r="E84" s="170">
        <v>282.47624999999999</v>
      </c>
      <c r="F84" s="171"/>
      <c r="G84" s="172">
        <f>ROUND(E84*F84,2)</f>
        <v>0</v>
      </c>
      <c r="H84" s="171"/>
      <c r="I84" s="172">
        <f>ROUND(E84*H84,2)</f>
        <v>0</v>
      </c>
      <c r="J84" s="171"/>
      <c r="K84" s="172">
        <f>ROUND(E84*J84,2)</f>
        <v>0</v>
      </c>
      <c r="L84" s="172">
        <v>21</v>
      </c>
      <c r="M84" s="172">
        <f>G84*(1+L84/100)</f>
        <v>0</v>
      </c>
      <c r="N84" s="172">
        <v>0</v>
      </c>
      <c r="O84" s="172">
        <f>ROUND(E84*N84,2)</f>
        <v>0</v>
      </c>
      <c r="P84" s="172">
        <v>0</v>
      </c>
      <c r="Q84" s="172">
        <f>ROUND(E84*P84,2)</f>
        <v>0</v>
      </c>
      <c r="R84" s="172" t="s">
        <v>200</v>
      </c>
      <c r="S84" s="172" t="s">
        <v>136</v>
      </c>
      <c r="T84" s="173" t="s">
        <v>182</v>
      </c>
      <c r="U84" s="157">
        <v>0.15</v>
      </c>
      <c r="V84" s="157">
        <f>ROUND(E84*U84,2)</f>
        <v>42.37</v>
      </c>
      <c r="W84" s="157"/>
      <c r="X84" s="157" t="s">
        <v>183</v>
      </c>
      <c r="Y84" s="148"/>
      <c r="Z84" s="148"/>
      <c r="AA84" s="148"/>
      <c r="AB84" s="148"/>
      <c r="AC84" s="148"/>
      <c r="AD84" s="148"/>
      <c r="AE84" s="148"/>
      <c r="AF84" s="148"/>
      <c r="AG84" s="148" t="s">
        <v>184</v>
      </c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outlineLevel="1" x14ac:dyDescent="0.25">
      <c r="A85" s="155"/>
      <c r="B85" s="156"/>
      <c r="C85" s="262" t="s">
        <v>325</v>
      </c>
      <c r="D85" s="263"/>
      <c r="E85" s="263"/>
      <c r="F85" s="263"/>
      <c r="G85" s="263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48"/>
      <c r="Z85" s="148"/>
      <c r="AA85" s="148"/>
      <c r="AB85" s="148"/>
      <c r="AC85" s="148"/>
      <c r="AD85" s="148"/>
      <c r="AE85" s="148"/>
      <c r="AF85" s="148"/>
      <c r="AG85" s="148" t="s">
        <v>186</v>
      </c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81" t="str">
        <f>C85</f>
        <v>z rostlé horniny tř.1 - 4 pod násypy z hornin soudržných do 92% PS a hornin nesoudržných sypkých relativní ulehlosti I(d) do 0,8</v>
      </c>
      <c r="BB85" s="148"/>
      <c r="BC85" s="148"/>
      <c r="BD85" s="148"/>
      <c r="BE85" s="148"/>
      <c r="BF85" s="148"/>
      <c r="BG85" s="148"/>
      <c r="BH85" s="148"/>
    </row>
    <row r="86" spans="1:60" outlineLevel="1" x14ac:dyDescent="0.25">
      <c r="A86" s="155"/>
      <c r="B86" s="156"/>
      <c r="C86" s="186" t="s">
        <v>831</v>
      </c>
      <c r="D86" s="158"/>
      <c r="E86" s="159">
        <v>282.47624999999999</v>
      </c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48"/>
      <c r="Z86" s="148"/>
      <c r="AA86" s="148"/>
      <c r="AB86" s="148"/>
      <c r="AC86" s="148"/>
      <c r="AD86" s="148"/>
      <c r="AE86" s="148"/>
      <c r="AF86" s="148"/>
      <c r="AG86" s="148" t="s">
        <v>159</v>
      </c>
      <c r="AH86" s="148">
        <v>0</v>
      </c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outlineLevel="1" x14ac:dyDescent="0.25">
      <c r="A87" s="167">
        <v>24</v>
      </c>
      <c r="B87" s="168" t="s">
        <v>328</v>
      </c>
      <c r="C87" s="185" t="s">
        <v>329</v>
      </c>
      <c r="D87" s="169" t="s">
        <v>230</v>
      </c>
      <c r="E87" s="170">
        <v>192.93</v>
      </c>
      <c r="F87" s="171"/>
      <c r="G87" s="172">
        <f>ROUND(E87*F87,2)</f>
        <v>0</v>
      </c>
      <c r="H87" s="171"/>
      <c r="I87" s="172">
        <f>ROUND(E87*H87,2)</f>
        <v>0</v>
      </c>
      <c r="J87" s="171"/>
      <c r="K87" s="172">
        <f>ROUND(E87*J87,2)</f>
        <v>0</v>
      </c>
      <c r="L87" s="172">
        <v>21</v>
      </c>
      <c r="M87" s="172">
        <f>G87*(1+L87/100)</f>
        <v>0</v>
      </c>
      <c r="N87" s="172">
        <v>8.0000000000000004E-4</v>
      </c>
      <c r="O87" s="172">
        <f>ROUND(E87*N87,2)</f>
        <v>0.15</v>
      </c>
      <c r="P87" s="172">
        <v>0</v>
      </c>
      <c r="Q87" s="172">
        <f>ROUND(E87*P87,2)</f>
        <v>0</v>
      </c>
      <c r="R87" s="172" t="s">
        <v>305</v>
      </c>
      <c r="S87" s="172" t="s">
        <v>136</v>
      </c>
      <c r="T87" s="173" t="s">
        <v>182</v>
      </c>
      <c r="U87" s="157">
        <v>0</v>
      </c>
      <c r="V87" s="157">
        <f>ROUND(E87*U87,2)</f>
        <v>0</v>
      </c>
      <c r="W87" s="157"/>
      <c r="X87" s="157" t="s">
        <v>306</v>
      </c>
      <c r="Y87" s="148"/>
      <c r="Z87" s="148"/>
      <c r="AA87" s="148"/>
      <c r="AB87" s="148"/>
      <c r="AC87" s="148"/>
      <c r="AD87" s="148"/>
      <c r="AE87" s="148"/>
      <c r="AF87" s="148"/>
      <c r="AG87" s="148" t="s">
        <v>307</v>
      </c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outlineLevel="1" x14ac:dyDescent="0.25">
      <c r="A88" s="155"/>
      <c r="B88" s="156"/>
      <c r="C88" s="186" t="s">
        <v>832</v>
      </c>
      <c r="D88" s="158"/>
      <c r="E88" s="159">
        <v>192.93</v>
      </c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48"/>
      <c r="Z88" s="148"/>
      <c r="AA88" s="148"/>
      <c r="AB88" s="148"/>
      <c r="AC88" s="148"/>
      <c r="AD88" s="148"/>
      <c r="AE88" s="148"/>
      <c r="AF88" s="148"/>
      <c r="AG88" s="148" t="s">
        <v>159</v>
      </c>
      <c r="AH88" s="148">
        <v>0</v>
      </c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x14ac:dyDescent="0.25">
      <c r="A89" s="161" t="s">
        <v>131</v>
      </c>
      <c r="B89" s="162" t="s">
        <v>71</v>
      </c>
      <c r="C89" s="183" t="s">
        <v>83</v>
      </c>
      <c r="D89" s="163"/>
      <c r="E89" s="164"/>
      <c r="F89" s="165"/>
      <c r="G89" s="165">
        <f>SUMIF(AG90:AG96,"&lt;&gt;NOR",G90:G96)</f>
        <v>0</v>
      </c>
      <c r="H89" s="165"/>
      <c r="I89" s="165">
        <f>SUM(I90:I96)</f>
        <v>0</v>
      </c>
      <c r="J89" s="165"/>
      <c r="K89" s="165">
        <f>SUM(K90:K96)</f>
        <v>0</v>
      </c>
      <c r="L89" s="165"/>
      <c r="M89" s="165">
        <f>SUM(M90:M96)</f>
        <v>0</v>
      </c>
      <c r="N89" s="165"/>
      <c r="O89" s="165">
        <f>SUM(O90:O96)</f>
        <v>16.27</v>
      </c>
      <c r="P89" s="165"/>
      <c r="Q89" s="165">
        <f>SUM(Q90:Q96)</f>
        <v>0</v>
      </c>
      <c r="R89" s="165"/>
      <c r="S89" s="165"/>
      <c r="T89" s="166"/>
      <c r="U89" s="160"/>
      <c r="V89" s="160">
        <f>SUM(V90:V96)</f>
        <v>15.38</v>
      </c>
      <c r="W89" s="160"/>
      <c r="X89" s="160"/>
      <c r="AG89" t="s">
        <v>132</v>
      </c>
    </row>
    <row r="90" spans="1:60" outlineLevel="1" x14ac:dyDescent="0.25">
      <c r="A90" s="167">
        <v>25</v>
      </c>
      <c r="B90" s="168" t="s">
        <v>331</v>
      </c>
      <c r="C90" s="185" t="s">
        <v>332</v>
      </c>
      <c r="D90" s="169" t="s">
        <v>180</v>
      </c>
      <c r="E90" s="170">
        <v>8.5559999999999992</v>
      </c>
      <c r="F90" s="171"/>
      <c r="G90" s="172">
        <f>ROUND(E90*F90,2)</f>
        <v>0</v>
      </c>
      <c r="H90" s="171"/>
      <c r="I90" s="172">
        <f>ROUND(E90*H90,2)</f>
        <v>0</v>
      </c>
      <c r="J90" s="171"/>
      <c r="K90" s="172">
        <f>ROUND(E90*J90,2)</f>
        <v>0</v>
      </c>
      <c r="L90" s="172">
        <v>21</v>
      </c>
      <c r="M90" s="172">
        <f>G90*(1+L90/100)</f>
        <v>0</v>
      </c>
      <c r="N90" s="172">
        <v>1.8907700000000001</v>
      </c>
      <c r="O90" s="172">
        <f>ROUND(E90*N90,2)</f>
        <v>16.18</v>
      </c>
      <c r="P90" s="172">
        <v>0</v>
      </c>
      <c r="Q90" s="172">
        <f>ROUND(E90*P90,2)</f>
        <v>0</v>
      </c>
      <c r="R90" s="172" t="s">
        <v>311</v>
      </c>
      <c r="S90" s="172" t="s">
        <v>136</v>
      </c>
      <c r="T90" s="173" t="s">
        <v>182</v>
      </c>
      <c r="U90" s="157">
        <v>1.6950000000000001</v>
      </c>
      <c r="V90" s="157">
        <f>ROUND(E90*U90,2)</f>
        <v>14.5</v>
      </c>
      <c r="W90" s="157"/>
      <c r="X90" s="157" t="s">
        <v>183</v>
      </c>
      <c r="Y90" s="148"/>
      <c r="Z90" s="148"/>
      <c r="AA90" s="148"/>
      <c r="AB90" s="148"/>
      <c r="AC90" s="148"/>
      <c r="AD90" s="148"/>
      <c r="AE90" s="148"/>
      <c r="AF90" s="148"/>
      <c r="AG90" s="148" t="s">
        <v>184</v>
      </c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outlineLevel="1" x14ac:dyDescent="0.25">
      <c r="A91" s="155"/>
      <c r="B91" s="156"/>
      <c r="C91" s="262" t="s">
        <v>333</v>
      </c>
      <c r="D91" s="263"/>
      <c r="E91" s="263"/>
      <c r="F91" s="263"/>
      <c r="G91" s="263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48"/>
      <c r="Z91" s="148"/>
      <c r="AA91" s="148"/>
      <c r="AB91" s="148"/>
      <c r="AC91" s="148"/>
      <c r="AD91" s="148"/>
      <c r="AE91" s="148"/>
      <c r="AF91" s="148"/>
      <c r="AG91" s="148" t="s">
        <v>186</v>
      </c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outlineLevel="1" x14ac:dyDescent="0.25">
      <c r="A92" s="155"/>
      <c r="B92" s="156"/>
      <c r="C92" s="186" t="s">
        <v>833</v>
      </c>
      <c r="D92" s="158"/>
      <c r="E92" s="159">
        <v>7.08</v>
      </c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48"/>
      <c r="Z92" s="148"/>
      <c r="AA92" s="148"/>
      <c r="AB92" s="148"/>
      <c r="AC92" s="148"/>
      <c r="AD92" s="148"/>
      <c r="AE92" s="148"/>
      <c r="AF92" s="148"/>
      <c r="AG92" s="148" t="s">
        <v>159</v>
      </c>
      <c r="AH92" s="148">
        <v>0</v>
      </c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outlineLevel="1" x14ac:dyDescent="0.25">
      <c r="A93" s="155"/>
      <c r="B93" s="156"/>
      <c r="C93" s="186" t="s">
        <v>834</v>
      </c>
      <c r="D93" s="158"/>
      <c r="E93" s="159">
        <v>1.476</v>
      </c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48"/>
      <c r="Z93" s="148"/>
      <c r="AA93" s="148"/>
      <c r="AB93" s="148"/>
      <c r="AC93" s="148"/>
      <c r="AD93" s="148"/>
      <c r="AE93" s="148"/>
      <c r="AF93" s="148"/>
      <c r="AG93" s="148" t="s">
        <v>159</v>
      </c>
      <c r="AH93" s="148">
        <v>0</v>
      </c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ht="20.399999999999999" outlineLevel="1" x14ac:dyDescent="0.25">
      <c r="A94" s="167">
        <v>26</v>
      </c>
      <c r="B94" s="168" t="s">
        <v>336</v>
      </c>
      <c r="C94" s="185" t="s">
        <v>337</v>
      </c>
      <c r="D94" s="169" t="s">
        <v>190</v>
      </c>
      <c r="E94" s="170">
        <v>1</v>
      </c>
      <c r="F94" s="171"/>
      <c r="G94" s="172">
        <f>ROUND(E94*F94,2)</f>
        <v>0</v>
      </c>
      <c r="H94" s="171"/>
      <c r="I94" s="172">
        <f>ROUND(E94*H94,2)</f>
        <v>0</v>
      </c>
      <c r="J94" s="171"/>
      <c r="K94" s="172">
        <f>ROUND(E94*J94,2)</f>
        <v>0</v>
      </c>
      <c r="L94" s="172">
        <v>21</v>
      </c>
      <c r="M94" s="172">
        <f>G94*(1+L94/100)</f>
        <v>0</v>
      </c>
      <c r="N94" s="172">
        <v>9.0819999999999998E-2</v>
      </c>
      <c r="O94" s="172">
        <f>ROUND(E94*N94,2)</f>
        <v>0.09</v>
      </c>
      <c r="P94" s="172">
        <v>0</v>
      </c>
      <c r="Q94" s="172">
        <f>ROUND(E94*P94,2)</f>
        <v>0</v>
      </c>
      <c r="R94" s="172" t="s">
        <v>311</v>
      </c>
      <c r="S94" s="172" t="s">
        <v>136</v>
      </c>
      <c r="T94" s="173" t="s">
        <v>182</v>
      </c>
      <c r="U94" s="157">
        <v>0.88200000000000001</v>
      </c>
      <c r="V94" s="157">
        <f>ROUND(E94*U94,2)</f>
        <v>0.88</v>
      </c>
      <c r="W94" s="157"/>
      <c r="X94" s="157" t="s">
        <v>183</v>
      </c>
      <c r="Y94" s="148"/>
      <c r="Z94" s="148"/>
      <c r="AA94" s="148"/>
      <c r="AB94" s="148"/>
      <c r="AC94" s="148"/>
      <c r="AD94" s="148"/>
      <c r="AE94" s="148"/>
      <c r="AF94" s="148"/>
      <c r="AG94" s="148" t="s">
        <v>184</v>
      </c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outlineLevel="1" x14ac:dyDescent="0.25">
      <c r="A95" s="155"/>
      <c r="B95" s="156"/>
      <c r="C95" s="262" t="s">
        <v>338</v>
      </c>
      <c r="D95" s="263"/>
      <c r="E95" s="263"/>
      <c r="F95" s="263"/>
      <c r="G95" s="263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48"/>
      <c r="Z95" s="148"/>
      <c r="AA95" s="148"/>
      <c r="AB95" s="148"/>
      <c r="AC95" s="148"/>
      <c r="AD95" s="148"/>
      <c r="AE95" s="148"/>
      <c r="AF95" s="148"/>
      <c r="AG95" s="148" t="s">
        <v>186</v>
      </c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outlineLevel="1" x14ac:dyDescent="0.25">
      <c r="A96" s="155"/>
      <c r="B96" s="156"/>
      <c r="C96" s="186" t="s">
        <v>835</v>
      </c>
      <c r="D96" s="158"/>
      <c r="E96" s="159">
        <v>1</v>
      </c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48"/>
      <c r="Z96" s="148"/>
      <c r="AA96" s="148"/>
      <c r="AB96" s="148"/>
      <c r="AC96" s="148"/>
      <c r="AD96" s="148"/>
      <c r="AE96" s="148"/>
      <c r="AF96" s="148"/>
      <c r="AG96" s="148" t="s">
        <v>159</v>
      </c>
      <c r="AH96" s="148">
        <v>0</v>
      </c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x14ac:dyDescent="0.25">
      <c r="A97" s="161" t="s">
        <v>131</v>
      </c>
      <c r="B97" s="162" t="s">
        <v>84</v>
      </c>
      <c r="C97" s="183" t="s">
        <v>85</v>
      </c>
      <c r="D97" s="163"/>
      <c r="E97" s="164"/>
      <c r="F97" s="165"/>
      <c r="G97" s="165">
        <f>SUMIF(AG98:AG131,"&lt;&gt;NOR",G98:G131)</f>
        <v>0</v>
      </c>
      <c r="H97" s="165"/>
      <c r="I97" s="165">
        <f>SUM(I98:I131)</f>
        <v>0</v>
      </c>
      <c r="J97" s="165"/>
      <c r="K97" s="165">
        <f>SUM(K98:K131)</f>
        <v>0</v>
      </c>
      <c r="L97" s="165"/>
      <c r="M97" s="165">
        <f>SUM(M98:M131)</f>
        <v>0</v>
      </c>
      <c r="N97" s="165"/>
      <c r="O97" s="165">
        <f>SUM(O98:O131)</f>
        <v>561.88</v>
      </c>
      <c r="P97" s="165"/>
      <c r="Q97" s="165">
        <f>SUM(Q98:Q131)</f>
        <v>0</v>
      </c>
      <c r="R97" s="165"/>
      <c r="S97" s="165"/>
      <c r="T97" s="166"/>
      <c r="U97" s="160"/>
      <c r="V97" s="160">
        <f>SUM(V98:V131)</f>
        <v>134.75</v>
      </c>
      <c r="W97" s="160"/>
      <c r="X97" s="160"/>
      <c r="AG97" t="s">
        <v>132</v>
      </c>
    </row>
    <row r="98" spans="1:60" outlineLevel="1" x14ac:dyDescent="0.25">
      <c r="A98" s="167">
        <v>27</v>
      </c>
      <c r="B98" s="168" t="s">
        <v>340</v>
      </c>
      <c r="C98" s="185" t="s">
        <v>341</v>
      </c>
      <c r="D98" s="169" t="s">
        <v>208</v>
      </c>
      <c r="E98" s="170">
        <v>282.47624999999999</v>
      </c>
      <c r="F98" s="171"/>
      <c r="G98" s="172">
        <f>ROUND(E98*F98,2)</f>
        <v>0</v>
      </c>
      <c r="H98" s="171"/>
      <c r="I98" s="172">
        <f>ROUND(E98*H98,2)</f>
        <v>0</v>
      </c>
      <c r="J98" s="171"/>
      <c r="K98" s="172">
        <f>ROUND(E98*J98,2)</f>
        <v>0</v>
      </c>
      <c r="L98" s="172">
        <v>21</v>
      </c>
      <c r="M98" s="172">
        <f>G98*(1+L98/100)</f>
        <v>0</v>
      </c>
      <c r="N98" s="172">
        <v>0.64500000000000002</v>
      </c>
      <c r="O98" s="172">
        <f>ROUND(E98*N98,2)</f>
        <v>182.2</v>
      </c>
      <c r="P98" s="172">
        <v>0</v>
      </c>
      <c r="Q98" s="172">
        <f>ROUND(E98*P98,2)</f>
        <v>0</v>
      </c>
      <c r="R98" s="172" t="s">
        <v>209</v>
      </c>
      <c r="S98" s="172" t="s">
        <v>136</v>
      </c>
      <c r="T98" s="173" t="s">
        <v>182</v>
      </c>
      <c r="U98" s="157">
        <v>2.4E-2</v>
      </c>
      <c r="V98" s="157">
        <f>ROUND(E98*U98,2)</f>
        <v>6.78</v>
      </c>
      <c r="W98" s="157"/>
      <c r="X98" s="157" t="s">
        <v>183</v>
      </c>
      <c r="Y98" s="148"/>
      <c r="Z98" s="148"/>
      <c r="AA98" s="148"/>
      <c r="AB98" s="148"/>
      <c r="AC98" s="148"/>
      <c r="AD98" s="148"/>
      <c r="AE98" s="148"/>
      <c r="AF98" s="148"/>
      <c r="AG98" s="148" t="s">
        <v>184</v>
      </c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outlineLevel="1" x14ac:dyDescent="0.25">
      <c r="A99" s="155"/>
      <c r="B99" s="156"/>
      <c r="C99" s="262" t="s">
        <v>342</v>
      </c>
      <c r="D99" s="263"/>
      <c r="E99" s="263"/>
      <c r="F99" s="263"/>
      <c r="G99" s="263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48"/>
      <c r="Z99" s="148"/>
      <c r="AA99" s="148"/>
      <c r="AB99" s="148"/>
      <c r="AC99" s="148"/>
      <c r="AD99" s="148"/>
      <c r="AE99" s="148"/>
      <c r="AF99" s="148"/>
      <c r="AG99" s="148" t="s">
        <v>186</v>
      </c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outlineLevel="1" x14ac:dyDescent="0.25">
      <c r="A100" s="155"/>
      <c r="B100" s="156"/>
      <c r="C100" s="186" t="s">
        <v>836</v>
      </c>
      <c r="D100" s="158"/>
      <c r="E100" s="159">
        <v>282.47624999999999</v>
      </c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48"/>
      <c r="Z100" s="148"/>
      <c r="AA100" s="148"/>
      <c r="AB100" s="148"/>
      <c r="AC100" s="148"/>
      <c r="AD100" s="148"/>
      <c r="AE100" s="148"/>
      <c r="AF100" s="148"/>
      <c r="AG100" s="148" t="s">
        <v>159</v>
      </c>
      <c r="AH100" s="148">
        <v>0</v>
      </c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ht="20.399999999999999" outlineLevel="1" x14ac:dyDescent="0.25">
      <c r="A101" s="167">
        <v>28</v>
      </c>
      <c r="B101" s="168" t="s">
        <v>347</v>
      </c>
      <c r="C101" s="185" t="s">
        <v>348</v>
      </c>
      <c r="D101" s="169" t="s">
        <v>208</v>
      </c>
      <c r="E101" s="170">
        <v>282.47624999999999</v>
      </c>
      <c r="F101" s="171"/>
      <c r="G101" s="172">
        <f>ROUND(E101*F101,2)</f>
        <v>0</v>
      </c>
      <c r="H101" s="171"/>
      <c r="I101" s="172">
        <f>ROUND(E101*H101,2)</f>
        <v>0</v>
      </c>
      <c r="J101" s="171"/>
      <c r="K101" s="172">
        <f>ROUND(E101*J101,2)</f>
        <v>0</v>
      </c>
      <c r="L101" s="172">
        <v>21</v>
      </c>
      <c r="M101" s="172">
        <f>G101*(1+L101/100)</f>
        <v>0</v>
      </c>
      <c r="N101" s="172">
        <v>0.378</v>
      </c>
      <c r="O101" s="172">
        <f>ROUND(E101*N101,2)</f>
        <v>106.78</v>
      </c>
      <c r="P101" s="172">
        <v>0</v>
      </c>
      <c r="Q101" s="172">
        <f>ROUND(E101*P101,2)</f>
        <v>0</v>
      </c>
      <c r="R101" s="172" t="s">
        <v>209</v>
      </c>
      <c r="S101" s="172" t="s">
        <v>136</v>
      </c>
      <c r="T101" s="173" t="s">
        <v>182</v>
      </c>
      <c r="U101" s="157">
        <v>2.5999999999999999E-2</v>
      </c>
      <c r="V101" s="157">
        <f>ROUND(E101*U101,2)</f>
        <v>7.34</v>
      </c>
      <c r="W101" s="157"/>
      <c r="X101" s="157" t="s">
        <v>183</v>
      </c>
      <c r="Y101" s="148"/>
      <c r="Z101" s="148"/>
      <c r="AA101" s="148"/>
      <c r="AB101" s="148"/>
      <c r="AC101" s="148"/>
      <c r="AD101" s="148"/>
      <c r="AE101" s="148"/>
      <c r="AF101" s="148"/>
      <c r="AG101" s="148" t="s">
        <v>184</v>
      </c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outlineLevel="1" x14ac:dyDescent="0.25">
      <c r="A102" s="155"/>
      <c r="B102" s="156"/>
      <c r="C102" s="186" t="s">
        <v>837</v>
      </c>
      <c r="D102" s="158"/>
      <c r="E102" s="159">
        <v>282.47624999999999</v>
      </c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48"/>
      <c r="Z102" s="148"/>
      <c r="AA102" s="148"/>
      <c r="AB102" s="148"/>
      <c r="AC102" s="148"/>
      <c r="AD102" s="148"/>
      <c r="AE102" s="148"/>
      <c r="AF102" s="148"/>
      <c r="AG102" s="148" t="s">
        <v>159</v>
      </c>
      <c r="AH102" s="148">
        <v>0</v>
      </c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ht="20.399999999999999" outlineLevel="1" x14ac:dyDescent="0.25">
      <c r="A103" s="167">
        <v>29</v>
      </c>
      <c r="B103" s="168" t="s">
        <v>350</v>
      </c>
      <c r="C103" s="185" t="s">
        <v>351</v>
      </c>
      <c r="D103" s="169" t="s">
        <v>208</v>
      </c>
      <c r="E103" s="170">
        <v>120.72499999999999</v>
      </c>
      <c r="F103" s="171"/>
      <c r="G103" s="172">
        <f>ROUND(E103*F103,2)</f>
        <v>0</v>
      </c>
      <c r="H103" s="171"/>
      <c r="I103" s="172">
        <f>ROUND(E103*H103,2)</f>
        <v>0</v>
      </c>
      <c r="J103" s="171"/>
      <c r="K103" s="172">
        <f>ROUND(E103*J103,2)</f>
        <v>0</v>
      </c>
      <c r="L103" s="172">
        <v>21</v>
      </c>
      <c r="M103" s="172">
        <f>G103*(1+L103/100)</f>
        <v>0</v>
      </c>
      <c r="N103" s="172">
        <v>0.55125000000000002</v>
      </c>
      <c r="O103" s="172">
        <f>ROUND(E103*N103,2)</f>
        <v>66.55</v>
      </c>
      <c r="P103" s="172">
        <v>0</v>
      </c>
      <c r="Q103" s="172">
        <f>ROUND(E103*P103,2)</f>
        <v>0</v>
      </c>
      <c r="R103" s="172" t="s">
        <v>209</v>
      </c>
      <c r="S103" s="172" t="s">
        <v>136</v>
      </c>
      <c r="T103" s="173" t="s">
        <v>182</v>
      </c>
      <c r="U103" s="157">
        <v>2.7E-2</v>
      </c>
      <c r="V103" s="157">
        <f>ROUND(E103*U103,2)</f>
        <v>3.26</v>
      </c>
      <c r="W103" s="157"/>
      <c r="X103" s="157" t="s">
        <v>183</v>
      </c>
      <c r="Y103" s="148"/>
      <c r="Z103" s="148"/>
      <c r="AA103" s="148"/>
      <c r="AB103" s="148"/>
      <c r="AC103" s="148"/>
      <c r="AD103" s="148"/>
      <c r="AE103" s="148"/>
      <c r="AF103" s="148"/>
      <c r="AG103" s="148" t="s">
        <v>184</v>
      </c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outlineLevel="1" x14ac:dyDescent="0.25">
      <c r="A104" s="155"/>
      <c r="B104" s="156"/>
      <c r="C104" s="186" t="s">
        <v>838</v>
      </c>
      <c r="D104" s="158"/>
      <c r="E104" s="159">
        <v>58.725000000000001</v>
      </c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48"/>
      <c r="Z104" s="148"/>
      <c r="AA104" s="148"/>
      <c r="AB104" s="148"/>
      <c r="AC104" s="148"/>
      <c r="AD104" s="148"/>
      <c r="AE104" s="148"/>
      <c r="AF104" s="148"/>
      <c r="AG104" s="148" t="s">
        <v>159</v>
      </c>
      <c r="AH104" s="148">
        <v>0</v>
      </c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outlineLevel="1" x14ac:dyDescent="0.25">
      <c r="A105" s="155"/>
      <c r="B105" s="156"/>
      <c r="C105" s="186" t="s">
        <v>839</v>
      </c>
      <c r="D105" s="158"/>
      <c r="E105" s="159">
        <v>62</v>
      </c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48"/>
      <c r="Z105" s="148"/>
      <c r="AA105" s="148"/>
      <c r="AB105" s="148"/>
      <c r="AC105" s="148"/>
      <c r="AD105" s="148"/>
      <c r="AE105" s="148"/>
      <c r="AF105" s="148"/>
      <c r="AG105" s="148" t="s">
        <v>159</v>
      </c>
      <c r="AH105" s="148">
        <v>0</v>
      </c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outlineLevel="1" x14ac:dyDescent="0.25">
      <c r="A106" s="167">
        <v>30</v>
      </c>
      <c r="B106" s="168" t="s">
        <v>354</v>
      </c>
      <c r="C106" s="185" t="s">
        <v>355</v>
      </c>
      <c r="D106" s="169" t="s">
        <v>208</v>
      </c>
      <c r="E106" s="170">
        <v>284.47624999999999</v>
      </c>
      <c r="F106" s="171"/>
      <c r="G106" s="172">
        <f>ROUND(E106*F106,2)</f>
        <v>0</v>
      </c>
      <c r="H106" s="171"/>
      <c r="I106" s="172">
        <f>ROUND(E106*H106,2)</f>
        <v>0</v>
      </c>
      <c r="J106" s="171"/>
      <c r="K106" s="172">
        <f>ROUND(E106*J106,2)</f>
        <v>0</v>
      </c>
      <c r="L106" s="172">
        <v>21</v>
      </c>
      <c r="M106" s="172">
        <f>G106*(1+L106/100)</f>
        <v>0</v>
      </c>
      <c r="N106" s="172">
        <v>0.36834</v>
      </c>
      <c r="O106" s="172">
        <f>ROUND(E106*N106,2)</f>
        <v>104.78</v>
      </c>
      <c r="P106" s="172">
        <v>0</v>
      </c>
      <c r="Q106" s="172">
        <f>ROUND(E106*P106,2)</f>
        <v>0</v>
      </c>
      <c r="R106" s="172" t="s">
        <v>209</v>
      </c>
      <c r="S106" s="172" t="s">
        <v>136</v>
      </c>
      <c r="T106" s="173" t="s">
        <v>182</v>
      </c>
      <c r="U106" s="157">
        <v>3.3000000000000002E-2</v>
      </c>
      <c r="V106" s="157">
        <f>ROUND(E106*U106,2)</f>
        <v>9.39</v>
      </c>
      <c r="W106" s="157"/>
      <c r="X106" s="157" t="s">
        <v>183</v>
      </c>
      <c r="Y106" s="148"/>
      <c r="Z106" s="148"/>
      <c r="AA106" s="148"/>
      <c r="AB106" s="148"/>
      <c r="AC106" s="148"/>
      <c r="AD106" s="148"/>
      <c r="AE106" s="148"/>
      <c r="AF106" s="148"/>
      <c r="AG106" s="148" t="s">
        <v>184</v>
      </c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outlineLevel="1" x14ac:dyDescent="0.25">
      <c r="A107" s="155"/>
      <c r="B107" s="156"/>
      <c r="C107" s="262" t="s">
        <v>342</v>
      </c>
      <c r="D107" s="263"/>
      <c r="E107" s="263"/>
      <c r="F107" s="263"/>
      <c r="G107" s="263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48"/>
      <c r="Z107" s="148"/>
      <c r="AA107" s="148"/>
      <c r="AB107" s="148"/>
      <c r="AC107" s="148"/>
      <c r="AD107" s="148"/>
      <c r="AE107" s="148"/>
      <c r="AF107" s="148"/>
      <c r="AG107" s="148" t="s">
        <v>186</v>
      </c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outlineLevel="1" x14ac:dyDescent="0.25">
      <c r="A108" s="155"/>
      <c r="B108" s="156"/>
      <c r="C108" s="186" t="s">
        <v>840</v>
      </c>
      <c r="D108" s="158"/>
      <c r="E108" s="159">
        <v>284.47624999999999</v>
      </c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48"/>
      <c r="Z108" s="148"/>
      <c r="AA108" s="148"/>
      <c r="AB108" s="148"/>
      <c r="AC108" s="148"/>
      <c r="AD108" s="148"/>
      <c r="AE108" s="148"/>
      <c r="AF108" s="148"/>
      <c r="AG108" s="148" t="s">
        <v>159</v>
      </c>
      <c r="AH108" s="148">
        <v>0</v>
      </c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ht="20.399999999999999" outlineLevel="1" x14ac:dyDescent="0.25">
      <c r="A109" s="167">
        <v>31</v>
      </c>
      <c r="B109" s="168" t="s">
        <v>357</v>
      </c>
      <c r="C109" s="185" t="s">
        <v>358</v>
      </c>
      <c r="D109" s="169" t="s">
        <v>208</v>
      </c>
      <c r="E109" s="170">
        <v>284.47624999999999</v>
      </c>
      <c r="F109" s="171"/>
      <c r="G109" s="172">
        <f>ROUND(E109*F109,2)</f>
        <v>0</v>
      </c>
      <c r="H109" s="171"/>
      <c r="I109" s="172">
        <f>ROUND(E109*H109,2)</f>
        <v>0</v>
      </c>
      <c r="J109" s="171"/>
      <c r="K109" s="172">
        <f>ROUND(E109*J109,2)</f>
        <v>0</v>
      </c>
      <c r="L109" s="172">
        <v>21</v>
      </c>
      <c r="M109" s="172">
        <f>G109*(1+L109/100)</f>
        <v>0</v>
      </c>
      <c r="N109" s="172">
        <v>0.15826000000000001</v>
      </c>
      <c r="O109" s="172">
        <f>ROUND(E109*N109,2)</f>
        <v>45.02</v>
      </c>
      <c r="P109" s="172">
        <v>0</v>
      </c>
      <c r="Q109" s="172">
        <f>ROUND(E109*P109,2)</f>
        <v>0</v>
      </c>
      <c r="R109" s="172" t="s">
        <v>209</v>
      </c>
      <c r="S109" s="172" t="s">
        <v>136</v>
      </c>
      <c r="T109" s="173" t="s">
        <v>182</v>
      </c>
      <c r="U109" s="157">
        <v>5.6000000000000001E-2</v>
      </c>
      <c r="V109" s="157">
        <f>ROUND(E109*U109,2)</f>
        <v>15.93</v>
      </c>
      <c r="W109" s="157"/>
      <c r="X109" s="157" t="s">
        <v>183</v>
      </c>
      <c r="Y109" s="148"/>
      <c r="Z109" s="148"/>
      <c r="AA109" s="148"/>
      <c r="AB109" s="148"/>
      <c r="AC109" s="148"/>
      <c r="AD109" s="148"/>
      <c r="AE109" s="148"/>
      <c r="AF109" s="148"/>
      <c r="AG109" s="148" t="s">
        <v>184</v>
      </c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outlineLevel="1" x14ac:dyDescent="0.25">
      <c r="A110" s="155"/>
      <c r="B110" s="156"/>
      <c r="C110" s="262" t="s">
        <v>342</v>
      </c>
      <c r="D110" s="263"/>
      <c r="E110" s="263"/>
      <c r="F110" s="263"/>
      <c r="G110" s="263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48"/>
      <c r="Z110" s="148"/>
      <c r="AA110" s="148"/>
      <c r="AB110" s="148"/>
      <c r="AC110" s="148"/>
      <c r="AD110" s="148"/>
      <c r="AE110" s="148"/>
      <c r="AF110" s="148"/>
      <c r="AG110" s="148" t="s">
        <v>186</v>
      </c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outlineLevel="1" x14ac:dyDescent="0.25">
      <c r="A111" s="155"/>
      <c r="B111" s="156"/>
      <c r="C111" s="186" t="s">
        <v>841</v>
      </c>
      <c r="D111" s="158"/>
      <c r="E111" s="159">
        <v>284.47624999999999</v>
      </c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48"/>
      <c r="Z111" s="148"/>
      <c r="AA111" s="148"/>
      <c r="AB111" s="148"/>
      <c r="AC111" s="148"/>
      <c r="AD111" s="148"/>
      <c r="AE111" s="148"/>
      <c r="AF111" s="148"/>
      <c r="AG111" s="148" t="s">
        <v>159</v>
      </c>
      <c r="AH111" s="148">
        <v>0</v>
      </c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outlineLevel="1" x14ac:dyDescent="0.25">
      <c r="A112" s="167">
        <v>32</v>
      </c>
      <c r="B112" s="168" t="s">
        <v>360</v>
      </c>
      <c r="C112" s="185" t="s">
        <v>361</v>
      </c>
      <c r="D112" s="169" t="s">
        <v>208</v>
      </c>
      <c r="E112" s="170">
        <v>284.47624999999999</v>
      </c>
      <c r="F112" s="171"/>
      <c r="G112" s="172">
        <f>ROUND(E112*F112,2)</f>
        <v>0</v>
      </c>
      <c r="H112" s="171"/>
      <c r="I112" s="172">
        <f>ROUND(E112*H112,2)</f>
        <v>0</v>
      </c>
      <c r="J112" s="171"/>
      <c r="K112" s="172">
        <f>ROUND(E112*J112,2)</f>
        <v>0</v>
      </c>
      <c r="L112" s="172">
        <v>21</v>
      </c>
      <c r="M112" s="172">
        <f>G112*(1+L112/100)</f>
        <v>0</v>
      </c>
      <c r="N112" s="172">
        <v>5.6100000000000004E-3</v>
      </c>
      <c r="O112" s="172">
        <f>ROUND(E112*N112,2)</f>
        <v>1.6</v>
      </c>
      <c r="P112" s="172">
        <v>0</v>
      </c>
      <c r="Q112" s="172">
        <f>ROUND(E112*P112,2)</f>
        <v>0</v>
      </c>
      <c r="R112" s="172" t="s">
        <v>209</v>
      </c>
      <c r="S112" s="172" t="s">
        <v>136</v>
      </c>
      <c r="T112" s="173" t="s">
        <v>182</v>
      </c>
      <c r="U112" s="157">
        <v>4.0000000000000001E-3</v>
      </c>
      <c r="V112" s="157">
        <f>ROUND(E112*U112,2)</f>
        <v>1.1399999999999999</v>
      </c>
      <c r="W112" s="157"/>
      <c r="X112" s="157" t="s">
        <v>183</v>
      </c>
      <c r="Y112" s="148"/>
      <c r="Z112" s="148"/>
      <c r="AA112" s="148"/>
      <c r="AB112" s="148"/>
      <c r="AC112" s="148"/>
      <c r="AD112" s="148"/>
      <c r="AE112" s="148"/>
      <c r="AF112" s="148"/>
      <c r="AG112" s="148" t="s">
        <v>184</v>
      </c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outlineLevel="1" x14ac:dyDescent="0.25">
      <c r="A113" s="155"/>
      <c r="B113" s="156"/>
      <c r="C113" s="262" t="s">
        <v>362</v>
      </c>
      <c r="D113" s="263"/>
      <c r="E113" s="263"/>
      <c r="F113" s="263"/>
      <c r="G113" s="263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48"/>
      <c r="Z113" s="148"/>
      <c r="AA113" s="148"/>
      <c r="AB113" s="148"/>
      <c r="AC113" s="148"/>
      <c r="AD113" s="148"/>
      <c r="AE113" s="148"/>
      <c r="AF113" s="148"/>
      <c r="AG113" s="148" t="s">
        <v>186</v>
      </c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outlineLevel="1" x14ac:dyDescent="0.25">
      <c r="A114" s="155"/>
      <c r="B114" s="156"/>
      <c r="C114" s="186" t="s">
        <v>841</v>
      </c>
      <c r="D114" s="158"/>
      <c r="E114" s="159">
        <v>284.47624999999999</v>
      </c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48"/>
      <c r="Z114" s="148"/>
      <c r="AA114" s="148"/>
      <c r="AB114" s="148"/>
      <c r="AC114" s="148"/>
      <c r="AD114" s="148"/>
      <c r="AE114" s="148"/>
      <c r="AF114" s="148"/>
      <c r="AG114" s="148" t="s">
        <v>159</v>
      </c>
      <c r="AH114" s="148">
        <v>0</v>
      </c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60" outlineLevel="1" x14ac:dyDescent="0.25">
      <c r="A115" s="167">
        <v>33</v>
      </c>
      <c r="B115" s="168" t="s">
        <v>364</v>
      </c>
      <c r="C115" s="185" t="s">
        <v>365</v>
      </c>
      <c r="D115" s="169" t="s">
        <v>208</v>
      </c>
      <c r="E115" s="170">
        <v>284.47624999999999</v>
      </c>
      <c r="F115" s="171"/>
      <c r="G115" s="172">
        <f>ROUND(E115*F115,2)</f>
        <v>0</v>
      </c>
      <c r="H115" s="171"/>
      <c r="I115" s="172">
        <f>ROUND(E115*H115,2)</f>
        <v>0</v>
      </c>
      <c r="J115" s="171"/>
      <c r="K115" s="172">
        <f>ROUND(E115*J115,2)</f>
        <v>0</v>
      </c>
      <c r="L115" s="172">
        <v>21</v>
      </c>
      <c r="M115" s="172">
        <f>G115*(1+L115/100)</f>
        <v>0</v>
      </c>
      <c r="N115" s="172">
        <v>5.0000000000000001E-4</v>
      </c>
      <c r="O115" s="172">
        <f>ROUND(E115*N115,2)</f>
        <v>0.14000000000000001</v>
      </c>
      <c r="P115" s="172">
        <v>0</v>
      </c>
      <c r="Q115" s="172">
        <f>ROUND(E115*P115,2)</f>
        <v>0</v>
      </c>
      <c r="R115" s="172" t="s">
        <v>209</v>
      </c>
      <c r="S115" s="172" t="s">
        <v>136</v>
      </c>
      <c r="T115" s="173" t="s">
        <v>182</v>
      </c>
      <c r="U115" s="157">
        <v>2E-3</v>
      </c>
      <c r="V115" s="157">
        <f>ROUND(E115*U115,2)</f>
        <v>0.56999999999999995</v>
      </c>
      <c r="W115" s="157"/>
      <c r="X115" s="157" t="s">
        <v>183</v>
      </c>
      <c r="Y115" s="148"/>
      <c r="Z115" s="148"/>
      <c r="AA115" s="148"/>
      <c r="AB115" s="148"/>
      <c r="AC115" s="148"/>
      <c r="AD115" s="148"/>
      <c r="AE115" s="148"/>
      <c r="AF115" s="148"/>
      <c r="AG115" s="148" t="s">
        <v>184</v>
      </c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</row>
    <row r="116" spans="1:60" outlineLevel="1" x14ac:dyDescent="0.25">
      <c r="A116" s="155"/>
      <c r="B116" s="156"/>
      <c r="C116" s="186" t="s">
        <v>841</v>
      </c>
      <c r="D116" s="158"/>
      <c r="E116" s="159">
        <v>284.47624999999999</v>
      </c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48"/>
      <c r="Z116" s="148"/>
      <c r="AA116" s="148"/>
      <c r="AB116" s="148"/>
      <c r="AC116" s="148"/>
      <c r="AD116" s="148"/>
      <c r="AE116" s="148"/>
      <c r="AF116" s="148"/>
      <c r="AG116" s="148" t="s">
        <v>159</v>
      </c>
      <c r="AH116" s="148">
        <v>0</v>
      </c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60" ht="20.399999999999999" outlineLevel="1" x14ac:dyDescent="0.25">
      <c r="A117" s="167">
        <v>34</v>
      </c>
      <c r="B117" s="168" t="s">
        <v>842</v>
      </c>
      <c r="C117" s="185" t="s">
        <v>843</v>
      </c>
      <c r="D117" s="169" t="s">
        <v>208</v>
      </c>
      <c r="E117" s="170">
        <v>284.47624999999999</v>
      </c>
      <c r="F117" s="171"/>
      <c r="G117" s="172">
        <f>ROUND(E117*F117,2)</f>
        <v>0</v>
      </c>
      <c r="H117" s="171"/>
      <c r="I117" s="172">
        <f>ROUND(E117*H117,2)</f>
        <v>0</v>
      </c>
      <c r="J117" s="171"/>
      <c r="K117" s="172">
        <f>ROUND(E117*J117,2)</f>
        <v>0</v>
      </c>
      <c r="L117" s="172">
        <v>21</v>
      </c>
      <c r="M117" s="172">
        <f>G117*(1+L117/100)</f>
        <v>0</v>
      </c>
      <c r="N117" s="172">
        <v>0.10373</v>
      </c>
      <c r="O117" s="172">
        <f>ROUND(E117*N117,2)</f>
        <v>29.51</v>
      </c>
      <c r="P117" s="172">
        <v>0</v>
      </c>
      <c r="Q117" s="172">
        <f>ROUND(E117*P117,2)</f>
        <v>0</v>
      </c>
      <c r="R117" s="172" t="s">
        <v>209</v>
      </c>
      <c r="S117" s="172" t="s">
        <v>136</v>
      </c>
      <c r="T117" s="173" t="s">
        <v>182</v>
      </c>
      <c r="U117" s="157">
        <v>6.4000000000000001E-2</v>
      </c>
      <c r="V117" s="157">
        <f>ROUND(E117*U117,2)</f>
        <v>18.21</v>
      </c>
      <c r="W117" s="157"/>
      <c r="X117" s="157" t="s">
        <v>183</v>
      </c>
      <c r="Y117" s="148"/>
      <c r="Z117" s="148"/>
      <c r="AA117" s="148"/>
      <c r="AB117" s="148"/>
      <c r="AC117" s="148"/>
      <c r="AD117" s="148"/>
      <c r="AE117" s="148"/>
      <c r="AF117" s="148"/>
      <c r="AG117" s="148" t="s">
        <v>184</v>
      </c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outlineLevel="1" x14ac:dyDescent="0.25">
      <c r="A118" s="155"/>
      <c r="B118" s="156"/>
      <c r="C118" s="186" t="s">
        <v>841</v>
      </c>
      <c r="D118" s="158"/>
      <c r="E118" s="159">
        <v>284.47624999999999</v>
      </c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48"/>
      <c r="Z118" s="148"/>
      <c r="AA118" s="148"/>
      <c r="AB118" s="148"/>
      <c r="AC118" s="148"/>
      <c r="AD118" s="148"/>
      <c r="AE118" s="148"/>
      <c r="AF118" s="148"/>
      <c r="AG118" s="148" t="s">
        <v>159</v>
      </c>
      <c r="AH118" s="148">
        <v>0</v>
      </c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outlineLevel="1" x14ac:dyDescent="0.25">
      <c r="A119" s="167">
        <v>35</v>
      </c>
      <c r="B119" s="168" t="s">
        <v>368</v>
      </c>
      <c r="C119" s="185" t="s">
        <v>369</v>
      </c>
      <c r="D119" s="169" t="s">
        <v>208</v>
      </c>
      <c r="E119" s="170">
        <v>120.72499999999999</v>
      </c>
      <c r="F119" s="171"/>
      <c r="G119" s="172">
        <f>ROUND(E119*F119,2)</f>
        <v>0</v>
      </c>
      <c r="H119" s="171"/>
      <c r="I119" s="172">
        <f>ROUND(E119*H119,2)</f>
        <v>0</v>
      </c>
      <c r="J119" s="171"/>
      <c r="K119" s="172">
        <f>ROUND(E119*J119,2)</f>
        <v>0</v>
      </c>
      <c r="L119" s="172">
        <v>21</v>
      </c>
      <c r="M119" s="172">
        <f>G119*(1+L119/100)</f>
        <v>0</v>
      </c>
      <c r="N119" s="172">
        <v>7.3899999999999993E-2</v>
      </c>
      <c r="O119" s="172">
        <f>ROUND(E119*N119,2)</f>
        <v>8.92</v>
      </c>
      <c r="P119" s="172">
        <v>0</v>
      </c>
      <c r="Q119" s="172">
        <f>ROUND(E119*P119,2)</f>
        <v>0</v>
      </c>
      <c r="R119" s="172" t="s">
        <v>209</v>
      </c>
      <c r="S119" s="172" t="s">
        <v>136</v>
      </c>
      <c r="T119" s="173" t="s">
        <v>182</v>
      </c>
      <c r="U119" s="157">
        <v>0.45200000000000001</v>
      </c>
      <c r="V119" s="157">
        <f>ROUND(E119*U119,2)</f>
        <v>54.57</v>
      </c>
      <c r="W119" s="157"/>
      <c r="X119" s="157" t="s">
        <v>183</v>
      </c>
      <c r="Y119" s="148"/>
      <c r="Z119" s="148"/>
      <c r="AA119" s="148"/>
      <c r="AB119" s="148"/>
      <c r="AC119" s="148"/>
      <c r="AD119" s="148"/>
      <c r="AE119" s="148"/>
      <c r="AF119" s="148"/>
      <c r="AG119" s="148" t="s">
        <v>184</v>
      </c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ht="21" outlineLevel="1" x14ac:dyDescent="0.25">
      <c r="A120" s="155"/>
      <c r="B120" s="156"/>
      <c r="C120" s="262" t="s">
        <v>370</v>
      </c>
      <c r="D120" s="263"/>
      <c r="E120" s="263"/>
      <c r="F120" s="263"/>
      <c r="G120" s="263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48"/>
      <c r="Z120" s="148"/>
      <c r="AA120" s="148"/>
      <c r="AB120" s="148"/>
      <c r="AC120" s="148"/>
      <c r="AD120" s="148"/>
      <c r="AE120" s="148"/>
      <c r="AF120" s="148"/>
      <c r="AG120" s="148" t="s">
        <v>186</v>
      </c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81" t="str">
        <f>C120</f>
        <v>s provedením lože z kameniva drceného, s vyplněním spár, s dvojitým hutněním a se smetením přebytečného materiálu na krajnici. S dodáním hmot pro lože a výplň spár.</v>
      </c>
      <c r="BB120" s="148"/>
      <c r="BC120" s="148"/>
      <c r="BD120" s="148"/>
      <c r="BE120" s="148"/>
      <c r="BF120" s="148"/>
      <c r="BG120" s="148"/>
      <c r="BH120" s="148"/>
    </row>
    <row r="121" spans="1:60" outlineLevel="1" x14ac:dyDescent="0.25">
      <c r="A121" s="155"/>
      <c r="B121" s="156"/>
      <c r="C121" s="186" t="s">
        <v>844</v>
      </c>
      <c r="D121" s="158"/>
      <c r="E121" s="159">
        <v>120.72499999999999</v>
      </c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48"/>
      <c r="Z121" s="148"/>
      <c r="AA121" s="148"/>
      <c r="AB121" s="148"/>
      <c r="AC121" s="148"/>
      <c r="AD121" s="148"/>
      <c r="AE121" s="148"/>
      <c r="AF121" s="148"/>
      <c r="AG121" s="148" t="s">
        <v>159</v>
      </c>
      <c r="AH121" s="148">
        <v>0</v>
      </c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outlineLevel="1" x14ac:dyDescent="0.25">
      <c r="A122" s="167">
        <v>36</v>
      </c>
      <c r="B122" s="168" t="s">
        <v>372</v>
      </c>
      <c r="C122" s="185" t="s">
        <v>373</v>
      </c>
      <c r="D122" s="169" t="s">
        <v>208</v>
      </c>
      <c r="E122" s="170">
        <v>120.72499999999999</v>
      </c>
      <c r="F122" s="171"/>
      <c r="G122" s="172">
        <f>ROUND(E122*F122,2)</f>
        <v>0</v>
      </c>
      <c r="H122" s="171"/>
      <c r="I122" s="172">
        <f>ROUND(E122*H122,2)</f>
        <v>0</v>
      </c>
      <c r="J122" s="171"/>
      <c r="K122" s="172">
        <f>ROUND(E122*J122,2)</f>
        <v>0</v>
      </c>
      <c r="L122" s="172">
        <v>21</v>
      </c>
      <c r="M122" s="172">
        <f>G122*(1+L122/100)</f>
        <v>0</v>
      </c>
      <c r="N122" s="172">
        <v>0</v>
      </c>
      <c r="O122" s="172">
        <f>ROUND(E122*N122,2)</f>
        <v>0</v>
      </c>
      <c r="P122" s="172">
        <v>0</v>
      </c>
      <c r="Q122" s="172">
        <f>ROUND(E122*P122,2)</f>
        <v>0</v>
      </c>
      <c r="R122" s="172" t="s">
        <v>209</v>
      </c>
      <c r="S122" s="172" t="s">
        <v>136</v>
      </c>
      <c r="T122" s="173" t="s">
        <v>182</v>
      </c>
      <c r="U122" s="157">
        <v>5.5E-2</v>
      </c>
      <c r="V122" s="157">
        <f>ROUND(E122*U122,2)</f>
        <v>6.64</v>
      </c>
      <c r="W122" s="157"/>
      <c r="X122" s="157" t="s">
        <v>183</v>
      </c>
      <c r="Y122" s="148"/>
      <c r="Z122" s="148"/>
      <c r="AA122" s="148"/>
      <c r="AB122" s="148"/>
      <c r="AC122" s="148"/>
      <c r="AD122" s="148"/>
      <c r="AE122" s="148"/>
      <c r="AF122" s="148"/>
      <c r="AG122" s="148" t="s">
        <v>184</v>
      </c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ht="21" outlineLevel="1" x14ac:dyDescent="0.25">
      <c r="A123" s="155"/>
      <c r="B123" s="156"/>
      <c r="C123" s="262" t="s">
        <v>370</v>
      </c>
      <c r="D123" s="263"/>
      <c r="E123" s="263"/>
      <c r="F123" s="263"/>
      <c r="G123" s="263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48"/>
      <c r="Z123" s="148"/>
      <c r="AA123" s="148"/>
      <c r="AB123" s="148"/>
      <c r="AC123" s="148"/>
      <c r="AD123" s="148"/>
      <c r="AE123" s="148"/>
      <c r="AF123" s="148"/>
      <c r="AG123" s="148" t="s">
        <v>186</v>
      </c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81" t="str">
        <f>C123</f>
        <v>s provedením lože z kameniva drceného, s vyplněním spár, s dvojitým hutněním a se smetením přebytečného materiálu na krajnici. S dodáním hmot pro lože a výplň spár.</v>
      </c>
      <c r="BB123" s="148"/>
      <c r="BC123" s="148"/>
      <c r="BD123" s="148"/>
      <c r="BE123" s="148"/>
      <c r="BF123" s="148"/>
      <c r="BG123" s="148"/>
      <c r="BH123" s="148"/>
    </row>
    <row r="124" spans="1:60" outlineLevel="1" x14ac:dyDescent="0.25">
      <c r="A124" s="155"/>
      <c r="B124" s="156"/>
      <c r="C124" s="186" t="s">
        <v>845</v>
      </c>
      <c r="D124" s="158"/>
      <c r="E124" s="159">
        <v>120.72499999999999</v>
      </c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48"/>
      <c r="Z124" s="148"/>
      <c r="AA124" s="148"/>
      <c r="AB124" s="148"/>
      <c r="AC124" s="148"/>
      <c r="AD124" s="148"/>
      <c r="AE124" s="148"/>
      <c r="AF124" s="148"/>
      <c r="AG124" s="148" t="s">
        <v>159</v>
      </c>
      <c r="AH124" s="148">
        <v>0</v>
      </c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:60" outlineLevel="1" x14ac:dyDescent="0.25">
      <c r="A125" s="167">
        <v>37</v>
      </c>
      <c r="B125" s="168" t="s">
        <v>375</v>
      </c>
      <c r="C125" s="185" t="s">
        <v>376</v>
      </c>
      <c r="D125" s="169" t="s">
        <v>230</v>
      </c>
      <c r="E125" s="170">
        <v>26.64</v>
      </c>
      <c r="F125" s="171"/>
      <c r="G125" s="172">
        <f>ROUND(E125*F125,2)</f>
        <v>0</v>
      </c>
      <c r="H125" s="171"/>
      <c r="I125" s="172">
        <f>ROUND(E125*H125,2)</f>
        <v>0</v>
      </c>
      <c r="J125" s="171"/>
      <c r="K125" s="172">
        <f>ROUND(E125*J125,2)</f>
        <v>0</v>
      </c>
      <c r="L125" s="172">
        <v>21</v>
      </c>
      <c r="M125" s="172">
        <f>G125*(1+L125/100)</f>
        <v>0</v>
      </c>
      <c r="N125" s="172">
        <v>3.3E-4</v>
      </c>
      <c r="O125" s="172">
        <f>ROUND(E125*N125,2)</f>
        <v>0.01</v>
      </c>
      <c r="P125" s="172">
        <v>0</v>
      </c>
      <c r="Q125" s="172">
        <f>ROUND(E125*P125,2)</f>
        <v>0</v>
      </c>
      <c r="R125" s="172" t="s">
        <v>209</v>
      </c>
      <c r="S125" s="172" t="s">
        <v>136</v>
      </c>
      <c r="T125" s="173" t="s">
        <v>182</v>
      </c>
      <c r="U125" s="157">
        <v>0.41</v>
      </c>
      <c r="V125" s="157">
        <f>ROUND(E125*U125,2)</f>
        <v>10.92</v>
      </c>
      <c r="W125" s="157"/>
      <c r="X125" s="157" t="s">
        <v>183</v>
      </c>
      <c r="Y125" s="148"/>
      <c r="Z125" s="148"/>
      <c r="AA125" s="148"/>
      <c r="AB125" s="148"/>
      <c r="AC125" s="148"/>
      <c r="AD125" s="148"/>
      <c r="AE125" s="148"/>
      <c r="AF125" s="148"/>
      <c r="AG125" s="148" t="s">
        <v>184</v>
      </c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</row>
    <row r="126" spans="1:60" outlineLevel="1" x14ac:dyDescent="0.25">
      <c r="A126" s="155"/>
      <c r="B126" s="156"/>
      <c r="C126" s="186" t="s">
        <v>846</v>
      </c>
      <c r="D126" s="158"/>
      <c r="E126" s="159">
        <v>20.07</v>
      </c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48"/>
      <c r="Z126" s="148"/>
      <c r="AA126" s="148"/>
      <c r="AB126" s="148"/>
      <c r="AC126" s="148"/>
      <c r="AD126" s="148"/>
      <c r="AE126" s="148"/>
      <c r="AF126" s="148"/>
      <c r="AG126" s="148" t="s">
        <v>159</v>
      </c>
      <c r="AH126" s="148">
        <v>0</v>
      </c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</row>
    <row r="127" spans="1:60" outlineLevel="1" x14ac:dyDescent="0.25">
      <c r="A127" s="155"/>
      <c r="B127" s="156"/>
      <c r="C127" s="186" t="s">
        <v>847</v>
      </c>
      <c r="D127" s="158"/>
      <c r="E127" s="159">
        <v>6.57</v>
      </c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48"/>
      <c r="Z127" s="148"/>
      <c r="AA127" s="148"/>
      <c r="AB127" s="148"/>
      <c r="AC127" s="148"/>
      <c r="AD127" s="148"/>
      <c r="AE127" s="148"/>
      <c r="AF127" s="148"/>
      <c r="AG127" s="148" t="s">
        <v>159</v>
      </c>
      <c r="AH127" s="148">
        <v>0</v>
      </c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:60" outlineLevel="1" x14ac:dyDescent="0.25">
      <c r="A128" s="167">
        <v>38</v>
      </c>
      <c r="B128" s="168" t="s">
        <v>395</v>
      </c>
      <c r="C128" s="185" t="s">
        <v>396</v>
      </c>
      <c r="D128" s="169" t="s">
        <v>208</v>
      </c>
      <c r="E128" s="170">
        <v>122.14125</v>
      </c>
      <c r="F128" s="171"/>
      <c r="G128" s="172">
        <f>ROUND(E128*F128,2)</f>
        <v>0</v>
      </c>
      <c r="H128" s="171"/>
      <c r="I128" s="172">
        <f>ROUND(E128*H128,2)</f>
        <v>0</v>
      </c>
      <c r="J128" s="171"/>
      <c r="K128" s="172">
        <f>ROUND(E128*J128,2)</f>
        <v>0</v>
      </c>
      <c r="L128" s="172">
        <v>21</v>
      </c>
      <c r="M128" s="172">
        <f>G128*(1+L128/100)</f>
        <v>0</v>
      </c>
      <c r="N128" s="172">
        <v>0.129</v>
      </c>
      <c r="O128" s="172">
        <f>ROUND(E128*N128,2)</f>
        <v>15.76</v>
      </c>
      <c r="P128" s="172">
        <v>0</v>
      </c>
      <c r="Q128" s="172">
        <f>ROUND(E128*P128,2)</f>
        <v>0</v>
      </c>
      <c r="R128" s="172" t="s">
        <v>305</v>
      </c>
      <c r="S128" s="172" t="s">
        <v>136</v>
      </c>
      <c r="T128" s="173" t="s">
        <v>182</v>
      </c>
      <c r="U128" s="157">
        <v>0</v>
      </c>
      <c r="V128" s="157">
        <f>ROUND(E128*U128,2)</f>
        <v>0</v>
      </c>
      <c r="W128" s="157"/>
      <c r="X128" s="157" t="s">
        <v>306</v>
      </c>
      <c r="Y128" s="148"/>
      <c r="Z128" s="148"/>
      <c r="AA128" s="148"/>
      <c r="AB128" s="148"/>
      <c r="AC128" s="148"/>
      <c r="AD128" s="148"/>
      <c r="AE128" s="148"/>
      <c r="AF128" s="148"/>
      <c r="AG128" s="148" t="s">
        <v>307</v>
      </c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:60" outlineLevel="1" x14ac:dyDescent="0.25">
      <c r="A129" s="155"/>
      <c r="B129" s="156"/>
      <c r="C129" s="186" t="s">
        <v>848</v>
      </c>
      <c r="D129" s="158"/>
      <c r="E129" s="159">
        <v>122.14125</v>
      </c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48"/>
      <c r="Z129" s="148"/>
      <c r="AA129" s="148"/>
      <c r="AB129" s="148"/>
      <c r="AC129" s="148"/>
      <c r="AD129" s="148"/>
      <c r="AE129" s="148"/>
      <c r="AF129" s="148"/>
      <c r="AG129" s="148" t="s">
        <v>159</v>
      </c>
      <c r="AH129" s="148">
        <v>0</v>
      </c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60" ht="20.399999999999999" outlineLevel="1" x14ac:dyDescent="0.25">
      <c r="A130" s="167">
        <v>39</v>
      </c>
      <c r="B130" s="168" t="s">
        <v>398</v>
      </c>
      <c r="C130" s="185" t="s">
        <v>399</v>
      </c>
      <c r="D130" s="169" t="s">
        <v>208</v>
      </c>
      <c r="E130" s="170">
        <v>4.62</v>
      </c>
      <c r="F130" s="171"/>
      <c r="G130" s="172">
        <f>ROUND(E130*F130,2)</f>
        <v>0</v>
      </c>
      <c r="H130" s="171"/>
      <c r="I130" s="172">
        <f>ROUND(E130*H130,2)</f>
        <v>0</v>
      </c>
      <c r="J130" s="171"/>
      <c r="K130" s="172">
        <f>ROUND(E130*J130,2)</f>
        <v>0</v>
      </c>
      <c r="L130" s="172">
        <v>21</v>
      </c>
      <c r="M130" s="172">
        <f>G130*(1+L130/100)</f>
        <v>0</v>
      </c>
      <c r="N130" s="172">
        <v>0.13150000000000001</v>
      </c>
      <c r="O130" s="172">
        <f>ROUND(E130*N130,2)</f>
        <v>0.61</v>
      </c>
      <c r="P130" s="172">
        <v>0</v>
      </c>
      <c r="Q130" s="172">
        <f>ROUND(E130*P130,2)</f>
        <v>0</v>
      </c>
      <c r="R130" s="172" t="s">
        <v>305</v>
      </c>
      <c r="S130" s="172" t="s">
        <v>136</v>
      </c>
      <c r="T130" s="173" t="s">
        <v>182</v>
      </c>
      <c r="U130" s="157">
        <v>0</v>
      </c>
      <c r="V130" s="157">
        <f>ROUND(E130*U130,2)</f>
        <v>0</v>
      </c>
      <c r="W130" s="157"/>
      <c r="X130" s="157" t="s">
        <v>306</v>
      </c>
      <c r="Y130" s="148"/>
      <c r="Z130" s="148"/>
      <c r="AA130" s="148"/>
      <c r="AB130" s="148"/>
      <c r="AC130" s="148"/>
      <c r="AD130" s="148"/>
      <c r="AE130" s="148"/>
      <c r="AF130" s="148"/>
      <c r="AG130" s="148" t="s">
        <v>307</v>
      </c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</row>
    <row r="131" spans="1:60" outlineLevel="1" x14ac:dyDescent="0.25">
      <c r="A131" s="155"/>
      <c r="B131" s="156"/>
      <c r="C131" s="186" t="s">
        <v>849</v>
      </c>
      <c r="D131" s="158"/>
      <c r="E131" s="159">
        <v>4.62</v>
      </c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48"/>
      <c r="Z131" s="148"/>
      <c r="AA131" s="148"/>
      <c r="AB131" s="148"/>
      <c r="AC131" s="148"/>
      <c r="AD131" s="148"/>
      <c r="AE131" s="148"/>
      <c r="AF131" s="148"/>
      <c r="AG131" s="148" t="s">
        <v>159</v>
      </c>
      <c r="AH131" s="148">
        <v>0</v>
      </c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</row>
    <row r="132" spans="1:60" x14ac:dyDescent="0.25">
      <c r="A132" s="161" t="s">
        <v>131</v>
      </c>
      <c r="B132" s="162" t="s">
        <v>86</v>
      </c>
      <c r="C132" s="183" t="s">
        <v>87</v>
      </c>
      <c r="D132" s="163"/>
      <c r="E132" s="164"/>
      <c r="F132" s="165"/>
      <c r="G132" s="165">
        <f>SUMIF(AG133:AG140,"&lt;&gt;NOR",G133:G140)</f>
        <v>0</v>
      </c>
      <c r="H132" s="165"/>
      <c r="I132" s="165">
        <f>SUM(I133:I140)</f>
        <v>0</v>
      </c>
      <c r="J132" s="165"/>
      <c r="K132" s="165">
        <f>SUM(K133:K140)</f>
        <v>0</v>
      </c>
      <c r="L132" s="165"/>
      <c r="M132" s="165">
        <f>SUM(M133:M140)</f>
        <v>0</v>
      </c>
      <c r="N132" s="165"/>
      <c r="O132" s="165">
        <f>SUM(O133:O140)</f>
        <v>3.15</v>
      </c>
      <c r="P132" s="165"/>
      <c r="Q132" s="165">
        <f>SUM(Q133:Q140)</f>
        <v>0</v>
      </c>
      <c r="R132" s="165"/>
      <c r="S132" s="165"/>
      <c r="T132" s="166"/>
      <c r="U132" s="160"/>
      <c r="V132" s="160">
        <f>SUM(V133:V140)</f>
        <v>6.7099999999999991</v>
      </c>
      <c r="W132" s="160"/>
      <c r="X132" s="160"/>
      <c r="AG132" t="s">
        <v>132</v>
      </c>
    </row>
    <row r="133" spans="1:60" ht="30.6" outlineLevel="1" x14ac:dyDescent="0.25">
      <c r="A133" s="167">
        <v>40</v>
      </c>
      <c r="B133" s="168" t="s">
        <v>415</v>
      </c>
      <c r="C133" s="185" t="s">
        <v>416</v>
      </c>
      <c r="D133" s="169" t="s">
        <v>190</v>
      </c>
      <c r="E133" s="170">
        <v>1</v>
      </c>
      <c r="F133" s="171"/>
      <c r="G133" s="172">
        <f>ROUND(E133*F133,2)</f>
        <v>0</v>
      </c>
      <c r="H133" s="171"/>
      <c r="I133" s="172">
        <f>ROUND(E133*H133,2)</f>
        <v>0</v>
      </c>
      <c r="J133" s="171"/>
      <c r="K133" s="172">
        <f>ROUND(E133*J133,2)</f>
        <v>0</v>
      </c>
      <c r="L133" s="172">
        <v>21</v>
      </c>
      <c r="M133" s="172">
        <f>G133*(1+L133/100)</f>
        <v>0</v>
      </c>
      <c r="N133" s="172">
        <v>3.0596700000000001</v>
      </c>
      <c r="O133" s="172">
        <f>ROUND(E133*N133,2)</f>
        <v>3.06</v>
      </c>
      <c r="P133" s="172">
        <v>0</v>
      </c>
      <c r="Q133" s="172">
        <f>ROUND(E133*P133,2)</f>
        <v>0</v>
      </c>
      <c r="R133" s="172" t="s">
        <v>311</v>
      </c>
      <c r="S133" s="172" t="s">
        <v>136</v>
      </c>
      <c r="T133" s="173" t="s">
        <v>182</v>
      </c>
      <c r="U133" s="157">
        <v>5.024</v>
      </c>
      <c r="V133" s="157">
        <f>ROUND(E133*U133,2)</f>
        <v>5.0199999999999996</v>
      </c>
      <c r="W133" s="157"/>
      <c r="X133" s="157" t="s">
        <v>183</v>
      </c>
      <c r="Y133" s="148"/>
      <c r="Z133" s="148"/>
      <c r="AA133" s="148"/>
      <c r="AB133" s="148"/>
      <c r="AC133" s="148"/>
      <c r="AD133" s="148"/>
      <c r="AE133" s="148"/>
      <c r="AF133" s="148"/>
      <c r="AG133" s="148" t="s">
        <v>184</v>
      </c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</row>
    <row r="134" spans="1:60" outlineLevel="1" x14ac:dyDescent="0.25">
      <c r="A134" s="155"/>
      <c r="B134" s="156"/>
      <c r="C134" s="262" t="s">
        <v>417</v>
      </c>
      <c r="D134" s="263"/>
      <c r="E134" s="263"/>
      <c r="F134" s="263"/>
      <c r="G134" s="263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48"/>
      <c r="Z134" s="148"/>
      <c r="AA134" s="148"/>
      <c r="AB134" s="148"/>
      <c r="AC134" s="148"/>
      <c r="AD134" s="148"/>
      <c r="AE134" s="148"/>
      <c r="AF134" s="148"/>
      <c r="AG134" s="148" t="s">
        <v>186</v>
      </c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</row>
    <row r="135" spans="1:60" outlineLevel="1" x14ac:dyDescent="0.25">
      <c r="A135" s="155"/>
      <c r="B135" s="156"/>
      <c r="C135" s="186" t="s">
        <v>339</v>
      </c>
      <c r="D135" s="158"/>
      <c r="E135" s="159">
        <v>1</v>
      </c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48"/>
      <c r="Z135" s="148"/>
      <c r="AA135" s="148"/>
      <c r="AB135" s="148"/>
      <c r="AC135" s="148"/>
      <c r="AD135" s="148"/>
      <c r="AE135" s="148"/>
      <c r="AF135" s="148"/>
      <c r="AG135" s="148" t="s">
        <v>159</v>
      </c>
      <c r="AH135" s="148">
        <v>0</v>
      </c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</row>
    <row r="136" spans="1:60" ht="20.399999999999999" outlineLevel="1" x14ac:dyDescent="0.25">
      <c r="A136" s="167">
        <v>41</v>
      </c>
      <c r="B136" s="168" t="s">
        <v>418</v>
      </c>
      <c r="C136" s="185" t="s">
        <v>419</v>
      </c>
      <c r="D136" s="169" t="s">
        <v>190</v>
      </c>
      <c r="E136" s="170">
        <v>1</v>
      </c>
      <c r="F136" s="171"/>
      <c r="G136" s="172">
        <f>ROUND(E136*F136,2)</f>
        <v>0</v>
      </c>
      <c r="H136" s="171"/>
      <c r="I136" s="172">
        <f>ROUND(E136*H136,2)</f>
        <v>0</v>
      </c>
      <c r="J136" s="171"/>
      <c r="K136" s="172">
        <f>ROUND(E136*J136,2)</f>
        <v>0</v>
      </c>
      <c r="L136" s="172">
        <v>21</v>
      </c>
      <c r="M136" s="172">
        <f>G136*(1+L136/100)</f>
        <v>0</v>
      </c>
      <c r="N136" s="172">
        <v>9.4359999999999999E-2</v>
      </c>
      <c r="O136" s="172">
        <f>ROUND(E136*N136,2)</f>
        <v>0.09</v>
      </c>
      <c r="P136" s="172">
        <v>0</v>
      </c>
      <c r="Q136" s="172">
        <f>ROUND(E136*P136,2)</f>
        <v>0</v>
      </c>
      <c r="R136" s="172" t="s">
        <v>311</v>
      </c>
      <c r="S136" s="172" t="s">
        <v>136</v>
      </c>
      <c r="T136" s="173" t="s">
        <v>182</v>
      </c>
      <c r="U136" s="157">
        <v>1.6890000000000001</v>
      </c>
      <c r="V136" s="157">
        <f>ROUND(E136*U136,2)</f>
        <v>1.69</v>
      </c>
      <c r="W136" s="157"/>
      <c r="X136" s="157" t="s">
        <v>183</v>
      </c>
      <c r="Y136" s="148"/>
      <c r="Z136" s="148"/>
      <c r="AA136" s="148"/>
      <c r="AB136" s="148"/>
      <c r="AC136" s="148"/>
      <c r="AD136" s="148"/>
      <c r="AE136" s="148"/>
      <c r="AF136" s="148"/>
      <c r="AG136" s="148" t="s">
        <v>184</v>
      </c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</row>
    <row r="137" spans="1:60" outlineLevel="1" x14ac:dyDescent="0.25">
      <c r="A137" s="155"/>
      <c r="B137" s="156"/>
      <c r="C137" s="262" t="s">
        <v>420</v>
      </c>
      <c r="D137" s="263"/>
      <c r="E137" s="263"/>
      <c r="F137" s="263"/>
      <c r="G137" s="263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48"/>
      <c r="Z137" s="148"/>
      <c r="AA137" s="148"/>
      <c r="AB137" s="148"/>
      <c r="AC137" s="148"/>
      <c r="AD137" s="148"/>
      <c r="AE137" s="148"/>
      <c r="AF137" s="148"/>
      <c r="AG137" s="148" t="s">
        <v>186</v>
      </c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</row>
    <row r="138" spans="1:60" outlineLevel="1" x14ac:dyDescent="0.25">
      <c r="A138" s="155"/>
      <c r="B138" s="156"/>
      <c r="C138" s="186" t="s">
        <v>850</v>
      </c>
      <c r="D138" s="158"/>
      <c r="E138" s="159">
        <v>1</v>
      </c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48"/>
      <c r="Z138" s="148"/>
      <c r="AA138" s="148"/>
      <c r="AB138" s="148"/>
      <c r="AC138" s="148"/>
      <c r="AD138" s="148"/>
      <c r="AE138" s="148"/>
      <c r="AF138" s="148"/>
      <c r="AG138" s="148" t="s">
        <v>159</v>
      </c>
      <c r="AH138" s="148">
        <v>0</v>
      </c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</row>
    <row r="139" spans="1:60" outlineLevel="1" x14ac:dyDescent="0.25">
      <c r="A139" s="167">
        <v>42</v>
      </c>
      <c r="B139" s="168" t="s">
        <v>421</v>
      </c>
      <c r="C139" s="185" t="s">
        <v>422</v>
      </c>
      <c r="D139" s="169" t="s">
        <v>423</v>
      </c>
      <c r="E139" s="170">
        <v>2</v>
      </c>
      <c r="F139" s="171"/>
      <c r="G139" s="172">
        <f>ROUND(E139*F139,2)</f>
        <v>0</v>
      </c>
      <c r="H139" s="171"/>
      <c r="I139" s="172">
        <f>ROUND(E139*H139,2)</f>
        <v>0</v>
      </c>
      <c r="J139" s="171"/>
      <c r="K139" s="172">
        <f>ROUND(E139*J139,2)</f>
        <v>0</v>
      </c>
      <c r="L139" s="172">
        <v>21</v>
      </c>
      <c r="M139" s="172">
        <f>G139*(1+L139/100)</f>
        <v>0</v>
      </c>
      <c r="N139" s="172">
        <v>0</v>
      </c>
      <c r="O139" s="172">
        <f>ROUND(E139*N139,2)</f>
        <v>0</v>
      </c>
      <c r="P139" s="172">
        <v>0</v>
      </c>
      <c r="Q139" s="172">
        <f>ROUND(E139*P139,2)</f>
        <v>0</v>
      </c>
      <c r="R139" s="172"/>
      <c r="S139" s="172" t="s">
        <v>136</v>
      </c>
      <c r="T139" s="173" t="s">
        <v>424</v>
      </c>
      <c r="U139" s="157">
        <v>0</v>
      </c>
      <c r="V139" s="157">
        <f>ROUND(E139*U139,2)</f>
        <v>0</v>
      </c>
      <c r="W139" s="157"/>
      <c r="X139" s="157" t="s">
        <v>425</v>
      </c>
      <c r="Y139" s="148"/>
      <c r="Z139" s="148"/>
      <c r="AA139" s="148"/>
      <c r="AB139" s="148"/>
      <c r="AC139" s="148"/>
      <c r="AD139" s="148"/>
      <c r="AE139" s="148"/>
      <c r="AF139" s="148"/>
      <c r="AG139" s="148" t="s">
        <v>426</v>
      </c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</row>
    <row r="140" spans="1:60" outlineLevel="1" x14ac:dyDescent="0.25">
      <c r="A140" s="155"/>
      <c r="B140" s="156"/>
      <c r="C140" s="186" t="s">
        <v>427</v>
      </c>
      <c r="D140" s="158"/>
      <c r="E140" s="159">
        <v>2</v>
      </c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48"/>
      <c r="Z140" s="148"/>
      <c r="AA140" s="148"/>
      <c r="AB140" s="148"/>
      <c r="AC140" s="148"/>
      <c r="AD140" s="148"/>
      <c r="AE140" s="148"/>
      <c r="AF140" s="148"/>
      <c r="AG140" s="148" t="s">
        <v>159</v>
      </c>
      <c r="AH140" s="148">
        <v>0</v>
      </c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</row>
    <row r="141" spans="1:60" x14ac:dyDescent="0.25">
      <c r="A141" s="161" t="s">
        <v>131</v>
      </c>
      <c r="B141" s="162" t="s">
        <v>88</v>
      </c>
      <c r="C141" s="183" t="s">
        <v>89</v>
      </c>
      <c r="D141" s="163"/>
      <c r="E141" s="164"/>
      <c r="F141" s="165"/>
      <c r="G141" s="165">
        <f>SUMIF(AG142:AG180,"&lt;&gt;NOR",G142:G180)</f>
        <v>0</v>
      </c>
      <c r="H141" s="165"/>
      <c r="I141" s="165">
        <f>SUM(I142:I180)</f>
        <v>0</v>
      </c>
      <c r="J141" s="165"/>
      <c r="K141" s="165">
        <f>SUM(K142:K180)</f>
        <v>0</v>
      </c>
      <c r="L141" s="165"/>
      <c r="M141" s="165">
        <f>SUM(M142:M180)</f>
        <v>0</v>
      </c>
      <c r="N141" s="165"/>
      <c r="O141" s="165">
        <f>SUM(O142:O180)</f>
        <v>47.169999999999995</v>
      </c>
      <c r="P141" s="165"/>
      <c r="Q141" s="165">
        <f>SUM(Q142:Q180)</f>
        <v>0.92</v>
      </c>
      <c r="R141" s="165"/>
      <c r="S141" s="165"/>
      <c r="T141" s="166"/>
      <c r="U141" s="160"/>
      <c r="V141" s="160">
        <f>SUM(V142:V180)</f>
        <v>74.739999999999995</v>
      </c>
      <c r="W141" s="160"/>
      <c r="X141" s="160"/>
      <c r="AG141" t="s">
        <v>132</v>
      </c>
    </row>
    <row r="142" spans="1:60" ht="20.399999999999999" outlineLevel="1" x14ac:dyDescent="0.25">
      <c r="A142" s="167">
        <v>43</v>
      </c>
      <c r="B142" s="168" t="s">
        <v>428</v>
      </c>
      <c r="C142" s="185" t="s">
        <v>429</v>
      </c>
      <c r="D142" s="169" t="s">
        <v>190</v>
      </c>
      <c r="E142" s="170">
        <v>4</v>
      </c>
      <c r="F142" s="171"/>
      <c r="G142" s="172">
        <f>ROUND(E142*F142,2)</f>
        <v>0</v>
      </c>
      <c r="H142" s="171"/>
      <c r="I142" s="172">
        <f>ROUND(E142*H142,2)</f>
        <v>0</v>
      </c>
      <c r="J142" s="171"/>
      <c r="K142" s="172">
        <f>ROUND(E142*J142,2)</f>
        <v>0</v>
      </c>
      <c r="L142" s="172">
        <v>21</v>
      </c>
      <c r="M142" s="172">
        <f>G142*(1+L142/100)</f>
        <v>0</v>
      </c>
      <c r="N142" s="172">
        <v>0.1176</v>
      </c>
      <c r="O142" s="172">
        <f>ROUND(E142*N142,2)</f>
        <v>0.47</v>
      </c>
      <c r="P142" s="172">
        <v>0</v>
      </c>
      <c r="Q142" s="172">
        <f>ROUND(E142*P142,2)</f>
        <v>0</v>
      </c>
      <c r="R142" s="172" t="s">
        <v>209</v>
      </c>
      <c r="S142" s="172" t="s">
        <v>136</v>
      </c>
      <c r="T142" s="173" t="s">
        <v>182</v>
      </c>
      <c r="U142" s="157">
        <v>0.91800000000000004</v>
      </c>
      <c r="V142" s="157">
        <f>ROUND(E142*U142,2)</f>
        <v>3.67</v>
      </c>
      <c r="W142" s="157"/>
      <c r="X142" s="157" t="s">
        <v>183</v>
      </c>
      <c r="Y142" s="148"/>
      <c r="Z142" s="148"/>
      <c r="AA142" s="148"/>
      <c r="AB142" s="148"/>
      <c r="AC142" s="148"/>
      <c r="AD142" s="148"/>
      <c r="AE142" s="148"/>
      <c r="AF142" s="148"/>
      <c r="AG142" s="148" t="s">
        <v>184</v>
      </c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</row>
    <row r="143" spans="1:60" outlineLevel="1" x14ac:dyDescent="0.25">
      <c r="A143" s="155"/>
      <c r="B143" s="156"/>
      <c r="C143" s="186" t="s">
        <v>851</v>
      </c>
      <c r="D143" s="158"/>
      <c r="E143" s="159">
        <v>4</v>
      </c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48"/>
      <c r="Z143" s="148"/>
      <c r="AA143" s="148"/>
      <c r="AB143" s="148"/>
      <c r="AC143" s="148"/>
      <c r="AD143" s="148"/>
      <c r="AE143" s="148"/>
      <c r="AF143" s="148"/>
      <c r="AG143" s="148" t="s">
        <v>159</v>
      </c>
      <c r="AH143" s="148">
        <v>0</v>
      </c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</row>
    <row r="144" spans="1:60" outlineLevel="1" x14ac:dyDescent="0.25">
      <c r="A144" s="167">
        <v>44</v>
      </c>
      <c r="B144" s="168" t="s">
        <v>431</v>
      </c>
      <c r="C144" s="185" t="s">
        <v>432</v>
      </c>
      <c r="D144" s="169" t="s">
        <v>190</v>
      </c>
      <c r="E144" s="170">
        <v>12</v>
      </c>
      <c r="F144" s="171"/>
      <c r="G144" s="172">
        <f>ROUND(E144*F144,2)</f>
        <v>0</v>
      </c>
      <c r="H144" s="171"/>
      <c r="I144" s="172">
        <f>ROUND(E144*H144,2)</f>
        <v>0</v>
      </c>
      <c r="J144" s="171"/>
      <c r="K144" s="172">
        <f>ROUND(E144*J144,2)</f>
        <v>0</v>
      </c>
      <c r="L144" s="172">
        <v>21</v>
      </c>
      <c r="M144" s="172">
        <f>G144*(1+L144/100)</f>
        <v>0</v>
      </c>
      <c r="N144" s="172">
        <v>6.6000000000000003E-2</v>
      </c>
      <c r="O144" s="172">
        <f>ROUND(E144*N144,2)</f>
        <v>0.79</v>
      </c>
      <c r="P144" s="172">
        <v>0</v>
      </c>
      <c r="Q144" s="172">
        <f>ROUND(E144*P144,2)</f>
        <v>0</v>
      </c>
      <c r="R144" s="172" t="s">
        <v>209</v>
      </c>
      <c r="S144" s="172" t="s">
        <v>136</v>
      </c>
      <c r="T144" s="173" t="s">
        <v>182</v>
      </c>
      <c r="U144" s="157">
        <v>0.17</v>
      </c>
      <c r="V144" s="157">
        <f>ROUND(E144*U144,2)</f>
        <v>2.04</v>
      </c>
      <c r="W144" s="157"/>
      <c r="X144" s="157" t="s">
        <v>183</v>
      </c>
      <c r="Y144" s="148"/>
      <c r="Z144" s="148"/>
      <c r="AA144" s="148"/>
      <c r="AB144" s="148"/>
      <c r="AC144" s="148"/>
      <c r="AD144" s="148"/>
      <c r="AE144" s="148"/>
      <c r="AF144" s="148"/>
      <c r="AG144" s="148" t="s">
        <v>184</v>
      </c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</row>
    <row r="145" spans="1:60" outlineLevel="1" x14ac:dyDescent="0.25">
      <c r="A145" s="155"/>
      <c r="B145" s="156"/>
      <c r="C145" s="186" t="s">
        <v>852</v>
      </c>
      <c r="D145" s="158"/>
      <c r="E145" s="159">
        <v>12</v>
      </c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48"/>
      <c r="Z145" s="148"/>
      <c r="AA145" s="148"/>
      <c r="AB145" s="148"/>
      <c r="AC145" s="148"/>
      <c r="AD145" s="148"/>
      <c r="AE145" s="148"/>
      <c r="AF145" s="148"/>
      <c r="AG145" s="148" t="s">
        <v>159</v>
      </c>
      <c r="AH145" s="148">
        <v>0</v>
      </c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</row>
    <row r="146" spans="1:60" outlineLevel="1" x14ac:dyDescent="0.25">
      <c r="A146" s="167">
        <v>45</v>
      </c>
      <c r="B146" s="168" t="s">
        <v>434</v>
      </c>
      <c r="C146" s="185" t="s">
        <v>435</v>
      </c>
      <c r="D146" s="169" t="s">
        <v>190</v>
      </c>
      <c r="E146" s="170">
        <v>2</v>
      </c>
      <c r="F146" s="171"/>
      <c r="G146" s="172">
        <f>ROUND(E146*F146,2)</f>
        <v>0</v>
      </c>
      <c r="H146" s="171"/>
      <c r="I146" s="172">
        <f>ROUND(E146*H146,2)</f>
        <v>0</v>
      </c>
      <c r="J146" s="171"/>
      <c r="K146" s="172">
        <f>ROUND(E146*J146,2)</f>
        <v>0</v>
      </c>
      <c r="L146" s="172">
        <v>21</v>
      </c>
      <c r="M146" s="172">
        <f>G146*(1+L146/100)</f>
        <v>0</v>
      </c>
      <c r="N146" s="172">
        <v>6.7000000000000004E-2</v>
      </c>
      <c r="O146" s="172">
        <f>ROUND(E146*N146,2)</f>
        <v>0.13</v>
      </c>
      <c r="P146" s="172">
        <v>0</v>
      </c>
      <c r="Q146" s="172">
        <f>ROUND(E146*P146,2)</f>
        <v>0</v>
      </c>
      <c r="R146" s="172" t="s">
        <v>209</v>
      </c>
      <c r="S146" s="172" t="s">
        <v>136</v>
      </c>
      <c r="T146" s="173" t="s">
        <v>182</v>
      </c>
      <c r="U146" s="157">
        <v>0.14799999999999999</v>
      </c>
      <c r="V146" s="157">
        <f>ROUND(E146*U146,2)</f>
        <v>0.3</v>
      </c>
      <c r="W146" s="157"/>
      <c r="X146" s="157" t="s">
        <v>183</v>
      </c>
      <c r="Y146" s="148"/>
      <c r="Z146" s="148"/>
      <c r="AA146" s="148"/>
      <c r="AB146" s="148"/>
      <c r="AC146" s="148"/>
      <c r="AD146" s="148"/>
      <c r="AE146" s="148"/>
      <c r="AF146" s="148"/>
      <c r="AG146" s="148" t="s">
        <v>184</v>
      </c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</row>
    <row r="147" spans="1:60" outlineLevel="1" x14ac:dyDescent="0.25">
      <c r="A147" s="155"/>
      <c r="B147" s="156"/>
      <c r="C147" s="186" t="s">
        <v>853</v>
      </c>
      <c r="D147" s="158"/>
      <c r="E147" s="159">
        <v>2</v>
      </c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48"/>
      <c r="Z147" s="148"/>
      <c r="AA147" s="148"/>
      <c r="AB147" s="148"/>
      <c r="AC147" s="148"/>
      <c r="AD147" s="148"/>
      <c r="AE147" s="148"/>
      <c r="AF147" s="148"/>
      <c r="AG147" s="148" t="s">
        <v>159</v>
      </c>
      <c r="AH147" s="148">
        <v>0</v>
      </c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</row>
    <row r="148" spans="1:60" outlineLevel="1" x14ac:dyDescent="0.25">
      <c r="A148" s="167">
        <v>46</v>
      </c>
      <c r="B148" s="168" t="s">
        <v>436</v>
      </c>
      <c r="C148" s="185" t="s">
        <v>437</v>
      </c>
      <c r="D148" s="169" t="s">
        <v>190</v>
      </c>
      <c r="E148" s="170">
        <v>1092</v>
      </c>
      <c r="F148" s="171"/>
      <c r="G148" s="172">
        <f>ROUND(E148*F148,2)</f>
        <v>0</v>
      </c>
      <c r="H148" s="171"/>
      <c r="I148" s="172">
        <f>ROUND(E148*H148,2)</f>
        <v>0</v>
      </c>
      <c r="J148" s="171"/>
      <c r="K148" s="172">
        <f>ROUND(E148*J148,2)</f>
        <v>0</v>
      </c>
      <c r="L148" s="172">
        <v>21</v>
      </c>
      <c r="M148" s="172">
        <f>G148*(1+L148/100)</f>
        <v>0</v>
      </c>
      <c r="N148" s="172">
        <v>0</v>
      </c>
      <c r="O148" s="172">
        <f>ROUND(E148*N148,2)</f>
        <v>0</v>
      </c>
      <c r="P148" s="172">
        <v>0</v>
      </c>
      <c r="Q148" s="172">
        <f>ROUND(E148*P148,2)</f>
        <v>0</v>
      </c>
      <c r="R148" s="172" t="s">
        <v>209</v>
      </c>
      <c r="S148" s="172" t="s">
        <v>136</v>
      </c>
      <c r="T148" s="173" t="s">
        <v>182</v>
      </c>
      <c r="U148" s="157">
        <v>0</v>
      </c>
      <c r="V148" s="157">
        <f>ROUND(E148*U148,2)</f>
        <v>0</v>
      </c>
      <c r="W148" s="157"/>
      <c r="X148" s="157" t="s">
        <v>183</v>
      </c>
      <c r="Y148" s="148"/>
      <c r="Z148" s="148"/>
      <c r="AA148" s="148"/>
      <c r="AB148" s="148"/>
      <c r="AC148" s="148"/>
      <c r="AD148" s="148"/>
      <c r="AE148" s="148"/>
      <c r="AF148" s="148"/>
      <c r="AG148" s="148" t="s">
        <v>184</v>
      </c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</row>
    <row r="149" spans="1:60" outlineLevel="1" x14ac:dyDescent="0.25">
      <c r="A149" s="155"/>
      <c r="B149" s="156"/>
      <c r="C149" s="186" t="s">
        <v>854</v>
      </c>
      <c r="D149" s="158"/>
      <c r="E149" s="159">
        <v>1092</v>
      </c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48"/>
      <c r="Z149" s="148"/>
      <c r="AA149" s="148"/>
      <c r="AB149" s="148"/>
      <c r="AC149" s="148"/>
      <c r="AD149" s="148"/>
      <c r="AE149" s="148"/>
      <c r="AF149" s="148"/>
      <c r="AG149" s="148" t="s">
        <v>159</v>
      </c>
      <c r="AH149" s="148">
        <v>0</v>
      </c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</row>
    <row r="150" spans="1:60" outlineLevel="1" x14ac:dyDescent="0.25">
      <c r="A150" s="167">
        <v>47</v>
      </c>
      <c r="B150" s="168" t="s">
        <v>439</v>
      </c>
      <c r="C150" s="185" t="s">
        <v>440</v>
      </c>
      <c r="D150" s="169" t="s">
        <v>190</v>
      </c>
      <c r="E150" s="170">
        <v>182</v>
      </c>
      <c r="F150" s="171"/>
      <c r="G150" s="172">
        <f>ROUND(E150*F150,2)</f>
        <v>0</v>
      </c>
      <c r="H150" s="171"/>
      <c r="I150" s="172">
        <f>ROUND(E150*H150,2)</f>
        <v>0</v>
      </c>
      <c r="J150" s="171"/>
      <c r="K150" s="172">
        <f>ROUND(E150*J150,2)</f>
        <v>0</v>
      </c>
      <c r="L150" s="172">
        <v>21</v>
      </c>
      <c r="M150" s="172">
        <f>G150*(1+L150/100)</f>
        <v>0</v>
      </c>
      <c r="N150" s="172">
        <v>0</v>
      </c>
      <c r="O150" s="172">
        <f>ROUND(E150*N150,2)</f>
        <v>0</v>
      </c>
      <c r="P150" s="172">
        <v>0</v>
      </c>
      <c r="Q150" s="172">
        <f>ROUND(E150*P150,2)</f>
        <v>0</v>
      </c>
      <c r="R150" s="172" t="s">
        <v>209</v>
      </c>
      <c r="S150" s="172" t="s">
        <v>136</v>
      </c>
      <c r="T150" s="173" t="s">
        <v>182</v>
      </c>
      <c r="U150" s="157">
        <v>0</v>
      </c>
      <c r="V150" s="157">
        <f>ROUND(E150*U150,2)</f>
        <v>0</v>
      </c>
      <c r="W150" s="157"/>
      <c r="X150" s="157" t="s">
        <v>183</v>
      </c>
      <c r="Y150" s="148"/>
      <c r="Z150" s="148"/>
      <c r="AA150" s="148"/>
      <c r="AB150" s="148"/>
      <c r="AC150" s="148"/>
      <c r="AD150" s="148"/>
      <c r="AE150" s="148"/>
      <c r="AF150" s="148"/>
      <c r="AG150" s="148" t="s">
        <v>184</v>
      </c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</row>
    <row r="151" spans="1:60" outlineLevel="1" x14ac:dyDescent="0.25">
      <c r="A151" s="155"/>
      <c r="B151" s="156"/>
      <c r="C151" s="186" t="s">
        <v>855</v>
      </c>
      <c r="D151" s="158"/>
      <c r="E151" s="159">
        <v>182</v>
      </c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48"/>
      <c r="Z151" s="148"/>
      <c r="AA151" s="148"/>
      <c r="AB151" s="148"/>
      <c r="AC151" s="148"/>
      <c r="AD151" s="148"/>
      <c r="AE151" s="148"/>
      <c r="AF151" s="148"/>
      <c r="AG151" s="148" t="s">
        <v>159</v>
      </c>
      <c r="AH151" s="148">
        <v>0</v>
      </c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</row>
    <row r="152" spans="1:60" outlineLevel="1" x14ac:dyDescent="0.25">
      <c r="A152" s="167">
        <v>48</v>
      </c>
      <c r="B152" s="168" t="s">
        <v>442</v>
      </c>
      <c r="C152" s="185" t="s">
        <v>443</v>
      </c>
      <c r="D152" s="169" t="s">
        <v>190</v>
      </c>
      <c r="E152" s="170">
        <v>12</v>
      </c>
      <c r="F152" s="171"/>
      <c r="G152" s="172">
        <f>ROUND(E152*F152,2)</f>
        <v>0</v>
      </c>
      <c r="H152" s="171"/>
      <c r="I152" s="172">
        <f>ROUND(E152*H152,2)</f>
        <v>0</v>
      </c>
      <c r="J152" s="171"/>
      <c r="K152" s="172">
        <f>ROUND(E152*J152,2)</f>
        <v>0</v>
      </c>
      <c r="L152" s="172">
        <v>21</v>
      </c>
      <c r="M152" s="172">
        <f>G152*(1+L152/100)</f>
        <v>0</v>
      </c>
      <c r="N152" s="172">
        <v>6.7000000000000004E-2</v>
      </c>
      <c r="O152" s="172">
        <f>ROUND(E152*N152,2)</f>
        <v>0.8</v>
      </c>
      <c r="P152" s="172">
        <v>6.6000000000000003E-2</v>
      </c>
      <c r="Q152" s="172">
        <f>ROUND(E152*P152,2)</f>
        <v>0.79</v>
      </c>
      <c r="R152" s="172" t="s">
        <v>209</v>
      </c>
      <c r="S152" s="172" t="s">
        <v>136</v>
      </c>
      <c r="T152" s="173" t="s">
        <v>182</v>
      </c>
      <c r="U152" s="157">
        <v>0.1105</v>
      </c>
      <c r="V152" s="157">
        <f>ROUND(E152*U152,2)</f>
        <v>1.33</v>
      </c>
      <c r="W152" s="157"/>
      <c r="X152" s="157" t="s">
        <v>183</v>
      </c>
      <c r="Y152" s="148"/>
      <c r="Z152" s="148"/>
      <c r="AA152" s="148"/>
      <c r="AB152" s="148"/>
      <c r="AC152" s="148"/>
      <c r="AD152" s="148"/>
      <c r="AE152" s="148"/>
      <c r="AF152" s="148"/>
      <c r="AG152" s="148" t="s">
        <v>184</v>
      </c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</row>
    <row r="153" spans="1:60" outlineLevel="1" x14ac:dyDescent="0.25">
      <c r="A153" s="155"/>
      <c r="B153" s="156"/>
      <c r="C153" s="186" t="s">
        <v>433</v>
      </c>
      <c r="D153" s="158"/>
      <c r="E153" s="159">
        <v>12</v>
      </c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48"/>
      <c r="Z153" s="148"/>
      <c r="AA153" s="148"/>
      <c r="AB153" s="148"/>
      <c r="AC153" s="148"/>
      <c r="AD153" s="148"/>
      <c r="AE153" s="148"/>
      <c r="AF153" s="148"/>
      <c r="AG153" s="148" t="s">
        <v>159</v>
      </c>
      <c r="AH153" s="148">
        <v>0</v>
      </c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</row>
    <row r="154" spans="1:60" outlineLevel="1" x14ac:dyDescent="0.25">
      <c r="A154" s="167">
        <v>49</v>
      </c>
      <c r="B154" s="168" t="s">
        <v>444</v>
      </c>
      <c r="C154" s="185" t="s">
        <v>445</v>
      </c>
      <c r="D154" s="169" t="s">
        <v>190</v>
      </c>
      <c r="E154" s="170">
        <v>2</v>
      </c>
      <c r="F154" s="171"/>
      <c r="G154" s="172">
        <f>ROUND(E154*F154,2)</f>
        <v>0</v>
      </c>
      <c r="H154" s="171"/>
      <c r="I154" s="172">
        <f>ROUND(E154*H154,2)</f>
        <v>0</v>
      </c>
      <c r="J154" s="171"/>
      <c r="K154" s="172">
        <f>ROUND(E154*J154,2)</f>
        <v>0</v>
      </c>
      <c r="L154" s="172">
        <v>21</v>
      </c>
      <c r="M154" s="172">
        <f>G154*(1+L154/100)</f>
        <v>0</v>
      </c>
      <c r="N154" s="172">
        <v>6.7000000000000004E-2</v>
      </c>
      <c r="O154" s="172">
        <f>ROUND(E154*N154,2)</f>
        <v>0.13</v>
      </c>
      <c r="P154" s="172">
        <v>6.7000000000000004E-2</v>
      </c>
      <c r="Q154" s="172">
        <f>ROUND(E154*P154,2)</f>
        <v>0.13</v>
      </c>
      <c r="R154" s="172" t="s">
        <v>209</v>
      </c>
      <c r="S154" s="172" t="s">
        <v>136</v>
      </c>
      <c r="T154" s="173" t="s">
        <v>182</v>
      </c>
      <c r="U154" s="157">
        <v>7.3599999999999999E-2</v>
      </c>
      <c r="V154" s="157">
        <f>ROUND(E154*U154,2)</f>
        <v>0.15</v>
      </c>
      <c r="W154" s="157"/>
      <c r="X154" s="157" t="s">
        <v>183</v>
      </c>
      <c r="Y154" s="148"/>
      <c r="Z154" s="148"/>
      <c r="AA154" s="148"/>
      <c r="AB154" s="148"/>
      <c r="AC154" s="148"/>
      <c r="AD154" s="148"/>
      <c r="AE154" s="148"/>
      <c r="AF154" s="148"/>
      <c r="AG154" s="148" t="s">
        <v>184</v>
      </c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</row>
    <row r="155" spans="1:60" outlineLevel="1" x14ac:dyDescent="0.25">
      <c r="A155" s="155"/>
      <c r="B155" s="156"/>
      <c r="C155" s="186" t="s">
        <v>58</v>
      </c>
      <c r="D155" s="158"/>
      <c r="E155" s="159">
        <v>2</v>
      </c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48"/>
      <c r="Z155" s="148"/>
      <c r="AA155" s="148"/>
      <c r="AB155" s="148"/>
      <c r="AC155" s="148"/>
      <c r="AD155" s="148"/>
      <c r="AE155" s="148"/>
      <c r="AF155" s="148"/>
      <c r="AG155" s="148" t="s">
        <v>159</v>
      </c>
      <c r="AH155" s="148">
        <v>0</v>
      </c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</row>
    <row r="156" spans="1:60" ht="30.6" outlineLevel="1" x14ac:dyDescent="0.25">
      <c r="A156" s="167">
        <v>50</v>
      </c>
      <c r="B156" s="168" t="s">
        <v>446</v>
      </c>
      <c r="C156" s="185" t="s">
        <v>447</v>
      </c>
      <c r="D156" s="169" t="s">
        <v>230</v>
      </c>
      <c r="E156" s="170">
        <v>109.785</v>
      </c>
      <c r="F156" s="171"/>
      <c r="G156" s="172">
        <f>ROUND(E156*F156,2)</f>
        <v>0</v>
      </c>
      <c r="H156" s="171"/>
      <c r="I156" s="172">
        <f>ROUND(E156*H156,2)</f>
        <v>0</v>
      </c>
      <c r="J156" s="171"/>
      <c r="K156" s="172">
        <f>ROUND(E156*J156,2)</f>
        <v>0</v>
      </c>
      <c r="L156" s="172">
        <v>21</v>
      </c>
      <c r="M156" s="172">
        <f>G156*(1+L156/100)</f>
        <v>0</v>
      </c>
      <c r="N156" s="172">
        <v>0.12471</v>
      </c>
      <c r="O156" s="172">
        <f>ROUND(E156*N156,2)</f>
        <v>13.69</v>
      </c>
      <c r="P156" s="172">
        <v>0</v>
      </c>
      <c r="Q156" s="172">
        <f>ROUND(E156*P156,2)</f>
        <v>0</v>
      </c>
      <c r="R156" s="172" t="s">
        <v>209</v>
      </c>
      <c r="S156" s="172" t="s">
        <v>136</v>
      </c>
      <c r="T156" s="173" t="s">
        <v>182</v>
      </c>
      <c r="U156" s="157">
        <v>0.11899999999999999</v>
      </c>
      <c r="V156" s="157">
        <f>ROUND(E156*U156,2)</f>
        <v>13.06</v>
      </c>
      <c r="W156" s="157"/>
      <c r="X156" s="157" t="s">
        <v>183</v>
      </c>
      <c r="Y156" s="148"/>
      <c r="Z156" s="148"/>
      <c r="AA156" s="148"/>
      <c r="AB156" s="148"/>
      <c r="AC156" s="148"/>
      <c r="AD156" s="148"/>
      <c r="AE156" s="148"/>
      <c r="AF156" s="148"/>
      <c r="AG156" s="148" t="s">
        <v>184</v>
      </c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</row>
    <row r="157" spans="1:60" outlineLevel="1" x14ac:dyDescent="0.25">
      <c r="A157" s="155"/>
      <c r="B157" s="156"/>
      <c r="C157" s="262" t="s">
        <v>448</v>
      </c>
      <c r="D157" s="263"/>
      <c r="E157" s="263"/>
      <c r="F157" s="263"/>
      <c r="G157" s="263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48"/>
      <c r="Z157" s="148"/>
      <c r="AA157" s="148"/>
      <c r="AB157" s="148"/>
      <c r="AC157" s="148"/>
      <c r="AD157" s="148"/>
      <c r="AE157" s="148"/>
      <c r="AF157" s="148"/>
      <c r="AG157" s="148" t="s">
        <v>186</v>
      </c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</row>
    <row r="158" spans="1:60" outlineLevel="1" x14ac:dyDescent="0.25">
      <c r="A158" s="155"/>
      <c r="B158" s="156"/>
      <c r="C158" s="186" t="s">
        <v>856</v>
      </c>
      <c r="D158" s="158"/>
      <c r="E158" s="159">
        <v>109.785</v>
      </c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48"/>
      <c r="Z158" s="148"/>
      <c r="AA158" s="148"/>
      <c r="AB158" s="148"/>
      <c r="AC158" s="148"/>
      <c r="AD158" s="148"/>
      <c r="AE158" s="148"/>
      <c r="AF158" s="148"/>
      <c r="AG158" s="148" t="s">
        <v>159</v>
      </c>
      <c r="AH158" s="148">
        <v>0</v>
      </c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</row>
    <row r="159" spans="1:60" ht="30.6" outlineLevel="1" x14ac:dyDescent="0.25">
      <c r="A159" s="167">
        <v>51</v>
      </c>
      <c r="B159" s="168" t="s">
        <v>450</v>
      </c>
      <c r="C159" s="185" t="s">
        <v>857</v>
      </c>
      <c r="D159" s="169" t="s">
        <v>230</v>
      </c>
      <c r="E159" s="170">
        <v>87</v>
      </c>
      <c r="F159" s="171"/>
      <c r="G159" s="172">
        <f>ROUND(E159*F159,2)</f>
        <v>0</v>
      </c>
      <c r="H159" s="171"/>
      <c r="I159" s="172">
        <f>ROUND(E159*H159,2)</f>
        <v>0</v>
      </c>
      <c r="J159" s="171"/>
      <c r="K159" s="172">
        <f>ROUND(E159*J159,2)</f>
        <v>0</v>
      </c>
      <c r="L159" s="172">
        <v>21</v>
      </c>
      <c r="M159" s="172">
        <f>G159*(1+L159/100)</f>
        <v>0</v>
      </c>
      <c r="N159" s="172">
        <v>0.22133</v>
      </c>
      <c r="O159" s="172">
        <f>ROUND(E159*N159,2)</f>
        <v>19.260000000000002</v>
      </c>
      <c r="P159" s="172">
        <v>0</v>
      </c>
      <c r="Q159" s="172">
        <f>ROUND(E159*P159,2)</f>
        <v>0</v>
      </c>
      <c r="R159" s="172" t="s">
        <v>209</v>
      </c>
      <c r="S159" s="172" t="s">
        <v>136</v>
      </c>
      <c r="T159" s="173" t="s">
        <v>182</v>
      </c>
      <c r="U159" s="157">
        <v>0.27200000000000002</v>
      </c>
      <c r="V159" s="157">
        <f>ROUND(E159*U159,2)</f>
        <v>23.66</v>
      </c>
      <c r="W159" s="157"/>
      <c r="X159" s="157" t="s">
        <v>183</v>
      </c>
      <c r="Y159" s="148"/>
      <c r="Z159" s="148"/>
      <c r="AA159" s="148"/>
      <c r="AB159" s="148"/>
      <c r="AC159" s="148"/>
      <c r="AD159" s="148"/>
      <c r="AE159" s="148"/>
      <c r="AF159" s="148"/>
      <c r="AG159" s="148" t="s">
        <v>184</v>
      </c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</row>
    <row r="160" spans="1:60" outlineLevel="1" x14ac:dyDescent="0.25">
      <c r="A160" s="155"/>
      <c r="B160" s="156"/>
      <c r="C160" s="262" t="s">
        <v>452</v>
      </c>
      <c r="D160" s="263"/>
      <c r="E160" s="263"/>
      <c r="F160" s="263"/>
      <c r="G160" s="263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48"/>
      <c r="Z160" s="148"/>
      <c r="AA160" s="148"/>
      <c r="AB160" s="148"/>
      <c r="AC160" s="148"/>
      <c r="AD160" s="148"/>
      <c r="AE160" s="148"/>
      <c r="AF160" s="148"/>
      <c r="AG160" s="148" t="s">
        <v>186</v>
      </c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</row>
    <row r="161" spans="1:60" outlineLevel="1" x14ac:dyDescent="0.25">
      <c r="A161" s="155"/>
      <c r="B161" s="156"/>
      <c r="C161" s="186" t="s">
        <v>858</v>
      </c>
      <c r="D161" s="158"/>
      <c r="E161" s="159">
        <v>87</v>
      </c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48"/>
      <c r="Z161" s="148"/>
      <c r="AA161" s="148"/>
      <c r="AB161" s="148"/>
      <c r="AC161" s="148"/>
      <c r="AD161" s="148"/>
      <c r="AE161" s="148"/>
      <c r="AF161" s="148"/>
      <c r="AG161" s="148" t="s">
        <v>159</v>
      </c>
      <c r="AH161" s="148">
        <v>0</v>
      </c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</row>
    <row r="162" spans="1:60" ht="30.6" outlineLevel="1" x14ac:dyDescent="0.25">
      <c r="A162" s="167">
        <v>52</v>
      </c>
      <c r="B162" s="168" t="s">
        <v>454</v>
      </c>
      <c r="C162" s="185" t="s">
        <v>599</v>
      </c>
      <c r="D162" s="169" t="s">
        <v>230</v>
      </c>
      <c r="E162" s="170">
        <v>32</v>
      </c>
      <c r="F162" s="171"/>
      <c r="G162" s="172">
        <f>ROUND(E162*F162,2)</f>
        <v>0</v>
      </c>
      <c r="H162" s="171"/>
      <c r="I162" s="172">
        <f>ROUND(E162*H162,2)</f>
        <v>0</v>
      </c>
      <c r="J162" s="171"/>
      <c r="K162" s="172">
        <f>ROUND(E162*J162,2)</f>
        <v>0</v>
      </c>
      <c r="L162" s="172">
        <v>21</v>
      </c>
      <c r="M162" s="172">
        <f>G162*(1+L162/100)</f>
        <v>0</v>
      </c>
      <c r="N162" s="172">
        <v>0.26980999999999999</v>
      </c>
      <c r="O162" s="172">
        <f>ROUND(E162*N162,2)</f>
        <v>8.6300000000000008</v>
      </c>
      <c r="P162" s="172">
        <v>0</v>
      </c>
      <c r="Q162" s="172">
        <f>ROUND(E162*P162,2)</f>
        <v>0</v>
      </c>
      <c r="R162" s="172" t="s">
        <v>209</v>
      </c>
      <c r="S162" s="172" t="s">
        <v>136</v>
      </c>
      <c r="T162" s="173" t="s">
        <v>182</v>
      </c>
      <c r="U162" s="157">
        <v>0.27200000000000002</v>
      </c>
      <c r="V162" s="157">
        <f>ROUND(E162*U162,2)</f>
        <v>8.6999999999999993</v>
      </c>
      <c r="W162" s="157"/>
      <c r="X162" s="157" t="s">
        <v>183</v>
      </c>
      <c r="Y162" s="148"/>
      <c r="Z162" s="148"/>
      <c r="AA162" s="148"/>
      <c r="AB162" s="148"/>
      <c r="AC162" s="148"/>
      <c r="AD162" s="148"/>
      <c r="AE162" s="148"/>
      <c r="AF162" s="148"/>
      <c r="AG162" s="148" t="s">
        <v>184</v>
      </c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</row>
    <row r="163" spans="1:60" outlineLevel="1" x14ac:dyDescent="0.25">
      <c r="A163" s="155"/>
      <c r="B163" s="156"/>
      <c r="C163" s="262" t="s">
        <v>452</v>
      </c>
      <c r="D163" s="263"/>
      <c r="E163" s="263"/>
      <c r="F163" s="263"/>
      <c r="G163" s="263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48"/>
      <c r="Z163" s="148"/>
      <c r="AA163" s="148"/>
      <c r="AB163" s="148"/>
      <c r="AC163" s="148"/>
      <c r="AD163" s="148"/>
      <c r="AE163" s="148"/>
      <c r="AF163" s="148"/>
      <c r="AG163" s="148" t="s">
        <v>186</v>
      </c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</row>
    <row r="164" spans="1:60" outlineLevel="1" x14ac:dyDescent="0.25">
      <c r="A164" s="155"/>
      <c r="B164" s="156"/>
      <c r="C164" s="186" t="s">
        <v>859</v>
      </c>
      <c r="D164" s="158"/>
      <c r="E164" s="159">
        <v>32</v>
      </c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48"/>
      <c r="Z164" s="148"/>
      <c r="AA164" s="148"/>
      <c r="AB164" s="148"/>
      <c r="AC164" s="148"/>
      <c r="AD164" s="148"/>
      <c r="AE164" s="148"/>
      <c r="AF164" s="148"/>
      <c r="AG164" s="148" t="s">
        <v>159</v>
      </c>
      <c r="AH164" s="148">
        <v>0</v>
      </c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</row>
    <row r="165" spans="1:60" ht="30.6" outlineLevel="1" x14ac:dyDescent="0.25">
      <c r="A165" s="167">
        <v>53</v>
      </c>
      <c r="B165" s="168" t="s">
        <v>460</v>
      </c>
      <c r="C165" s="185" t="s">
        <v>601</v>
      </c>
      <c r="D165" s="169" t="s">
        <v>230</v>
      </c>
      <c r="E165" s="170">
        <v>9.1999999999999993</v>
      </c>
      <c r="F165" s="171"/>
      <c r="G165" s="172">
        <f>ROUND(E165*F165,2)</f>
        <v>0</v>
      </c>
      <c r="H165" s="171"/>
      <c r="I165" s="172">
        <f>ROUND(E165*H165,2)</f>
        <v>0</v>
      </c>
      <c r="J165" s="171"/>
      <c r="K165" s="172">
        <f>ROUND(E165*J165,2)</f>
        <v>0</v>
      </c>
      <c r="L165" s="172">
        <v>21</v>
      </c>
      <c r="M165" s="172">
        <f>G165*(1+L165/100)</f>
        <v>0</v>
      </c>
      <c r="N165" s="172">
        <v>0.19520000000000001</v>
      </c>
      <c r="O165" s="172">
        <f>ROUND(E165*N165,2)</f>
        <v>1.8</v>
      </c>
      <c r="P165" s="172">
        <v>0</v>
      </c>
      <c r="Q165" s="172">
        <f>ROUND(E165*P165,2)</f>
        <v>0</v>
      </c>
      <c r="R165" s="172" t="s">
        <v>209</v>
      </c>
      <c r="S165" s="172" t="s">
        <v>136</v>
      </c>
      <c r="T165" s="173" t="s">
        <v>182</v>
      </c>
      <c r="U165" s="157">
        <v>0.27200000000000002</v>
      </c>
      <c r="V165" s="157">
        <f>ROUND(E165*U165,2)</f>
        <v>2.5</v>
      </c>
      <c r="W165" s="157"/>
      <c r="X165" s="157" t="s">
        <v>183</v>
      </c>
      <c r="Y165" s="148"/>
      <c r="Z165" s="148"/>
      <c r="AA165" s="148"/>
      <c r="AB165" s="148"/>
      <c r="AC165" s="148"/>
      <c r="AD165" s="148"/>
      <c r="AE165" s="148"/>
      <c r="AF165" s="148"/>
      <c r="AG165" s="148" t="s">
        <v>184</v>
      </c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</row>
    <row r="166" spans="1:60" outlineLevel="1" x14ac:dyDescent="0.25">
      <c r="A166" s="155"/>
      <c r="B166" s="156"/>
      <c r="C166" s="262" t="s">
        <v>452</v>
      </c>
      <c r="D166" s="263"/>
      <c r="E166" s="263"/>
      <c r="F166" s="263"/>
      <c r="G166" s="263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48"/>
      <c r="Z166" s="148"/>
      <c r="AA166" s="148"/>
      <c r="AB166" s="148"/>
      <c r="AC166" s="148"/>
      <c r="AD166" s="148"/>
      <c r="AE166" s="148"/>
      <c r="AF166" s="148"/>
      <c r="AG166" s="148" t="s">
        <v>186</v>
      </c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</row>
    <row r="167" spans="1:60" outlineLevel="1" x14ac:dyDescent="0.25">
      <c r="A167" s="155"/>
      <c r="B167" s="156"/>
      <c r="C167" s="186" t="s">
        <v>860</v>
      </c>
      <c r="D167" s="158"/>
      <c r="E167" s="159">
        <v>9.1999999999999993</v>
      </c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48"/>
      <c r="Z167" s="148"/>
      <c r="AA167" s="148"/>
      <c r="AB167" s="148"/>
      <c r="AC167" s="148"/>
      <c r="AD167" s="148"/>
      <c r="AE167" s="148"/>
      <c r="AF167" s="148"/>
      <c r="AG167" s="148" t="s">
        <v>159</v>
      </c>
      <c r="AH167" s="148">
        <v>0</v>
      </c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</row>
    <row r="168" spans="1:60" ht="30.6" outlineLevel="1" x14ac:dyDescent="0.25">
      <c r="A168" s="167">
        <v>54</v>
      </c>
      <c r="B168" s="168" t="s">
        <v>463</v>
      </c>
      <c r="C168" s="185" t="s">
        <v>603</v>
      </c>
      <c r="D168" s="169" t="s">
        <v>230</v>
      </c>
      <c r="E168" s="170">
        <v>6</v>
      </c>
      <c r="F168" s="171"/>
      <c r="G168" s="172">
        <f>ROUND(E168*F168,2)</f>
        <v>0</v>
      </c>
      <c r="H168" s="171"/>
      <c r="I168" s="172">
        <f>ROUND(E168*H168,2)</f>
        <v>0</v>
      </c>
      <c r="J168" s="171"/>
      <c r="K168" s="172">
        <f>ROUND(E168*J168,2)</f>
        <v>0</v>
      </c>
      <c r="L168" s="172">
        <v>21</v>
      </c>
      <c r="M168" s="172">
        <f>G168*(1+L168/100)</f>
        <v>0</v>
      </c>
      <c r="N168" s="172">
        <v>0.21115999999999999</v>
      </c>
      <c r="O168" s="172">
        <f>ROUND(E168*N168,2)</f>
        <v>1.27</v>
      </c>
      <c r="P168" s="172">
        <v>0</v>
      </c>
      <c r="Q168" s="172">
        <f>ROUND(E168*P168,2)</f>
        <v>0</v>
      </c>
      <c r="R168" s="172" t="s">
        <v>209</v>
      </c>
      <c r="S168" s="172" t="s">
        <v>136</v>
      </c>
      <c r="T168" s="173" t="s">
        <v>182</v>
      </c>
      <c r="U168" s="157">
        <v>0.27200000000000002</v>
      </c>
      <c r="V168" s="157">
        <f>ROUND(E168*U168,2)</f>
        <v>1.63</v>
      </c>
      <c r="W168" s="157"/>
      <c r="X168" s="157" t="s">
        <v>183</v>
      </c>
      <c r="Y168" s="148"/>
      <c r="Z168" s="148"/>
      <c r="AA168" s="148"/>
      <c r="AB168" s="148"/>
      <c r="AC168" s="148"/>
      <c r="AD168" s="148"/>
      <c r="AE168" s="148"/>
      <c r="AF168" s="148"/>
      <c r="AG168" s="148" t="s">
        <v>184</v>
      </c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</row>
    <row r="169" spans="1:60" outlineLevel="1" x14ac:dyDescent="0.25">
      <c r="A169" s="155"/>
      <c r="B169" s="156"/>
      <c r="C169" s="262" t="s">
        <v>452</v>
      </c>
      <c r="D169" s="263"/>
      <c r="E169" s="263"/>
      <c r="F169" s="263"/>
      <c r="G169" s="263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48"/>
      <c r="Z169" s="148"/>
      <c r="AA169" s="148"/>
      <c r="AB169" s="148"/>
      <c r="AC169" s="148"/>
      <c r="AD169" s="148"/>
      <c r="AE169" s="148"/>
      <c r="AF169" s="148"/>
      <c r="AG169" s="148" t="s">
        <v>186</v>
      </c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</row>
    <row r="170" spans="1:60" outlineLevel="1" x14ac:dyDescent="0.25">
      <c r="A170" s="155"/>
      <c r="B170" s="156"/>
      <c r="C170" s="186" t="s">
        <v>861</v>
      </c>
      <c r="D170" s="158"/>
      <c r="E170" s="159">
        <v>6</v>
      </c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48"/>
      <c r="Z170" s="148"/>
      <c r="AA170" s="148"/>
      <c r="AB170" s="148"/>
      <c r="AC170" s="148"/>
      <c r="AD170" s="148"/>
      <c r="AE170" s="148"/>
      <c r="AF170" s="148"/>
      <c r="AG170" s="148" t="s">
        <v>159</v>
      </c>
      <c r="AH170" s="148">
        <v>0</v>
      </c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</row>
    <row r="171" spans="1:60" ht="20.399999999999999" outlineLevel="1" x14ac:dyDescent="0.25">
      <c r="A171" s="167">
        <v>55</v>
      </c>
      <c r="B171" s="168" t="s">
        <v>466</v>
      </c>
      <c r="C171" s="185" t="s">
        <v>467</v>
      </c>
      <c r="D171" s="169" t="s">
        <v>230</v>
      </c>
      <c r="E171" s="170">
        <v>117.5</v>
      </c>
      <c r="F171" s="171"/>
      <c r="G171" s="172">
        <f>ROUND(E171*F171,2)</f>
        <v>0</v>
      </c>
      <c r="H171" s="171"/>
      <c r="I171" s="172">
        <f>ROUND(E171*H171,2)</f>
        <v>0</v>
      </c>
      <c r="J171" s="171"/>
      <c r="K171" s="172">
        <f>ROUND(E171*J171,2)</f>
        <v>0</v>
      </c>
      <c r="L171" s="172">
        <v>21</v>
      </c>
      <c r="M171" s="172">
        <f>G171*(1+L171/100)</f>
        <v>0</v>
      </c>
      <c r="N171" s="172">
        <v>1E-4</v>
      </c>
      <c r="O171" s="172">
        <f>ROUND(E171*N171,2)</f>
        <v>0.01</v>
      </c>
      <c r="P171" s="172">
        <v>0</v>
      </c>
      <c r="Q171" s="172">
        <f>ROUND(E171*P171,2)</f>
        <v>0</v>
      </c>
      <c r="R171" s="172" t="s">
        <v>209</v>
      </c>
      <c r="S171" s="172" t="s">
        <v>136</v>
      </c>
      <c r="T171" s="173" t="s">
        <v>182</v>
      </c>
      <c r="U171" s="157">
        <v>6.5000000000000002E-2</v>
      </c>
      <c r="V171" s="157">
        <f>ROUND(E171*U171,2)</f>
        <v>7.64</v>
      </c>
      <c r="W171" s="157"/>
      <c r="X171" s="157" t="s">
        <v>183</v>
      </c>
      <c r="Y171" s="148"/>
      <c r="Z171" s="148"/>
      <c r="AA171" s="148"/>
      <c r="AB171" s="148"/>
      <c r="AC171" s="148"/>
      <c r="AD171" s="148"/>
      <c r="AE171" s="148"/>
      <c r="AF171" s="148"/>
      <c r="AG171" s="148" t="s">
        <v>184</v>
      </c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</row>
    <row r="172" spans="1:60" outlineLevel="1" x14ac:dyDescent="0.25">
      <c r="A172" s="155"/>
      <c r="B172" s="156"/>
      <c r="C172" s="186" t="s">
        <v>862</v>
      </c>
      <c r="D172" s="158"/>
      <c r="E172" s="159">
        <v>117.5</v>
      </c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48"/>
      <c r="Z172" s="148"/>
      <c r="AA172" s="148"/>
      <c r="AB172" s="148"/>
      <c r="AC172" s="148"/>
      <c r="AD172" s="148"/>
      <c r="AE172" s="148"/>
      <c r="AF172" s="148"/>
      <c r="AG172" s="148" t="s">
        <v>159</v>
      </c>
      <c r="AH172" s="148">
        <v>0</v>
      </c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</row>
    <row r="173" spans="1:60" outlineLevel="1" x14ac:dyDescent="0.25">
      <c r="A173" s="167">
        <v>56</v>
      </c>
      <c r="B173" s="168" t="s">
        <v>469</v>
      </c>
      <c r="C173" s="185" t="s">
        <v>470</v>
      </c>
      <c r="D173" s="169" t="s">
        <v>230</v>
      </c>
      <c r="E173" s="170">
        <v>117.5</v>
      </c>
      <c r="F173" s="171"/>
      <c r="G173" s="172">
        <f>ROUND(E173*F173,2)</f>
        <v>0</v>
      </c>
      <c r="H173" s="171"/>
      <c r="I173" s="172">
        <f>ROUND(E173*H173,2)</f>
        <v>0</v>
      </c>
      <c r="J173" s="171"/>
      <c r="K173" s="172">
        <f>ROUND(E173*J173,2)</f>
        <v>0</v>
      </c>
      <c r="L173" s="172">
        <v>21</v>
      </c>
      <c r="M173" s="172">
        <f>G173*(1+L173/100)</f>
        <v>0</v>
      </c>
      <c r="N173" s="172">
        <v>0</v>
      </c>
      <c r="O173" s="172">
        <f>ROUND(E173*N173,2)</f>
        <v>0</v>
      </c>
      <c r="P173" s="172">
        <v>0</v>
      </c>
      <c r="Q173" s="172">
        <f>ROUND(E173*P173,2)</f>
        <v>0</v>
      </c>
      <c r="R173" s="172" t="s">
        <v>209</v>
      </c>
      <c r="S173" s="172" t="s">
        <v>136</v>
      </c>
      <c r="T173" s="173" t="s">
        <v>182</v>
      </c>
      <c r="U173" s="157">
        <v>3.2000000000000001E-2</v>
      </c>
      <c r="V173" s="157">
        <f>ROUND(E173*U173,2)</f>
        <v>3.76</v>
      </c>
      <c r="W173" s="157"/>
      <c r="X173" s="157" t="s">
        <v>183</v>
      </c>
      <c r="Y173" s="148"/>
      <c r="Z173" s="148"/>
      <c r="AA173" s="148"/>
      <c r="AB173" s="148"/>
      <c r="AC173" s="148"/>
      <c r="AD173" s="148"/>
      <c r="AE173" s="148"/>
      <c r="AF173" s="148"/>
      <c r="AG173" s="148" t="s">
        <v>184</v>
      </c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</row>
    <row r="174" spans="1:60" outlineLevel="1" x14ac:dyDescent="0.25">
      <c r="A174" s="155"/>
      <c r="B174" s="156"/>
      <c r="C174" s="262" t="s">
        <v>471</v>
      </c>
      <c r="D174" s="263"/>
      <c r="E174" s="263"/>
      <c r="F174" s="263"/>
      <c r="G174" s="263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48"/>
      <c r="Z174" s="148"/>
      <c r="AA174" s="148"/>
      <c r="AB174" s="148"/>
      <c r="AC174" s="148"/>
      <c r="AD174" s="148"/>
      <c r="AE174" s="148"/>
      <c r="AF174" s="148"/>
      <c r="AG174" s="148" t="s">
        <v>186</v>
      </c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</row>
    <row r="175" spans="1:60" outlineLevel="1" x14ac:dyDescent="0.25">
      <c r="A175" s="155"/>
      <c r="B175" s="156"/>
      <c r="C175" s="186" t="s">
        <v>863</v>
      </c>
      <c r="D175" s="158"/>
      <c r="E175" s="159">
        <v>117.5</v>
      </c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48"/>
      <c r="Z175" s="148"/>
      <c r="AA175" s="148"/>
      <c r="AB175" s="148"/>
      <c r="AC175" s="148"/>
      <c r="AD175" s="148"/>
      <c r="AE175" s="148"/>
      <c r="AF175" s="148"/>
      <c r="AG175" s="148" t="s">
        <v>159</v>
      </c>
      <c r="AH175" s="148">
        <v>0</v>
      </c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</row>
    <row r="176" spans="1:60" outlineLevel="1" x14ac:dyDescent="0.25">
      <c r="A176" s="167">
        <v>57</v>
      </c>
      <c r="B176" s="168" t="s">
        <v>473</v>
      </c>
      <c r="C176" s="185" t="s">
        <v>474</v>
      </c>
      <c r="D176" s="169" t="s">
        <v>230</v>
      </c>
      <c r="E176" s="170">
        <v>114.5</v>
      </c>
      <c r="F176" s="171"/>
      <c r="G176" s="172">
        <f>ROUND(E176*F176,2)</f>
        <v>0</v>
      </c>
      <c r="H176" s="171"/>
      <c r="I176" s="172">
        <f>ROUND(E176*H176,2)</f>
        <v>0</v>
      </c>
      <c r="J176" s="171"/>
      <c r="K176" s="172">
        <f>ROUND(E176*J176,2)</f>
        <v>0</v>
      </c>
      <c r="L176" s="172">
        <v>21</v>
      </c>
      <c r="M176" s="172">
        <f>G176*(1+L176/100)</f>
        <v>0</v>
      </c>
      <c r="N176" s="172">
        <v>0</v>
      </c>
      <c r="O176" s="172">
        <f>ROUND(E176*N176,2)</f>
        <v>0</v>
      </c>
      <c r="P176" s="172">
        <v>0</v>
      </c>
      <c r="Q176" s="172">
        <f>ROUND(E176*P176,2)</f>
        <v>0</v>
      </c>
      <c r="R176" s="172" t="s">
        <v>209</v>
      </c>
      <c r="S176" s="172" t="s">
        <v>136</v>
      </c>
      <c r="T176" s="173" t="s">
        <v>182</v>
      </c>
      <c r="U176" s="157">
        <v>5.5E-2</v>
      </c>
      <c r="V176" s="157">
        <f>ROUND(E176*U176,2)</f>
        <v>6.3</v>
      </c>
      <c r="W176" s="157"/>
      <c r="X176" s="157" t="s">
        <v>183</v>
      </c>
      <c r="Y176" s="148"/>
      <c r="Z176" s="148"/>
      <c r="AA176" s="148"/>
      <c r="AB176" s="148"/>
      <c r="AC176" s="148"/>
      <c r="AD176" s="148"/>
      <c r="AE176" s="148"/>
      <c r="AF176" s="148"/>
      <c r="AG176" s="148" t="s">
        <v>184</v>
      </c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</row>
    <row r="177" spans="1:60" outlineLevel="1" x14ac:dyDescent="0.25">
      <c r="A177" s="155"/>
      <c r="B177" s="156"/>
      <c r="C177" s="262" t="s">
        <v>471</v>
      </c>
      <c r="D177" s="263"/>
      <c r="E177" s="263"/>
      <c r="F177" s="263"/>
      <c r="G177" s="263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48"/>
      <c r="Z177" s="148"/>
      <c r="AA177" s="148"/>
      <c r="AB177" s="148"/>
      <c r="AC177" s="148"/>
      <c r="AD177" s="148"/>
      <c r="AE177" s="148"/>
      <c r="AF177" s="148"/>
      <c r="AG177" s="148" t="s">
        <v>186</v>
      </c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</row>
    <row r="178" spans="1:60" outlineLevel="1" x14ac:dyDescent="0.25">
      <c r="A178" s="155"/>
      <c r="B178" s="156"/>
      <c r="C178" s="186" t="s">
        <v>864</v>
      </c>
      <c r="D178" s="158"/>
      <c r="E178" s="159">
        <v>114.5</v>
      </c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48"/>
      <c r="Z178" s="148"/>
      <c r="AA178" s="148"/>
      <c r="AB178" s="148"/>
      <c r="AC178" s="148"/>
      <c r="AD178" s="148"/>
      <c r="AE178" s="148"/>
      <c r="AF178" s="148"/>
      <c r="AG178" s="148" t="s">
        <v>159</v>
      </c>
      <c r="AH178" s="148">
        <v>0</v>
      </c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</row>
    <row r="179" spans="1:60" ht="30.6" outlineLevel="1" x14ac:dyDescent="0.25">
      <c r="A179" s="167">
        <v>58</v>
      </c>
      <c r="B179" s="168" t="s">
        <v>476</v>
      </c>
      <c r="C179" s="185" t="s">
        <v>477</v>
      </c>
      <c r="D179" s="169" t="s">
        <v>478</v>
      </c>
      <c r="E179" s="170">
        <v>0.19388</v>
      </c>
      <c r="F179" s="171"/>
      <c r="G179" s="172">
        <f>ROUND(E179*F179,2)</f>
        <v>0</v>
      </c>
      <c r="H179" s="171"/>
      <c r="I179" s="172">
        <f>ROUND(E179*H179,2)</f>
        <v>0</v>
      </c>
      <c r="J179" s="171"/>
      <c r="K179" s="172">
        <f>ROUND(E179*J179,2)</f>
        <v>0</v>
      </c>
      <c r="L179" s="172">
        <v>21</v>
      </c>
      <c r="M179" s="172">
        <f>G179*(1+L179/100)</f>
        <v>0</v>
      </c>
      <c r="N179" s="172">
        <v>1</v>
      </c>
      <c r="O179" s="172">
        <f>ROUND(E179*N179,2)</f>
        <v>0.19</v>
      </c>
      <c r="P179" s="172">
        <v>0</v>
      </c>
      <c r="Q179" s="172">
        <f>ROUND(E179*P179,2)</f>
        <v>0</v>
      </c>
      <c r="R179" s="172" t="s">
        <v>305</v>
      </c>
      <c r="S179" s="172" t="s">
        <v>136</v>
      </c>
      <c r="T179" s="173" t="s">
        <v>182</v>
      </c>
      <c r="U179" s="157">
        <v>0</v>
      </c>
      <c r="V179" s="157">
        <f>ROUND(E179*U179,2)</f>
        <v>0</v>
      </c>
      <c r="W179" s="157"/>
      <c r="X179" s="157" t="s">
        <v>306</v>
      </c>
      <c r="Y179" s="148"/>
      <c r="Z179" s="148"/>
      <c r="AA179" s="148"/>
      <c r="AB179" s="148"/>
      <c r="AC179" s="148"/>
      <c r="AD179" s="148"/>
      <c r="AE179" s="148"/>
      <c r="AF179" s="148"/>
      <c r="AG179" s="148" t="s">
        <v>307</v>
      </c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</row>
    <row r="180" spans="1:60" outlineLevel="1" x14ac:dyDescent="0.25">
      <c r="A180" s="155"/>
      <c r="B180" s="156"/>
      <c r="C180" s="186" t="s">
        <v>865</v>
      </c>
      <c r="D180" s="158"/>
      <c r="E180" s="159">
        <v>0.19388</v>
      </c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48"/>
      <c r="Z180" s="148"/>
      <c r="AA180" s="148"/>
      <c r="AB180" s="148"/>
      <c r="AC180" s="148"/>
      <c r="AD180" s="148"/>
      <c r="AE180" s="148"/>
      <c r="AF180" s="148"/>
      <c r="AG180" s="148" t="s">
        <v>159</v>
      </c>
      <c r="AH180" s="148">
        <v>0</v>
      </c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</row>
    <row r="181" spans="1:60" x14ac:dyDescent="0.25">
      <c r="A181" s="161" t="s">
        <v>131</v>
      </c>
      <c r="B181" s="162" t="s">
        <v>90</v>
      </c>
      <c r="C181" s="183" t="s">
        <v>91</v>
      </c>
      <c r="D181" s="163"/>
      <c r="E181" s="164"/>
      <c r="F181" s="165"/>
      <c r="G181" s="165">
        <f>SUMIF(AG182:AG183,"&lt;&gt;NOR",G182:G183)</f>
        <v>0</v>
      </c>
      <c r="H181" s="165"/>
      <c r="I181" s="165">
        <f>SUM(I182:I183)</f>
        <v>0</v>
      </c>
      <c r="J181" s="165"/>
      <c r="K181" s="165">
        <f>SUM(K182:K183)</f>
        <v>0</v>
      </c>
      <c r="L181" s="165"/>
      <c r="M181" s="165">
        <f>SUM(M182:M183)</f>
        <v>0</v>
      </c>
      <c r="N181" s="165"/>
      <c r="O181" s="165">
        <f>SUM(O182:O183)</f>
        <v>0</v>
      </c>
      <c r="P181" s="165"/>
      <c r="Q181" s="165">
        <f>SUM(Q182:Q183)</f>
        <v>0</v>
      </c>
      <c r="R181" s="165"/>
      <c r="S181" s="165"/>
      <c r="T181" s="166"/>
      <c r="U181" s="160"/>
      <c r="V181" s="160">
        <f>SUM(V182:V183)</f>
        <v>0</v>
      </c>
      <c r="W181" s="160"/>
      <c r="X181" s="160"/>
      <c r="AG181" t="s">
        <v>132</v>
      </c>
    </row>
    <row r="182" spans="1:60" outlineLevel="1" x14ac:dyDescent="0.25">
      <c r="A182" s="167">
        <v>59</v>
      </c>
      <c r="B182" s="168" t="s">
        <v>480</v>
      </c>
      <c r="C182" s="185" t="s">
        <v>481</v>
      </c>
      <c r="D182" s="169" t="s">
        <v>423</v>
      </c>
      <c r="E182" s="170">
        <v>2</v>
      </c>
      <c r="F182" s="171"/>
      <c r="G182" s="172">
        <f>ROUND(E182*F182,2)</f>
        <v>0</v>
      </c>
      <c r="H182" s="171"/>
      <c r="I182" s="172">
        <f>ROUND(E182*H182,2)</f>
        <v>0</v>
      </c>
      <c r="J182" s="171"/>
      <c r="K182" s="172">
        <f>ROUND(E182*J182,2)</f>
        <v>0</v>
      </c>
      <c r="L182" s="172">
        <v>21</v>
      </c>
      <c r="M182" s="172">
        <f>G182*(1+L182/100)</f>
        <v>0</v>
      </c>
      <c r="N182" s="172">
        <v>0</v>
      </c>
      <c r="O182" s="172">
        <f>ROUND(E182*N182,2)</f>
        <v>0</v>
      </c>
      <c r="P182" s="172">
        <v>0</v>
      </c>
      <c r="Q182" s="172">
        <f>ROUND(E182*P182,2)</f>
        <v>0</v>
      </c>
      <c r="R182" s="172"/>
      <c r="S182" s="172" t="s">
        <v>136</v>
      </c>
      <c r="T182" s="173" t="s">
        <v>424</v>
      </c>
      <c r="U182" s="157">
        <v>0</v>
      </c>
      <c r="V182" s="157">
        <f>ROUND(E182*U182,2)</f>
        <v>0</v>
      </c>
      <c r="W182" s="157"/>
      <c r="X182" s="157" t="s">
        <v>425</v>
      </c>
      <c r="Y182" s="148"/>
      <c r="Z182" s="148"/>
      <c r="AA182" s="148"/>
      <c r="AB182" s="148"/>
      <c r="AC182" s="148"/>
      <c r="AD182" s="148"/>
      <c r="AE182" s="148"/>
      <c r="AF182" s="148"/>
      <c r="AG182" s="148" t="s">
        <v>426</v>
      </c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</row>
    <row r="183" spans="1:60" outlineLevel="1" x14ac:dyDescent="0.25">
      <c r="A183" s="155"/>
      <c r="B183" s="156"/>
      <c r="C183" s="186" t="s">
        <v>482</v>
      </c>
      <c r="D183" s="158"/>
      <c r="E183" s="159">
        <v>2</v>
      </c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48"/>
      <c r="Z183" s="148"/>
      <c r="AA183" s="148"/>
      <c r="AB183" s="148"/>
      <c r="AC183" s="148"/>
      <c r="AD183" s="148"/>
      <c r="AE183" s="148"/>
      <c r="AF183" s="148"/>
      <c r="AG183" s="148" t="s">
        <v>159</v>
      </c>
      <c r="AH183" s="148">
        <v>0</v>
      </c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</row>
    <row r="184" spans="1:60" x14ac:dyDescent="0.25">
      <c r="A184" s="161" t="s">
        <v>131</v>
      </c>
      <c r="B184" s="162" t="s">
        <v>92</v>
      </c>
      <c r="C184" s="183" t="s">
        <v>93</v>
      </c>
      <c r="D184" s="163"/>
      <c r="E184" s="164"/>
      <c r="F184" s="165"/>
      <c r="G184" s="165">
        <f>SUMIF(AG185:AG186,"&lt;&gt;NOR",G185:G186)</f>
        <v>0</v>
      </c>
      <c r="H184" s="165"/>
      <c r="I184" s="165">
        <f>SUM(I185:I186)</f>
        <v>0</v>
      </c>
      <c r="J184" s="165"/>
      <c r="K184" s="165">
        <f>SUM(K185:K186)</f>
        <v>0</v>
      </c>
      <c r="L184" s="165"/>
      <c r="M184" s="165">
        <f>SUM(M185:M186)</f>
        <v>0</v>
      </c>
      <c r="N184" s="165"/>
      <c r="O184" s="165">
        <f>SUM(O185:O186)</f>
        <v>0</v>
      </c>
      <c r="P184" s="165"/>
      <c r="Q184" s="165">
        <f>SUM(Q185:Q186)</f>
        <v>0</v>
      </c>
      <c r="R184" s="165"/>
      <c r="S184" s="165"/>
      <c r="T184" s="166"/>
      <c r="U184" s="160"/>
      <c r="V184" s="160">
        <f>SUM(V185:V186)</f>
        <v>263.45</v>
      </c>
      <c r="W184" s="160"/>
      <c r="X184" s="160"/>
      <c r="AG184" t="s">
        <v>132</v>
      </c>
    </row>
    <row r="185" spans="1:60" outlineLevel="1" x14ac:dyDescent="0.25">
      <c r="A185" s="167">
        <v>60</v>
      </c>
      <c r="B185" s="168" t="s">
        <v>483</v>
      </c>
      <c r="C185" s="185" t="s">
        <v>484</v>
      </c>
      <c r="D185" s="169" t="s">
        <v>478</v>
      </c>
      <c r="E185" s="170">
        <v>675.51649999999995</v>
      </c>
      <c r="F185" s="171"/>
      <c r="G185" s="172">
        <f>ROUND(E185*F185,2)</f>
        <v>0</v>
      </c>
      <c r="H185" s="171"/>
      <c r="I185" s="172">
        <f>ROUND(E185*H185,2)</f>
        <v>0</v>
      </c>
      <c r="J185" s="171"/>
      <c r="K185" s="172">
        <f>ROUND(E185*J185,2)</f>
        <v>0</v>
      </c>
      <c r="L185" s="172">
        <v>21</v>
      </c>
      <c r="M185" s="172">
        <f>G185*(1+L185/100)</f>
        <v>0</v>
      </c>
      <c r="N185" s="172">
        <v>0</v>
      </c>
      <c r="O185" s="172">
        <f>ROUND(E185*N185,2)</f>
        <v>0</v>
      </c>
      <c r="P185" s="172">
        <v>0</v>
      </c>
      <c r="Q185" s="172">
        <f>ROUND(E185*P185,2)</f>
        <v>0</v>
      </c>
      <c r="R185" s="172" t="s">
        <v>209</v>
      </c>
      <c r="S185" s="172" t="s">
        <v>136</v>
      </c>
      <c r="T185" s="173" t="s">
        <v>182</v>
      </c>
      <c r="U185" s="157">
        <v>0.39</v>
      </c>
      <c r="V185" s="157">
        <f>ROUND(E185*U185,2)</f>
        <v>263.45</v>
      </c>
      <c r="W185" s="157"/>
      <c r="X185" s="157" t="s">
        <v>605</v>
      </c>
      <c r="Y185" s="148"/>
      <c r="Z185" s="148"/>
      <c r="AA185" s="148"/>
      <c r="AB185" s="148"/>
      <c r="AC185" s="148"/>
      <c r="AD185" s="148"/>
      <c r="AE185" s="148"/>
      <c r="AF185" s="148"/>
      <c r="AG185" s="148" t="s">
        <v>606</v>
      </c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</row>
    <row r="186" spans="1:60" outlineLevel="1" x14ac:dyDescent="0.25">
      <c r="A186" s="155"/>
      <c r="B186" s="156"/>
      <c r="C186" s="262" t="s">
        <v>485</v>
      </c>
      <c r="D186" s="263"/>
      <c r="E186" s="263"/>
      <c r="F186" s="263"/>
      <c r="G186" s="263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48"/>
      <c r="Z186" s="148"/>
      <c r="AA186" s="148"/>
      <c r="AB186" s="148"/>
      <c r="AC186" s="148"/>
      <c r="AD186" s="148"/>
      <c r="AE186" s="148"/>
      <c r="AF186" s="148"/>
      <c r="AG186" s="148" t="s">
        <v>186</v>
      </c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</row>
    <row r="187" spans="1:60" x14ac:dyDescent="0.25">
      <c r="A187" s="161" t="s">
        <v>131</v>
      </c>
      <c r="B187" s="162" t="s">
        <v>97</v>
      </c>
      <c r="C187" s="183" t="s">
        <v>98</v>
      </c>
      <c r="D187" s="163"/>
      <c r="E187" s="164"/>
      <c r="F187" s="165"/>
      <c r="G187" s="165">
        <f>SUMIF(AG188:AG191,"&lt;&gt;NOR",G188:G191)</f>
        <v>0</v>
      </c>
      <c r="H187" s="165"/>
      <c r="I187" s="165">
        <f>SUM(I188:I191)</f>
        <v>0</v>
      </c>
      <c r="J187" s="165"/>
      <c r="K187" s="165">
        <f>SUM(K188:K191)</f>
        <v>0</v>
      </c>
      <c r="L187" s="165"/>
      <c r="M187" s="165">
        <f>SUM(M188:M191)</f>
        <v>0</v>
      </c>
      <c r="N187" s="165"/>
      <c r="O187" s="165">
        <f>SUM(O188:O191)</f>
        <v>0</v>
      </c>
      <c r="P187" s="165"/>
      <c r="Q187" s="165">
        <f>SUM(Q188:Q191)</f>
        <v>0</v>
      </c>
      <c r="R187" s="165"/>
      <c r="S187" s="165"/>
      <c r="T187" s="166"/>
      <c r="U187" s="160"/>
      <c r="V187" s="160">
        <f>SUM(V188:V191)</f>
        <v>0</v>
      </c>
      <c r="W187" s="160"/>
      <c r="X187" s="160"/>
      <c r="AG187" t="s">
        <v>132</v>
      </c>
    </row>
    <row r="188" spans="1:60" outlineLevel="1" x14ac:dyDescent="0.25">
      <c r="A188" s="167">
        <v>61</v>
      </c>
      <c r="B188" s="168" t="s">
        <v>496</v>
      </c>
      <c r="C188" s="185" t="s">
        <v>497</v>
      </c>
      <c r="D188" s="169" t="s">
        <v>478</v>
      </c>
      <c r="E188" s="170">
        <v>56.87</v>
      </c>
      <c r="F188" s="171"/>
      <c r="G188" s="172">
        <f>ROUND(E188*F188,2)</f>
        <v>0</v>
      </c>
      <c r="H188" s="171"/>
      <c r="I188" s="172">
        <f>ROUND(E188*H188,2)</f>
        <v>0</v>
      </c>
      <c r="J188" s="171"/>
      <c r="K188" s="172">
        <f>ROUND(E188*J188,2)</f>
        <v>0</v>
      </c>
      <c r="L188" s="172">
        <v>21</v>
      </c>
      <c r="M188" s="172">
        <f>G188*(1+L188/100)</f>
        <v>0</v>
      </c>
      <c r="N188" s="172">
        <v>0</v>
      </c>
      <c r="O188" s="172">
        <f>ROUND(E188*N188,2)</f>
        <v>0</v>
      </c>
      <c r="P188" s="172">
        <v>0</v>
      </c>
      <c r="Q188" s="172">
        <f>ROUND(E188*P188,2)</f>
        <v>0</v>
      </c>
      <c r="R188" s="172" t="s">
        <v>489</v>
      </c>
      <c r="S188" s="172" t="s">
        <v>136</v>
      </c>
      <c r="T188" s="173" t="s">
        <v>182</v>
      </c>
      <c r="U188" s="157">
        <v>0</v>
      </c>
      <c r="V188" s="157">
        <f>ROUND(E188*U188,2)</f>
        <v>0</v>
      </c>
      <c r="W188" s="157"/>
      <c r="X188" s="157" t="s">
        <v>183</v>
      </c>
      <c r="Y188" s="148"/>
      <c r="Z188" s="148"/>
      <c r="AA188" s="148"/>
      <c r="AB188" s="148"/>
      <c r="AC188" s="148"/>
      <c r="AD188" s="148"/>
      <c r="AE188" s="148"/>
      <c r="AF188" s="148"/>
      <c r="AG188" s="148" t="s">
        <v>491</v>
      </c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</row>
    <row r="189" spans="1:60" outlineLevel="1" x14ac:dyDescent="0.25">
      <c r="A189" s="155"/>
      <c r="B189" s="156"/>
      <c r="C189" s="186" t="s">
        <v>866</v>
      </c>
      <c r="D189" s="158"/>
      <c r="E189" s="159">
        <v>56.87</v>
      </c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48"/>
      <c r="Z189" s="148"/>
      <c r="AA189" s="148"/>
      <c r="AB189" s="148"/>
      <c r="AC189" s="148"/>
      <c r="AD189" s="148"/>
      <c r="AE189" s="148"/>
      <c r="AF189" s="148"/>
      <c r="AG189" s="148" t="s">
        <v>159</v>
      </c>
      <c r="AH189" s="148">
        <v>0</v>
      </c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</row>
    <row r="190" spans="1:60" outlineLevel="1" x14ac:dyDescent="0.25">
      <c r="A190" s="167">
        <v>62</v>
      </c>
      <c r="B190" s="168" t="s">
        <v>499</v>
      </c>
      <c r="C190" s="185" t="s">
        <v>500</v>
      </c>
      <c r="D190" s="169" t="s">
        <v>478</v>
      </c>
      <c r="E190" s="170">
        <v>269.173</v>
      </c>
      <c r="F190" s="171"/>
      <c r="G190" s="172">
        <f>ROUND(E190*F190,2)</f>
        <v>0</v>
      </c>
      <c r="H190" s="171"/>
      <c r="I190" s="172">
        <f>ROUND(E190*H190,2)</f>
        <v>0</v>
      </c>
      <c r="J190" s="171"/>
      <c r="K190" s="172">
        <f>ROUND(E190*J190,2)</f>
        <v>0</v>
      </c>
      <c r="L190" s="172">
        <v>21</v>
      </c>
      <c r="M190" s="172">
        <f>G190*(1+L190/100)</f>
        <v>0</v>
      </c>
      <c r="N190" s="172">
        <v>0</v>
      </c>
      <c r="O190" s="172">
        <f>ROUND(E190*N190,2)</f>
        <v>0</v>
      </c>
      <c r="P190" s="172">
        <v>0</v>
      </c>
      <c r="Q190" s="172">
        <f>ROUND(E190*P190,2)</f>
        <v>0</v>
      </c>
      <c r="R190" s="172" t="s">
        <v>489</v>
      </c>
      <c r="S190" s="172" t="s">
        <v>136</v>
      </c>
      <c r="T190" s="173" t="s">
        <v>182</v>
      </c>
      <c r="U190" s="157">
        <v>0</v>
      </c>
      <c r="V190" s="157">
        <f>ROUND(E190*U190,2)</f>
        <v>0</v>
      </c>
      <c r="W190" s="157"/>
      <c r="X190" s="157" t="s">
        <v>183</v>
      </c>
      <c r="Y190" s="148"/>
      <c r="Z190" s="148"/>
      <c r="AA190" s="148"/>
      <c r="AB190" s="148"/>
      <c r="AC190" s="148"/>
      <c r="AD190" s="148"/>
      <c r="AE190" s="148"/>
      <c r="AF190" s="148"/>
      <c r="AG190" s="148" t="s">
        <v>491</v>
      </c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</row>
    <row r="191" spans="1:60" outlineLevel="1" x14ac:dyDescent="0.25">
      <c r="A191" s="155"/>
      <c r="B191" s="156"/>
      <c r="C191" s="186" t="s">
        <v>867</v>
      </c>
      <c r="D191" s="158"/>
      <c r="E191" s="159">
        <v>269.173</v>
      </c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48"/>
      <c r="Z191" s="148"/>
      <c r="AA191" s="148"/>
      <c r="AB191" s="148"/>
      <c r="AC191" s="148"/>
      <c r="AD191" s="148"/>
      <c r="AE191" s="148"/>
      <c r="AF191" s="148"/>
      <c r="AG191" s="148" t="s">
        <v>159</v>
      </c>
      <c r="AH191" s="148">
        <v>0</v>
      </c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</row>
    <row r="192" spans="1:60" x14ac:dyDescent="0.25">
      <c r="A192" s="161" t="s">
        <v>131</v>
      </c>
      <c r="B192" s="162" t="s">
        <v>99</v>
      </c>
      <c r="C192" s="183" t="s">
        <v>100</v>
      </c>
      <c r="D192" s="163"/>
      <c r="E192" s="164"/>
      <c r="F192" s="165"/>
      <c r="G192" s="165">
        <f>SUMIF(AG193:AG206,"&lt;&gt;NOR",G193:G206)</f>
        <v>0</v>
      </c>
      <c r="H192" s="165"/>
      <c r="I192" s="165">
        <f>SUM(I193:I206)</f>
        <v>0</v>
      </c>
      <c r="J192" s="165"/>
      <c r="K192" s="165">
        <f>SUM(K193:K206)</f>
        <v>0</v>
      </c>
      <c r="L192" s="165"/>
      <c r="M192" s="165">
        <f>SUM(M193:M206)</f>
        <v>0</v>
      </c>
      <c r="N192" s="165"/>
      <c r="O192" s="165">
        <f>SUM(O193:O206)</f>
        <v>0</v>
      </c>
      <c r="P192" s="165"/>
      <c r="Q192" s="165">
        <f>SUM(Q193:Q206)</f>
        <v>0</v>
      </c>
      <c r="R192" s="165"/>
      <c r="S192" s="165"/>
      <c r="T192" s="166"/>
      <c r="U192" s="160"/>
      <c r="V192" s="160">
        <f>SUM(V193:V206)</f>
        <v>107.6</v>
      </c>
      <c r="W192" s="160"/>
      <c r="X192" s="160"/>
      <c r="AG192" t="s">
        <v>132</v>
      </c>
    </row>
    <row r="193" spans="1:60" outlineLevel="1" x14ac:dyDescent="0.25">
      <c r="A193" s="167">
        <v>63</v>
      </c>
      <c r="B193" s="168" t="s">
        <v>505</v>
      </c>
      <c r="C193" s="185" t="s">
        <v>609</v>
      </c>
      <c r="D193" s="169" t="s">
        <v>478</v>
      </c>
      <c r="E193" s="170">
        <v>269.173</v>
      </c>
      <c r="F193" s="171"/>
      <c r="G193" s="172">
        <f>ROUND(E193*F193,2)</f>
        <v>0</v>
      </c>
      <c r="H193" s="171"/>
      <c r="I193" s="172">
        <f>ROUND(E193*H193,2)</f>
        <v>0</v>
      </c>
      <c r="J193" s="171"/>
      <c r="K193" s="172">
        <f>ROUND(E193*J193,2)</f>
        <v>0</v>
      </c>
      <c r="L193" s="172">
        <v>21</v>
      </c>
      <c r="M193" s="172">
        <f>G193*(1+L193/100)</f>
        <v>0</v>
      </c>
      <c r="N193" s="172">
        <v>0</v>
      </c>
      <c r="O193" s="172">
        <f>ROUND(E193*N193,2)</f>
        <v>0</v>
      </c>
      <c r="P193" s="172">
        <v>0</v>
      </c>
      <c r="Q193" s="172">
        <f>ROUND(E193*P193,2)</f>
        <v>0</v>
      </c>
      <c r="R193" s="172" t="s">
        <v>209</v>
      </c>
      <c r="S193" s="172" t="s">
        <v>136</v>
      </c>
      <c r="T193" s="173" t="s">
        <v>182</v>
      </c>
      <c r="U193" s="157">
        <v>0.01</v>
      </c>
      <c r="V193" s="157">
        <f>ROUND(E193*U193,2)</f>
        <v>2.69</v>
      </c>
      <c r="W193" s="157"/>
      <c r="X193" s="157" t="s">
        <v>183</v>
      </c>
      <c r="Y193" s="148"/>
      <c r="Z193" s="148"/>
      <c r="AA193" s="148"/>
      <c r="AB193" s="148"/>
      <c r="AC193" s="148"/>
      <c r="AD193" s="148"/>
      <c r="AE193" s="148"/>
      <c r="AF193" s="148"/>
      <c r="AG193" s="148" t="s">
        <v>201</v>
      </c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</row>
    <row r="194" spans="1:60" outlineLevel="1" x14ac:dyDescent="0.25">
      <c r="A194" s="155"/>
      <c r="B194" s="156"/>
      <c r="C194" s="186" t="s">
        <v>868</v>
      </c>
      <c r="D194" s="158"/>
      <c r="E194" s="159">
        <v>269.173</v>
      </c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48"/>
      <c r="Z194" s="148"/>
      <c r="AA194" s="148"/>
      <c r="AB194" s="148"/>
      <c r="AC194" s="148"/>
      <c r="AD194" s="148"/>
      <c r="AE194" s="148"/>
      <c r="AF194" s="148"/>
      <c r="AG194" s="148" t="s">
        <v>159</v>
      </c>
      <c r="AH194" s="148">
        <v>0</v>
      </c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</row>
    <row r="195" spans="1:60" outlineLevel="1" x14ac:dyDescent="0.25">
      <c r="A195" s="167">
        <v>64</v>
      </c>
      <c r="B195" s="168" t="s">
        <v>508</v>
      </c>
      <c r="C195" s="185" t="s">
        <v>509</v>
      </c>
      <c r="D195" s="169" t="s">
        <v>478</v>
      </c>
      <c r="E195" s="170">
        <v>3768.422</v>
      </c>
      <c r="F195" s="171"/>
      <c r="G195" s="172">
        <f>ROUND(E195*F195,2)</f>
        <v>0</v>
      </c>
      <c r="H195" s="171"/>
      <c r="I195" s="172">
        <f>ROUND(E195*H195,2)</f>
        <v>0</v>
      </c>
      <c r="J195" s="171"/>
      <c r="K195" s="172">
        <f>ROUND(E195*J195,2)</f>
        <v>0</v>
      </c>
      <c r="L195" s="172">
        <v>21</v>
      </c>
      <c r="M195" s="172">
        <f>G195*(1+L195/100)</f>
        <v>0</v>
      </c>
      <c r="N195" s="172">
        <v>0</v>
      </c>
      <c r="O195" s="172">
        <f>ROUND(E195*N195,2)</f>
        <v>0</v>
      </c>
      <c r="P195" s="172">
        <v>0</v>
      </c>
      <c r="Q195" s="172">
        <f>ROUND(E195*P195,2)</f>
        <v>0</v>
      </c>
      <c r="R195" s="172" t="s">
        <v>209</v>
      </c>
      <c r="S195" s="172" t="s">
        <v>136</v>
      </c>
      <c r="T195" s="173" t="s">
        <v>182</v>
      </c>
      <c r="U195" s="157">
        <v>0</v>
      </c>
      <c r="V195" s="157">
        <f>ROUND(E195*U195,2)</f>
        <v>0</v>
      </c>
      <c r="W195" s="157"/>
      <c r="X195" s="157" t="s">
        <v>183</v>
      </c>
      <c r="Y195" s="148"/>
      <c r="Z195" s="148"/>
      <c r="AA195" s="148"/>
      <c r="AB195" s="148"/>
      <c r="AC195" s="148"/>
      <c r="AD195" s="148"/>
      <c r="AE195" s="148"/>
      <c r="AF195" s="148"/>
      <c r="AG195" s="148" t="s">
        <v>491</v>
      </c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</row>
    <row r="196" spans="1:60" outlineLevel="1" x14ac:dyDescent="0.25">
      <c r="A196" s="155"/>
      <c r="B196" s="156"/>
      <c r="C196" s="186" t="s">
        <v>869</v>
      </c>
      <c r="D196" s="158"/>
      <c r="E196" s="159">
        <v>3768.422</v>
      </c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48"/>
      <c r="Z196" s="148"/>
      <c r="AA196" s="148"/>
      <c r="AB196" s="148"/>
      <c r="AC196" s="148"/>
      <c r="AD196" s="148"/>
      <c r="AE196" s="148"/>
      <c r="AF196" s="148"/>
      <c r="AG196" s="148" t="s">
        <v>159</v>
      </c>
      <c r="AH196" s="148">
        <v>0</v>
      </c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</row>
    <row r="197" spans="1:60" ht="20.399999999999999" outlineLevel="1" x14ac:dyDescent="0.25">
      <c r="A197" s="167">
        <v>65</v>
      </c>
      <c r="B197" s="168" t="s">
        <v>511</v>
      </c>
      <c r="C197" s="185" t="s">
        <v>512</v>
      </c>
      <c r="D197" s="169" t="s">
        <v>478</v>
      </c>
      <c r="E197" s="170">
        <v>56.87</v>
      </c>
      <c r="F197" s="171"/>
      <c r="G197" s="172">
        <f>ROUND(E197*F197,2)</f>
        <v>0</v>
      </c>
      <c r="H197" s="171"/>
      <c r="I197" s="172">
        <f>ROUND(E197*H197,2)</f>
        <v>0</v>
      </c>
      <c r="J197" s="171"/>
      <c r="K197" s="172">
        <f>ROUND(E197*J197,2)</f>
        <v>0</v>
      </c>
      <c r="L197" s="172">
        <v>21</v>
      </c>
      <c r="M197" s="172">
        <f>G197*(1+L197/100)</f>
        <v>0</v>
      </c>
      <c r="N197" s="172">
        <v>0</v>
      </c>
      <c r="O197" s="172">
        <f>ROUND(E197*N197,2)</f>
        <v>0</v>
      </c>
      <c r="P197" s="172">
        <v>0</v>
      </c>
      <c r="Q197" s="172">
        <f>ROUND(E197*P197,2)</f>
        <v>0</v>
      </c>
      <c r="R197" s="172" t="s">
        <v>209</v>
      </c>
      <c r="S197" s="172" t="s">
        <v>136</v>
      </c>
      <c r="T197" s="173" t="s">
        <v>182</v>
      </c>
      <c r="U197" s="157">
        <v>0.68799999999999994</v>
      </c>
      <c r="V197" s="157">
        <f>ROUND(E197*U197,2)</f>
        <v>39.130000000000003</v>
      </c>
      <c r="W197" s="157"/>
      <c r="X197" s="157" t="s">
        <v>183</v>
      </c>
      <c r="Y197" s="148"/>
      <c r="Z197" s="148"/>
      <c r="AA197" s="148"/>
      <c r="AB197" s="148"/>
      <c r="AC197" s="148"/>
      <c r="AD197" s="148"/>
      <c r="AE197" s="148"/>
      <c r="AF197" s="148"/>
      <c r="AG197" s="148" t="s">
        <v>491</v>
      </c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</row>
    <row r="198" spans="1:60" outlineLevel="1" x14ac:dyDescent="0.25">
      <c r="A198" s="155"/>
      <c r="B198" s="156"/>
      <c r="C198" s="186" t="s">
        <v>866</v>
      </c>
      <c r="D198" s="158"/>
      <c r="E198" s="159">
        <v>56.87</v>
      </c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48"/>
      <c r="Z198" s="148"/>
      <c r="AA198" s="148"/>
      <c r="AB198" s="148"/>
      <c r="AC198" s="148"/>
      <c r="AD198" s="148"/>
      <c r="AE198" s="148"/>
      <c r="AF198" s="148"/>
      <c r="AG198" s="148" t="s">
        <v>159</v>
      </c>
      <c r="AH198" s="148">
        <v>0</v>
      </c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</row>
    <row r="199" spans="1:60" ht="20.399999999999999" outlineLevel="1" x14ac:dyDescent="0.25">
      <c r="A199" s="167">
        <v>66</v>
      </c>
      <c r="B199" s="168" t="s">
        <v>513</v>
      </c>
      <c r="C199" s="185" t="s">
        <v>514</v>
      </c>
      <c r="D199" s="169" t="s">
        <v>478</v>
      </c>
      <c r="E199" s="170">
        <v>113.74</v>
      </c>
      <c r="F199" s="171"/>
      <c r="G199" s="172">
        <f>ROUND(E199*F199,2)</f>
        <v>0</v>
      </c>
      <c r="H199" s="171"/>
      <c r="I199" s="172">
        <f>ROUND(E199*H199,2)</f>
        <v>0</v>
      </c>
      <c r="J199" s="171"/>
      <c r="K199" s="172">
        <f>ROUND(E199*J199,2)</f>
        <v>0</v>
      </c>
      <c r="L199" s="172">
        <v>21</v>
      </c>
      <c r="M199" s="172">
        <f>G199*(1+L199/100)</f>
        <v>0</v>
      </c>
      <c r="N199" s="172">
        <v>0</v>
      </c>
      <c r="O199" s="172">
        <f>ROUND(E199*N199,2)</f>
        <v>0</v>
      </c>
      <c r="P199" s="172">
        <v>0</v>
      </c>
      <c r="Q199" s="172">
        <f>ROUND(E199*P199,2)</f>
        <v>0</v>
      </c>
      <c r="R199" s="172" t="s">
        <v>209</v>
      </c>
      <c r="S199" s="172" t="s">
        <v>136</v>
      </c>
      <c r="T199" s="173" t="s">
        <v>182</v>
      </c>
      <c r="U199" s="157">
        <v>0</v>
      </c>
      <c r="V199" s="157">
        <f>ROUND(E199*U199,2)</f>
        <v>0</v>
      </c>
      <c r="W199" s="157"/>
      <c r="X199" s="157" t="s">
        <v>183</v>
      </c>
      <c r="Y199" s="148"/>
      <c r="Z199" s="148"/>
      <c r="AA199" s="148"/>
      <c r="AB199" s="148"/>
      <c r="AC199" s="148"/>
      <c r="AD199" s="148"/>
      <c r="AE199" s="148"/>
      <c r="AF199" s="148"/>
      <c r="AG199" s="148" t="s">
        <v>491</v>
      </c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</row>
    <row r="200" spans="1:60" outlineLevel="1" x14ac:dyDescent="0.25">
      <c r="A200" s="155"/>
      <c r="B200" s="156"/>
      <c r="C200" s="186" t="s">
        <v>870</v>
      </c>
      <c r="D200" s="158"/>
      <c r="E200" s="159">
        <v>113.74</v>
      </c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48"/>
      <c r="Z200" s="148"/>
      <c r="AA200" s="148"/>
      <c r="AB200" s="148"/>
      <c r="AC200" s="148"/>
      <c r="AD200" s="148"/>
      <c r="AE200" s="148"/>
      <c r="AF200" s="148"/>
      <c r="AG200" s="148" t="s">
        <v>159</v>
      </c>
      <c r="AH200" s="148">
        <v>0</v>
      </c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</row>
    <row r="201" spans="1:60" outlineLevel="1" x14ac:dyDescent="0.25">
      <c r="A201" s="167">
        <v>67</v>
      </c>
      <c r="B201" s="168" t="s">
        <v>516</v>
      </c>
      <c r="C201" s="185" t="s">
        <v>517</v>
      </c>
      <c r="D201" s="169" t="s">
        <v>478</v>
      </c>
      <c r="E201" s="170">
        <v>269.173</v>
      </c>
      <c r="F201" s="171"/>
      <c r="G201" s="172">
        <f>ROUND(E201*F201,2)</f>
        <v>0</v>
      </c>
      <c r="H201" s="171"/>
      <c r="I201" s="172">
        <f>ROUND(E201*H201,2)</f>
        <v>0</v>
      </c>
      <c r="J201" s="171"/>
      <c r="K201" s="172">
        <f>ROUND(E201*J201,2)</f>
        <v>0</v>
      </c>
      <c r="L201" s="172">
        <v>21</v>
      </c>
      <c r="M201" s="172">
        <f>G201*(1+L201/100)</f>
        <v>0</v>
      </c>
      <c r="N201" s="172">
        <v>0</v>
      </c>
      <c r="O201" s="172">
        <f>ROUND(E201*N201,2)</f>
        <v>0</v>
      </c>
      <c r="P201" s="172">
        <v>0</v>
      </c>
      <c r="Q201" s="172">
        <f>ROUND(E201*P201,2)</f>
        <v>0</v>
      </c>
      <c r="R201" s="172" t="s">
        <v>209</v>
      </c>
      <c r="S201" s="172" t="s">
        <v>136</v>
      </c>
      <c r="T201" s="173" t="s">
        <v>182</v>
      </c>
      <c r="U201" s="157">
        <v>9.9000000000000005E-2</v>
      </c>
      <c r="V201" s="157">
        <f>ROUND(E201*U201,2)</f>
        <v>26.65</v>
      </c>
      <c r="W201" s="157"/>
      <c r="X201" s="157" t="s">
        <v>183</v>
      </c>
      <c r="Y201" s="148"/>
      <c r="Z201" s="148"/>
      <c r="AA201" s="148"/>
      <c r="AB201" s="148"/>
      <c r="AC201" s="148"/>
      <c r="AD201" s="148"/>
      <c r="AE201" s="148"/>
      <c r="AF201" s="148"/>
      <c r="AG201" s="148" t="s">
        <v>491</v>
      </c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</row>
    <row r="202" spans="1:60" outlineLevel="1" x14ac:dyDescent="0.25">
      <c r="A202" s="155"/>
      <c r="B202" s="156"/>
      <c r="C202" s="262" t="s">
        <v>518</v>
      </c>
      <c r="D202" s="263"/>
      <c r="E202" s="263"/>
      <c r="F202" s="263"/>
      <c r="G202" s="263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48"/>
      <c r="Z202" s="148"/>
      <c r="AA202" s="148"/>
      <c r="AB202" s="148"/>
      <c r="AC202" s="148"/>
      <c r="AD202" s="148"/>
      <c r="AE202" s="148"/>
      <c r="AF202" s="148"/>
      <c r="AG202" s="148" t="s">
        <v>186</v>
      </c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</row>
    <row r="203" spans="1:60" outlineLevel="1" x14ac:dyDescent="0.25">
      <c r="A203" s="155"/>
      <c r="B203" s="156"/>
      <c r="C203" s="186" t="s">
        <v>868</v>
      </c>
      <c r="D203" s="158"/>
      <c r="E203" s="159">
        <v>269.173</v>
      </c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48"/>
      <c r="Z203" s="148"/>
      <c r="AA203" s="148"/>
      <c r="AB203" s="148"/>
      <c r="AC203" s="148"/>
      <c r="AD203" s="148"/>
      <c r="AE203" s="148"/>
      <c r="AF203" s="148"/>
      <c r="AG203" s="148" t="s">
        <v>159</v>
      </c>
      <c r="AH203" s="148">
        <v>0</v>
      </c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</row>
    <row r="204" spans="1:60" outlineLevel="1" x14ac:dyDescent="0.25">
      <c r="A204" s="167">
        <v>68</v>
      </c>
      <c r="B204" s="168" t="s">
        <v>520</v>
      </c>
      <c r="C204" s="185" t="s">
        <v>521</v>
      </c>
      <c r="D204" s="169" t="s">
        <v>478</v>
      </c>
      <c r="E204" s="170">
        <v>56.87</v>
      </c>
      <c r="F204" s="171"/>
      <c r="G204" s="172">
        <f>ROUND(E204*F204,2)</f>
        <v>0</v>
      </c>
      <c r="H204" s="171"/>
      <c r="I204" s="172">
        <f>ROUND(E204*H204,2)</f>
        <v>0</v>
      </c>
      <c r="J204" s="171"/>
      <c r="K204" s="172">
        <f>ROUND(E204*J204,2)</f>
        <v>0</v>
      </c>
      <c r="L204" s="172">
        <v>21</v>
      </c>
      <c r="M204" s="172">
        <f>G204*(1+L204/100)</f>
        <v>0</v>
      </c>
      <c r="N204" s="172">
        <v>0</v>
      </c>
      <c r="O204" s="172">
        <f>ROUND(E204*N204,2)</f>
        <v>0</v>
      </c>
      <c r="P204" s="172">
        <v>0</v>
      </c>
      <c r="Q204" s="172">
        <f>ROUND(E204*P204,2)</f>
        <v>0</v>
      </c>
      <c r="R204" s="172" t="s">
        <v>209</v>
      </c>
      <c r="S204" s="172" t="s">
        <v>136</v>
      </c>
      <c r="T204" s="173" t="s">
        <v>182</v>
      </c>
      <c r="U204" s="157">
        <v>0.68799999999999994</v>
      </c>
      <c r="V204" s="157">
        <f>ROUND(E204*U204,2)</f>
        <v>39.130000000000003</v>
      </c>
      <c r="W204" s="157"/>
      <c r="X204" s="157" t="s">
        <v>183</v>
      </c>
      <c r="Y204" s="148"/>
      <c r="Z204" s="148"/>
      <c r="AA204" s="148"/>
      <c r="AB204" s="148"/>
      <c r="AC204" s="148"/>
      <c r="AD204" s="148"/>
      <c r="AE204" s="148"/>
      <c r="AF204" s="148"/>
      <c r="AG204" s="148" t="s">
        <v>491</v>
      </c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</row>
    <row r="205" spans="1:60" outlineLevel="1" x14ac:dyDescent="0.25">
      <c r="A205" s="155"/>
      <c r="B205" s="156"/>
      <c r="C205" s="262" t="s">
        <v>518</v>
      </c>
      <c r="D205" s="263"/>
      <c r="E205" s="263"/>
      <c r="F205" s="263"/>
      <c r="G205" s="263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48"/>
      <c r="Z205" s="148"/>
      <c r="AA205" s="148"/>
      <c r="AB205" s="148"/>
      <c r="AC205" s="148"/>
      <c r="AD205" s="148"/>
      <c r="AE205" s="148"/>
      <c r="AF205" s="148"/>
      <c r="AG205" s="148" t="s">
        <v>186</v>
      </c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</row>
    <row r="206" spans="1:60" outlineLevel="1" x14ac:dyDescent="0.25">
      <c r="A206" s="155"/>
      <c r="B206" s="156"/>
      <c r="C206" s="186" t="s">
        <v>871</v>
      </c>
      <c r="D206" s="158"/>
      <c r="E206" s="159">
        <v>56.87</v>
      </c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48"/>
      <c r="Z206" s="148"/>
      <c r="AA206" s="148"/>
      <c r="AB206" s="148"/>
      <c r="AC206" s="148"/>
      <c r="AD206" s="148"/>
      <c r="AE206" s="148"/>
      <c r="AF206" s="148"/>
      <c r="AG206" s="148" t="s">
        <v>159</v>
      </c>
      <c r="AH206" s="148">
        <v>0</v>
      </c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</row>
    <row r="207" spans="1:60" x14ac:dyDescent="0.25">
      <c r="A207" s="3"/>
      <c r="B207" s="4"/>
      <c r="C207" s="187"/>
      <c r="D207" s="6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AE207">
        <v>15</v>
      </c>
      <c r="AF207">
        <v>21</v>
      </c>
      <c r="AG207" t="s">
        <v>118</v>
      </c>
    </row>
    <row r="208" spans="1:60" x14ac:dyDescent="0.25">
      <c r="A208" s="151"/>
      <c r="B208" s="152" t="s">
        <v>29</v>
      </c>
      <c r="C208" s="188"/>
      <c r="D208" s="153"/>
      <c r="E208" s="154"/>
      <c r="F208" s="154"/>
      <c r="G208" s="182">
        <f>G8+G46+G53+G80+G89+G97+G132+G141+G181+G184+G187+G192</f>
        <v>0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AE208">
        <f>SUMIF(L7:L206,AE207,G7:G206)</f>
        <v>0</v>
      </c>
      <c r="AF208">
        <f>SUMIF(L7:L206,AF207,G7:G206)</f>
        <v>0</v>
      </c>
      <c r="AG208" t="s">
        <v>175</v>
      </c>
    </row>
    <row r="209" spans="3:33" x14ac:dyDescent="0.25">
      <c r="C209" s="189"/>
      <c r="D209" s="10"/>
      <c r="AG209" t="s">
        <v>176</v>
      </c>
    </row>
    <row r="210" spans="3:33" x14ac:dyDescent="0.25">
      <c r="D210" s="10"/>
    </row>
    <row r="211" spans="3:33" x14ac:dyDescent="0.25">
      <c r="D211" s="10"/>
    </row>
    <row r="212" spans="3:33" x14ac:dyDescent="0.25">
      <c r="D212" s="10"/>
    </row>
    <row r="213" spans="3:33" x14ac:dyDescent="0.25">
      <c r="D213" s="10"/>
    </row>
    <row r="214" spans="3:33" x14ac:dyDescent="0.25">
      <c r="D214" s="10"/>
    </row>
    <row r="215" spans="3:33" x14ac:dyDescent="0.25">
      <c r="D215" s="10"/>
    </row>
    <row r="216" spans="3:33" x14ac:dyDescent="0.25">
      <c r="D216" s="10"/>
    </row>
    <row r="217" spans="3:33" x14ac:dyDescent="0.25">
      <c r="D217" s="10"/>
    </row>
    <row r="218" spans="3:33" x14ac:dyDescent="0.25">
      <c r="D218" s="10"/>
    </row>
    <row r="219" spans="3:33" x14ac:dyDescent="0.25">
      <c r="D219" s="10"/>
    </row>
    <row r="220" spans="3:33" x14ac:dyDescent="0.25">
      <c r="D220" s="10"/>
    </row>
    <row r="221" spans="3:33" x14ac:dyDescent="0.25">
      <c r="D221" s="10"/>
    </row>
    <row r="222" spans="3:33" x14ac:dyDescent="0.25">
      <c r="D222" s="10"/>
    </row>
    <row r="223" spans="3:33" x14ac:dyDescent="0.25">
      <c r="D223" s="10"/>
    </row>
    <row r="224" spans="3:33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cP1BjZQIN7jaiOHqxWl7lMnhKqEDwA2idofc1CxCUSh/QlA5rMYsVkEVMfE2eWAqUK79RDZDzNkkmHycLMS3vQ==" saltValue="4N3wof81pF2ZumQqiohaIQ==" spinCount="100000" sheet="1"/>
  <mergeCells count="40">
    <mergeCell ref="C24:G24"/>
    <mergeCell ref="A1:G1"/>
    <mergeCell ref="C2:G2"/>
    <mergeCell ref="C3:G3"/>
    <mergeCell ref="C4:G4"/>
    <mergeCell ref="C20:G20"/>
    <mergeCell ref="C76:G76"/>
    <mergeCell ref="C28:G28"/>
    <mergeCell ref="C31:G31"/>
    <mergeCell ref="C34:G34"/>
    <mergeCell ref="C40:G40"/>
    <mergeCell ref="C43:G43"/>
    <mergeCell ref="C48:G48"/>
    <mergeCell ref="C55:G55"/>
    <mergeCell ref="C58:G58"/>
    <mergeCell ref="C62:G62"/>
    <mergeCell ref="C66:G66"/>
    <mergeCell ref="C71:G71"/>
    <mergeCell ref="C137:G137"/>
    <mergeCell ref="C82:G82"/>
    <mergeCell ref="C85:G85"/>
    <mergeCell ref="C91:G91"/>
    <mergeCell ref="C95:G95"/>
    <mergeCell ref="C99:G99"/>
    <mergeCell ref="C107:G107"/>
    <mergeCell ref="C110:G110"/>
    <mergeCell ref="C113:G113"/>
    <mergeCell ref="C120:G120"/>
    <mergeCell ref="C123:G123"/>
    <mergeCell ref="C134:G134"/>
    <mergeCell ref="C177:G177"/>
    <mergeCell ref="C186:G186"/>
    <mergeCell ref="C202:G202"/>
    <mergeCell ref="C205:G205"/>
    <mergeCell ref="C157:G157"/>
    <mergeCell ref="C160:G160"/>
    <mergeCell ref="C163:G163"/>
    <mergeCell ref="C166:G166"/>
    <mergeCell ref="C169:G169"/>
    <mergeCell ref="C174:G17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58</vt:i4>
      </vt:variant>
    </vt:vector>
  </HeadingPairs>
  <TitlesOfParts>
    <vt:vector size="67" baseType="lpstr">
      <vt:lpstr>Pokyny pro vyplnění</vt:lpstr>
      <vt:lpstr>Stavba</vt:lpstr>
      <vt:lpstr>VzorPolozky</vt:lpstr>
      <vt:lpstr>1 2 Naklady</vt:lpstr>
      <vt:lpstr>SO 101.1 1 Pol</vt:lpstr>
      <vt:lpstr>SO 101.2 1 Pol</vt:lpstr>
      <vt:lpstr>SO 101.2 2 Pol</vt:lpstr>
      <vt:lpstr>SO 101.2 3 Pol</vt:lpstr>
      <vt:lpstr>SO 101.2 4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2 Naklady'!Názvy_tisku</vt:lpstr>
      <vt:lpstr>'SO 101.1 1 Pol'!Názvy_tisku</vt:lpstr>
      <vt:lpstr>'SO 101.2 1 Pol'!Názvy_tisku</vt:lpstr>
      <vt:lpstr>'SO 101.2 2 Pol'!Názvy_tisku</vt:lpstr>
      <vt:lpstr>'SO 101.2 3 Pol'!Názvy_tisku</vt:lpstr>
      <vt:lpstr>'SO 101.2 4 Pol'!Názvy_tisku</vt:lpstr>
      <vt:lpstr>oadresa</vt:lpstr>
      <vt:lpstr>Stavba!Objednatel</vt:lpstr>
      <vt:lpstr>Stavba!Objekt</vt:lpstr>
      <vt:lpstr>'1 2 Naklady'!Oblast_tisku</vt:lpstr>
      <vt:lpstr>'SO 101.1 1 Pol'!Oblast_tisku</vt:lpstr>
      <vt:lpstr>'SO 101.2 1 Pol'!Oblast_tisku</vt:lpstr>
      <vt:lpstr>'SO 101.2 2 Pol'!Oblast_tisku</vt:lpstr>
      <vt:lpstr>'SO 101.2 3 Pol'!Oblast_tisku</vt:lpstr>
      <vt:lpstr>'SO 101.2 4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Ludvík Michalec</cp:lastModifiedBy>
  <cp:lastPrinted>2019-03-19T12:27:02Z</cp:lastPrinted>
  <dcterms:created xsi:type="dcterms:W3CDTF">2009-04-08T07:15:50Z</dcterms:created>
  <dcterms:modified xsi:type="dcterms:W3CDTF">2019-11-25T07:25:07Z</dcterms:modified>
</cp:coreProperties>
</file>