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Stavební rozpočet" sheetId="1" r:id="rId1"/>
    <sheet name="Stavební rozpočet - součet" sheetId="2" r:id="rId2"/>
    <sheet name="Výkaz výměr" sheetId="3" r:id="rId3"/>
    <sheet name="Harmonogram" sheetId="4" r:id="rId4"/>
    <sheet name="Čerpání rozpočtu a fakturace" sheetId="5" r:id="rId5"/>
    <sheet name="Krycí list rozpočtu" sheetId="6" r:id="rId6"/>
  </sheets>
  <definedNames/>
  <calcPr fullCalcOnLoad="1"/>
</workbook>
</file>

<file path=xl/sharedStrings.xml><?xml version="1.0" encoding="utf-8"?>
<sst xmlns="http://schemas.openxmlformats.org/spreadsheetml/2006/main" count="419" uniqueCount="189">
  <si>
    <t>Stavební rozpočet</t>
  </si>
  <si>
    <t>Název stavby:</t>
  </si>
  <si>
    <t>Udržovací práce - hrad Šostýn</t>
  </si>
  <si>
    <t>Doba výstavby:</t>
  </si>
  <si>
    <t>153 dní</t>
  </si>
  <si>
    <t>Objednatel:</t>
  </si>
  <si>
    <t> </t>
  </si>
  <si>
    <t>Druh stavby:</t>
  </si>
  <si>
    <t xml:space="preserve"> </t>
  </si>
  <si>
    <t>Začátek výstavby:</t>
  </si>
  <si>
    <t>01.05.2021</t>
  </si>
  <si>
    <t>Projektant:</t>
  </si>
  <si>
    <t>Lokalita:</t>
  </si>
  <si>
    <t>Kopřivnice, parc. č. 2398/2</t>
  </si>
  <si>
    <t>Konec výstavby:</t>
  </si>
  <si>
    <t>30.09.2021</t>
  </si>
  <si>
    <t>Zhotovitel:</t>
  </si>
  <si>
    <t>JKSO:</t>
  </si>
  <si>
    <t>Zpracováno dne:</t>
  </si>
  <si>
    <t>09.12.2020</t>
  </si>
  <si>
    <t>Zpracoval:</t>
  </si>
  <si>
    <t>Č</t>
  </si>
  <si>
    <t>Objekt</t>
  </si>
  <si>
    <t>Kód</t>
  </si>
  <si>
    <t>Zkrácený popis</t>
  </si>
  <si>
    <t>MJ</t>
  </si>
  <si>
    <t>Množství</t>
  </si>
  <si>
    <t>Cena/MJ</t>
  </si>
  <si>
    <t>Náklady (Kč)</t>
  </si>
  <si>
    <t>Hmotnost (t)</t>
  </si>
  <si>
    <t>Cenová</t>
  </si>
  <si>
    <t>Rozměry</t>
  </si>
  <si>
    <t>(Kč)</t>
  </si>
  <si>
    <t>Dodávka</t>
  </si>
  <si>
    <t>Montáž</t>
  </si>
  <si>
    <t>Celkem</t>
  </si>
  <si>
    <t>Jednot.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</si>
  <si>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</si>
  <si>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</si>
  <si>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</si>
  <si>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</si>
  <si>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</si>
  <si>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</si>
  <si>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</si>
  <si>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</si>
  <si>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</si>
  <si>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</si>
  <si>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</si>
  <si>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</si>
  <si>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</si>
  <si>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12</t>
  </si>
  <si>
    <t>Odkopávky a prokopávky</t>
  </si>
  <si>
    <t>1</t>
  </si>
  <si>
    <t>122301101R00</t>
  </si>
  <si>
    <t>Odkopávky nezapažené v hor. 4 do 100 m3</t>
  </si>
  <si>
    <t>m3</t>
  </si>
  <si>
    <t>RTS I / 2019</t>
  </si>
  <si>
    <t>12_</t>
  </si>
  <si>
    <t>1_</t>
  </si>
  <si>
    <t>_</t>
  </si>
  <si>
    <t>31</t>
  </si>
  <si>
    <t>Zdi podpěrné a volné</t>
  </si>
  <si>
    <t>2</t>
  </si>
  <si>
    <t>311200001RAA</t>
  </si>
  <si>
    <t>Zdivo z kamene, lícované, spárované</t>
  </si>
  <si>
    <t>31_</t>
  </si>
  <si>
    <t>3_</t>
  </si>
  <si>
    <t>985VD</t>
  </si>
  <si>
    <t>zpevnění stěn</t>
  </si>
  <si>
    <t>3</t>
  </si>
  <si>
    <t>985RVD</t>
  </si>
  <si>
    <t>dod a mtž helikální výztuže dn 6 mm, vč polymerové malkty Helibond</t>
  </si>
  <si>
    <t>m</t>
  </si>
  <si>
    <t>985VD_</t>
  </si>
  <si>
    <t>9_</t>
  </si>
  <si>
    <t>62</t>
  </si>
  <si>
    <t>Úprava povrchů vnější</t>
  </si>
  <si>
    <t>4</t>
  </si>
  <si>
    <t>627452101RT2</t>
  </si>
  <si>
    <t>Spárování maltou MCs zapuštěné rovné, zdí z kamene</t>
  </si>
  <si>
    <t>m2</t>
  </si>
  <si>
    <t>62_</t>
  </si>
  <si>
    <t>6_</t>
  </si>
  <si>
    <t>762</t>
  </si>
  <si>
    <t>Konstrukce tesařské</t>
  </si>
  <si>
    <t>5</t>
  </si>
  <si>
    <t>762710114RAI</t>
  </si>
  <si>
    <t>Prostorové vázané kce.z řeziva pl.288 cm2,impregn.</t>
  </si>
  <si>
    <t>7</t>
  </si>
  <si>
    <t>762_</t>
  </si>
  <si>
    <t>76_</t>
  </si>
  <si>
    <t>6</t>
  </si>
  <si>
    <t>762711830R00</t>
  </si>
  <si>
    <t>Demontáž vázaných konstrukcí hraněných do 288 cm2</t>
  </si>
  <si>
    <t>762795000R00</t>
  </si>
  <si>
    <t>Spojovací prostředky pro vázané konstrukce</t>
  </si>
  <si>
    <t>94</t>
  </si>
  <si>
    <t>Lešení a stavební výtahy</t>
  </si>
  <si>
    <t>8</t>
  </si>
  <si>
    <t>941940031RAB</t>
  </si>
  <si>
    <t>Lešení lehké fasádní, š. 1 m, výška do 10 m</t>
  </si>
  <si>
    <t>94_</t>
  </si>
  <si>
    <t>96</t>
  </si>
  <si>
    <t>Bourání konstrukcí</t>
  </si>
  <si>
    <t>9</t>
  </si>
  <si>
    <t>960191241R00</t>
  </si>
  <si>
    <t>Bourání konstrukcí z kamenných kvádrů</t>
  </si>
  <si>
    <t>96_</t>
  </si>
  <si>
    <t>97</t>
  </si>
  <si>
    <t>Prorážení otvorů a ostatní bourací práce</t>
  </si>
  <si>
    <t>10</t>
  </si>
  <si>
    <t>979022011R00</t>
  </si>
  <si>
    <t>Očištění cihel plných od MVC</t>
  </si>
  <si>
    <t>97_</t>
  </si>
  <si>
    <t>Ostatní materiál</t>
  </si>
  <si>
    <t>11</t>
  </si>
  <si>
    <t>60512121</t>
  </si>
  <si>
    <t>Řezivo jehličnaté - hranoly - jak. I L=4-6 m</t>
  </si>
  <si>
    <t>0</t>
  </si>
  <si>
    <t>Z99999_</t>
  </si>
  <si>
    <t>Z_</t>
  </si>
  <si>
    <t>Celkem:</t>
  </si>
  <si>
    <t>Poznámka: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</si>
  <si>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</si>
  <si>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</si>
  <si>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</si>
  <si>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</si>
  <si>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</si>
  <si>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</si>
  <si>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Výkaz výměr</t>
  </si>
  <si>
    <t>Potřebné množství</t>
  </si>
  <si>
    <t>Harmonogram</t>
  </si>
  <si>
    <t>Nh</t>
  </si>
  <si>
    <t>Zdroje</t>
  </si>
  <si>
    <t>Trvání</t>
  </si>
  <si>
    <t>Rozpočet (Kč)</t>
  </si>
  <si>
    <t>Čerpání rozpočtu a fakturace</t>
  </si>
  <si>
    <t>Rozpočtové náklady (Kč)</t>
  </si>
  <si>
    <t>Fakturovaná cena (Kč)</t>
  </si>
  <si>
    <t>Rozdíl v Kč</t>
  </si>
  <si>
    <t>Rozdíl v %</t>
  </si>
  <si>
    <t>Fakturované množství</t>
  </si>
  <si>
    <t>Rozdíl</t>
  </si>
  <si>
    <t>Uhrazená cena (Kč)</t>
  </si>
  <si>
    <t>Rozdíl úhrady v Kč</t>
  </si>
  <si>
    <t>Rozdíl úhrady v %</t>
  </si>
  <si>
    <t>Krycí list rozpočtu</t>
  </si>
  <si>
    <t>IČ/DIČ: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</si>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</sst>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0">
    <font>
      <sz val="10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8">
    <xf numFmtId="164" fontId="0" fillId="0" borderId="0" xfId="0" applyAlignment="1">
      <alignment/>
    </xf>
    <xf numFmtId="165" fontId="1" fillId="0" borderId="1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Fill="1" applyBorder="1" applyAlignment="1" applyProtection="1">
      <alignment horizontal="left" vertical="center" wrapText="1"/>
      <protection/>
    </xf>
    <xf numFmtId="164" fontId="3" fillId="0" borderId="3" xfId="0" applyNumberFormat="1" applyFont="1" applyFill="1" applyBorder="1" applyAlignment="1" applyProtection="1">
      <alignment horizontal="left" vertical="center" wrapText="1"/>
      <protection/>
    </xf>
    <xf numFmtId="165" fontId="2" fillId="0" borderId="3" xfId="0" applyNumberFormat="1" applyFont="1" applyFill="1" applyBorder="1" applyAlignment="1" applyProtection="1">
      <alignment horizontal="left" vertical="center"/>
      <protection/>
    </xf>
    <xf numFmtId="164" fontId="2" fillId="0" borderId="3" xfId="0" applyNumberFormat="1" applyFont="1" applyFill="1" applyBorder="1" applyAlignment="1" applyProtection="1">
      <alignment horizontal="left" vertical="center" wrapText="1"/>
      <protection/>
    </xf>
    <xf numFmtId="165" fontId="2" fillId="0" borderId="4" xfId="0" applyNumberFormat="1" applyFont="1" applyFill="1" applyBorder="1" applyAlignment="1" applyProtection="1">
      <alignment horizontal="left" vertical="center"/>
      <protection/>
    </xf>
    <xf numFmtId="164" fontId="2" fillId="0" borderId="5" xfId="0" applyNumberFormat="1" applyFont="1" applyFill="1" applyBorder="1" applyAlignment="1" applyProtection="1">
      <alignment vertical="center"/>
      <protection/>
    </xf>
    <xf numFmtId="164" fontId="2" fillId="0" borderId="5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Border="1" applyAlignment="1" applyProtection="1">
      <alignment horizontal="left" vertical="center" wrapText="1"/>
      <protection/>
    </xf>
    <xf numFmtId="165" fontId="2" fillId="0" borderId="0" xfId="0" applyNumberFormat="1" applyFont="1" applyFill="1" applyBorder="1" applyAlignment="1" applyProtection="1">
      <alignment horizontal="left" vertical="center"/>
      <protection/>
    </xf>
    <xf numFmtId="165" fontId="2" fillId="0" borderId="6" xfId="0" applyNumberFormat="1" applyFont="1" applyFill="1" applyBorder="1" applyAlignment="1" applyProtection="1">
      <alignment horizontal="left" vertical="center"/>
      <protection/>
    </xf>
    <xf numFmtId="164" fontId="2" fillId="0" borderId="7" xfId="0" applyNumberFormat="1" applyFont="1" applyFill="1" applyBorder="1" applyAlignment="1" applyProtection="1">
      <alignment horizontal="left" vertical="center" wrapText="1"/>
      <protection/>
    </xf>
    <xf numFmtId="164" fontId="2" fillId="0" borderId="8" xfId="0" applyNumberFormat="1" applyFont="1" applyFill="1" applyBorder="1" applyAlignment="1" applyProtection="1">
      <alignment horizontal="left" vertical="center" wrapText="1"/>
      <protection/>
    </xf>
    <xf numFmtId="165" fontId="2" fillId="0" borderId="8" xfId="0" applyNumberFormat="1" applyFont="1" applyFill="1" applyBorder="1" applyAlignment="1" applyProtection="1">
      <alignment horizontal="left" vertical="center"/>
      <protection/>
    </xf>
    <xf numFmtId="165" fontId="2" fillId="0" borderId="9" xfId="0" applyNumberFormat="1" applyFont="1" applyFill="1" applyBorder="1" applyAlignment="1" applyProtection="1">
      <alignment horizontal="left" vertical="center"/>
      <protection/>
    </xf>
    <xf numFmtId="165" fontId="3" fillId="0" borderId="10" xfId="0" applyNumberFormat="1" applyFont="1" applyFill="1" applyBorder="1" applyAlignment="1" applyProtection="1">
      <alignment horizontal="left" vertical="center"/>
      <protection/>
    </xf>
    <xf numFmtId="165" fontId="3" fillId="0" borderId="11" xfId="0" applyNumberFormat="1" applyFont="1" applyFill="1" applyBorder="1" applyAlignment="1" applyProtection="1">
      <alignment horizontal="left" vertical="center"/>
      <protection/>
    </xf>
    <xf numFmtId="165" fontId="3" fillId="0" borderId="11" xfId="0" applyNumberFormat="1" applyFont="1" applyFill="1" applyBorder="1" applyAlignment="1" applyProtection="1">
      <alignment horizontal="center" vertical="center"/>
      <protection/>
    </xf>
    <xf numFmtId="165" fontId="3" fillId="0" borderId="12" xfId="0" applyNumberFormat="1" applyFont="1" applyFill="1" applyBorder="1" applyAlignment="1" applyProtection="1">
      <alignment horizontal="center" vertical="center"/>
      <protection/>
    </xf>
    <xf numFmtId="165" fontId="3" fillId="0" borderId="13" xfId="0" applyNumberFormat="1" applyFont="1" applyFill="1" applyBorder="1" applyAlignment="1" applyProtection="1">
      <alignment horizontal="center" vertical="center"/>
      <protection/>
    </xf>
    <xf numFmtId="165" fontId="3" fillId="0" borderId="14" xfId="0" applyNumberFormat="1" applyFont="1" applyFill="1" applyBorder="1" applyAlignment="1" applyProtection="1">
      <alignment horizontal="center" vertical="center"/>
      <protection/>
    </xf>
    <xf numFmtId="164" fontId="2" fillId="0" borderId="15" xfId="0" applyNumberFormat="1" applyFont="1" applyFill="1" applyBorder="1" applyAlignment="1" applyProtection="1">
      <alignment vertical="center"/>
      <protection/>
    </xf>
    <xf numFmtId="165" fontId="2" fillId="0" borderId="16" xfId="0" applyNumberFormat="1" applyFont="1" applyFill="1" applyBorder="1" applyAlignment="1" applyProtection="1">
      <alignment horizontal="left" vertical="center"/>
      <protection/>
    </xf>
    <xf numFmtId="165" fontId="2" fillId="0" borderId="17" xfId="0" applyNumberFormat="1" applyFont="1" applyFill="1" applyBorder="1" applyAlignment="1" applyProtection="1">
      <alignment horizontal="left" vertical="center"/>
      <protection/>
    </xf>
    <xf numFmtId="165" fontId="3" fillId="0" borderId="17" xfId="0" applyNumberFormat="1" applyFont="1" applyFill="1" applyBorder="1" applyAlignment="1" applyProtection="1">
      <alignment horizontal="left" vertical="center"/>
      <protection/>
    </xf>
    <xf numFmtId="165" fontId="3" fillId="0" borderId="18" xfId="0" applyNumberFormat="1" applyFont="1" applyFill="1" applyBorder="1" applyAlignment="1" applyProtection="1">
      <alignment horizontal="center" vertical="center"/>
      <protection/>
    </xf>
    <xf numFmtId="165" fontId="3" fillId="0" borderId="19" xfId="0" applyNumberFormat="1" applyFont="1" applyFill="1" applyBorder="1" applyAlignment="1" applyProtection="1">
      <alignment horizontal="center" vertical="center"/>
      <protection/>
    </xf>
    <xf numFmtId="165" fontId="3" fillId="0" borderId="20" xfId="0" applyNumberFormat="1" applyFont="1" applyFill="1" applyBorder="1" applyAlignment="1" applyProtection="1">
      <alignment horizontal="center" vertical="center"/>
      <protection/>
    </xf>
    <xf numFmtId="165" fontId="3" fillId="0" borderId="21" xfId="0" applyNumberFormat="1" applyFont="1" applyFill="1" applyBorder="1" applyAlignment="1" applyProtection="1">
      <alignment horizontal="center" vertical="center"/>
      <protection/>
    </xf>
    <xf numFmtId="165" fontId="3" fillId="0" borderId="22" xfId="0" applyNumberFormat="1" applyFont="1" applyFill="1" applyBorder="1" applyAlignment="1" applyProtection="1">
      <alignment horizontal="center" vertical="center"/>
      <protection/>
    </xf>
    <xf numFmtId="165" fontId="3" fillId="2" borderId="0" xfId="0" applyNumberFormat="1" applyFont="1" applyFill="1" applyBorder="1" applyAlignment="1" applyProtection="1">
      <alignment horizontal="right" vertical="center"/>
      <protection/>
    </xf>
    <xf numFmtId="165" fontId="2" fillId="2" borderId="23" xfId="0" applyNumberFormat="1" applyFont="1" applyFill="1" applyBorder="1" applyAlignment="1" applyProtection="1">
      <alignment horizontal="left" vertical="center"/>
      <protection/>
    </xf>
    <xf numFmtId="165" fontId="3" fillId="2" borderId="23" xfId="0" applyNumberFormat="1" applyFont="1" applyFill="1" applyBorder="1" applyAlignment="1" applyProtection="1">
      <alignment horizontal="left" vertical="center"/>
      <protection/>
    </xf>
    <xf numFmtId="166" fontId="3" fillId="2" borderId="23" xfId="0" applyNumberFormat="1" applyFont="1" applyFill="1" applyBorder="1" applyAlignment="1" applyProtection="1">
      <alignment horizontal="right" vertical="center"/>
      <protection/>
    </xf>
    <xf numFmtId="165" fontId="3" fillId="2" borderId="23" xfId="0" applyNumberFormat="1" applyFont="1" applyFill="1" applyBorder="1" applyAlignment="1" applyProtection="1">
      <alignment horizontal="right" vertical="center"/>
      <protection/>
    </xf>
    <xf numFmtId="166" fontId="3" fillId="2" borderId="0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right" vertical="center"/>
      <protection/>
    </xf>
    <xf numFmtId="165" fontId="2" fillId="2" borderId="0" xfId="0" applyNumberFormat="1" applyFont="1" applyFill="1" applyBorder="1" applyAlignment="1" applyProtection="1">
      <alignment horizontal="left" vertical="center"/>
      <protection/>
    </xf>
    <xf numFmtId="165" fontId="3" fillId="2" borderId="0" xfId="0" applyNumberFormat="1" applyFont="1" applyFill="1" applyBorder="1" applyAlignment="1" applyProtection="1">
      <alignment horizontal="left" vertical="center"/>
      <protection/>
    </xf>
    <xf numFmtId="165" fontId="2" fillId="0" borderId="1" xfId="0" applyNumberFormat="1" applyFont="1" applyFill="1" applyBorder="1" applyAlignment="1" applyProtection="1">
      <alignment horizontal="left" vertical="center"/>
      <protection/>
    </xf>
    <xf numFmtId="166" fontId="2" fillId="0" borderId="1" xfId="0" applyNumberFormat="1" applyFont="1" applyFill="1" applyBorder="1" applyAlignment="1" applyProtection="1">
      <alignment horizontal="right" vertical="center"/>
      <protection/>
    </xf>
    <xf numFmtId="165" fontId="2" fillId="0" borderId="1" xfId="0" applyNumberFormat="1" applyFont="1" applyFill="1" applyBorder="1" applyAlignment="1" applyProtection="1">
      <alignment horizontal="right" vertical="center"/>
      <protection/>
    </xf>
    <xf numFmtId="164" fontId="2" fillId="0" borderId="3" xfId="0" applyNumberFormat="1" applyFont="1" applyFill="1" applyBorder="1" applyAlignment="1" applyProtection="1">
      <alignment vertical="center"/>
      <protection/>
    </xf>
    <xf numFmtId="165" fontId="3" fillId="0" borderId="3" xfId="0" applyNumberFormat="1" applyFont="1" applyFill="1" applyBorder="1" applyAlignment="1" applyProtection="1">
      <alignment horizontal="left" vertical="center"/>
      <protection/>
    </xf>
    <xf numFmtId="166" fontId="3" fillId="0" borderId="3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4" xfId="0" applyNumberFormat="1" applyFont="1" applyFill="1" applyBorder="1" applyAlignment="1" applyProtection="1">
      <alignment horizontal="left" vertical="center" wrapText="1"/>
      <protection/>
    </xf>
    <xf numFmtId="164" fontId="2" fillId="0" borderId="6" xfId="0" applyNumberFormat="1" applyFont="1" applyFill="1" applyBorder="1" applyAlignment="1" applyProtection="1">
      <alignment horizontal="left" vertical="center" wrapText="1"/>
      <protection/>
    </xf>
    <xf numFmtId="164" fontId="2" fillId="0" borderId="9" xfId="0" applyNumberFormat="1" applyFont="1" applyFill="1" applyBorder="1" applyAlignment="1" applyProtection="1">
      <alignment horizontal="left" vertical="center" wrapText="1"/>
      <protection/>
    </xf>
    <xf numFmtId="165" fontId="3" fillId="0" borderId="24" xfId="0" applyNumberFormat="1" applyFont="1" applyFill="1" applyBorder="1" applyAlignment="1" applyProtection="1">
      <alignment horizontal="left" vertical="center"/>
      <protection/>
    </xf>
    <xf numFmtId="165" fontId="3" fillId="0" borderId="25" xfId="0" applyNumberFormat="1" applyFont="1" applyFill="1" applyBorder="1" applyAlignment="1" applyProtection="1">
      <alignment horizontal="left" vertical="center"/>
      <protection/>
    </xf>
    <xf numFmtId="165" fontId="3" fillId="0" borderId="26" xfId="0" applyNumberFormat="1" applyFont="1" applyFill="1" applyBorder="1" applyAlignment="1" applyProtection="1">
      <alignment horizontal="left" vertical="center"/>
      <protection/>
    </xf>
    <xf numFmtId="165" fontId="3" fillId="0" borderId="26" xfId="0" applyNumberFormat="1" applyFont="1" applyFill="1" applyBorder="1" applyAlignment="1" applyProtection="1">
      <alignment horizontal="center" vertical="center"/>
      <protection/>
    </xf>
    <xf numFmtId="165" fontId="3" fillId="0" borderId="24" xfId="0" applyNumberFormat="1" applyFont="1" applyFill="1" applyBorder="1" applyAlignment="1" applyProtection="1">
      <alignment horizontal="center" vertical="center"/>
      <protection/>
    </xf>
    <xf numFmtId="165" fontId="2" fillId="0" borderId="23" xfId="0" applyNumberFormat="1" applyFont="1" applyFill="1" applyBorder="1" applyAlignment="1" applyProtection="1">
      <alignment horizontal="left" vertical="center"/>
      <protection/>
    </xf>
    <xf numFmtId="166" fontId="2" fillId="0" borderId="23" xfId="0" applyNumberFormat="1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Fill="1" applyBorder="1" applyAlignment="1" applyProtection="1">
      <alignment horizontal="left" vertical="center"/>
      <protection/>
    </xf>
    <xf numFmtId="166" fontId="3" fillId="0" borderId="0" xfId="0" applyNumberFormat="1" applyFont="1" applyFill="1" applyBorder="1" applyAlignment="1" applyProtection="1">
      <alignment horizontal="right" vertical="center"/>
      <protection/>
    </xf>
    <xf numFmtId="165" fontId="3" fillId="0" borderId="26" xfId="0" applyNumberFormat="1" applyFont="1" applyFill="1" applyBorder="1" applyAlignment="1" applyProtection="1">
      <alignment horizontal="right" vertical="center"/>
      <protection/>
    </xf>
    <xf numFmtId="164" fontId="2" fillId="0" borderId="23" xfId="0" applyNumberFormat="1" applyFont="1" applyFill="1" applyBorder="1" applyAlignment="1" applyProtection="1">
      <alignment vertical="center"/>
      <protection/>
    </xf>
    <xf numFmtId="165" fontId="3" fillId="0" borderId="24" xfId="0" applyNumberFormat="1" applyFont="1" applyFill="1" applyBorder="1" applyAlignment="1" applyProtection="1">
      <alignment horizontal="right" vertical="center"/>
      <protection/>
    </xf>
    <xf numFmtId="165" fontId="4" fillId="0" borderId="23" xfId="0" applyNumberFormat="1" applyFont="1" applyFill="1" applyBorder="1" applyAlignment="1" applyProtection="1">
      <alignment horizontal="left" vertical="center"/>
      <protection/>
    </xf>
    <xf numFmtId="165" fontId="3" fillId="0" borderId="27" xfId="0" applyNumberFormat="1" applyFont="1" applyFill="1" applyBorder="1" applyAlignment="1" applyProtection="1">
      <alignment horizontal="left" vertical="center"/>
      <protection/>
    </xf>
    <xf numFmtId="165" fontId="3" fillId="0" borderId="25" xfId="0" applyNumberFormat="1" applyFont="1" applyFill="1" applyBorder="1" applyAlignment="1" applyProtection="1">
      <alignment horizontal="right" vertical="center"/>
      <protection/>
    </xf>
    <xf numFmtId="166" fontId="3" fillId="2" borderId="28" xfId="0" applyNumberFormat="1" applyFont="1" applyFill="1" applyBorder="1" applyAlignment="1" applyProtection="1">
      <alignment horizontal="right" vertical="center"/>
      <protection/>
    </xf>
    <xf numFmtId="166" fontId="3" fillId="2" borderId="29" xfId="0" applyNumberFormat="1" applyFont="1" applyFill="1" applyBorder="1" applyAlignment="1" applyProtection="1">
      <alignment horizontal="right" vertical="center"/>
      <protection/>
    </xf>
    <xf numFmtId="166" fontId="2" fillId="0" borderId="30" xfId="0" applyNumberFormat="1" applyFont="1" applyFill="1" applyBorder="1" applyAlignment="1" applyProtection="1">
      <alignment horizontal="right" vertical="center"/>
      <protection/>
    </xf>
    <xf numFmtId="166" fontId="2" fillId="0" borderId="15" xfId="0" applyNumberFormat="1" applyFont="1" applyFill="1" applyBorder="1" applyAlignment="1" applyProtection="1">
      <alignment horizontal="right" vertical="center"/>
      <protection/>
    </xf>
    <xf numFmtId="166" fontId="3" fillId="2" borderId="30" xfId="0" applyNumberFormat="1" applyFont="1" applyFill="1" applyBorder="1" applyAlignment="1" applyProtection="1">
      <alignment horizontal="right" vertical="center"/>
      <protection/>
    </xf>
    <xf numFmtId="166" fontId="3" fillId="2" borderId="15" xfId="0" applyNumberFormat="1" applyFont="1" applyFill="1" applyBorder="1" applyAlignment="1" applyProtection="1">
      <alignment horizontal="right" vertical="center"/>
      <protection/>
    </xf>
    <xf numFmtId="164" fontId="2" fillId="0" borderId="1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31" xfId="0" applyNumberFormat="1" applyFont="1" applyFill="1" applyBorder="1" applyAlignment="1" applyProtection="1">
      <alignment horizontal="left" vertical="center" wrapText="1"/>
      <protection/>
    </xf>
    <xf numFmtId="164" fontId="2" fillId="0" borderId="1" xfId="0" applyNumberFormat="1" applyFont="1" applyFill="1" applyBorder="1" applyAlignment="1" applyProtection="1">
      <alignment horizontal="left" vertical="center" wrapText="1"/>
      <protection/>
    </xf>
    <xf numFmtId="164" fontId="2" fillId="0" borderId="32" xfId="0" applyNumberFormat="1" applyFont="1" applyFill="1" applyBorder="1" applyAlignment="1" applyProtection="1">
      <alignment horizontal="left" vertical="center" wrapText="1"/>
      <protection/>
    </xf>
    <xf numFmtId="165" fontId="5" fillId="0" borderId="33" xfId="0" applyNumberFormat="1" applyFont="1" applyFill="1" applyBorder="1" applyAlignment="1" applyProtection="1">
      <alignment horizontal="center" vertical="center"/>
      <protection/>
    </xf>
    <xf numFmtId="165" fontId="6" fillId="2" borderId="34" xfId="0" applyNumberFormat="1" applyFont="1" applyFill="1" applyBorder="1" applyAlignment="1" applyProtection="1">
      <alignment horizontal="center" vertical="center"/>
      <protection/>
    </xf>
    <xf numFmtId="165" fontId="7" fillId="0" borderId="34" xfId="0" applyNumberFormat="1" applyFont="1" applyFill="1" applyBorder="1" applyAlignment="1" applyProtection="1">
      <alignment horizontal="left" vertical="center"/>
      <protection/>
    </xf>
    <xf numFmtId="165" fontId="8" fillId="0" borderId="35" xfId="0" applyNumberFormat="1" applyFont="1" applyFill="1" applyBorder="1" applyAlignment="1" applyProtection="1">
      <alignment horizontal="left" vertical="center"/>
      <protection/>
    </xf>
    <xf numFmtId="165" fontId="9" fillId="0" borderId="34" xfId="0" applyNumberFormat="1" applyFont="1" applyFill="1" applyBorder="1" applyAlignment="1" applyProtection="1">
      <alignment horizontal="left" vertical="center"/>
      <protection/>
    </xf>
    <xf numFmtId="166" fontId="9" fillId="0" borderId="34" xfId="0" applyNumberFormat="1" applyFont="1" applyFill="1" applyBorder="1" applyAlignment="1" applyProtection="1">
      <alignment horizontal="right" vertical="center"/>
      <protection/>
    </xf>
    <xf numFmtId="165" fontId="8" fillId="0" borderId="36" xfId="0" applyNumberFormat="1" applyFont="1" applyFill="1" applyBorder="1" applyAlignment="1" applyProtection="1">
      <alignment horizontal="left" vertical="center"/>
      <protection/>
    </xf>
    <xf numFmtId="165" fontId="9" fillId="0" borderId="34" xfId="0" applyNumberFormat="1" applyFont="1" applyFill="1" applyBorder="1" applyAlignment="1" applyProtection="1">
      <alignment horizontal="right" vertical="center"/>
      <protection/>
    </xf>
    <xf numFmtId="165" fontId="8" fillId="0" borderId="34" xfId="0" applyNumberFormat="1" applyFont="1" applyFill="1" applyBorder="1" applyAlignment="1" applyProtection="1">
      <alignment horizontal="left" vertical="center"/>
      <protection/>
    </xf>
    <xf numFmtId="164" fontId="2" fillId="0" borderId="4" xfId="0" applyNumberFormat="1" applyFont="1" applyFill="1" applyBorder="1" applyAlignment="1" applyProtection="1">
      <alignment vertical="center"/>
      <protection/>
    </xf>
    <xf numFmtId="166" fontId="9" fillId="0" borderId="20" xfId="0" applyNumberFormat="1" applyFont="1" applyFill="1" applyBorder="1" applyAlignment="1" applyProtection="1">
      <alignment horizontal="right" vertical="center"/>
      <protection/>
    </xf>
    <xf numFmtId="164" fontId="2" fillId="0" borderId="37" xfId="0" applyNumberFormat="1" applyFont="1" applyFill="1" applyBorder="1" applyAlignment="1" applyProtection="1">
      <alignment vertical="center"/>
      <protection/>
    </xf>
    <xf numFmtId="164" fontId="2" fillId="0" borderId="6" xfId="0" applyNumberFormat="1" applyFont="1" applyFill="1" applyBorder="1" applyAlignment="1" applyProtection="1">
      <alignment vertical="center"/>
      <protection/>
    </xf>
    <xf numFmtId="165" fontId="8" fillId="2" borderId="38" xfId="0" applyNumberFormat="1" applyFont="1" applyFill="1" applyBorder="1" applyAlignment="1" applyProtection="1">
      <alignment horizontal="left" vertical="center"/>
      <protection/>
    </xf>
    <xf numFmtId="166" fontId="8" fillId="2" borderId="39" xfId="0" applyNumberFormat="1" applyFont="1" applyFill="1" applyBorder="1" applyAlignment="1" applyProtection="1">
      <alignment horizontal="right" vertical="center"/>
      <protection/>
    </xf>
    <xf numFmtId="164" fontId="2" fillId="0" borderId="31" xfId="0" applyNumberFormat="1" applyFont="1" applyFill="1" applyBorder="1" applyAlignment="1" applyProtection="1">
      <alignment vertical="center"/>
      <protection/>
    </xf>
    <xf numFmtId="164" fontId="2" fillId="0" borderId="40" xfId="0" applyNumberFormat="1" applyFont="1" applyFill="1" applyBorder="1" applyAlignment="1" applyProtection="1">
      <alignment vertical="center"/>
      <protection/>
    </xf>
    <xf numFmtId="165" fontId="9" fillId="0" borderId="14" xfId="0" applyNumberFormat="1" applyFont="1" applyFill="1" applyBorder="1" applyAlignment="1" applyProtection="1">
      <alignment horizontal="left" vertical="center"/>
      <protection/>
    </xf>
    <xf numFmtId="165" fontId="9" fillId="0" borderId="41" xfId="0" applyNumberFormat="1" applyFont="1" applyFill="1" applyBorder="1" applyAlignment="1" applyProtection="1">
      <alignment horizontal="left" vertical="center"/>
      <protection/>
    </xf>
    <xf numFmtId="165" fontId="9" fillId="0" borderId="22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34"/>
  <sheetViews>
    <sheetView workbookViewId="0" topLeftCell="A1">
      <pane ySplit="11" topLeftCell="A12" activePane="bottomLeft" state="frozen"/>
      <selection pane="topLeft" activeCell="A1" sqref="A1"/>
      <selection pane="bottomLeft" activeCell="G13" sqref="G13"/>
    </sheetView>
  </sheetViews>
  <sheetFormatPr defaultColWidth="10.2812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71.574218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4.00390625" style="0" customWidth="1"/>
    <col min="14" max="24" width="11.57421875" style="0" customWidth="1"/>
    <col min="25" max="62" width="9.7109375" style="0" hidden="1" customWidth="1"/>
    <col min="63" max="16384" width="11.57421875" style="0" customWidth="1"/>
  </cols>
  <sheetData>
    <row r="1" spans="1:13" ht="7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2.75" customHeight="1">
      <c r="A2" s="2" t="s">
        <v>1</v>
      </c>
      <c r="B2" s="2"/>
      <c r="C2" s="3" t="s">
        <v>2</v>
      </c>
      <c r="D2" s="3"/>
      <c r="E2" s="4" t="s">
        <v>3</v>
      </c>
      <c r="F2" s="4"/>
      <c r="G2" s="4" t="s">
        <v>4</v>
      </c>
      <c r="H2" s="5" t="s">
        <v>5</v>
      </c>
      <c r="I2" s="6" t="s">
        <v>6</v>
      </c>
      <c r="J2" s="6"/>
      <c r="K2" s="6"/>
      <c r="L2" s="6"/>
      <c r="M2" s="6"/>
      <c r="N2" s="7"/>
    </row>
    <row r="3" spans="1:14" ht="12.75">
      <c r="A3" s="2"/>
      <c r="B3" s="2"/>
      <c r="C3" s="3"/>
      <c r="D3" s="3"/>
      <c r="E3" s="4"/>
      <c r="F3" s="4"/>
      <c r="G3" s="4"/>
      <c r="H3" s="4"/>
      <c r="I3" s="4"/>
      <c r="J3" s="6"/>
      <c r="K3" s="6"/>
      <c r="L3" s="6"/>
      <c r="M3" s="6"/>
      <c r="N3" s="7"/>
    </row>
    <row r="4" spans="1:14" ht="12.75" customHeight="1">
      <c r="A4" s="8" t="s">
        <v>7</v>
      </c>
      <c r="B4" s="8"/>
      <c r="C4" s="9" t="s">
        <v>8</v>
      </c>
      <c r="D4" s="9"/>
      <c r="E4" s="10" t="s">
        <v>9</v>
      </c>
      <c r="F4" s="10"/>
      <c r="G4" s="10" t="s">
        <v>10</v>
      </c>
      <c r="H4" s="9" t="s">
        <v>11</v>
      </c>
      <c r="I4" s="11" t="s">
        <v>6</v>
      </c>
      <c r="J4" s="11"/>
      <c r="K4" s="11"/>
      <c r="L4" s="11"/>
      <c r="M4" s="11"/>
      <c r="N4" s="7"/>
    </row>
    <row r="5" spans="1:14" ht="12.75">
      <c r="A5" s="8"/>
      <c r="B5" s="8"/>
      <c r="C5" s="9"/>
      <c r="D5" s="9"/>
      <c r="E5" s="10"/>
      <c r="F5" s="10"/>
      <c r="G5" s="10"/>
      <c r="H5" s="10"/>
      <c r="I5" s="10"/>
      <c r="J5" s="11"/>
      <c r="K5" s="11"/>
      <c r="L5" s="11"/>
      <c r="M5" s="11"/>
      <c r="N5" s="7"/>
    </row>
    <row r="6" spans="1:14" ht="12.75" customHeight="1">
      <c r="A6" s="8" t="s">
        <v>12</v>
      </c>
      <c r="B6" s="8"/>
      <c r="C6" s="9" t="s">
        <v>13</v>
      </c>
      <c r="D6" s="9"/>
      <c r="E6" s="10" t="s">
        <v>14</v>
      </c>
      <c r="F6" s="10"/>
      <c r="G6" s="10" t="s">
        <v>15</v>
      </c>
      <c r="H6" s="9" t="s">
        <v>16</v>
      </c>
      <c r="I6" s="11" t="s">
        <v>6</v>
      </c>
      <c r="J6" s="11"/>
      <c r="K6" s="11"/>
      <c r="L6" s="11"/>
      <c r="M6" s="11"/>
      <c r="N6" s="7"/>
    </row>
    <row r="7" spans="1:14" ht="12.75">
      <c r="A7" s="8"/>
      <c r="B7" s="8"/>
      <c r="C7" s="9"/>
      <c r="D7" s="9"/>
      <c r="E7" s="10"/>
      <c r="F7" s="10"/>
      <c r="G7" s="10"/>
      <c r="H7" s="10"/>
      <c r="I7" s="10"/>
      <c r="J7" s="11"/>
      <c r="K7" s="11"/>
      <c r="L7" s="11"/>
      <c r="M7" s="11"/>
      <c r="N7" s="7"/>
    </row>
    <row r="8" spans="1:14" ht="12.75" customHeight="1">
      <c r="A8" s="12" t="s">
        <v>17</v>
      </c>
      <c r="B8" s="12"/>
      <c r="C8" s="13" t="s">
        <v>8</v>
      </c>
      <c r="D8" s="13"/>
      <c r="E8" s="14" t="s">
        <v>18</v>
      </c>
      <c r="F8" s="14"/>
      <c r="G8" s="14" t="s">
        <v>19</v>
      </c>
      <c r="H8" s="13" t="s">
        <v>20</v>
      </c>
      <c r="I8" s="15" t="s">
        <v>6</v>
      </c>
      <c r="J8" s="15"/>
      <c r="K8" s="15"/>
      <c r="L8" s="15"/>
      <c r="M8" s="15"/>
      <c r="N8" s="7"/>
    </row>
    <row r="9" spans="1:14" ht="12.75">
      <c r="A9" s="12"/>
      <c r="B9" s="12"/>
      <c r="C9" s="13"/>
      <c r="D9" s="13"/>
      <c r="E9" s="14"/>
      <c r="F9" s="14"/>
      <c r="G9" s="14"/>
      <c r="H9" s="14"/>
      <c r="I9" s="14"/>
      <c r="J9" s="15"/>
      <c r="K9" s="15"/>
      <c r="L9" s="15"/>
      <c r="M9" s="15"/>
      <c r="N9" s="7"/>
    </row>
    <row r="10" spans="1:14" ht="12.75">
      <c r="A10" s="16" t="s">
        <v>21</v>
      </c>
      <c r="B10" s="17" t="s">
        <v>22</v>
      </c>
      <c r="C10" s="17" t="s">
        <v>23</v>
      </c>
      <c r="D10" s="17" t="s">
        <v>24</v>
      </c>
      <c r="E10" s="17" t="s">
        <v>25</v>
      </c>
      <c r="F10" s="18" t="s">
        <v>26</v>
      </c>
      <c r="G10" s="19" t="s">
        <v>27</v>
      </c>
      <c r="H10" s="20" t="s">
        <v>28</v>
      </c>
      <c r="I10" s="20"/>
      <c r="J10" s="20"/>
      <c r="K10" s="20" t="s">
        <v>29</v>
      </c>
      <c r="L10" s="20"/>
      <c r="M10" s="21" t="s">
        <v>30</v>
      </c>
      <c r="N10" s="22"/>
    </row>
    <row r="11" spans="1:62" ht="12.75">
      <c r="A11" s="23" t="s">
        <v>8</v>
      </c>
      <c r="B11" s="24" t="s">
        <v>8</v>
      </c>
      <c r="C11" s="24" t="s">
        <v>8</v>
      </c>
      <c r="D11" s="25" t="s">
        <v>31</v>
      </c>
      <c r="E11" s="24" t="s">
        <v>8</v>
      </c>
      <c r="F11" s="24" t="s">
        <v>8</v>
      </c>
      <c r="G11" s="26" t="s">
        <v>32</v>
      </c>
      <c r="H11" s="27" t="s">
        <v>33</v>
      </c>
      <c r="I11" s="28" t="s">
        <v>34</v>
      </c>
      <c r="J11" s="29" t="s">
        <v>35</v>
      </c>
      <c r="K11" s="27" t="s">
        <v>36</v>
      </c>
      <c r="L11" s="29" t="s">
        <v>35</v>
      </c>
      <c r="M11" s="30" t="s">
        <v>37</v>
      </c>
      <c r="N11" s="22"/>
      <c r="Z11" s="31" t="s">
        <v>38</v>
      </c>
      <c r="AA11" s="31" t="s">
        <v>39</v>
      </c>
      <c r="AB11" s="31" t="s">
        <v>40</v>
      </c>
      <c r="AC11" s="31" t="s">
        <v>41</v>
      </c>
      <c r="AD11" s="31" t="s">
        <v>42</v>
      </c>
      <c r="AE11" s="31" t="s">
        <v>43</v>
      </c>
      <c r="AF11" s="31" t="s">
        <v>44</v>
      </c>
      <c r="AG11" s="31" t="s">
        <v>45</v>
      </c>
      <c r="AH11" s="31" t="s">
        <v>46</v>
      </c>
      <c r="BH11" s="31" t="s">
        <v>47</v>
      </c>
      <c r="BI11" s="31" t="s">
        <v>48</v>
      </c>
      <c r="BJ11" s="31" t="s">
        <v>49</v>
      </c>
    </row>
    <row r="12" spans="1:47" ht="12.75">
      <c r="A12" s="32"/>
      <c r="B12" s="33"/>
      <c r="C12" s="33" t="s">
        <v>50</v>
      </c>
      <c r="D12" s="33" t="s">
        <v>51</v>
      </c>
      <c r="E12" s="32" t="s">
        <v>8</v>
      </c>
      <c r="F12" s="32" t="s">
        <v>8</v>
      </c>
      <c r="G12" s="32" t="s">
        <v>8</v>
      </c>
      <c r="H12" s="34">
        <f>SUM(H13:H13)</f>
        <v>0</v>
      </c>
      <c r="I12" s="34">
        <f>SUM(I13:I13)</f>
        <v>0</v>
      </c>
      <c r="J12" s="34">
        <f>SUM(J13:J13)</f>
        <v>0</v>
      </c>
      <c r="K12" s="35"/>
      <c r="L12" s="34">
        <f>SUM(L13:L13)</f>
        <v>0</v>
      </c>
      <c r="M12" s="35"/>
      <c r="AI12" s="31"/>
      <c r="AS12" s="36">
        <f>SUM(AJ13:AJ13)</f>
        <v>0</v>
      </c>
      <c r="AT12" s="36">
        <f>SUM(AK13:AK13)</f>
        <v>0</v>
      </c>
      <c r="AU12" s="36">
        <f>SUM(AL13:AL13)</f>
        <v>0</v>
      </c>
    </row>
    <row r="13" spans="1:62" ht="14.25">
      <c r="A13" s="10" t="s">
        <v>52</v>
      </c>
      <c r="B13" s="10"/>
      <c r="C13" s="10" t="s">
        <v>53</v>
      </c>
      <c r="D13" s="10" t="s">
        <v>54</v>
      </c>
      <c r="E13" s="10" t="s">
        <v>55</v>
      </c>
      <c r="F13" s="37">
        <v>25.5</v>
      </c>
      <c r="G13" s="37"/>
      <c r="H13" s="37">
        <f>F13*AO13</f>
        <v>0</v>
      </c>
      <c r="I13" s="37">
        <f>F13*AP13</f>
        <v>0</v>
      </c>
      <c r="J13" s="37">
        <f>F13*G13</f>
        <v>0</v>
      </c>
      <c r="K13" s="37">
        <v>0</v>
      </c>
      <c r="L13" s="37">
        <f>F13*K13</f>
        <v>0</v>
      </c>
      <c r="M13" s="38" t="s">
        <v>56</v>
      </c>
      <c r="Z13" s="37">
        <f>IF(AQ13="5",BJ13,0)</f>
        <v>0</v>
      </c>
      <c r="AB13" s="37">
        <f>IF(AQ13="1",BH13,0)</f>
        <v>0</v>
      </c>
      <c r="AC13" s="37">
        <f>IF(AQ13="1",BI13,0)</f>
        <v>0</v>
      </c>
      <c r="AD13" s="37">
        <f>IF(AQ13="7",BH13,0)</f>
        <v>0</v>
      </c>
      <c r="AE13" s="37">
        <f>IF(AQ13="7",BI13,0)</f>
        <v>0</v>
      </c>
      <c r="AF13" s="37">
        <f>IF(AQ13="2",BH13,0)</f>
        <v>0</v>
      </c>
      <c r="AG13" s="37">
        <f>IF(AQ13="2",BI13,0)</f>
        <v>0</v>
      </c>
      <c r="AH13" s="37">
        <f>IF(AQ13="0",BJ13,0)</f>
        <v>0</v>
      </c>
      <c r="AI13" s="31"/>
      <c r="AJ13" s="37">
        <f>IF(AN13=0,J13,0)</f>
        <v>0</v>
      </c>
      <c r="AK13" s="37">
        <f>IF(AN13=15,J13,0)</f>
        <v>0</v>
      </c>
      <c r="AL13" s="37">
        <f>IF(AN13=21,J13,0)</f>
        <v>0</v>
      </c>
      <c r="AN13" s="37">
        <v>21</v>
      </c>
      <c r="AO13" s="37">
        <f>G13*0</f>
        <v>0</v>
      </c>
      <c r="AP13" s="37">
        <f>G13*(1-0)</f>
        <v>0</v>
      </c>
      <c r="AQ13" s="38" t="s">
        <v>52</v>
      </c>
      <c r="AV13" s="37">
        <f>AW13+AX13</f>
        <v>0</v>
      </c>
      <c r="AW13" s="37">
        <f>F13*AO13</f>
        <v>0</v>
      </c>
      <c r="AX13" s="37">
        <f>F13*AP13</f>
        <v>0</v>
      </c>
      <c r="AY13" s="38" t="s">
        <v>57</v>
      </c>
      <c r="AZ13" s="38" t="s">
        <v>58</v>
      </c>
      <c r="BA13" s="31" t="s">
        <v>59</v>
      </c>
      <c r="BC13" s="37">
        <f>AW13+AX13</f>
        <v>0</v>
      </c>
      <c r="BD13" s="37">
        <f>G13/(100-BE13)*100</f>
        <v>0</v>
      </c>
      <c r="BE13" s="37">
        <v>0</v>
      </c>
      <c r="BF13" s="37">
        <f>L13</f>
        <v>0</v>
      </c>
      <c r="BH13" s="37">
        <f>F13*AO13</f>
        <v>0</v>
      </c>
      <c r="BI13" s="37">
        <f>F13*AP13</f>
        <v>0</v>
      </c>
      <c r="BJ13" s="37">
        <f>F13*G13</f>
        <v>0</v>
      </c>
    </row>
    <row r="14" spans="1:47" ht="14.25">
      <c r="A14" s="39"/>
      <c r="B14" s="40"/>
      <c r="C14" s="40" t="s">
        <v>60</v>
      </c>
      <c r="D14" s="40" t="s">
        <v>61</v>
      </c>
      <c r="E14" s="39" t="s">
        <v>8</v>
      </c>
      <c r="F14" s="39" t="s">
        <v>8</v>
      </c>
      <c r="G14" s="39"/>
      <c r="H14" s="36">
        <f>SUM(H15:H15)</f>
        <v>0</v>
      </c>
      <c r="I14" s="36">
        <f>SUM(I15:I15)</f>
        <v>0</v>
      </c>
      <c r="J14" s="36">
        <f>SUM(J15:J15)</f>
        <v>0</v>
      </c>
      <c r="K14" s="31"/>
      <c r="L14" s="36">
        <f>SUM(L15:L15)</f>
        <v>72.332127</v>
      </c>
      <c r="M14" s="31"/>
      <c r="AI14" s="31"/>
      <c r="AS14" s="36">
        <f>SUM(AJ15:AJ15)</f>
        <v>0</v>
      </c>
      <c r="AT14" s="36">
        <f>SUM(AK15:AK15)</f>
        <v>0</v>
      </c>
      <c r="AU14" s="36">
        <f>SUM(AL15:AL15)</f>
        <v>0</v>
      </c>
    </row>
    <row r="15" spans="1:62" ht="14.25">
      <c r="A15" s="10" t="s">
        <v>62</v>
      </c>
      <c r="B15" s="10"/>
      <c r="C15" s="10" t="s">
        <v>63</v>
      </c>
      <c r="D15" s="10" t="s">
        <v>64</v>
      </c>
      <c r="E15" s="10" t="s">
        <v>55</v>
      </c>
      <c r="F15" s="37">
        <v>26.775</v>
      </c>
      <c r="G15" s="37"/>
      <c r="H15" s="37">
        <f>F15*AO15</f>
        <v>0</v>
      </c>
      <c r="I15" s="37">
        <f>F15*AP15</f>
        <v>0</v>
      </c>
      <c r="J15" s="37">
        <f>F15*G15</f>
        <v>0</v>
      </c>
      <c r="K15" s="37">
        <v>2.70148</v>
      </c>
      <c r="L15" s="37">
        <f>F15*K15</f>
        <v>72.332127</v>
      </c>
      <c r="M15" s="38" t="s">
        <v>56</v>
      </c>
      <c r="Z15" s="37">
        <f>IF(AQ15="5",BJ15,0)</f>
        <v>0</v>
      </c>
      <c r="AB15" s="37">
        <f>IF(AQ15="1",BH15,0)</f>
        <v>0</v>
      </c>
      <c r="AC15" s="37">
        <f>IF(AQ15="1",BI15,0)</f>
        <v>0</v>
      </c>
      <c r="AD15" s="37">
        <f>IF(AQ15="7",BH15,0)</f>
        <v>0</v>
      </c>
      <c r="AE15" s="37">
        <f>IF(AQ15="7",BI15,0)</f>
        <v>0</v>
      </c>
      <c r="AF15" s="37">
        <f>IF(AQ15="2",BH15,0)</f>
        <v>0</v>
      </c>
      <c r="AG15" s="37">
        <f>IF(AQ15="2",BI15,0)</f>
        <v>0</v>
      </c>
      <c r="AH15" s="37">
        <f>IF(AQ15="0",BJ15,0)</f>
        <v>0</v>
      </c>
      <c r="AI15" s="31"/>
      <c r="AJ15" s="37">
        <f>IF(AN15=0,J15,0)</f>
        <v>0</v>
      </c>
      <c r="AK15" s="37">
        <f>IF(AN15=15,J15,0)</f>
        <v>0</v>
      </c>
      <c r="AL15" s="37">
        <f>IF(AN15=21,J15,0)</f>
        <v>0</v>
      </c>
      <c r="AN15" s="37">
        <v>21</v>
      </c>
      <c r="AO15" s="37">
        <f>G15*0.320417701863354</f>
        <v>0</v>
      </c>
      <c r="AP15" s="37">
        <f>G15*(1-0.320417701863354)</f>
        <v>0</v>
      </c>
      <c r="AQ15" s="38" t="s">
        <v>52</v>
      </c>
      <c r="AV15" s="37">
        <f>AW15+AX15</f>
        <v>0</v>
      </c>
      <c r="AW15" s="37">
        <f>F15*AO15</f>
        <v>0</v>
      </c>
      <c r="AX15" s="37">
        <f>F15*AP15</f>
        <v>0</v>
      </c>
      <c r="AY15" s="38" t="s">
        <v>65</v>
      </c>
      <c r="AZ15" s="38" t="s">
        <v>66</v>
      </c>
      <c r="BA15" s="31" t="s">
        <v>59</v>
      </c>
      <c r="BC15" s="37">
        <f>AW15+AX15</f>
        <v>0</v>
      </c>
      <c r="BD15" s="37">
        <f>G15/(100-BE15)*100</f>
        <v>0</v>
      </c>
      <c r="BE15" s="37">
        <v>0</v>
      </c>
      <c r="BF15" s="37">
        <f>L15</f>
        <v>72.332127</v>
      </c>
      <c r="BH15" s="37">
        <f>F15*AO15</f>
        <v>0</v>
      </c>
      <c r="BI15" s="37">
        <f>F15*AP15</f>
        <v>0</v>
      </c>
      <c r="BJ15" s="37">
        <f>F15*G15</f>
        <v>0</v>
      </c>
    </row>
    <row r="16" spans="1:47" ht="14.25">
      <c r="A16" s="39"/>
      <c r="B16" s="40"/>
      <c r="C16" s="40" t="s">
        <v>67</v>
      </c>
      <c r="D16" s="40" t="s">
        <v>68</v>
      </c>
      <c r="E16" s="39" t="s">
        <v>8</v>
      </c>
      <c r="F16" s="39" t="s">
        <v>8</v>
      </c>
      <c r="G16" s="39"/>
      <c r="H16" s="36">
        <f>SUM(H17:H17)</f>
        <v>0</v>
      </c>
      <c r="I16" s="36">
        <f>SUM(I17:I17)</f>
        <v>0</v>
      </c>
      <c r="J16" s="36">
        <f>SUM(J17:J17)</f>
        <v>0</v>
      </c>
      <c r="K16" s="31"/>
      <c r="L16" s="36">
        <f>SUM(L17:L17)</f>
        <v>0</v>
      </c>
      <c r="M16" s="31"/>
      <c r="AI16" s="31"/>
      <c r="AS16" s="36">
        <f>SUM(AJ17:AJ17)</f>
        <v>0</v>
      </c>
      <c r="AT16" s="36">
        <f>SUM(AK17:AK17)</f>
        <v>0</v>
      </c>
      <c r="AU16" s="36">
        <f>SUM(AL17:AL17)</f>
        <v>0</v>
      </c>
    </row>
    <row r="17" spans="1:62" ht="14.25">
      <c r="A17" s="10" t="s">
        <v>69</v>
      </c>
      <c r="B17" s="10"/>
      <c r="C17" s="10" t="s">
        <v>70</v>
      </c>
      <c r="D17" s="10" t="s">
        <v>71</v>
      </c>
      <c r="E17" s="10" t="s">
        <v>72</v>
      </c>
      <c r="F17" s="37">
        <v>34</v>
      </c>
      <c r="G17" s="37"/>
      <c r="H17" s="37">
        <f>F17*AO17</f>
        <v>0</v>
      </c>
      <c r="I17" s="37">
        <f>F17*AP17</f>
        <v>0</v>
      </c>
      <c r="J17" s="37">
        <f>F17*G17</f>
        <v>0</v>
      </c>
      <c r="K17" s="37">
        <v>0</v>
      </c>
      <c r="L17" s="37">
        <f>F17*K17</f>
        <v>0</v>
      </c>
      <c r="M17" s="38"/>
      <c r="Z17" s="37">
        <f>IF(AQ17="5",BJ17,0)</f>
        <v>0</v>
      </c>
      <c r="AB17" s="37">
        <f>IF(AQ17="1",BH17,0)</f>
        <v>0</v>
      </c>
      <c r="AC17" s="37">
        <f>IF(AQ17="1",BI17,0)</f>
        <v>0</v>
      </c>
      <c r="AD17" s="37">
        <f>IF(AQ17="7",BH17,0)</f>
        <v>0</v>
      </c>
      <c r="AE17" s="37">
        <f>IF(AQ17="7",BI17,0)</f>
        <v>0</v>
      </c>
      <c r="AF17" s="37">
        <f>IF(AQ17="2",BH17,0)</f>
        <v>0</v>
      </c>
      <c r="AG17" s="37">
        <f>IF(AQ17="2",BI17,0)</f>
        <v>0</v>
      </c>
      <c r="AH17" s="37">
        <f>IF(AQ17="0",BJ17,0)</f>
        <v>0</v>
      </c>
      <c r="AI17" s="31"/>
      <c r="AJ17" s="37">
        <f>IF(AN17=0,J17,0)</f>
        <v>0</v>
      </c>
      <c r="AK17" s="37">
        <f>IF(AN17=15,J17,0)</f>
        <v>0</v>
      </c>
      <c r="AL17" s="37">
        <f>IF(AN17=21,J17,0)</f>
        <v>0</v>
      </c>
      <c r="AN17" s="37">
        <v>21</v>
      </c>
      <c r="AO17" s="37">
        <f>G17*0.713266761768902</f>
        <v>0</v>
      </c>
      <c r="AP17" s="37">
        <f>G17*(1-0.713266761768902)</f>
        <v>0</v>
      </c>
      <c r="AQ17" s="38" t="s">
        <v>52</v>
      </c>
      <c r="AV17" s="37">
        <f>AW17+AX17</f>
        <v>0</v>
      </c>
      <c r="AW17" s="37">
        <f>F17*AO17</f>
        <v>0</v>
      </c>
      <c r="AX17" s="37">
        <f>F17*AP17</f>
        <v>0</v>
      </c>
      <c r="AY17" s="38" t="s">
        <v>73</v>
      </c>
      <c r="AZ17" s="38" t="s">
        <v>74</v>
      </c>
      <c r="BA17" s="31" t="s">
        <v>59</v>
      </c>
      <c r="BC17" s="37">
        <f>AW17+AX17</f>
        <v>0</v>
      </c>
      <c r="BD17" s="37">
        <f>G17/(100-BE17)*100</f>
        <v>0</v>
      </c>
      <c r="BE17" s="37">
        <v>0</v>
      </c>
      <c r="BF17" s="37">
        <f>L17</f>
        <v>0</v>
      </c>
      <c r="BH17" s="37">
        <f>F17*AO17</f>
        <v>0</v>
      </c>
      <c r="BI17" s="37">
        <f>F17*AP17</f>
        <v>0</v>
      </c>
      <c r="BJ17" s="37">
        <f>F17*G17</f>
        <v>0</v>
      </c>
    </row>
    <row r="18" spans="1:47" ht="14.25">
      <c r="A18" s="39"/>
      <c r="B18" s="40"/>
      <c r="C18" s="40" t="s">
        <v>75</v>
      </c>
      <c r="D18" s="40" t="s">
        <v>76</v>
      </c>
      <c r="E18" s="39" t="s">
        <v>8</v>
      </c>
      <c r="F18" s="39" t="s">
        <v>8</v>
      </c>
      <c r="G18" s="39"/>
      <c r="H18" s="36">
        <f>SUM(H19:H19)</f>
        <v>0</v>
      </c>
      <c r="I18" s="36">
        <f>SUM(I19:I19)</f>
        <v>0</v>
      </c>
      <c r="J18" s="36">
        <f>SUM(J19:J19)</f>
        <v>0</v>
      </c>
      <c r="K18" s="31"/>
      <c r="L18" s="36">
        <f>SUM(L19:L19)</f>
        <v>0.36719999999999997</v>
      </c>
      <c r="M18" s="31"/>
      <c r="AI18" s="31"/>
      <c r="AS18" s="36">
        <f>SUM(AJ19:AJ19)</f>
        <v>0</v>
      </c>
      <c r="AT18" s="36">
        <f>SUM(AK19:AK19)</f>
        <v>0</v>
      </c>
      <c r="AU18" s="36">
        <f>SUM(AL19:AL19)</f>
        <v>0</v>
      </c>
    </row>
    <row r="19" spans="1:62" ht="14.25">
      <c r="A19" s="10" t="s">
        <v>77</v>
      </c>
      <c r="B19" s="10"/>
      <c r="C19" s="10" t="s">
        <v>78</v>
      </c>
      <c r="D19" s="10" t="s">
        <v>79</v>
      </c>
      <c r="E19" s="10" t="s">
        <v>80</v>
      </c>
      <c r="F19" s="37">
        <v>25.5</v>
      </c>
      <c r="G19" s="37"/>
      <c r="H19" s="37">
        <f>F19*AO19</f>
        <v>0</v>
      </c>
      <c r="I19" s="37">
        <f>F19*AP19</f>
        <v>0</v>
      </c>
      <c r="J19" s="37">
        <f>F19*G19</f>
        <v>0</v>
      </c>
      <c r="K19" s="37">
        <v>0.0144</v>
      </c>
      <c r="L19" s="37">
        <f>F19*K19</f>
        <v>0.36719999999999997</v>
      </c>
      <c r="M19" s="38" t="s">
        <v>56</v>
      </c>
      <c r="Z19" s="37">
        <f>IF(AQ19="5",BJ19,0)</f>
        <v>0</v>
      </c>
      <c r="AB19" s="37">
        <f>IF(AQ19="1",BH19,0)</f>
        <v>0</v>
      </c>
      <c r="AC19" s="37">
        <f>IF(AQ19="1",BI19,0)</f>
        <v>0</v>
      </c>
      <c r="AD19" s="37">
        <f>IF(AQ19="7",BH19,0)</f>
        <v>0</v>
      </c>
      <c r="AE19" s="37">
        <f>IF(AQ19="7",BI19,0)</f>
        <v>0</v>
      </c>
      <c r="AF19" s="37">
        <f>IF(AQ19="2",BH19,0)</f>
        <v>0</v>
      </c>
      <c r="AG19" s="37">
        <f>IF(AQ19="2",BI19,0)</f>
        <v>0</v>
      </c>
      <c r="AH19" s="37">
        <f>IF(AQ19="0",BJ19,0)</f>
        <v>0</v>
      </c>
      <c r="AI19" s="31"/>
      <c r="AJ19" s="37">
        <f>IF(AN19=0,J19,0)</f>
        <v>0</v>
      </c>
      <c r="AK19" s="37">
        <f>IF(AN19=15,J19,0)</f>
        <v>0</v>
      </c>
      <c r="AL19" s="37">
        <f>IF(AN19=21,J19,0)</f>
        <v>0</v>
      </c>
      <c r="AN19" s="37">
        <v>21</v>
      </c>
      <c r="AO19" s="37">
        <f>G19*0.181745406824147</f>
        <v>0</v>
      </c>
      <c r="AP19" s="37">
        <f>G19*(1-0.181745406824147)</f>
        <v>0</v>
      </c>
      <c r="AQ19" s="38" t="s">
        <v>52</v>
      </c>
      <c r="AV19" s="37">
        <f>AW19+AX19</f>
        <v>0</v>
      </c>
      <c r="AW19" s="37">
        <f>F19*AO19</f>
        <v>0</v>
      </c>
      <c r="AX19" s="37">
        <f>F19*AP19</f>
        <v>0</v>
      </c>
      <c r="AY19" s="38" t="s">
        <v>81</v>
      </c>
      <c r="AZ19" s="38" t="s">
        <v>82</v>
      </c>
      <c r="BA19" s="31" t="s">
        <v>59</v>
      </c>
      <c r="BC19" s="37">
        <f>AW19+AX19</f>
        <v>0</v>
      </c>
      <c r="BD19" s="37">
        <f>G19/(100-BE19)*100</f>
        <v>0</v>
      </c>
      <c r="BE19" s="37">
        <v>0</v>
      </c>
      <c r="BF19" s="37">
        <f>L19</f>
        <v>0.36719999999999997</v>
      </c>
      <c r="BH19" s="37">
        <f>F19*AO19</f>
        <v>0</v>
      </c>
      <c r="BI19" s="37">
        <f>F19*AP19</f>
        <v>0</v>
      </c>
      <c r="BJ19" s="37">
        <f>F19*G19</f>
        <v>0</v>
      </c>
    </row>
    <row r="20" spans="1:47" ht="14.25">
      <c r="A20" s="39"/>
      <c r="B20" s="40"/>
      <c r="C20" s="40" t="s">
        <v>83</v>
      </c>
      <c r="D20" s="40" t="s">
        <v>84</v>
      </c>
      <c r="E20" s="39" t="s">
        <v>8</v>
      </c>
      <c r="F20" s="39" t="s">
        <v>8</v>
      </c>
      <c r="G20" s="39"/>
      <c r="H20" s="36">
        <f>SUM(H21:H23)</f>
        <v>0</v>
      </c>
      <c r="I20" s="36">
        <f>SUM(I21:I23)</f>
        <v>0</v>
      </c>
      <c r="J20" s="36">
        <f>SUM(J21:J23)</f>
        <v>0</v>
      </c>
      <c r="K20" s="31"/>
      <c r="L20" s="36">
        <f>SUM(L21:L23)</f>
        <v>0.699864</v>
      </c>
      <c r="M20" s="31"/>
      <c r="AI20" s="31"/>
      <c r="AS20" s="36">
        <f>SUM(AJ21:AJ23)</f>
        <v>0</v>
      </c>
      <c r="AT20" s="36">
        <f>SUM(AK21:AK23)</f>
        <v>0</v>
      </c>
      <c r="AU20" s="36">
        <f>SUM(AL21:AL23)</f>
        <v>0</v>
      </c>
    </row>
    <row r="21" spans="1:62" ht="14.25">
      <c r="A21" s="10" t="s">
        <v>85</v>
      </c>
      <c r="B21" s="10"/>
      <c r="C21" s="10" t="s">
        <v>86</v>
      </c>
      <c r="D21" s="10" t="s">
        <v>87</v>
      </c>
      <c r="E21" s="10" t="s">
        <v>72</v>
      </c>
      <c r="F21" s="37">
        <v>39</v>
      </c>
      <c r="G21" s="37"/>
      <c r="H21" s="37">
        <f aca="true" t="shared" si="0" ref="H21:H23">F21*AO21</f>
        <v>0</v>
      </c>
      <c r="I21" s="37">
        <f aca="true" t="shared" si="1" ref="I21:I23">F21*AP21</f>
        <v>0</v>
      </c>
      <c r="J21" s="37">
        <f aca="true" t="shared" si="2" ref="J21:J23">F21*G21</f>
        <v>0</v>
      </c>
      <c r="K21" s="37">
        <v>0.00386</v>
      </c>
      <c r="L21" s="37">
        <f aca="true" t="shared" si="3" ref="L21:L23">F21*K21</f>
        <v>0.15054</v>
      </c>
      <c r="M21" s="38" t="s">
        <v>56</v>
      </c>
      <c r="Z21" s="37">
        <f aca="true" t="shared" si="4" ref="Z21:Z23">IF(AQ21="5",BJ21,0)</f>
        <v>0</v>
      </c>
      <c r="AB21" s="37">
        <f aca="true" t="shared" si="5" ref="AB21:AB23">IF(AQ21="1",BH21,0)</f>
        <v>0</v>
      </c>
      <c r="AC21" s="37">
        <f aca="true" t="shared" si="6" ref="AC21:AC23">IF(AQ21="1",BI21,0)</f>
        <v>0</v>
      </c>
      <c r="AD21" s="37">
        <f aca="true" t="shared" si="7" ref="AD21:AD23">IF(AQ21="7",BH21,0)</f>
        <v>0</v>
      </c>
      <c r="AE21" s="37">
        <f aca="true" t="shared" si="8" ref="AE21:AE23">IF(AQ21="7",BI21,0)</f>
        <v>0</v>
      </c>
      <c r="AF21" s="37">
        <f aca="true" t="shared" si="9" ref="AF21:AF23">IF(AQ21="2",BH21,0)</f>
        <v>0</v>
      </c>
      <c r="AG21" s="37">
        <f aca="true" t="shared" si="10" ref="AG21:AG23">IF(AQ21="2",BI21,0)</f>
        <v>0</v>
      </c>
      <c r="AH21" s="37">
        <f aca="true" t="shared" si="11" ref="AH21:AH23">IF(AQ21="0",BJ21,0)</f>
        <v>0</v>
      </c>
      <c r="AI21" s="31"/>
      <c r="AJ21" s="37">
        <f aca="true" t="shared" si="12" ref="AJ21:AJ23">IF(AN21=0,J21,0)</f>
        <v>0</v>
      </c>
      <c r="AK21" s="37">
        <f aca="true" t="shared" si="13" ref="AK21:AK23">IF(AN21=15,J21,0)</f>
        <v>0</v>
      </c>
      <c r="AL21" s="37">
        <f aca="true" t="shared" si="14" ref="AL21:AL23">IF(AN21=21,J21,0)</f>
        <v>0</v>
      </c>
      <c r="AN21" s="37">
        <v>21</v>
      </c>
      <c r="AO21" s="37">
        <f>G21*0.200992710431767</f>
        <v>0</v>
      </c>
      <c r="AP21" s="37">
        <f>G21*(1-0.200992710431767)</f>
        <v>0</v>
      </c>
      <c r="AQ21" s="38" t="s">
        <v>88</v>
      </c>
      <c r="AV21" s="37">
        <f aca="true" t="shared" si="15" ref="AV21:AV23">AW21+AX21</f>
        <v>0</v>
      </c>
      <c r="AW21" s="37">
        <f aca="true" t="shared" si="16" ref="AW21:AW23">F21*AO21</f>
        <v>0</v>
      </c>
      <c r="AX21" s="37">
        <f aca="true" t="shared" si="17" ref="AX21:AX23">F21*AP21</f>
        <v>0</v>
      </c>
      <c r="AY21" s="38" t="s">
        <v>89</v>
      </c>
      <c r="AZ21" s="38" t="s">
        <v>90</v>
      </c>
      <c r="BA21" s="31" t="s">
        <v>59</v>
      </c>
      <c r="BC21" s="37">
        <f aca="true" t="shared" si="18" ref="BC21:BC23">AW21+AX21</f>
        <v>0</v>
      </c>
      <c r="BD21" s="37">
        <f aca="true" t="shared" si="19" ref="BD21:BD23">G21/(100-BE21)*100</f>
        <v>0</v>
      </c>
      <c r="BE21" s="37">
        <v>0</v>
      </c>
      <c r="BF21" s="37">
        <f aca="true" t="shared" si="20" ref="BF21:BF23">L21</f>
        <v>0.15054</v>
      </c>
      <c r="BH21" s="37">
        <f aca="true" t="shared" si="21" ref="BH21:BH23">F21*AO21</f>
        <v>0</v>
      </c>
      <c r="BI21" s="37">
        <f aca="true" t="shared" si="22" ref="BI21:BI23">F21*AP21</f>
        <v>0</v>
      </c>
      <c r="BJ21" s="37">
        <f aca="true" t="shared" si="23" ref="BJ21:BJ23">F21*G21</f>
        <v>0</v>
      </c>
    </row>
    <row r="22" spans="1:62" ht="14.25">
      <c r="A22" s="10" t="s">
        <v>91</v>
      </c>
      <c r="B22" s="10"/>
      <c r="C22" s="10" t="s">
        <v>92</v>
      </c>
      <c r="D22" s="10" t="s">
        <v>93</v>
      </c>
      <c r="E22" s="10" t="s">
        <v>72</v>
      </c>
      <c r="F22" s="37">
        <v>39</v>
      </c>
      <c r="G22" s="37"/>
      <c r="H22" s="37">
        <f t="shared" si="0"/>
        <v>0</v>
      </c>
      <c r="I22" s="37">
        <f t="shared" si="1"/>
        <v>0</v>
      </c>
      <c r="J22" s="37">
        <f t="shared" si="2"/>
        <v>0</v>
      </c>
      <c r="K22" s="37">
        <v>0.01316</v>
      </c>
      <c r="L22" s="37">
        <f t="shared" si="3"/>
        <v>0.51324</v>
      </c>
      <c r="M22" s="38" t="s">
        <v>56</v>
      </c>
      <c r="Z22" s="37">
        <f t="shared" si="4"/>
        <v>0</v>
      </c>
      <c r="AB22" s="37">
        <f t="shared" si="5"/>
        <v>0</v>
      </c>
      <c r="AC22" s="37">
        <f t="shared" si="6"/>
        <v>0</v>
      </c>
      <c r="AD22" s="37">
        <f t="shared" si="7"/>
        <v>0</v>
      </c>
      <c r="AE22" s="37">
        <f t="shared" si="8"/>
        <v>0</v>
      </c>
      <c r="AF22" s="37">
        <f t="shared" si="9"/>
        <v>0</v>
      </c>
      <c r="AG22" s="37">
        <f t="shared" si="10"/>
        <v>0</v>
      </c>
      <c r="AH22" s="37">
        <f t="shared" si="11"/>
        <v>0</v>
      </c>
      <c r="AI22" s="31"/>
      <c r="AJ22" s="37">
        <f t="shared" si="12"/>
        <v>0</v>
      </c>
      <c r="AK22" s="37">
        <f t="shared" si="13"/>
        <v>0</v>
      </c>
      <c r="AL22" s="37">
        <f t="shared" si="14"/>
        <v>0</v>
      </c>
      <c r="AN22" s="37">
        <v>21</v>
      </c>
      <c r="AO22" s="37">
        <f>G22*0.0615755627009646</f>
        <v>0</v>
      </c>
      <c r="AP22" s="37">
        <f>G22*(1-0.0615755627009646)</f>
        <v>0</v>
      </c>
      <c r="AQ22" s="38" t="s">
        <v>88</v>
      </c>
      <c r="AV22" s="37">
        <f t="shared" si="15"/>
        <v>0</v>
      </c>
      <c r="AW22" s="37">
        <f t="shared" si="16"/>
        <v>0</v>
      </c>
      <c r="AX22" s="37">
        <f t="shared" si="17"/>
        <v>0</v>
      </c>
      <c r="AY22" s="38" t="s">
        <v>89</v>
      </c>
      <c r="AZ22" s="38" t="s">
        <v>90</v>
      </c>
      <c r="BA22" s="31" t="s">
        <v>59</v>
      </c>
      <c r="BC22" s="37">
        <f t="shared" si="18"/>
        <v>0</v>
      </c>
      <c r="BD22" s="37">
        <f t="shared" si="19"/>
        <v>0</v>
      </c>
      <c r="BE22" s="37">
        <v>0</v>
      </c>
      <c r="BF22" s="37">
        <f t="shared" si="20"/>
        <v>0.51324</v>
      </c>
      <c r="BH22" s="37">
        <f t="shared" si="21"/>
        <v>0</v>
      </c>
      <c r="BI22" s="37">
        <f t="shared" si="22"/>
        <v>0</v>
      </c>
      <c r="BJ22" s="37">
        <f t="shared" si="23"/>
        <v>0</v>
      </c>
    </row>
    <row r="23" spans="1:62" ht="14.25">
      <c r="A23" s="10" t="s">
        <v>88</v>
      </c>
      <c r="B23" s="10"/>
      <c r="C23" s="10" t="s">
        <v>94</v>
      </c>
      <c r="D23" s="10" t="s">
        <v>95</v>
      </c>
      <c r="E23" s="10" t="s">
        <v>55</v>
      </c>
      <c r="F23" s="37">
        <v>1.24</v>
      </c>
      <c r="G23" s="37"/>
      <c r="H23" s="37">
        <f t="shared" si="0"/>
        <v>0</v>
      </c>
      <c r="I23" s="37">
        <f t="shared" si="1"/>
        <v>0</v>
      </c>
      <c r="J23" s="37">
        <f t="shared" si="2"/>
        <v>0</v>
      </c>
      <c r="K23" s="37">
        <v>0.0291</v>
      </c>
      <c r="L23" s="37">
        <f t="shared" si="3"/>
        <v>0.036084</v>
      </c>
      <c r="M23" s="38" t="s">
        <v>56</v>
      </c>
      <c r="Z23" s="37">
        <f t="shared" si="4"/>
        <v>0</v>
      </c>
      <c r="AB23" s="37">
        <f t="shared" si="5"/>
        <v>0</v>
      </c>
      <c r="AC23" s="37">
        <f t="shared" si="6"/>
        <v>0</v>
      </c>
      <c r="AD23" s="37">
        <f t="shared" si="7"/>
        <v>0</v>
      </c>
      <c r="AE23" s="37">
        <f t="shared" si="8"/>
        <v>0</v>
      </c>
      <c r="AF23" s="37">
        <f t="shared" si="9"/>
        <v>0</v>
      </c>
      <c r="AG23" s="37">
        <f t="shared" si="10"/>
        <v>0</v>
      </c>
      <c r="AH23" s="37">
        <f t="shared" si="11"/>
        <v>0</v>
      </c>
      <c r="AI23" s="31"/>
      <c r="AJ23" s="37">
        <f t="shared" si="12"/>
        <v>0</v>
      </c>
      <c r="AK23" s="37">
        <f t="shared" si="13"/>
        <v>0</v>
      </c>
      <c r="AL23" s="37">
        <f t="shared" si="14"/>
        <v>0</v>
      </c>
      <c r="AN23" s="37">
        <v>21</v>
      </c>
      <c r="AO23" s="37">
        <f>G23*1</f>
        <v>0</v>
      </c>
      <c r="AP23" s="37">
        <f>G23*(1-1)</f>
        <v>0</v>
      </c>
      <c r="AQ23" s="38" t="s">
        <v>88</v>
      </c>
      <c r="AV23" s="37">
        <f t="shared" si="15"/>
        <v>0</v>
      </c>
      <c r="AW23" s="37">
        <f t="shared" si="16"/>
        <v>0</v>
      </c>
      <c r="AX23" s="37">
        <f t="shared" si="17"/>
        <v>0</v>
      </c>
      <c r="AY23" s="38" t="s">
        <v>89</v>
      </c>
      <c r="AZ23" s="38" t="s">
        <v>90</v>
      </c>
      <c r="BA23" s="31" t="s">
        <v>59</v>
      </c>
      <c r="BC23" s="37">
        <f t="shared" si="18"/>
        <v>0</v>
      </c>
      <c r="BD23" s="37">
        <f t="shared" si="19"/>
        <v>0</v>
      </c>
      <c r="BE23" s="37">
        <v>0</v>
      </c>
      <c r="BF23" s="37">
        <f t="shared" si="20"/>
        <v>0.036084</v>
      </c>
      <c r="BH23" s="37">
        <f t="shared" si="21"/>
        <v>0</v>
      </c>
      <c r="BI23" s="37">
        <f t="shared" si="22"/>
        <v>0</v>
      </c>
      <c r="BJ23" s="37">
        <f t="shared" si="23"/>
        <v>0</v>
      </c>
    </row>
    <row r="24" spans="1:47" ht="14.25">
      <c r="A24" s="39"/>
      <c r="B24" s="40"/>
      <c r="C24" s="40" t="s">
        <v>96</v>
      </c>
      <c r="D24" s="40" t="s">
        <v>97</v>
      </c>
      <c r="E24" s="39" t="s">
        <v>8</v>
      </c>
      <c r="F24" s="39" t="s">
        <v>8</v>
      </c>
      <c r="G24" s="39"/>
      <c r="H24" s="36">
        <f>SUM(H25:H25)</f>
        <v>0</v>
      </c>
      <c r="I24" s="36">
        <f>SUM(I25:I25)</f>
        <v>0</v>
      </c>
      <c r="J24" s="36">
        <f>SUM(J25:J25)</f>
        <v>0</v>
      </c>
      <c r="K24" s="31"/>
      <c r="L24" s="36">
        <f>SUM(L25:L25)</f>
        <v>0.502</v>
      </c>
      <c r="M24" s="31"/>
      <c r="AI24" s="31"/>
      <c r="AS24" s="36">
        <f>SUM(AJ25:AJ25)</f>
        <v>0</v>
      </c>
      <c r="AT24" s="36">
        <f>SUM(AK25:AK25)</f>
        <v>0</v>
      </c>
      <c r="AU24" s="36">
        <f>SUM(AL25:AL25)</f>
        <v>0</v>
      </c>
    </row>
    <row r="25" spans="1:62" ht="14.25">
      <c r="A25" s="10" t="s">
        <v>98</v>
      </c>
      <c r="B25" s="10"/>
      <c r="C25" s="10" t="s">
        <v>99</v>
      </c>
      <c r="D25" s="10" t="s">
        <v>100</v>
      </c>
      <c r="E25" s="10" t="s">
        <v>80</v>
      </c>
      <c r="F25" s="37">
        <v>25</v>
      </c>
      <c r="G25" s="37"/>
      <c r="H25" s="37">
        <f>F25*AO25</f>
        <v>0</v>
      </c>
      <c r="I25" s="37">
        <f>F25*AP25</f>
        <v>0</v>
      </c>
      <c r="J25" s="37">
        <f>F25*G25</f>
        <v>0</v>
      </c>
      <c r="K25" s="37">
        <v>0.02008</v>
      </c>
      <c r="L25" s="37">
        <f>F25*K25</f>
        <v>0.502</v>
      </c>
      <c r="M25" s="38" t="s">
        <v>56</v>
      </c>
      <c r="Z25" s="37">
        <f>IF(AQ25="5",BJ25,0)</f>
        <v>0</v>
      </c>
      <c r="AB25" s="37">
        <f>IF(AQ25="1",BH25,0)</f>
        <v>0</v>
      </c>
      <c r="AC25" s="37">
        <f>IF(AQ25="1",BI25,0)</f>
        <v>0</v>
      </c>
      <c r="AD25" s="37">
        <f>IF(AQ25="7",BH25,0)</f>
        <v>0</v>
      </c>
      <c r="AE25" s="37">
        <f>IF(AQ25="7",BI25,0)</f>
        <v>0</v>
      </c>
      <c r="AF25" s="37">
        <f>IF(AQ25="2",BH25,0)</f>
        <v>0</v>
      </c>
      <c r="AG25" s="37">
        <f>IF(AQ25="2",BI25,0)</f>
        <v>0</v>
      </c>
      <c r="AH25" s="37">
        <f>IF(AQ25="0",BJ25,0)</f>
        <v>0</v>
      </c>
      <c r="AI25" s="31"/>
      <c r="AJ25" s="37">
        <f>IF(AN25=0,J25,0)</f>
        <v>0</v>
      </c>
      <c r="AK25" s="37">
        <f>IF(AN25=15,J25,0)</f>
        <v>0</v>
      </c>
      <c r="AL25" s="37">
        <f>IF(AN25=21,J25,0)</f>
        <v>0</v>
      </c>
      <c r="AN25" s="37">
        <v>21</v>
      </c>
      <c r="AO25" s="37">
        <f>G25*0.270378378378378</f>
        <v>0</v>
      </c>
      <c r="AP25" s="37">
        <f>G25*(1-0.270378378378378)</f>
        <v>0</v>
      </c>
      <c r="AQ25" s="38" t="s">
        <v>52</v>
      </c>
      <c r="AV25" s="37">
        <f>AW25+AX25</f>
        <v>0</v>
      </c>
      <c r="AW25" s="37">
        <f>F25*AO25</f>
        <v>0</v>
      </c>
      <c r="AX25" s="37">
        <f>F25*AP25</f>
        <v>0</v>
      </c>
      <c r="AY25" s="38" t="s">
        <v>101</v>
      </c>
      <c r="AZ25" s="38" t="s">
        <v>74</v>
      </c>
      <c r="BA25" s="31" t="s">
        <v>59</v>
      </c>
      <c r="BC25" s="37">
        <f>AW25+AX25</f>
        <v>0</v>
      </c>
      <c r="BD25" s="37">
        <f>G25/(100-BE25)*100</f>
        <v>0</v>
      </c>
      <c r="BE25" s="37">
        <v>0</v>
      </c>
      <c r="BF25" s="37">
        <f>L25</f>
        <v>0.502</v>
      </c>
      <c r="BH25" s="37">
        <f>F25*AO25</f>
        <v>0</v>
      </c>
      <c r="BI25" s="37">
        <f>F25*AP25</f>
        <v>0</v>
      </c>
      <c r="BJ25" s="37">
        <f>F25*G25</f>
        <v>0</v>
      </c>
    </row>
    <row r="26" spans="1:47" ht="14.25">
      <c r="A26" s="39"/>
      <c r="B26" s="40"/>
      <c r="C26" s="40" t="s">
        <v>102</v>
      </c>
      <c r="D26" s="40" t="s">
        <v>103</v>
      </c>
      <c r="E26" s="39" t="s">
        <v>8</v>
      </c>
      <c r="F26" s="39" t="s">
        <v>8</v>
      </c>
      <c r="G26" s="39"/>
      <c r="H26" s="36">
        <f>SUM(H27:H27)</f>
        <v>0</v>
      </c>
      <c r="I26" s="36">
        <f>SUM(I27:I27)</f>
        <v>0</v>
      </c>
      <c r="J26" s="36">
        <f>SUM(J27:J27)</f>
        <v>0</v>
      </c>
      <c r="K26" s="31"/>
      <c r="L26" s="36">
        <f>SUM(L27:L27)</f>
        <v>70.125</v>
      </c>
      <c r="M26" s="31"/>
      <c r="AI26" s="31"/>
      <c r="AS26" s="36">
        <f>SUM(AJ27:AJ27)</f>
        <v>0</v>
      </c>
      <c r="AT26" s="36">
        <f>SUM(AK27:AK27)</f>
        <v>0</v>
      </c>
      <c r="AU26" s="36">
        <f>SUM(AL27:AL27)</f>
        <v>0</v>
      </c>
    </row>
    <row r="27" spans="1:62" ht="14.25">
      <c r="A27" s="10" t="s">
        <v>104</v>
      </c>
      <c r="B27" s="10"/>
      <c r="C27" s="10" t="s">
        <v>105</v>
      </c>
      <c r="D27" s="10" t="s">
        <v>106</v>
      </c>
      <c r="E27" s="10" t="s">
        <v>55</v>
      </c>
      <c r="F27" s="37">
        <v>25.5</v>
      </c>
      <c r="G27" s="37"/>
      <c r="H27" s="37">
        <f>F27*AO27</f>
        <v>0</v>
      </c>
      <c r="I27" s="37">
        <f>F27*AP27</f>
        <v>0</v>
      </c>
      <c r="J27" s="37">
        <f>F27*G27</f>
        <v>0</v>
      </c>
      <c r="K27" s="37">
        <v>2.75</v>
      </c>
      <c r="L27" s="37">
        <f>F27*K27</f>
        <v>70.125</v>
      </c>
      <c r="M27" s="38" t="s">
        <v>56</v>
      </c>
      <c r="Z27" s="37">
        <f>IF(AQ27="5",BJ27,0)</f>
        <v>0</v>
      </c>
      <c r="AB27" s="37">
        <f>IF(AQ27="1",BH27,0)</f>
        <v>0</v>
      </c>
      <c r="AC27" s="37">
        <f>IF(AQ27="1",BI27,0)</f>
        <v>0</v>
      </c>
      <c r="AD27" s="37">
        <f>IF(AQ27="7",BH27,0)</f>
        <v>0</v>
      </c>
      <c r="AE27" s="37">
        <f>IF(AQ27="7",BI27,0)</f>
        <v>0</v>
      </c>
      <c r="AF27" s="37">
        <f>IF(AQ27="2",BH27,0)</f>
        <v>0</v>
      </c>
      <c r="AG27" s="37">
        <f>IF(AQ27="2",BI27,0)</f>
        <v>0</v>
      </c>
      <c r="AH27" s="37">
        <f>IF(AQ27="0",BJ27,0)</f>
        <v>0</v>
      </c>
      <c r="AI27" s="31"/>
      <c r="AJ27" s="37">
        <f>IF(AN27=0,J27,0)</f>
        <v>0</v>
      </c>
      <c r="AK27" s="37">
        <f>IF(AN27=15,J27,0)</f>
        <v>0</v>
      </c>
      <c r="AL27" s="37">
        <f>IF(AN27=21,J27,0)</f>
        <v>0</v>
      </c>
      <c r="AN27" s="37">
        <v>21</v>
      </c>
      <c r="AO27" s="37">
        <f>G27*0</f>
        <v>0</v>
      </c>
      <c r="AP27" s="37">
        <f>G27*(1-0)</f>
        <v>0</v>
      </c>
      <c r="AQ27" s="38" t="s">
        <v>52</v>
      </c>
      <c r="AV27" s="37">
        <f>AW27+AX27</f>
        <v>0</v>
      </c>
      <c r="AW27" s="37">
        <f>F27*AO27</f>
        <v>0</v>
      </c>
      <c r="AX27" s="37">
        <f>F27*AP27</f>
        <v>0</v>
      </c>
      <c r="AY27" s="38" t="s">
        <v>107</v>
      </c>
      <c r="AZ27" s="38" t="s">
        <v>74</v>
      </c>
      <c r="BA27" s="31" t="s">
        <v>59</v>
      </c>
      <c r="BC27" s="37">
        <f>AW27+AX27</f>
        <v>0</v>
      </c>
      <c r="BD27" s="37">
        <f>G27/(100-BE27)*100</f>
        <v>0</v>
      </c>
      <c r="BE27" s="37">
        <v>0</v>
      </c>
      <c r="BF27" s="37">
        <f>L27</f>
        <v>70.125</v>
      </c>
      <c r="BH27" s="37">
        <f>F27*AO27</f>
        <v>0</v>
      </c>
      <c r="BI27" s="37">
        <f>F27*AP27</f>
        <v>0</v>
      </c>
      <c r="BJ27" s="37">
        <f>F27*G27</f>
        <v>0</v>
      </c>
    </row>
    <row r="28" spans="1:47" ht="14.25">
      <c r="A28" s="39"/>
      <c r="B28" s="40"/>
      <c r="C28" s="40" t="s">
        <v>108</v>
      </c>
      <c r="D28" s="40" t="s">
        <v>109</v>
      </c>
      <c r="E28" s="39" t="s">
        <v>8</v>
      </c>
      <c r="F28" s="39" t="s">
        <v>8</v>
      </c>
      <c r="G28" s="39"/>
      <c r="H28" s="36">
        <f>SUM(H29:H29)</f>
        <v>0</v>
      </c>
      <c r="I28" s="36">
        <f>SUM(I29:I29)</f>
        <v>0</v>
      </c>
      <c r="J28" s="36">
        <f>SUM(J29:J29)</f>
        <v>0</v>
      </c>
      <c r="K28" s="31"/>
      <c r="L28" s="36">
        <f>SUM(L29:L29)</f>
        <v>0</v>
      </c>
      <c r="M28" s="31"/>
      <c r="AI28" s="31"/>
      <c r="AS28" s="36">
        <f>SUM(AJ29:AJ29)</f>
        <v>0</v>
      </c>
      <c r="AT28" s="36">
        <f>SUM(AK29:AK29)</f>
        <v>0</v>
      </c>
      <c r="AU28" s="36">
        <f>SUM(AL29:AL29)</f>
        <v>0</v>
      </c>
    </row>
    <row r="29" spans="1:62" ht="14.25">
      <c r="A29" s="10" t="s">
        <v>110</v>
      </c>
      <c r="B29" s="10"/>
      <c r="C29" s="10" t="s">
        <v>111</v>
      </c>
      <c r="D29" s="10" t="s">
        <v>112</v>
      </c>
      <c r="E29" s="10" t="s">
        <v>55</v>
      </c>
      <c r="F29" s="37">
        <v>0</v>
      </c>
      <c r="G29" s="37"/>
      <c r="H29" s="37">
        <f>F29*AO29</f>
        <v>0</v>
      </c>
      <c r="I29" s="37">
        <f>F29*AP29</f>
        <v>0</v>
      </c>
      <c r="J29" s="37">
        <f>F29*G29</f>
        <v>0</v>
      </c>
      <c r="K29" s="37">
        <v>0.0834</v>
      </c>
      <c r="L29" s="37">
        <f>F29*K29</f>
        <v>0</v>
      </c>
      <c r="M29" s="38" t="s">
        <v>56</v>
      </c>
      <c r="Z29" s="37">
        <f>IF(AQ29="5",BJ29,0)</f>
        <v>0</v>
      </c>
      <c r="AB29" s="37">
        <f>IF(AQ29="1",BH29,0)</f>
        <v>0</v>
      </c>
      <c r="AC29" s="37">
        <f>IF(AQ29="1",BI29,0)</f>
        <v>0</v>
      </c>
      <c r="AD29" s="37">
        <f>IF(AQ29="7",BH29,0)</f>
        <v>0</v>
      </c>
      <c r="AE29" s="37">
        <f>IF(AQ29="7",BI29,0)</f>
        <v>0</v>
      </c>
      <c r="AF29" s="37">
        <f>IF(AQ29="2",BH29,0)</f>
        <v>0</v>
      </c>
      <c r="AG29" s="37">
        <f>IF(AQ29="2",BI29,0)</f>
        <v>0</v>
      </c>
      <c r="AH29" s="37">
        <f>IF(AQ29="0",BJ29,0)</f>
        <v>0</v>
      </c>
      <c r="AI29" s="31"/>
      <c r="AJ29" s="37">
        <f>IF(AN29=0,J29,0)</f>
        <v>0</v>
      </c>
      <c r="AK29" s="37">
        <f>IF(AN29=15,J29,0)</f>
        <v>0</v>
      </c>
      <c r="AL29" s="37">
        <f>IF(AN29=21,J29,0)</f>
        <v>0</v>
      </c>
      <c r="AN29" s="37">
        <v>21</v>
      </c>
      <c r="AO29" s="37">
        <f>G29*0</f>
        <v>0</v>
      </c>
      <c r="AP29" s="37">
        <f>G29*(1-0)</f>
        <v>0</v>
      </c>
      <c r="AQ29" s="38" t="s">
        <v>52</v>
      </c>
      <c r="AV29" s="37">
        <f>AW29+AX29</f>
        <v>0</v>
      </c>
      <c r="AW29" s="37">
        <f>F29*AO29</f>
        <v>0</v>
      </c>
      <c r="AX29" s="37">
        <f>F29*AP29</f>
        <v>0</v>
      </c>
      <c r="AY29" s="38" t="s">
        <v>113</v>
      </c>
      <c r="AZ29" s="38" t="s">
        <v>74</v>
      </c>
      <c r="BA29" s="31" t="s">
        <v>59</v>
      </c>
      <c r="BC29" s="37">
        <f>AW29+AX29</f>
        <v>0</v>
      </c>
      <c r="BD29" s="37">
        <f>G29/(100-BE29)*100</f>
        <v>0</v>
      </c>
      <c r="BE29" s="37">
        <v>0</v>
      </c>
      <c r="BF29" s="37">
        <f>L29</f>
        <v>0</v>
      </c>
      <c r="BH29" s="37">
        <f>F29*AO29</f>
        <v>0</v>
      </c>
      <c r="BI29" s="37">
        <f>F29*AP29</f>
        <v>0</v>
      </c>
      <c r="BJ29" s="37">
        <f>F29*G29</f>
        <v>0</v>
      </c>
    </row>
    <row r="30" spans="1:47" ht="14.25">
      <c r="A30" s="39"/>
      <c r="B30" s="40"/>
      <c r="C30" s="40"/>
      <c r="D30" s="40" t="s">
        <v>114</v>
      </c>
      <c r="E30" s="39" t="s">
        <v>8</v>
      </c>
      <c r="F30" s="39" t="s">
        <v>8</v>
      </c>
      <c r="G30" s="39"/>
      <c r="H30" s="36">
        <f>SUM(H31:H31)</f>
        <v>0</v>
      </c>
      <c r="I30" s="36">
        <f>SUM(I31:I31)</f>
        <v>0</v>
      </c>
      <c r="J30" s="36">
        <f>SUM(J31:J31)</f>
        <v>0</v>
      </c>
      <c r="K30" s="31"/>
      <c r="L30" s="36">
        <f>SUM(L31:L31)</f>
        <v>0.682</v>
      </c>
      <c r="M30" s="31"/>
      <c r="AI30" s="31"/>
      <c r="AS30" s="36">
        <f>SUM(AJ31:AJ31)</f>
        <v>0</v>
      </c>
      <c r="AT30" s="36">
        <f>SUM(AK31:AK31)</f>
        <v>0</v>
      </c>
      <c r="AU30" s="36">
        <f>SUM(AL31:AL31)</f>
        <v>0</v>
      </c>
    </row>
    <row r="31" spans="1:62" ht="14.25">
      <c r="A31" s="41" t="s">
        <v>115</v>
      </c>
      <c r="B31" s="41"/>
      <c r="C31" s="41" t="s">
        <v>116</v>
      </c>
      <c r="D31" s="41" t="s">
        <v>117</v>
      </c>
      <c r="E31" s="41" t="s">
        <v>55</v>
      </c>
      <c r="F31" s="42">
        <v>1.24</v>
      </c>
      <c r="G31" s="42"/>
      <c r="H31" s="42">
        <f>F31*AO31</f>
        <v>0</v>
      </c>
      <c r="I31" s="42">
        <f>F31*AP31</f>
        <v>0</v>
      </c>
      <c r="J31" s="42">
        <f>F31*G31</f>
        <v>0</v>
      </c>
      <c r="K31" s="42">
        <v>0.55</v>
      </c>
      <c r="L31" s="42">
        <f>F31*K31</f>
        <v>0.682</v>
      </c>
      <c r="M31" s="43" t="s">
        <v>56</v>
      </c>
      <c r="Z31" s="37">
        <f>IF(AQ31="5",BJ31,0)</f>
        <v>0</v>
      </c>
      <c r="AB31" s="37">
        <f>IF(AQ31="1",BH31,0)</f>
        <v>0</v>
      </c>
      <c r="AC31" s="37">
        <f>IF(AQ31="1",BI31,0)</f>
        <v>0</v>
      </c>
      <c r="AD31" s="37">
        <f>IF(AQ31="7",BH31,0)</f>
        <v>0</v>
      </c>
      <c r="AE31" s="37">
        <f>IF(AQ31="7",BI31,0)</f>
        <v>0</v>
      </c>
      <c r="AF31" s="37">
        <f>IF(AQ31="2",BH31,0)</f>
        <v>0</v>
      </c>
      <c r="AG31" s="37">
        <f>IF(AQ31="2",BI31,0)</f>
        <v>0</v>
      </c>
      <c r="AH31" s="37">
        <f>IF(AQ31="0",BJ31,0)</f>
        <v>0</v>
      </c>
      <c r="AI31" s="31"/>
      <c r="AJ31" s="37">
        <f>IF(AN31=0,J31,0)</f>
        <v>0</v>
      </c>
      <c r="AK31" s="37">
        <f>IF(AN31=15,J31,0)</f>
        <v>0</v>
      </c>
      <c r="AL31" s="37">
        <f>IF(AN31=21,J31,0)</f>
        <v>0</v>
      </c>
      <c r="AN31" s="37">
        <v>21</v>
      </c>
      <c r="AO31" s="37">
        <f>G31*1</f>
        <v>0</v>
      </c>
      <c r="AP31" s="37">
        <f>G31*(1-1)</f>
        <v>0</v>
      </c>
      <c r="AQ31" s="38" t="s">
        <v>118</v>
      </c>
      <c r="AV31" s="37">
        <f>AW31+AX31</f>
        <v>0</v>
      </c>
      <c r="AW31" s="37">
        <f>F31*AO31</f>
        <v>0</v>
      </c>
      <c r="AX31" s="37">
        <f>F31*AP31</f>
        <v>0</v>
      </c>
      <c r="AY31" s="38" t="s">
        <v>119</v>
      </c>
      <c r="AZ31" s="38" t="s">
        <v>120</v>
      </c>
      <c r="BA31" s="31" t="s">
        <v>59</v>
      </c>
      <c r="BC31" s="37">
        <f>AW31+AX31</f>
        <v>0</v>
      </c>
      <c r="BD31" s="37">
        <f>G31/(100-BE31)*100</f>
        <v>0</v>
      </c>
      <c r="BE31" s="37">
        <v>0</v>
      </c>
      <c r="BF31" s="37">
        <f>L31</f>
        <v>0.682</v>
      </c>
      <c r="BH31" s="37">
        <f>F31*AO31</f>
        <v>0</v>
      </c>
      <c r="BI31" s="37">
        <f>F31*AP31</f>
        <v>0</v>
      </c>
      <c r="BJ31" s="37">
        <f>F31*G31</f>
        <v>0</v>
      </c>
    </row>
    <row r="32" spans="1:13" ht="12.75">
      <c r="A32" s="44"/>
      <c r="B32" s="44"/>
      <c r="C32" s="44"/>
      <c r="D32" s="44"/>
      <c r="E32" s="44"/>
      <c r="F32" s="44"/>
      <c r="G32" s="44"/>
      <c r="H32" s="45" t="s">
        <v>121</v>
      </c>
      <c r="I32" s="45"/>
      <c r="J32" s="46">
        <f>J12+J14+J16+J18+J20+J24+J26+J28+J30</f>
        <v>0</v>
      </c>
      <c r="K32" s="44"/>
      <c r="L32" s="44"/>
      <c r="M32" s="44"/>
    </row>
    <row r="33" ht="10.5" customHeight="1">
      <c r="A33" s="47" t="s">
        <v>122</v>
      </c>
    </row>
    <row r="34" spans="1:13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</sheetData>
  <sheetProtection selectLockedCells="1" selectUnlockedCells="1"/>
  <mergeCells count="29">
    <mergeCell ref="A1:M1"/>
    <mergeCell ref="A2:B3"/>
    <mergeCell ref="C2:D3"/>
    <mergeCell ref="E2:F3"/>
    <mergeCell ref="G2:G3"/>
    <mergeCell ref="H2:H3"/>
    <mergeCell ref="I2:M3"/>
    <mergeCell ref="A4:B5"/>
    <mergeCell ref="C4:D5"/>
    <mergeCell ref="E4:F5"/>
    <mergeCell ref="G4:G5"/>
    <mergeCell ref="H4:H5"/>
    <mergeCell ref="I4:M5"/>
    <mergeCell ref="A6:B7"/>
    <mergeCell ref="C6:D7"/>
    <mergeCell ref="E6:F7"/>
    <mergeCell ref="G6:G7"/>
    <mergeCell ref="H6:H7"/>
    <mergeCell ref="I6:M7"/>
    <mergeCell ref="A8:B9"/>
    <mergeCell ref="C8:D9"/>
    <mergeCell ref="E8:F9"/>
    <mergeCell ref="G8:G9"/>
    <mergeCell ref="H8:H9"/>
    <mergeCell ref="I8:M9"/>
    <mergeCell ref="H10:J10"/>
    <mergeCell ref="K10:L10"/>
    <mergeCell ref="H32:I32"/>
    <mergeCell ref="A34:M34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11.57421875" style="0" hidden="1" customWidth="1"/>
    <col min="10" max="16384" width="11.57421875" style="0" customWidth="1"/>
  </cols>
  <sheetData>
    <row r="1" spans="1:7" ht="72.75" customHeight="1">
      <c r="A1" s="1" t="s">
        <v>123</v>
      </c>
      <c r="B1" s="1"/>
      <c r="C1" s="1"/>
      <c r="D1" s="1"/>
      <c r="E1" s="1"/>
      <c r="F1" s="1"/>
      <c r="G1" s="1"/>
    </row>
    <row r="2" spans="1:8" ht="12.75" customHeight="1">
      <c r="A2" s="2" t="s">
        <v>1</v>
      </c>
      <c r="B2" s="3">
        <f>'Stavební rozpočet'!C2</f>
        <v>0</v>
      </c>
      <c r="C2" s="3"/>
      <c r="D2" s="5" t="s">
        <v>5</v>
      </c>
      <c r="E2" s="48">
        <f>'Stavební rozpočet'!I2</f>
        <v>0</v>
      </c>
      <c r="F2" s="48"/>
      <c r="G2" s="48"/>
      <c r="H2" s="7"/>
    </row>
    <row r="3" spans="1:8" ht="12.75" customHeight="1">
      <c r="A3" s="2"/>
      <c r="B3" s="3"/>
      <c r="C3" s="3"/>
      <c r="D3" s="5"/>
      <c r="E3" s="5"/>
      <c r="F3" s="48"/>
      <c r="G3" s="48"/>
      <c r="H3" s="7"/>
    </row>
    <row r="4" spans="1:8" ht="12.75" customHeight="1">
      <c r="A4" s="8" t="s">
        <v>7</v>
      </c>
      <c r="B4" s="9">
        <f>'Stavební rozpočet'!C4</f>
        <v>0</v>
      </c>
      <c r="C4" s="9"/>
      <c r="D4" s="9" t="s">
        <v>11</v>
      </c>
      <c r="E4" s="49">
        <f>'Stavební rozpočet'!I4</f>
        <v>0</v>
      </c>
      <c r="F4" s="49"/>
      <c r="G4" s="49"/>
      <c r="H4" s="7"/>
    </row>
    <row r="5" spans="1:8" ht="12.75" customHeight="1">
      <c r="A5" s="8"/>
      <c r="B5" s="9"/>
      <c r="C5" s="9"/>
      <c r="D5" s="9"/>
      <c r="E5" s="9"/>
      <c r="F5" s="49"/>
      <c r="G5" s="49"/>
      <c r="H5" s="7"/>
    </row>
    <row r="6" spans="1:8" ht="12.75" customHeight="1">
      <c r="A6" s="8" t="s">
        <v>12</v>
      </c>
      <c r="B6" s="9">
        <f>'Stavební rozpočet'!C6</f>
        <v>0</v>
      </c>
      <c r="C6" s="9"/>
      <c r="D6" s="9" t="s">
        <v>16</v>
      </c>
      <c r="E6" s="49">
        <f>'Stavební rozpočet'!I6</f>
        <v>0</v>
      </c>
      <c r="F6" s="49"/>
      <c r="G6" s="49"/>
      <c r="H6" s="7"/>
    </row>
    <row r="7" spans="1:8" ht="12.75" customHeight="1">
      <c r="A7" s="8"/>
      <c r="B7" s="9"/>
      <c r="C7" s="9"/>
      <c r="D7" s="9"/>
      <c r="E7" s="9"/>
      <c r="F7" s="49"/>
      <c r="G7" s="49"/>
      <c r="H7" s="7"/>
    </row>
    <row r="8" spans="1:8" ht="12.75" customHeight="1">
      <c r="A8" s="12" t="s">
        <v>20</v>
      </c>
      <c r="B8" s="13">
        <f>'Stavební rozpočet'!I8</f>
        <v>0</v>
      </c>
      <c r="C8" s="13"/>
      <c r="D8" s="14" t="s">
        <v>18</v>
      </c>
      <c r="E8" s="50">
        <f>'Stavební rozpočet'!G8</f>
        <v>0</v>
      </c>
      <c r="F8" s="50"/>
      <c r="G8" s="50"/>
      <c r="H8" s="7"/>
    </row>
    <row r="9" spans="1:8" ht="12.75">
      <c r="A9" s="12"/>
      <c r="B9" s="13"/>
      <c r="C9" s="13"/>
      <c r="D9" s="14"/>
      <c r="E9" s="14"/>
      <c r="F9" s="50"/>
      <c r="G9" s="50"/>
      <c r="H9" s="7"/>
    </row>
    <row r="10" spans="1:8" ht="12.75">
      <c r="A10" s="51" t="s">
        <v>22</v>
      </c>
      <c r="B10" s="52" t="s">
        <v>23</v>
      </c>
      <c r="C10" s="53" t="s">
        <v>24</v>
      </c>
      <c r="D10" s="54" t="s">
        <v>124</v>
      </c>
      <c r="E10" s="54" t="s">
        <v>125</v>
      </c>
      <c r="F10" s="54" t="s">
        <v>126</v>
      </c>
      <c r="G10" s="55" t="s">
        <v>127</v>
      </c>
      <c r="H10" s="22"/>
    </row>
    <row r="11" spans="1:9" ht="12.75">
      <c r="A11" s="56"/>
      <c r="B11" s="56" t="s">
        <v>50</v>
      </c>
      <c r="C11" s="56" t="s">
        <v>51</v>
      </c>
      <c r="D11" s="57">
        <f>'Stavební rozpočet'!H12</f>
        <v>0</v>
      </c>
      <c r="E11" s="57">
        <f>'Stavební rozpočet'!I12</f>
        <v>0</v>
      </c>
      <c r="F11" s="57">
        <f>'Stavební rozpočet'!J12</f>
        <v>0</v>
      </c>
      <c r="G11" s="57">
        <f>'Stavební rozpočet'!L12</f>
        <v>0</v>
      </c>
      <c r="H11" s="37" t="s">
        <v>128</v>
      </c>
      <c r="I11" s="37">
        <f aca="true" t="shared" si="0" ref="I11:I19">IF(H11="F",0,F11)</f>
        <v>0</v>
      </c>
    </row>
    <row r="12" spans="1:9" ht="12.75">
      <c r="A12" s="10"/>
      <c r="B12" s="10" t="s">
        <v>60</v>
      </c>
      <c r="C12" s="10" t="s">
        <v>61</v>
      </c>
      <c r="D12" s="37">
        <f>'Stavební rozpočet'!H14</f>
        <v>0</v>
      </c>
      <c r="E12" s="37">
        <f>'Stavební rozpočet'!I14</f>
        <v>0</v>
      </c>
      <c r="F12" s="37">
        <f>'Stavební rozpočet'!J14</f>
        <v>0</v>
      </c>
      <c r="G12" s="37">
        <f>'Stavební rozpočet'!L14</f>
        <v>72.332127</v>
      </c>
      <c r="H12" s="37" t="s">
        <v>128</v>
      </c>
      <c r="I12" s="37">
        <f t="shared" si="0"/>
        <v>0</v>
      </c>
    </row>
    <row r="13" spans="1:9" ht="12.75">
      <c r="A13" s="10"/>
      <c r="B13" s="10" t="s">
        <v>67</v>
      </c>
      <c r="C13" s="10" t="s">
        <v>68</v>
      </c>
      <c r="D13" s="37">
        <f>'Stavební rozpočet'!H16</f>
        <v>0</v>
      </c>
      <c r="E13" s="37">
        <f>'Stavební rozpočet'!I16</f>
        <v>0</v>
      </c>
      <c r="F13" s="37">
        <f>'Stavební rozpočet'!J16</f>
        <v>0</v>
      </c>
      <c r="G13" s="37">
        <f>'Stavební rozpočet'!L16</f>
        <v>0</v>
      </c>
      <c r="H13" s="37" t="s">
        <v>128</v>
      </c>
      <c r="I13" s="37">
        <f t="shared" si="0"/>
        <v>0</v>
      </c>
    </row>
    <row r="14" spans="1:9" ht="12.75">
      <c r="A14" s="10"/>
      <c r="B14" s="10" t="s">
        <v>75</v>
      </c>
      <c r="C14" s="10" t="s">
        <v>76</v>
      </c>
      <c r="D14" s="37">
        <f>'Stavební rozpočet'!H18</f>
        <v>0</v>
      </c>
      <c r="E14" s="37">
        <f>'Stavební rozpočet'!I18</f>
        <v>0</v>
      </c>
      <c r="F14" s="37">
        <f>'Stavební rozpočet'!J18</f>
        <v>0</v>
      </c>
      <c r="G14" s="37">
        <f>'Stavební rozpočet'!L18</f>
        <v>0.36719999999999997</v>
      </c>
      <c r="H14" s="37" t="s">
        <v>128</v>
      </c>
      <c r="I14" s="37">
        <f t="shared" si="0"/>
        <v>0</v>
      </c>
    </row>
    <row r="15" spans="1:9" ht="12.75">
      <c r="A15" s="10"/>
      <c r="B15" s="10" t="s">
        <v>83</v>
      </c>
      <c r="C15" s="10" t="s">
        <v>84</v>
      </c>
      <c r="D15" s="37">
        <f>'Stavební rozpočet'!H20</f>
        <v>0</v>
      </c>
      <c r="E15" s="37">
        <f>'Stavební rozpočet'!I20</f>
        <v>0</v>
      </c>
      <c r="F15" s="37">
        <f>'Stavební rozpočet'!J20</f>
        <v>0</v>
      </c>
      <c r="G15" s="37">
        <f>'Stavební rozpočet'!L20</f>
        <v>0.699864</v>
      </c>
      <c r="H15" s="37" t="s">
        <v>128</v>
      </c>
      <c r="I15" s="37">
        <f t="shared" si="0"/>
        <v>0</v>
      </c>
    </row>
    <row r="16" spans="1:9" ht="12.75">
      <c r="A16" s="10"/>
      <c r="B16" s="10" t="s">
        <v>96</v>
      </c>
      <c r="C16" s="10" t="s">
        <v>97</v>
      </c>
      <c r="D16" s="37">
        <f>'Stavební rozpočet'!H24</f>
        <v>0</v>
      </c>
      <c r="E16" s="37">
        <f>'Stavební rozpočet'!I24</f>
        <v>0</v>
      </c>
      <c r="F16" s="37">
        <f>'Stavební rozpočet'!J24</f>
        <v>0</v>
      </c>
      <c r="G16" s="37">
        <f>'Stavební rozpočet'!L24</f>
        <v>0.502</v>
      </c>
      <c r="H16" s="37" t="s">
        <v>128</v>
      </c>
      <c r="I16" s="37">
        <f t="shared" si="0"/>
        <v>0</v>
      </c>
    </row>
    <row r="17" spans="1:9" ht="12.75">
      <c r="A17" s="10"/>
      <c r="B17" s="10" t="s">
        <v>102</v>
      </c>
      <c r="C17" s="10" t="s">
        <v>103</v>
      </c>
      <c r="D17" s="37">
        <f>'Stavební rozpočet'!H26</f>
        <v>0</v>
      </c>
      <c r="E17" s="37">
        <f>'Stavební rozpočet'!I26</f>
        <v>0</v>
      </c>
      <c r="F17" s="37">
        <f>'Stavební rozpočet'!J26</f>
        <v>0</v>
      </c>
      <c r="G17" s="37">
        <f>'Stavební rozpočet'!L26</f>
        <v>70.125</v>
      </c>
      <c r="H17" s="37" t="s">
        <v>128</v>
      </c>
      <c r="I17" s="37">
        <f t="shared" si="0"/>
        <v>0</v>
      </c>
    </row>
    <row r="18" spans="1:9" ht="12.75">
      <c r="A18" s="10"/>
      <c r="B18" s="10" t="s">
        <v>108</v>
      </c>
      <c r="C18" s="10" t="s">
        <v>109</v>
      </c>
      <c r="D18" s="37">
        <f>'Stavební rozpočet'!H28</f>
        <v>0</v>
      </c>
      <c r="E18" s="37">
        <f>'Stavební rozpočet'!I28</f>
        <v>0</v>
      </c>
      <c r="F18" s="37">
        <f>'Stavební rozpočet'!J28</f>
        <v>0</v>
      </c>
      <c r="G18" s="37">
        <f>'Stavební rozpočet'!L28</f>
        <v>0</v>
      </c>
      <c r="H18" s="37" t="s">
        <v>128</v>
      </c>
      <c r="I18" s="37">
        <f t="shared" si="0"/>
        <v>0</v>
      </c>
    </row>
    <row r="19" spans="1:9" ht="12.75">
      <c r="A19" s="10"/>
      <c r="B19" s="10"/>
      <c r="C19" s="10" t="s">
        <v>114</v>
      </c>
      <c r="D19" s="37">
        <f>'Stavební rozpočet'!H30</f>
        <v>0</v>
      </c>
      <c r="E19" s="37">
        <f>'Stavební rozpočet'!I30</f>
        <v>0</v>
      </c>
      <c r="F19" s="37">
        <f>'Stavební rozpočet'!J30</f>
        <v>0</v>
      </c>
      <c r="G19" s="37">
        <f>'Stavební rozpočet'!L30</f>
        <v>0.682</v>
      </c>
      <c r="H19" s="37" t="s">
        <v>128</v>
      </c>
      <c r="I19" s="37">
        <f t="shared" si="0"/>
        <v>0</v>
      </c>
    </row>
    <row r="21" spans="5:6" ht="12.75">
      <c r="E21" s="58" t="s">
        <v>121</v>
      </c>
      <c r="F21" s="59">
        <f>SUM(I11:I19)</f>
        <v>0</v>
      </c>
    </row>
  </sheetData>
  <sheetProtection selectLockedCells="1" selectUnlockedCells="1"/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2" width="9.140625" style="0" customWidth="1"/>
    <col min="3" max="3" width="13.28125" style="0" customWidth="1"/>
    <col min="4" max="4" width="44.00390625" style="0" customWidth="1"/>
    <col min="5" max="5" width="14.57421875" style="0" customWidth="1"/>
    <col min="6" max="6" width="24.140625" style="0" customWidth="1"/>
    <col min="7" max="7" width="15.7109375" style="0" customWidth="1"/>
    <col min="8" max="8" width="18.140625" style="0" customWidth="1"/>
    <col min="9" max="16384" width="11.57421875" style="0" customWidth="1"/>
  </cols>
  <sheetData>
    <row r="1" spans="1:8" ht="72.75" customHeight="1">
      <c r="A1" s="1" t="s">
        <v>129</v>
      </c>
      <c r="B1" s="1"/>
      <c r="C1" s="1"/>
      <c r="D1" s="1"/>
      <c r="E1" s="1"/>
      <c r="F1" s="1"/>
      <c r="G1" s="1"/>
      <c r="H1" s="1"/>
    </row>
    <row r="2" spans="1:9" ht="12.75" customHeight="1">
      <c r="A2" s="2" t="s">
        <v>1</v>
      </c>
      <c r="B2" s="2"/>
      <c r="C2" s="3">
        <f>'Stavební rozpočet'!C2</f>
        <v>0</v>
      </c>
      <c r="D2" s="3"/>
      <c r="E2" s="5" t="s">
        <v>5</v>
      </c>
      <c r="F2" s="48">
        <f>'Stavební rozpočet'!I2</f>
        <v>0</v>
      </c>
      <c r="G2" s="48"/>
      <c r="H2" s="48"/>
      <c r="I2" s="7"/>
    </row>
    <row r="3" spans="1:9" ht="12.75" customHeight="1">
      <c r="A3" s="2"/>
      <c r="B3" s="2"/>
      <c r="C3" s="3"/>
      <c r="D3" s="3"/>
      <c r="E3" s="5"/>
      <c r="F3" s="5"/>
      <c r="G3" s="48"/>
      <c r="H3" s="48"/>
      <c r="I3" s="7"/>
    </row>
    <row r="4" spans="1:9" ht="12.75" customHeight="1">
      <c r="A4" s="8" t="s">
        <v>7</v>
      </c>
      <c r="B4" s="8"/>
      <c r="C4" s="9">
        <f>'Stavební rozpočet'!C4</f>
        <v>0</v>
      </c>
      <c r="D4" s="9"/>
      <c r="E4" s="9" t="s">
        <v>11</v>
      </c>
      <c r="F4" s="49">
        <f>'Stavební rozpočet'!I4</f>
        <v>0</v>
      </c>
      <c r="G4" s="49"/>
      <c r="H4" s="49"/>
      <c r="I4" s="7"/>
    </row>
    <row r="5" spans="1:9" ht="12.75" customHeight="1">
      <c r="A5" s="8"/>
      <c r="B5" s="8"/>
      <c r="C5" s="9"/>
      <c r="D5" s="9"/>
      <c r="E5" s="9"/>
      <c r="F5" s="9"/>
      <c r="G5" s="49"/>
      <c r="H5" s="49"/>
      <c r="I5" s="7"/>
    </row>
    <row r="6" spans="1:9" ht="12.75" customHeight="1">
      <c r="A6" s="8" t="s">
        <v>12</v>
      </c>
      <c r="B6" s="8"/>
      <c r="C6" s="9">
        <f>'Stavební rozpočet'!C6</f>
        <v>0</v>
      </c>
      <c r="D6" s="9"/>
      <c r="E6" s="9" t="s">
        <v>16</v>
      </c>
      <c r="F6" s="49">
        <f>'Stavební rozpočet'!I6</f>
        <v>0</v>
      </c>
      <c r="G6" s="49"/>
      <c r="H6" s="49"/>
      <c r="I6" s="7"/>
    </row>
    <row r="7" spans="1:9" ht="12.75" customHeight="1">
      <c r="A7" s="8"/>
      <c r="B7" s="8"/>
      <c r="C7" s="9"/>
      <c r="D7" s="9"/>
      <c r="E7" s="9"/>
      <c r="F7" s="9"/>
      <c r="G7" s="49"/>
      <c r="H7" s="49"/>
      <c r="I7" s="7"/>
    </row>
    <row r="8" spans="1:9" ht="12.75" customHeight="1">
      <c r="A8" s="12" t="s">
        <v>20</v>
      </c>
      <c r="B8" s="12"/>
      <c r="C8" s="13">
        <f>'Stavební rozpočet'!I8</f>
        <v>0</v>
      </c>
      <c r="D8" s="13"/>
      <c r="E8" s="13" t="s">
        <v>18</v>
      </c>
      <c r="F8" s="50">
        <f>'Stavební rozpočet'!G8</f>
        <v>0</v>
      </c>
      <c r="G8" s="50"/>
      <c r="H8" s="50"/>
      <c r="I8" s="7"/>
    </row>
    <row r="9" spans="1:9" ht="12.75">
      <c r="A9" s="12"/>
      <c r="B9" s="12"/>
      <c r="C9" s="13"/>
      <c r="D9" s="13"/>
      <c r="E9" s="13"/>
      <c r="F9" s="13"/>
      <c r="G9" s="50"/>
      <c r="H9" s="50"/>
      <c r="I9" s="7"/>
    </row>
    <row r="10" spans="1:9" ht="12.75">
      <c r="A10" s="52" t="s">
        <v>21</v>
      </c>
      <c r="B10" s="53" t="s">
        <v>22</v>
      </c>
      <c r="C10" s="53" t="s">
        <v>23</v>
      </c>
      <c r="D10" s="53" t="s">
        <v>24</v>
      </c>
      <c r="E10" s="53"/>
      <c r="F10" s="53" t="s">
        <v>25</v>
      </c>
      <c r="G10" s="60" t="s">
        <v>26</v>
      </c>
      <c r="H10" s="51" t="s">
        <v>130</v>
      </c>
      <c r="I10" s="22"/>
    </row>
    <row r="11" spans="1:8" ht="12.75">
      <c r="A11" s="61"/>
      <c r="B11" s="61"/>
      <c r="C11" s="61"/>
      <c r="D11" s="61"/>
      <c r="E11" s="61"/>
      <c r="F11" s="61"/>
      <c r="G11" s="61"/>
      <c r="H11" s="61"/>
    </row>
    <row r="12" ht="10.5" customHeight="1">
      <c r="A12" s="47" t="s">
        <v>122</v>
      </c>
    </row>
    <row r="13" spans="1:7" ht="12.75" customHeight="1">
      <c r="A13" s="9"/>
      <c r="B13" s="9"/>
      <c r="C13" s="9"/>
      <c r="D13" s="9"/>
      <c r="E13" s="9"/>
      <c r="F13" s="9"/>
      <c r="G13" s="9"/>
    </row>
  </sheetData>
  <sheetProtection selectLockedCells="1" selectUnlockedCells="1"/>
  <mergeCells count="19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  <mergeCell ref="D10:E10"/>
    <mergeCell ref="A13:G13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1" width="16.421875" style="0" customWidth="1"/>
    <col min="2" max="2" width="48.7109375" style="0" customWidth="1"/>
    <col min="3" max="3" width="15.28125" style="0" customWidth="1"/>
    <col min="4" max="4" width="10.28125" style="0" customWidth="1"/>
    <col min="5" max="5" width="8.421875" style="0" customWidth="1"/>
    <col min="6" max="7" width="11.8515625" style="0" customWidth="1"/>
    <col min="8" max="8" width="19.8515625" style="0" customWidth="1"/>
    <col min="9" max="16384" width="11.57421875" style="0" customWidth="1"/>
  </cols>
  <sheetData>
    <row r="1" spans="1:8" ht="72.75" customHeight="1">
      <c r="A1" s="1" t="s">
        <v>131</v>
      </c>
      <c r="B1" s="1"/>
      <c r="C1" s="1"/>
      <c r="D1" s="1"/>
      <c r="E1" s="1"/>
      <c r="F1" s="1"/>
      <c r="G1" s="1"/>
      <c r="H1" s="1"/>
    </row>
    <row r="2" spans="1:9" ht="12.75" customHeight="1">
      <c r="A2" s="2" t="s">
        <v>1</v>
      </c>
      <c r="B2" s="3">
        <f>'Stavební rozpočet'!C2</f>
        <v>0</v>
      </c>
      <c r="C2" s="4" t="s">
        <v>3</v>
      </c>
      <c r="D2" s="5">
        <f>'Stavební rozpočet'!G2</f>
        <v>0</v>
      </c>
      <c r="E2" s="5"/>
      <c r="F2" s="5" t="s">
        <v>5</v>
      </c>
      <c r="G2" s="48">
        <f>'Stavební rozpočet'!I2</f>
        <v>0</v>
      </c>
      <c r="H2" s="48"/>
      <c r="I2" s="7"/>
    </row>
    <row r="3" spans="1:9" ht="12.75" customHeight="1">
      <c r="A3" s="2"/>
      <c r="B3" s="3"/>
      <c r="C3" s="4"/>
      <c r="D3" s="4"/>
      <c r="E3" s="5"/>
      <c r="F3" s="5"/>
      <c r="G3" s="5"/>
      <c r="H3" s="48"/>
      <c r="I3" s="7"/>
    </row>
    <row r="4" spans="1:9" ht="12.75" customHeight="1">
      <c r="A4" s="8" t="s">
        <v>7</v>
      </c>
      <c r="B4" s="9">
        <f>'Stavební rozpočet'!C4</f>
        <v>0</v>
      </c>
      <c r="C4" s="10" t="s">
        <v>9</v>
      </c>
      <c r="D4" s="9">
        <f>'Stavební rozpočet'!G4</f>
        <v>0</v>
      </c>
      <c r="E4" s="9"/>
      <c r="F4" s="9" t="s">
        <v>11</v>
      </c>
      <c r="G4" s="49">
        <f>'Stavební rozpočet'!I4</f>
        <v>0</v>
      </c>
      <c r="H4" s="49"/>
      <c r="I4" s="7"/>
    </row>
    <row r="5" spans="1:9" ht="12.75" customHeight="1">
      <c r="A5" s="8"/>
      <c r="B5" s="9"/>
      <c r="C5" s="9"/>
      <c r="D5" s="9"/>
      <c r="E5" s="9"/>
      <c r="F5" s="9"/>
      <c r="G5" s="9"/>
      <c r="H5" s="49"/>
      <c r="I5" s="7"/>
    </row>
    <row r="6" spans="1:9" ht="12.75" customHeight="1">
      <c r="A6" s="8" t="s">
        <v>12</v>
      </c>
      <c r="B6" s="9">
        <f>'Stavební rozpočet'!C6</f>
        <v>0</v>
      </c>
      <c r="C6" s="10" t="s">
        <v>14</v>
      </c>
      <c r="D6" s="9">
        <f>'Stavební rozpočet'!G6</f>
        <v>0</v>
      </c>
      <c r="E6" s="9"/>
      <c r="F6" s="9" t="s">
        <v>16</v>
      </c>
      <c r="G6" s="49">
        <f>'Stavební rozpočet'!I6</f>
        <v>0</v>
      </c>
      <c r="H6" s="49"/>
      <c r="I6" s="7"/>
    </row>
    <row r="7" spans="1:9" ht="12.75" customHeight="1">
      <c r="A7" s="8"/>
      <c r="B7" s="9"/>
      <c r="C7" s="9"/>
      <c r="D7" s="9"/>
      <c r="E7" s="9"/>
      <c r="F7" s="9"/>
      <c r="G7" s="9"/>
      <c r="H7" s="49"/>
      <c r="I7" s="7"/>
    </row>
    <row r="8" spans="1:9" ht="12.75" customHeight="1">
      <c r="A8" s="12" t="s">
        <v>17</v>
      </c>
      <c r="B8" s="13">
        <f>'Stavební rozpočet'!C8</f>
        <v>0</v>
      </c>
      <c r="C8" s="14" t="s">
        <v>18</v>
      </c>
      <c r="D8" s="13">
        <f>'Stavební rozpočet'!G8</f>
        <v>0</v>
      </c>
      <c r="E8" s="13"/>
      <c r="F8" s="13" t="s">
        <v>20</v>
      </c>
      <c r="G8" s="50">
        <f>'Stavební rozpočet'!I8</f>
        <v>0</v>
      </c>
      <c r="H8" s="50"/>
      <c r="I8" s="7"/>
    </row>
    <row r="9" spans="1:9" ht="12.75">
      <c r="A9" s="12"/>
      <c r="B9" s="13"/>
      <c r="C9" s="13"/>
      <c r="D9" s="13"/>
      <c r="E9" s="13"/>
      <c r="F9" s="13"/>
      <c r="G9" s="13"/>
      <c r="H9" s="50"/>
      <c r="I9" s="7"/>
    </row>
    <row r="10" spans="1:9" ht="12.75">
      <c r="A10" s="52" t="s">
        <v>23</v>
      </c>
      <c r="B10" s="53" t="s">
        <v>24</v>
      </c>
      <c r="C10" s="60" t="s">
        <v>132</v>
      </c>
      <c r="D10" s="60" t="s">
        <v>133</v>
      </c>
      <c r="E10" s="60" t="s">
        <v>134</v>
      </c>
      <c r="F10" s="62" t="s">
        <v>135</v>
      </c>
      <c r="G10" s="62"/>
      <c r="H10" s="62"/>
      <c r="I10" s="22"/>
    </row>
    <row r="11" spans="1:8" ht="10.5" customHeight="1">
      <c r="A11" s="63" t="s">
        <v>122</v>
      </c>
      <c r="B11" s="61"/>
      <c r="C11" s="61"/>
      <c r="D11" s="61"/>
      <c r="E11" s="61"/>
      <c r="F11" s="61"/>
      <c r="G11" s="61"/>
      <c r="H11" s="61"/>
    </row>
    <row r="12" spans="1:8" ht="12.75" customHeight="1">
      <c r="A12" s="9"/>
      <c r="B12" s="9"/>
      <c r="C12" s="9"/>
      <c r="D12" s="9"/>
      <c r="E12" s="9"/>
      <c r="F12" s="9"/>
      <c r="G12" s="9"/>
      <c r="H12" s="9"/>
    </row>
  </sheetData>
  <sheetProtection selectLockedCells="1" selectUnlockedCells="1"/>
  <mergeCells count="27">
    <mergeCell ref="A1:H1"/>
    <mergeCell ref="A2:A3"/>
    <mergeCell ref="B2:B3"/>
    <mergeCell ref="C2:C3"/>
    <mergeCell ref="D2:E3"/>
    <mergeCell ref="F2:F3"/>
    <mergeCell ref="G2:H3"/>
    <mergeCell ref="A4:A5"/>
    <mergeCell ref="B4:B5"/>
    <mergeCell ref="C4:C5"/>
    <mergeCell ref="D4:E5"/>
    <mergeCell ref="F4:F5"/>
    <mergeCell ref="G4:H5"/>
    <mergeCell ref="A6:A7"/>
    <mergeCell ref="B6:B7"/>
    <mergeCell ref="C6:C7"/>
    <mergeCell ref="D6:E7"/>
    <mergeCell ref="F6:F7"/>
    <mergeCell ref="G6:H7"/>
    <mergeCell ref="A8:A9"/>
    <mergeCell ref="B8:B9"/>
    <mergeCell ref="C8:C9"/>
    <mergeCell ref="D8:E9"/>
    <mergeCell ref="F8:F9"/>
    <mergeCell ref="G8:H9"/>
    <mergeCell ref="F10:H10"/>
    <mergeCell ref="A12:H12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1" width="14.57421875" style="0" customWidth="1"/>
    <col min="2" max="2" width="10.421875" style="0" customWidth="1"/>
    <col min="3" max="3" width="14.57421875" style="0" customWidth="1"/>
    <col min="4" max="4" width="39.8515625" style="0" customWidth="1"/>
    <col min="5" max="5" width="16.140625" style="0" customWidth="1"/>
    <col min="6" max="6" width="23.28125" style="0" customWidth="1"/>
    <col min="7" max="7" width="21.28125" style="0" customWidth="1"/>
    <col min="8" max="8" width="19.57421875" style="0" customWidth="1"/>
    <col min="9" max="10" width="11.421875" style="0" customWidth="1"/>
    <col min="11" max="11" width="21.140625" style="0" customWidth="1"/>
    <col min="12" max="12" width="11.421875" style="0" customWidth="1"/>
    <col min="13" max="15" width="16.00390625" style="0" customWidth="1"/>
    <col min="16" max="30" width="11.57421875" style="0" customWidth="1"/>
    <col min="31" max="31" width="9.7109375" style="0" hidden="1" customWidth="1"/>
    <col min="32" max="16384" width="11.57421875" style="0" customWidth="1"/>
  </cols>
  <sheetData>
    <row r="1" spans="1:15" ht="72.75" customHeight="1">
      <c r="A1" s="1" t="s">
        <v>136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12.75" customHeight="1">
      <c r="A2" s="2" t="s">
        <v>1</v>
      </c>
      <c r="B2" s="3">
        <f>'Stavební rozpočet'!C2</f>
        <v>0</v>
      </c>
      <c r="C2" s="3"/>
      <c r="D2" s="3"/>
      <c r="E2" s="4" t="s">
        <v>3</v>
      </c>
      <c r="F2" s="5">
        <f>'Stavební rozpočet'!G2</f>
        <v>0</v>
      </c>
      <c r="G2" s="5" t="s">
        <v>5</v>
      </c>
      <c r="H2" s="48">
        <f>'Stavební rozpočet'!I2</f>
        <v>0</v>
      </c>
      <c r="I2" s="48"/>
      <c r="J2" s="48"/>
      <c r="K2" s="48"/>
      <c r="L2" s="48"/>
      <c r="M2" s="48"/>
      <c r="N2" s="48"/>
      <c r="O2" s="48"/>
      <c r="P2" s="7"/>
    </row>
    <row r="3" spans="1:16" ht="12.75" customHeight="1">
      <c r="A3" s="2"/>
      <c r="B3" s="3"/>
      <c r="C3" s="3"/>
      <c r="D3" s="3"/>
      <c r="E3" s="4"/>
      <c r="F3" s="4"/>
      <c r="G3" s="4"/>
      <c r="H3" s="4"/>
      <c r="I3" s="48"/>
      <c r="J3" s="48"/>
      <c r="K3" s="48"/>
      <c r="L3" s="48"/>
      <c r="M3" s="48"/>
      <c r="N3" s="48"/>
      <c r="O3" s="48"/>
      <c r="P3" s="7"/>
    </row>
    <row r="4" spans="1:16" ht="12.75" customHeight="1">
      <c r="A4" s="8" t="s">
        <v>7</v>
      </c>
      <c r="B4" s="9">
        <f>'Stavební rozpočet'!C4</f>
        <v>0</v>
      </c>
      <c r="C4" s="9"/>
      <c r="D4" s="9"/>
      <c r="E4" s="10" t="s">
        <v>9</v>
      </c>
      <c r="F4" s="9">
        <f>'Stavební rozpočet'!G4</f>
        <v>0</v>
      </c>
      <c r="G4" s="9" t="s">
        <v>11</v>
      </c>
      <c r="H4" s="49">
        <f>'Stavební rozpočet'!I4</f>
        <v>0</v>
      </c>
      <c r="I4" s="49"/>
      <c r="J4" s="49"/>
      <c r="K4" s="49"/>
      <c r="L4" s="49"/>
      <c r="M4" s="49"/>
      <c r="N4" s="49"/>
      <c r="O4" s="49"/>
      <c r="P4" s="7"/>
    </row>
    <row r="5" spans="1:16" ht="12.75" customHeight="1">
      <c r="A5" s="8"/>
      <c r="B5" s="9"/>
      <c r="C5" s="9"/>
      <c r="D5" s="9"/>
      <c r="E5" s="10"/>
      <c r="F5" s="10"/>
      <c r="G5" s="10"/>
      <c r="H5" s="10"/>
      <c r="I5" s="49"/>
      <c r="J5" s="49"/>
      <c r="K5" s="49"/>
      <c r="L5" s="49"/>
      <c r="M5" s="49"/>
      <c r="N5" s="49"/>
      <c r="O5" s="49"/>
      <c r="P5" s="7"/>
    </row>
    <row r="6" spans="1:16" ht="12.75" customHeight="1">
      <c r="A6" s="8" t="s">
        <v>12</v>
      </c>
      <c r="B6" s="9">
        <f>'Stavební rozpočet'!C6</f>
        <v>0</v>
      </c>
      <c r="C6" s="9"/>
      <c r="D6" s="9"/>
      <c r="E6" s="10" t="s">
        <v>14</v>
      </c>
      <c r="F6" s="9">
        <f>'Stavební rozpočet'!G6</f>
        <v>0</v>
      </c>
      <c r="G6" s="9" t="s">
        <v>16</v>
      </c>
      <c r="H6" s="49">
        <f>'Stavební rozpočet'!I6</f>
        <v>0</v>
      </c>
      <c r="I6" s="49"/>
      <c r="J6" s="49"/>
      <c r="K6" s="49"/>
      <c r="L6" s="49"/>
      <c r="M6" s="49"/>
      <c r="N6" s="49"/>
      <c r="O6" s="49"/>
      <c r="P6" s="7"/>
    </row>
    <row r="7" spans="1:16" ht="12.75" customHeight="1">
      <c r="A7" s="8"/>
      <c r="B7" s="9"/>
      <c r="C7" s="9"/>
      <c r="D7" s="9"/>
      <c r="E7" s="10"/>
      <c r="F7" s="10"/>
      <c r="G7" s="10"/>
      <c r="H7" s="10"/>
      <c r="I7" s="49"/>
      <c r="J7" s="49"/>
      <c r="K7" s="49"/>
      <c r="L7" s="49"/>
      <c r="M7" s="49"/>
      <c r="N7" s="49"/>
      <c r="O7" s="49"/>
      <c r="P7" s="7"/>
    </row>
    <row r="8" spans="1:16" ht="12.75" customHeight="1">
      <c r="A8" s="12" t="s">
        <v>17</v>
      </c>
      <c r="B8" s="13">
        <f>'Stavební rozpočet'!C8</f>
        <v>0</v>
      </c>
      <c r="C8" s="13"/>
      <c r="D8" s="13"/>
      <c r="E8" s="14" t="s">
        <v>18</v>
      </c>
      <c r="F8" s="13">
        <f>'Stavební rozpočet'!G8</f>
        <v>0</v>
      </c>
      <c r="G8" s="13" t="s">
        <v>20</v>
      </c>
      <c r="H8" s="50">
        <f>'Stavební rozpočet'!I8</f>
        <v>0</v>
      </c>
      <c r="I8" s="50"/>
      <c r="J8" s="50"/>
      <c r="K8" s="50"/>
      <c r="L8" s="50"/>
      <c r="M8" s="50"/>
      <c r="N8" s="50"/>
      <c r="O8" s="50"/>
      <c r="P8" s="7"/>
    </row>
    <row r="9" spans="1:16" ht="12.75">
      <c r="A9" s="12"/>
      <c r="B9" s="13"/>
      <c r="C9" s="13"/>
      <c r="D9" s="13"/>
      <c r="E9" s="14"/>
      <c r="F9" s="14"/>
      <c r="G9" s="14"/>
      <c r="H9" s="14"/>
      <c r="I9" s="50"/>
      <c r="J9" s="50"/>
      <c r="K9" s="50"/>
      <c r="L9" s="50"/>
      <c r="M9" s="50"/>
      <c r="N9" s="50"/>
      <c r="O9" s="50"/>
      <c r="P9" s="7"/>
    </row>
    <row r="10" spans="1:16" ht="12.75">
      <c r="A10" s="64" t="s">
        <v>21</v>
      </c>
      <c r="B10" s="64" t="s">
        <v>22</v>
      </c>
      <c r="C10" s="52" t="s">
        <v>23</v>
      </c>
      <c r="D10" s="53" t="s">
        <v>24</v>
      </c>
      <c r="E10" s="53"/>
      <c r="F10" s="60" t="s">
        <v>137</v>
      </c>
      <c r="G10" s="60" t="s">
        <v>138</v>
      </c>
      <c r="H10" s="60" t="s">
        <v>139</v>
      </c>
      <c r="I10" s="60" t="s">
        <v>140</v>
      </c>
      <c r="J10" s="60" t="s">
        <v>26</v>
      </c>
      <c r="K10" s="60" t="s">
        <v>141</v>
      </c>
      <c r="L10" s="62" t="s">
        <v>142</v>
      </c>
      <c r="M10" s="65" t="s">
        <v>143</v>
      </c>
      <c r="N10" s="60" t="s">
        <v>144</v>
      </c>
      <c r="O10" s="62" t="s">
        <v>145</v>
      </c>
      <c r="P10" s="22"/>
    </row>
    <row r="11" spans="1:31" ht="12.75">
      <c r="A11" s="33"/>
      <c r="B11" s="33"/>
      <c r="C11" s="33" t="s">
        <v>50</v>
      </c>
      <c r="D11" s="33" t="s">
        <v>51</v>
      </c>
      <c r="E11" s="33"/>
      <c r="F11" s="34">
        <f>SUM(F12:F12)</f>
        <v>0</v>
      </c>
      <c r="G11" s="34">
        <f>SUM(G12:G12)</f>
        <v>0</v>
      </c>
      <c r="H11" s="34">
        <f aca="true" t="shared" si="0" ref="H11:H30">G11-F11</f>
        <v>0</v>
      </c>
      <c r="I11" s="34">
        <f aca="true" t="shared" si="1" ref="I11:I30">IF(F11=0,0,H11/F11*100)</f>
        <v>0</v>
      </c>
      <c r="J11" s="34">
        <f>SUM(J12:J12)</f>
        <v>25.5</v>
      </c>
      <c r="K11" s="34">
        <f>SUM(K12:K12)</f>
        <v>0</v>
      </c>
      <c r="L11" s="66">
        <f>J11-K11</f>
        <v>25.5</v>
      </c>
      <c r="M11" s="67">
        <f aca="true" t="shared" si="2" ref="M11:M30">IF(G11=0,"Nefakturováno",AE11)</f>
        <v>0</v>
      </c>
      <c r="N11" s="34">
        <f aca="true" t="shared" si="3" ref="N11:N30">AE11-G11</f>
        <v>0</v>
      </c>
      <c r="O11" s="34">
        <f aca="true" t="shared" si="4" ref="O11:O30">IF(G11&lt;&gt;0,N11/G11*100,-100)</f>
        <v>-100</v>
      </c>
      <c r="AE11" s="37">
        <v>0</v>
      </c>
    </row>
    <row r="12" spans="1:31" ht="12.75">
      <c r="A12" s="10" t="s">
        <v>52</v>
      </c>
      <c r="B12" s="10"/>
      <c r="C12" s="10" t="s">
        <v>53</v>
      </c>
      <c r="D12" s="10" t="s">
        <v>54</v>
      </c>
      <c r="E12" s="10"/>
      <c r="F12" s="37">
        <f>'Stavební rozpočet'!J13</f>
        <v>0</v>
      </c>
      <c r="G12" s="37">
        <v>0</v>
      </c>
      <c r="H12" s="37">
        <f t="shared" si="0"/>
        <v>0</v>
      </c>
      <c r="I12" s="37">
        <f t="shared" si="1"/>
        <v>0</v>
      </c>
      <c r="J12" s="37">
        <f>'Stavební rozpočet'!F13</f>
        <v>25.5</v>
      </c>
      <c r="K12" s="37">
        <v>0</v>
      </c>
      <c r="L12" s="68">
        <v>25.5</v>
      </c>
      <c r="M12" s="69">
        <f t="shared" si="2"/>
        <v>0</v>
      </c>
      <c r="N12" s="37">
        <f t="shared" si="3"/>
        <v>0</v>
      </c>
      <c r="O12" s="37">
        <f t="shared" si="4"/>
        <v>-100</v>
      </c>
      <c r="AE12" s="37">
        <v>0</v>
      </c>
    </row>
    <row r="13" spans="1:31" ht="12.75">
      <c r="A13" s="40"/>
      <c r="B13" s="40"/>
      <c r="C13" s="40" t="s">
        <v>60</v>
      </c>
      <c r="D13" s="40" t="s">
        <v>61</v>
      </c>
      <c r="E13" s="40"/>
      <c r="F13" s="36">
        <f>SUM(F14:F14)</f>
        <v>0</v>
      </c>
      <c r="G13" s="36">
        <f>SUM(G14:G14)</f>
        <v>0</v>
      </c>
      <c r="H13" s="36">
        <f t="shared" si="0"/>
        <v>0</v>
      </c>
      <c r="I13" s="36">
        <f t="shared" si="1"/>
        <v>0</v>
      </c>
      <c r="J13" s="36">
        <f>SUM(J14:J14)</f>
        <v>26.775</v>
      </c>
      <c r="K13" s="36">
        <f>SUM(K14:K14)</f>
        <v>0</v>
      </c>
      <c r="L13" s="70">
        <f>J13-K13</f>
        <v>26.775</v>
      </c>
      <c r="M13" s="71">
        <f t="shared" si="2"/>
        <v>0</v>
      </c>
      <c r="N13" s="36">
        <f t="shared" si="3"/>
        <v>0</v>
      </c>
      <c r="O13" s="36">
        <f t="shared" si="4"/>
        <v>-100</v>
      </c>
      <c r="AE13" s="37">
        <v>0</v>
      </c>
    </row>
    <row r="14" spans="1:31" ht="12.75">
      <c r="A14" s="10" t="s">
        <v>62</v>
      </c>
      <c r="B14" s="10"/>
      <c r="C14" s="10" t="s">
        <v>63</v>
      </c>
      <c r="D14" s="10" t="s">
        <v>64</v>
      </c>
      <c r="E14" s="10"/>
      <c r="F14" s="37">
        <f>'Stavební rozpočet'!J15</f>
        <v>0</v>
      </c>
      <c r="G14" s="37">
        <v>0</v>
      </c>
      <c r="H14" s="37">
        <f t="shared" si="0"/>
        <v>0</v>
      </c>
      <c r="I14" s="37">
        <f t="shared" si="1"/>
        <v>0</v>
      </c>
      <c r="J14" s="37">
        <f>'Stavební rozpočet'!F15</f>
        <v>26.775</v>
      </c>
      <c r="K14" s="37">
        <v>0</v>
      </c>
      <c r="L14" s="68">
        <v>26.775</v>
      </c>
      <c r="M14" s="69">
        <f t="shared" si="2"/>
        <v>0</v>
      </c>
      <c r="N14" s="37">
        <f t="shared" si="3"/>
        <v>0</v>
      </c>
      <c r="O14" s="37">
        <f t="shared" si="4"/>
        <v>-100</v>
      </c>
      <c r="AE14" s="37">
        <v>0</v>
      </c>
    </row>
    <row r="15" spans="1:31" ht="12.75">
      <c r="A15" s="40"/>
      <c r="B15" s="40"/>
      <c r="C15" s="40" t="s">
        <v>67</v>
      </c>
      <c r="D15" s="40" t="s">
        <v>68</v>
      </c>
      <c r="E15" s="40"/>
      <c r="F15" s="36">
        <f>SUM(F16:F16)</f>
        <v>0</v>
      </c>
      <c r="G15" s="36">
        <f>SUM(G16:G16)</f>
        <v>0</v>
      </c>
      <c r="H15" s="36">
        <f t="shared" si="0"/>
        <v>0</v>
      </c>
      <c r="I15" s="36">
        <f t="shared" si="1"/>
        <v>0</v>
      </c>
      <c r="J15" s="36">
        <f>SUM(J16:J16)</f>
        <v>34</v>
      </c>
      <c r="K15" s="36">
        <f>SUM(K16:K16)</f>
        <v>0</v>
      </c>
      <c r="L15" s="70">
        <f>J15-K15</f>
        <v>34</v>
      </c>
      <c r="M15" s="71">
        <f t="shared" si="2"/>
        <v>0</v>
      </c>
      <c r="N15" s="36">
        <f t="shared" si="3"/>
        <v>0</v>
      </c>
      <c r="O15" s="36">
        <f t="shared" si="4"/>
        <v>-100</v>
      </c>
      <c r="AE15" s="37">
        <v>0</v>
      </c>
    </row>
    <row r="16" spans="1:31" ht="12.75">
      <c r="A16" s="10" t="s">
        <v>69</v>
      </c>
      <c r="B16" s="10"/>
      <c r="C16" s="10" t="s">
        <v>70</v>
      </c>
      <c r="D16" s="10" t="s">
        <v>71</v>
      </c>
      <c r="E16" s="10"/>
      <c r="F16" s="37">
        <f>'Stavební rozpočet'!J17</f>
        <v>0</v>
      </c>
      <c r="G16" s="37">
        <v>0</v>
      </c>
      <c r="H16" s="37">
        <f t="shared" si="0"/>
        <v>0</v>
      </c>
      <c r="I16" s="37">
        <f t="shared" si="1"/>
        <v>0</v>
      </c>
      <c r="J16" s="37">
        <f>'Stavební rozpočet'!F17</f>
        <v>34</v>
      </c>
      <c r="K16" s="37">
        <v>0</v>
      </c>
      <c r="L16" s="68">
        <v>34</v>
      </c>
      <c r="M16" s="69">
        <f t="shared" si="2"/>
        <v>0</v>
      </c>
      <c r="N16" s="37">
        <f t="shared" si="3"/>
        <v>0</v>
      </c>
      <c r="O16" s="37">
        <f t="shared" si="4"/>
        <v>-100</v>
      </c>
      <c r="AE16" s="37">
        <v>0</v>
      </c>
    </row>
    <row r="17" spans="1:31" ht="12.75">
      <c r="A17" s="40"/>
      <c r="B17" s="40"/>
      <c r="C17" s="40" t="s">
        <v>75</v>
      </c>
      <c r="D17" s="40" t="s">
        <v>76</v>
      </c>
      <c r="E17" s="40"/>
      <c r="F17" s="36">
        <f>SUM(F18:F18)</f>
        <v>0</v>
      </c>
      <c r="G17" s="36">
        <f>SUM(G18:G18)</f>
        <v>0</v>
      </c>
      <c r="H17" s="36">
        <f t="shared" si="0"/>
        <v>0</v>
      </c>
      <c r="I17" s="36">
        <f t="shared" si="1"/>
        <v>0</v>
      </c>
      <c r="J17" s="36">
        <f>SUM(J18:J18)</f>
        <v>25.5</v>
      </c>
      <c r="K17" s="36">
        <f>SUM(K18:K18)</f>
        <v>0</v>
      </c>
      <c r="L17" s="70">
        <f>J17-K17</f>
        <v>25.5</v>
      </c>
      <c r="M17" s="71">
        <f t="shared" si="2"/>
        <v>0</v>
      </c>
      <c r="N17" s="36">
        <f t="shared" si="3"/>
        <v>0</v>
      </c>
      <c r="O17" s="36">
        <f t="shared" si="4"/>
        <v>-100</v>
      </c>
      <c r="AE17" s="37">
        <v>0</v>
      </c>
    </row>
    <row r="18" spans="1:31" ht="12.75">
      <c r="A18" s="10" t="s">
        <v>77</v>
      </c>
      <c r="B18" s="10"/>
      <c r="C18" s="10" t="s">
        <v>78</v>
      </c>
      <c r="D18" s="10" t="s">
        <v>79</v>
      </c>
      <c r="E18" s="10"/>
      <c r="F18" s="37">
        <f>'Stavební rozpočet'!J19</f>
        <v>0</v>
      </c>
      <c r="G18" s="37">
        <v>0</v>
      </c>
      <c r="H18" s="37">
        <f t="shared" si="0"/>
        <v>0</v>
      </c>
      <c r="I18" s="37">
        <f t="shared" si="1"/>
        <v>0</v>
      </c>
      <c r="J18" s="37">
        <f>'Stavební rozpočet'!F19</f>
        <v>25.5</v>
      </c>
      <c r="K18" s="37">
        <v>0</v>
      </c>
      <c r="L18" s="68">
        <v>25.5</v>
      </c>
      <c r="M18" s="69">
        <f t="shared" si="2"/>
        <v>0</v>
      </c>
      <c r="N18" s="37">
        <f t="shared" si="3"/>
        <v>0</v>
      </c>
      <c r="O18" s="37">
        <f t="shared" si="4"/>
        <v>-100</v>
      </c>
      <c r="AE18" s="37">
        <v>0</v>
      </c>
    </row>
    <row r="19" spans="1:31" ht="12.75">
      <c r="A19" s="40"/>
      <c r="B19" s="40"/>
      <c r="C19" s="40" t="s">
        <v>83</v>
      </c>
      <c r="D19" s="40" t="s">
        <v>84</v>
      </c>
      <c r="E19" s="40"/>
      <c r="F19" s="36">
        <f>SUM(F20:F22)</f>
        <v>0</v>
      </c>
      <c r="G19" s="36">
        <f>SUM(G20:G22)</f>
        <v>0</v>
      </c>
      <c r="H19" s="36">
        <f t="shared" si="0"/>
        <v>0</v>
      </c>
      <c r="I19" s="36">
        <f t="shared" si="1"/>
        <v>0</v>
      </c>
      <c r="J19" s="36">
        <f>SUM(J20:J22)</f>
        <v>79.24000000000001</v>
      </c>
      <c r="K19" s="36">
        <f>SUM(K20:K22)</f>
        <v>0</v>
      </c>
      <c r="L19" s="70">
        <f>J19-K19</f>
        <v>79.24000000000001</v>
      </c>
      <c r="M19" s="71">
        <f t="shared" si="2"/>
        <v>0</v>
      </c>
      <c r="N19" s="36">
        <f t="shared" si="3"/>
        <v>0</v>
      </c>
      <c r="O19" s="36">
        <f t="shared" si="4"/>
        <v>-100</v>
      </c>
      <c r="AE19" s="37">
        <v>0</v>
      </c>
    </row>
    <row r="20" spans="1:31" ht="12.75">
      <c r="A20" s="10" t="s">
        <v>85</v>
      </c>
      <c r="B20" s="10"/>
      <c r="C20" s="10" t="s">
        <v>86</v>
      </c>
      <c r="D20" s="10" t="s">
        <v>87</v>
      </c>
      <c r="E20" s="10"/>
      <c r="F20" s="37">
        <f>'Stavební rozpočet'!J21</f>
        <v>0</v>
      </c>
      <c r="G20" s="37">
        <v>0</v>
      </c>
      <c r="H20" s="37">
        <f t="shared" si="0"/>
        <v>0</v>
      </c>
      <c r="I20" s="37">
        <f t="shared" si="1"/>
        <v>0</v>
      </c>
      <c r="J20" s="37">
        <f>'Stavební rozpočet'!F21</f>
        <v>39</v>
      </c>
      <c r="K20" s="37">
        <v>0</v>
      </c>
      <c r="L20" s="68">
        <v>39</v>
      </c>
      <c r="M20" s="69">
        <f t="shared" si="2"/>
        <v>0</v>
      </c>
      <c r="N20" s="37">
        <f t="shared" si="3"/>
        <v>0</v>
      </c>
      <c r="O20" s="37">
        <f t="shared" si="4"/>
        <v>-100</v>
      </c>
      <c r="AE20" s="37">
        <v>0</v>
      </c>
    </row>
    <row r="21" spans="1:31" ht="12.75">
      <c r="A21" s="10" t="s">
        <v>91</v>
      </c>
      <c r="B21" s="10"/>
      <c r="C21" s="10" t="s">
        <v>92</v>
      </c>
      <c r="D21" s="10" t="s">
        <v>93</v>
      </c>
      <c r="E21" s="10"/>
      <c r="F21" s="37">
        <f>'Stavební rozpočet'!J22</f>
        <v>0</v>
      </c>
      <c r="G21" s="37">
        <v>0</v>
      </c>
      <c r="H21" s="37">
        <f t="shared" si="0"/>
        <v>0</v>
      </c>
      <c r="I21" s="37">
        <f t="shared" si="1"/>
        <v>0</v>
      </c>
      <c r="J21" s="37">
        <f>'Stavební rozpočet'!F22</f>
        <v>39</v>
      </c>
      <c r="K21" s="37">
        <v>0</v>
      </c>
      <c r="L21" s="68">
        <v>39</v>
      </c>
      <c r="M21" s="69">
        <f t="shared" si="2"/>
        <v>0</v>
      </c>
      <c r="N21" s="37">
        <f t="shared" si="3"/>
        <v>0</v>
      </c>
      <c r="O21" s="37">
        <f t="shared" si="4"/>
        <v>-100</v>
      </c>
      <c r="AE21" s="37">
        <v>0</v>
      </c>
    </row>
    <row r="22" spans="1:31" ht="12.75">
      <c r="A22" s="10" t="s">
        <v>88</v>
      </c>
      <c r="B22" s="10"/>
      <c r="C22" s="10" t="s">
        <v>94</v>
      </c>
      <c r="D22" s="10" t="s">
        <v>95</v>
      </c>
      <c r="E22" s="10"/>
      <c r="F22" s="37">
        <f>'Stavební rozpočet'!J23</f>
        <v>0</v>
      </c>
      <c r="G22" s="37">
        <v>0</v>
      </c>
      <c r="H22" s="37">
        <f t="shared" si="0"/>
        <v>0</v>
      </c>
      <c r="I22" s="37">
        <f t="shared" si="1"/>
        <v>0</v>
      </c>
      <c r="J22" s="37">
        <f>'Stavební rozpočet'!F23</f>
        <v>1.24</v>
      </c>
      <c r="K22" s="37">
        <v>0</v>
      </c>
      <c r="L22" s="68">
        <v>1.24</v>
      </c>
      <c r="M22" s="69">
        <f t="shared" si="2"/>
        <v>0</v>
      </c>
      <c r="N22" s="37">
        <f t="shared" si="3"/>
        <v>0</v>
      </c>
      <c r="O22" s="37">
        <f t="shared" si="4"/>
        <v>-100</v>
      </c>
      <c r="AE22" s="37">
        <v>0</v>
      </c>
    </row>
    <row r="23" spans="1:31" ht="12.75">
      <c r="A23" s="40"/>
      <c r="B23" s="40"/>
      <c r="C23" s="40" t="s">
        <v>96</v>
      </c>
      <c r="D23" s="40" t="s">
        <v>97</v>
      </c>
      <c r="E23" s="40"/>
      <c r="F23" s="36">
        <f>SUM(F24:F24)</f>
        <v>0</v>
      </c>
      <c r="G23" s="36">
        <f>SUM(G24:G24)</f>
        <v>0</v>
      </c>
      <c r="H23" s="36">
        <f t="shared" si="0"/>
        <v>0</v>
      </c>
      <c r="I23" s="36">
        <f t="shared" si="1"/>
        <v>0</v>
      </c>
      <c r="J23" s="36">
        <f>SUM(J24:J24)</f>
        <v>25</v>
      </c>
      <c r="K23" s="36">
        <f>SUM(K24:K24)</f>
        <v>0</v>
      </c>
      <c r="L23" s="70">
        <f>J23-K23</f>
        <v>25</v>
      </c>
      <c r="M23" s="71">
        <f t="shared" si="2"/>
        <v>0</v>
      </c>
      <c r="N23" s="36">
        <f t="shared" si="3"/>
        <v>0</v>
      </c>
      <c r="O23" s="36">
        <f t="shared" si="4"/>
        <v>-100</v>
      </c>
      <c r="AE23" s="37">
        <v>0</v>
      </c>
    </row>
    <row r="24" spans="1:31" ht="12.75">
      <c r="A24" s="10" t="s">
        <v>98</v>
      </c>
      <c r="B24" s="10"/>
      <c r="C24" s="10" t="s">
        <v>99</v>
      </c>
      <c r="D24" s="10" t="s">
        <v>100</v>
      </c>
      <c r="E24" s="10"/>
      <c r="F24" s="37">
        <f>'Stavební rozpočet'!J25</f>
        <v>0</v>
      </c>
      <c r="G24" s="37">
        <v>0</v>
      </c>
      <c r="H24" s="37">
        <f t="shared" si="0"/>
        <v>0</v>
      </c>
      <c r="I24" s="37">
        <f t="shared" si="1"/>
        <v>0</v>
      </c>
      <c r="J24" s="37">
        <f>'Stavební rozpočet'!F25</f>
        <v>25</v>
      </c>
      <c r="K24" s="37">
        <v>0</v>
      </c>
      <c r="L24" s="68">
        <v>25</v>
      </c>
      <c r="M24" s="69">
        <f t="shared" si="2"/>
        <v>0</v>
      </c>
      <c r="N24" s="37">
        <f t="shared" si="3"/>
        <v>0</v>
      </c>
      <c r="O24" s="37">
        <f t="shared" si="4"/>
        <v>-100</v>
      </c>
      <c r="AE24" s="37">
        <v>0</v>
      </c>
    </row>
    <row r="25" spans="1:31" ht="12.75">
      <c r="A25" s="40"/>
      <c r="B25" s="40"/>
      <c r="C25" s="40" t="s">
        <v>102</v>
      </c>
      <c r="D25" s="40" t="s">
        <v>103</v>
      </c>
      <c r="E25" s="40"/>
      <c r="F25" s="36">
        <f>SUM(F26:F26)</f>
        <v>0</v>
      </c>
      <c r="G25" s="36">
        <f>SUM(G26:G26)</f>
        <v>0</v>
      </c>
      <c r="H25" s="36">
        <f t="shared" si="0"/>
        <v>0</v>
      </c>
      <c r="I25" s="36">
        <f t="shared" si="1"/>
        <v>0</v>
      </c>
      <c r="J25" s="36">
        <f>SUM(J26:J26)</f>
        <v>25.5</v>
      </c>
      <c r="K25" s="36">
        <f>SUM(K26:K26)</f>
        <v>0</v>
      </c>
      <c r="L25" s="70">
        <f>J25-K25</f>
        <v>25.5</v>
      </c>
      <c r="M25" s="71">
        <f t="shared" si="2"/>
        <v>0</v>
      </c>
      <c r="N25" s="36">
        <f t="shared" si="3"/>
        <v>0</v>
      </c>
      <c r="O25" s="36">
        <f t="shared" si="4"/>
        <v>-100</v>
      </c>
      <c r="AE25" s="37">
        <v>0</v>
      </c>
    </row>
    <row r="26" spans="1:31" ht="12.75">
      <c r="A26" s="10" t="s">
        <v>104</v>
      </c>
      <c r="B26" s="10"/>
      <c r="C26" s="10" t="s">
        <v>105</v>
      </c>
      <c r="D26" s="10" t="s">
        <v>106</v>
      </c>
      <c r="E26" s="10"/>
      <c r="F26" s="37">
        <f>'Stavební rozpočet'!J27</f>
        <v>0</v>
      </c>
      <c r="G26" s="37">
        <v>0</v>
      </c>
      <c r="H26" s="37">
        <f t="shared" si="0"/>
        <v>0</v>
      </c>
      <c r="I26" s="37">
        <f t="shared" si="1"/>
        <v>0</v>
      </c>
      <c r="J26" s="37">
        <f>'Stavební rozpočet'!F27</f>
        <v>25.5</v>
      </c>
      <c r="K26" s="37">
        <v>0</v>
      </c>
      <c r="L26" s="68">
        <v>25.5</v>
      </c>
      <c r="M26" s="69">
        <f t="shared" si="2"/>
        <v>0</v>
      </c>
      <c r="N26" s="37">
        <f t="shared" si="3"/>
        <v>0</v>
      </c>
      <c r="O26" s="37">
        <f t="shared" si="4"/>
        <v>-100</v>
      </c>
      <c r="AE26" s="37">
        <v>0</v>
      </c>
    </row>
    <row r="27" spans="1:31" ht="12.75">
      <c r="A27" s="40"/>
      <c r="B27" s="40"/>
      <c r="C27" s="40" t="s">
        <v>108</v>
      </c>
      <c r="D27" s="40" t="s">
        <v>109</v>
      </c>
      <c r="E27" s="40"/>
      <c r="F27" s="36">
        <f>SUM(F28:F28)</f>
        <v>0</v>
      </c>
      <c r="G27" s="36">
        <f>SUM(G28:G28)</f>
        <v>0</v>
      </c>
      <c r="H27" s="36">
        <f t="shared" si="0"/>
        <v>0</v>
      </c>
      <c r="I27" s="36">
        <f t="shared" si="1"/>
        <v>0</v>
      </c>
      <c r="J27" s="36">
        <f>SUM(J28:J28)</f>
        <v>0</v>
      </c>
      <c r="K27" s="36">
        <f>SUM(K28:K28)</f>
        <v>0</v>
      </c>
      <c r="L27" s="70">
        <f>J27-K27</f>
        <v>0</v>
      </c>
      <c r="M27" s="71">
        <f t="shared" si="2"/>
        <v>0</v>
      </c>
      <c r="N27" s="36">
        <f t="shared" si="3"/>
        <v>0</v>
      </c>
      <c r="O27" s="36">
        <f t="shared" si="4"/>
        <v>-100</v>
      </c>
      <c r="AE27" s="37">
        <v>0</v>
      </c>
    </row>
    <row r="28" spans="1:31" ht="12.75">
      <c r="A28" s="10" t="s">
        <v>110</v>
      </c>
      <c r="B28" s="10"/>
      <c r="C28" s="10" t="s">
        <v>111</v>
      </c>
      <c r="D28" s="10" t="s">
        <v>112</v>
      </c>
      <c r="E28" s="10"/>
      <c r="F28" s="37">
        <f>'Stavební rozpočet'!J29</f>
        <v>0</v>
      </c>
      <c r="G28" s="37">
        <v>0</v>
      </c>
      <c r="H28" s="37">
        <f t="shared" si="0"/>
        <v>0</v>
      </c>
      <c r="I28" s="37">
        <f t="shared" si="1"/>
        <v>0</v>
      </c>
      <c r="J28" s="37">
        <f>'Stavební rozpočet'!F29</f>
        <v>0</v>
      </c>
      <c r="K28" s="37">
        <v>0</v>
      </c>
      <c r="L28" s="68">
        <v>0</v>
      </c>
      <c r="M28" s="69">
        <f t="shared" si="2"/>
        <v>0</v>
      </c>
      <c r="N28" s="37">
        <f t="shared" si="3"/>
        <v>0</v>
      </c>
      <c r="O28" s="37">
        <f t="shared" si="4"/>
        <v>-100</v>
      </c>
      <c r="AE28" s="37">
        <v>0</v>
      </c>
    </row>
    <row r="29" spans="1:31" ht="12.75">
      <c r="A29" s="40"/>
      <c r="B29" s="40"/>
      <c r="C29" s="40"/>
      <c r="D29" s="40" t="s">
        <v>114</v>
      </c>
      <c r="E29" s="40"/>
      <c r="F29" s="36">
        <f>SUM(F30:F30)</f>
        <v>0</v>
      </c>
      <c r="G29" s="36">
        <f>SUM(G30:G30)</f>
        <v>0</v>
      </c>
      <c r="H29" s="36">
        <f t="shared" si="0"/>
        <v>0</v>
      </c>
      <c r="I29" s="36">
        <f t="shared" si="1"/>
        <v>0</v>
      </c>
      <c r="J29" s="36">
        <f>SUM(J30:J30)</f>
        <v>1.24</v>
      </c>
      <c r="K29" s="36">
        <f>SUM(K30:K30)</f>
        <v>0</v>
      </c>
      <c r="L29" s="70">
        <f>J29-K29</f>
        <v>1.24</v>
      </c>
      <c r="M29" s="71">
        <f t="shared" si="2"/>
        <v>0</v>
      </c>
      <c r="N29" s="36">
        <f t="shared" si="3"/>
        <v>0</v>
      </c>
      <c r="O29" s="36">
        <f t="shared" si="4"/>
        <v>-100</v>
      </c>
      <c r="AE29" s="37">
        <v>0</v>
      </c>
    </row>
    <row r="30" spans="1:31" ht="12.75">
      <c r="A30" s="10" t="s">
        <v>115</v>
      </c>
      <c r="B30" s="10"/>
      <c r="C30" s="10" t="s">
        <v>116</v>
      </c>
      <c r="D30" s="10" t="s">
        <v>117</v>
      </c>
      <c r="E30" s="10"/>
      <c r="F30" s="37">
        <f>'Stavební rozpočet'!J31</f>
        <v>0</v>
      </c>
      <c r="G30" s="37">
        <v>0</v>
      </c>
      <c r="H30" s="37">
        <f t="shared" si="0"/>
        <v>0</v>
      </c>
      <c r="I30" s="37">
        <f t="shared" si="1"/>
        <v>0</v>
      </c>
      <c r="J30" s="37">
        <f>'Stavební rozpočet'!F31</f>
        <v>1.24</v>
      </c>
      <c r="K30" s="37">
        <v>0</v>
      </c>
      <c r="L30" s="68">
        <v>1.24</v>
      </c>
      <c r="M30" s="69">
        <f t="shared" si="2"/>
        <v>0</v>
      </c>
      <c r="N30" s="37">
        <f t="shared" si="3"/>
        <v>0</v>
      </c>
      <c r="O30" s="37">
        <f t="shared" si="4"/>
        <v>-100</v>
      </c>
      <c r="AE30" s="37">
        <v>0</v>
      </c>
    </row>
    <row r="32" ht="10.5" customHeight="1">
      <c r="A32" s="47" t="s">
        <v>122</v>
      </c>
    </row>
    <row r="33" spans="1:10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</sheetData>
  <sheetProtection selectLockedCells="1" selectUnlockedCells="1"/>
  <mergeCells count="47">
    <mergeCell ref="A1:O1"/>
    <mergeCell ref="A2:A3"/>
    <mergeCell ref="B2:D3"/>
    <mergeCell ref="E2:E3"/>
    <mergeCell ref="F2:F3"/>
    <mergeCell ref="G2:G3"/>
    <mergeCell ref="H2:O3"/>
    <mergeCell ref="A4:A5"/>
    <mergeCell ref="B4:D5"/>
    <mergeCell ref="E4:E5"/>
    <mergeCell ref="F4:F5"/>
    <mergeCell ref="G4:G5"/>
    <mergeCell ref="H4:O5"/>
    <mergeCell ref="A6:A7"/>
    <mergeCell ref="B6:D7"/>
    <mergeCell ref="E6:E7"/>
    <mergeCell ref="F6:F7"/>
    <mergeCell ref="G6:G7"/>
    <mergeCell ref="H6:O7"/>
    <mergeCell ref="A8:A9"/>
    <mergeCell ref="B8:D9"/>
    <mergeCell ref="E8:E9"/>
    <mergeCell ref="F8:F9"/>
    <mergeCell ref="G8:G9"/>
    <mergeCell ref="H8:O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3:J33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K21" sqref="K21"/>
    </sheetView>
  </sheetViews>
  <sheetFormatPr defaultColWidth="10.2812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  <col min="10" max="16384" width="11.57421875" style="0" customWidth="1"/>
  </cols>
  <sheetData>
    <row r="1" spans="1:9" ht="72.75" customHeight="1">
      <c r="A1" s="72"/>
      <c r="B1" s="73"/>
      <c r="C1" s="74" t="s">
        <v>146</v>
      </c>
      <c r="D1" s="74"/>
      <c r="E1" s="74"/>
      <c r="F1" s="74"/>
      <c r="G1" s="74"/>
      <c r="H1" s="74"/>
      <c r="I1" s="74"/>
    </row>
    <row r="2" spans="1:10" ht="12.75" customHeight="1">
      <c r="A2" s="2" t="s">
        <v>1</v>
      </c>
      <c r="B2" s="2"/>
      <c r="C2" s="3">
        <f>'Stavební rozpočet'!C2</f>
        <v>0</v>
      </c>
      <c r="D2" s="3"/>
      <c r="E2" s="5" t="s">
        <v>5</v>
      </c>
      <c r="F2" s="5">
        <f>'Stavební rozpočet'!I2</f>
        <v>0</v>
      </c>
      <c r="G2" s="5"/>
      <c r="H2" s="5" t="s">
        <v>147</v>
      </c>
      <c r="I2" s="6"/>
      <c r="J2" s="7"/>
    </row>
    <row r="3" spans="1:10" ht="12.75" customHeight="1">
      <c r="A3" s="2"/>
      <c r="B3" s="2"/>
      <c r="C3" s="3"/>
      <c r="D3" s="3"/>
      <c r="E3" s="5"/>
      <c r="F3" s="5"/>
      <c r="G3" s="5"/>
      <c r="H3" s="5"/>
      <c r="I3" s="6"/>
      <c r="J3" s="7"/>
    </row>
    <row r="4" spans="1:10" ht="12.75" customHeight="1">
      <c r="A4" s="8" t="s">
        <v>7</v>
      </c>
      <c r="B4" s="8"/>
      <c r="C4" s="9">
        <f>'Stavební rozpočet'!C4</f>
        <v>0</v>
      </c>
      <c r="D4" s="9"/>
      <c r="E4" s="9" t="s">
        <v>11</v>
      </c>
      <c r="F4" s="9">
        <f>'Stavební rozpočet'!I4</f>
        <v>0</v>
      </c>
      <c r="G4" s="9"/>
      <c r="H4" s="9" t="s">
        <v>147</v>
      </c>
      <c r="I4" s="11"/>
      <c r="J4" s="7"/>
    </row>
    <row r="5" spans="1:10" ht="12.75" customHeight="1">
      <c r="A5" s="8"/>
      <c r="B5" s="8"/>
      <c r="C5" s="9"/>
      <c r="D5" s="9"/>
      <c r="E5" s="9"/>
      <c r="F5" s="9"/>
      <c r="G5" s="9"/>
      <c r="H5" s="9"/>
      <c r="I5" s="11"/>
      <c r="J5" s="7"/>
    </row>
    <row r="6" spans="1:10" ht="12.75" customHeight="1">
      <c r="A6" s="8" t="s">
        <v>12</v>
      </c>
      <c r="B6" s="8"/>
      <c r="C6" s="9">
        <f>'Stavební rozpočet'!C6</f>
        <v>0</v>
      </c>
      <c r="D6" s="9"/>
      <c r="E6" s="9" t="s">
        <v>16</v>
      </c>
      <c r="F6" s="9">
        <f>'Stavební rozpočet'!I6</f>
        <v>0</v>
      </c>
      <c r="G6" s="9"/>
      <c r="H6" s="9" t="s">
        <v>147</v>
      </c>
      <c r="I6" s="11"/>
      <c r="J6" s="7"/>
    </row>
    <row r="7" spans="1:10" ht="12.75" customHeight="1">
      <c r="A7" s="8"/>
      <c r="B7" s="8"/>
      <c r="C7" s="9"/>
      <c r="D7" s="9"/>
      <c r="E7" s="9"/>
      <c r="F7" s="9"/>
      <c r="G7" s="9"/>
      <c r="H7" s="9"/>
      <c r="I7" s="11"/>
      <c r="J7" s="7"/>
    </row>
    <row r="8" spans="1:10" ht="12.75" customHeight="1">
      <c r="A8" s="8" t="s">
        <v>9</v>
      </c>
      <c r="B8" s="8"/>
      <c r="C8" s="9">
        <f>'Stavební rozpočet'!G4</f>
        <v>0</v>
      </c>
      <c r="D8" s="9"/>
      <c r="E8" s="9" t="s">
        <v>14</v>
      </c>
      <c r="F8" s="9">
        <f>'Stavební rozpočet'!G6</f>
        <v>0</v>
      </c>
      <c r="G8" s="9"/>
      <c r="H8" s="10" t="s">
        <v>148</v>
      </c>
      <c r="I8" s="11" t="s">
        <v>115</v>
      </c>
      <c r="J8" s="7"/>
    </row>
    <row r="9" spans="1:10" ht="12.75">
      <c r="A9" s="8"/>
      <c r="B9" s="8"/>
      <c r="C9" s="9"/>
      <c r="D9" s="9"/>
      <c r="E9" s="9"/>
      <c r="F9" s="9"/>
      <c r="G9" s="9"/>
      <c r="H9" s="10"/>
      <c r="I9" s="11"/>
      <c r="J9" s="7"/>
    </row>
    <row r="10" spans="1:10" ht="12.75" customHeight="1">
      <c r="A10" s="75" t="s">
        <v>17</v>
      </c>
      <c r="B10" s="75"/>
      <c r="C10" s="76">
        <f>'Stavební rozpočet'!C8</f>
        <v>0</v>
      </c>
      <c r="D10" s="76"/>
      <c r="E10" s="76" t="s">
        <v>20</v>
      </c>
      <c r="F10" s="76">
        <f>'Stavební rozpočet'!I8</f>
        <v>0</v>
      </c>
      <c r="G10" s="76"/>
      <c r="H10" s="41" t="s">
        <v>149</v>
      </c>
      <c r="I10" s="77">
        <f>'Stavební rozpočet'!G8</f>
        <v>0</v>
      </c>
      <c r="J10" s="7"/>
    </row>
    <row r="11" spans="1:10" ht="12.75">
      <c r="A11" s="75"/>
      <c r="B11" s="75"/>
      <c r="C11" s="76"/>
      <c r="D11" s="76"/>
      <c r="E11" s="76"/>
      <c r="F11" s="76"/>
      <c r="G11" s="76"/>
      <c r="H11" s="41"/>
      <c r="I11" s="77"/>
      <c r="J11" s="7"/>
    </row>
    <row r="12" spans="1:9" ht="18.75" customHeight="1">
      <c r="A12" s="78" t="s">
        <v>150</v>
      </c>
      <c r="B12" s="78"/>
      <c r="C12" s="78"/>
      <c r="D12" s="78"/>
      <c r="E12" s="78"/>
      <c r="F12" s="78"/>
      <c r="G12" s="78"/>
      <c r="H12" s="78"/>
      <c r="I12" s="78"/>
    </row>
    <row r="13" spans="1:10" ht="26.25" customHeight="1">
      <c r="A13" s="79" t="s">
        <v>151</v>
      </c>
      <c r="B13" s="80" t="s">
        <v>152</v>
      </c>
      <c r="C13" s="80"/>
      <c r="D13" s="79" t="s">
        <v>153</v>
      </c>
      <c r="E13" s="80" t="s">
        <v>154</v>
      </c>
      <c r="F13" s="80"/>
      <c r="G13" s="79" t="s">
        <v>155</v>
      </c>
      <c r="H13" s="80" t="s">
        <v>156</v>
      </c>
      <c r="I13" s="80"/>
      <c r="J13" s="7"/>
    </row>
    <row r="14" spans="1:10" ht="12.75" customHeight="1">
      <c r="A14" s="81" t="s">
        <v>157</v>
      </c>
      <c r="B14" s="82" t="s">
        <v>158</v>
      </c>
      <c r="C14" s="83">
        <f>SUM('Stavební rozpočet'!AB12:AB31)</f>
        <v>0</v>
      </c>
      <c r="D14" s="82" t="s">
        <v>159</v>
      </c>
      <c r="E14" s="82"/>
      <c r="F14" s="83">
        <v>0</v>
      </c>
      <c r="G14" s="82" t="s">
        <v>160</v>
      </c>
      <c r="H14" s="82"/>
      <c r="I14" s="83"/>
      <c r="J14" s="7"/>
    </row>
    <row r="15" spans="1:10" ht="12.75" customHeight="1">
      <c r="A15" s="84"/>
      <c r="B15" s="82" t="s">
        <v>34</v>
      </c>
      <c r="C15" s="83">
        <f>SUM('Stavební rozpočet'!AC12:AC31)</f>
        <v>0</v>
      </c>
      <c r="D15" s="82" t="s">
        <v>161</v>
      </c>
      <c r="E15" s="82"/>
      <c r="F15" s="83">
        <v>0</v>
      </c>
      <c r="G15" s="82" t="s">
        <v>162</v>
      </c>
      <c r="H15" s="82"/>
      <c r="I15" s="83"/>
      <c r="J15" s="7"/>
    </row>
    <row r="16" spans="1:10" ht="12.75" customHeight="1">
      <c r="A16" s="81" t="s">
        <v>163</v>
      </c>
      <c r="B16" s="82" t="s">
        <v>158</v>
      </c>
      <c r="C16" s="83">
        <f>SUM('Stavební rozpočet'!AD12:AD31)</f>
        <v>0</v>
      </c>
      <c r="D16" s="82" t="s">
        <v>164</v>
      </c>
      <c r="E16" s="82"/>
      <c r="F16" s="83"/>
      <c r="G16" s="82" t="s">
        <v>165</v>
      </c>
      <c r="H16" s="82"/>
      <c r="I16" s="83"/>
      <c r="J16" s="7"/>
    </row>
    <row r="17" spans="1:10" ht="12.75" customHeight="1">
      <c r="A17" s="84"/>
      <c r="B17" s="82" t="s">
        <v>34</v>
      </c>
      <c r="C17" s="83">
        <f>SUM('Stavební rozpočet'!AE12:AE31)</f>
        <v>0</v>
      </c>
      <c r="D17" s="82"/>
      <c r="E17" s="82"/>
      <c r="F17" s="85"/>
      <c r="G17" s="82" t="s">
        <v>166</v>
      </c>
      <c r="H17" s="82"/>
      <c r="I17" s="83">
        <v>0</v>
      </c>
      <c r="J17" s="7"/>
    </row>
    <row r="18" spans="1:10" ht="12.75" customHeight="1">
      <c r="A18" s="81" t="s">
        <v>167</v>
      </c>
      <c r="B18" s="82" t="s">
        <v>158</v>
      </c>
      <c r="C18" s="83">
        <f>SUM('Stavební rozpočet'!AF12:AF31)</f>
        <v>0</v>
      </c>
      <c r="D18" s="82"/>
      <c r="E18" s="82"/>
      <c r="F18" s="85"/>
      <c r="G18" s="82" t="s">
        <v>168</v>
      </c>
      <c r="H18" s="82"/>
      <c r="I18" s="83">
        <v>0</v>
      </c>
      <c r="J18" s="7"/>
    </row>
    <row r="19" spans="1:10" ht="12.75" customHeight="1">
      <c r="A19" s="84"/>
      <c r="B19" s="82" t="s">
        <v>34</v>
      </c>
      <c r="C19" s="83">
        <f>SUM('Stavební rozpočet'!AG12:AG31)</f>
        <v>0</v>
      </c>
      <c r="D19" s="82"/>
      <c r="E19" s="82"/>
      <c r="F19" s="85"/>
      <c r="G19" s="82" t="s">
        <v>169</v>
      </c>
      <c r="H19" s="82"/>
      <c r="I19" s="83">
        <v>0</v>
      </c>
      <c r="J19" s="7"/>
    </row>
    <row r="20" spans="1:10" ht="12.75" customHeight="1">
      <c r="A20" s="86" t="s">
        <v>114</v>
      </c>
      <c r="B20" s="86"/>
      <c r="C20" s="83">
        <f>SUM('Stavební rozpočet'!AH12:AH31)</f>
        <v>0</v>
      </c>
      <c r="D20" s="82"/>
      <c r="E20" s="82"/>
      <c r="F20" s="85"/>
      <c r="G20" s="82"/>
      <c r="H20" s="82"/>
      <c r="I20" s="85"/>
      <c r="J20" s="7"/>
    </row>
    <row r="21" spans="1:10" ht="12.75" customHeight="1">
      <c r="A21" s="86" t="s">
        <v>170</v>
      </c>
      <c r="B21" s="86"/>
      <c r="C21" s="83">
        <f>SUM('Stavební rozpočet'!Z12:Z31)</f>
        <v>0</v>
      </c>
      <c r="D21" s="82"/>
      <c r="E21" s="82"/>
      <c r="F21" s="85"/>
      <c r="G21" s="82"/>
      <c r="H21" s="82"/>
      <c r="I21" s="85"/>
      <c r="J21" s="7"/>
    </row>
    <row r="22" spans="1:10" ht="16.5" customHeight="1">
      <c r="A22" s="86" t="s">
        <v>171</v>
      </c>
      <c r="B22" s="86"/>
      <c r="C22" s="83">
        <f>SUM(C14:C21)</f>
        <v>0</v>
      </c>
      <c r="D22" s="86" t="s">
        <v>172</v>
      </c>
      <c r="E22" s="86"/>
      <c r="F22" s="83">
        <f>SUM(F14:F21)</f>
        <v>0</v>
      </c>
      <c r="G22" s="86" t="s">
        <v>173</v>
      </c>
      <c r="H22" s="86"/>
      <c r="I22" s="83">
        <f>SUM(I14:I21)</f>
        <v>0</v>
      </c>
      <c r="J22" s="7"/>
    </row>
    <row r="23" spans="1:10" ht="12.75" customHeight="1">
      <c r="A23" s="44"/>
      <c r="B23" s="44"/>
      <c r="C23" s="87"/>
      <c r="D23" s="86" t="s">
        <v>174</v>
      </c>
      <c r="E23" s="86"/>
      <c r="F23" s="88">
        <v>0</v>
      </c>
      <c r="G23" s="86" t="s">
        <v>175</v>
      </c>
      <c r="H23" s="86"/>
      <c r="I23" s="83">
        <v>0</v>
      </c>
      <c r="J23" s="7"/>
    </row>
    <row r="24" spans="4:10" ht="12.75" customHeight="1">
      <c r="D24" s="44"/>
      <c r="E24" s="44"/>
      <c r="F24" s="89"/>
      <c r="G24" s="86" t="s">
        <v>176</v>
      </c>
      <c r="H24" s="86"/>
      <c r="I24" s="83">
        <v>0</v>
      </c>
      <c r="J24" s="7"/>
    </row>
    <row r="25" spans="6:10" ht="12.75" customHeight="1">
      <c r="F25" s="90"/>
      <c r="G25" s="86" t="s">
        <v>177</v>
      </c>
      <c r="H25" s="86"/>
      <c r="I25" s="83">
        <v>0</v>
      </c>
      <c r="J25" s="7"/>
    </row>
    <row r="26" spans="1:9" ht="12.75">
      <c r="A26" s="73"/>
      <c r="B26" s="73"/>
      <c r="C26" s="73"/>
      <c r="G26" s="44"/>
      <c r="H26" s="44"/>
      <c r="I26" s="44"/>
    </row>
    <row r="27" spans="1:9" ht="12.75" customHeight="1">
      <c r="A27" s="91" t="s">
        <v>178</v>
      </c>
      <c r="B27" s="91"/>
      <c r="C27" s="92">
        <f>SUM('Stavební rozpočet'!AJ12:AJ31)</f>
        <v>0</v>
      </c>
      <c r="D27" s="93"/>
      <c r="E27" s="73"/>
      <c r="F27" s="73"/>
      <c r="G27" s="73"/>
      <c r="H27" s="73"/>
      <c r="I27" s="73"/>
    </row>
    <row r="28" spans="1:10" ht="12.75" customHeight="1">
      <c r="A28" s="91" t="s">
        <v>179</v>
      </c>
      <c r="B28" s="91"/>
      <c r="C28" s="92">
        <f>SUM('Stavební rozpočet'!AK12:AK31)</f>
        <v>0</v>
      </c>
      <c r="D28" s="91" t="s">
        <v>180</v>
      </c>
      <c r="E28" s="91"/>
      <c r="F28" s="92">
        <f>ROUND(C28*(15/100),2)</f>
        <v>0</v>
      </c>
      <c r="G28" s="91" t="s">
        <v>181</v>
      </c>
      <c r="H28" s="91"/>
      <c r="I28" s="92">
        <f>SUM(C27:C29)</f>
        <v>0</v>
      </c>
      <c r="J28" s="7"/>
    </row>
    <row r="29" spans="1:10" ht="12.75" customHeight="1">
      <c r="A29" s="91" t="s">
        <v>182</v>
      </c>
      <c r="B29" s="91"/>
      <c r="C29" s="92">
        <f>SUM('Stavební rozpočet'!AL12:AL31)+(F22+I22+F23+I23+I24+I25)</f>
        <v>0</v>
      </c>
      <c r="D29" s="91" t="s">
        <v>183</v>
      </c>
      <c r="E29" s="91"/>
      <c r="F29" s="92">
        <f>ROUND(C29*(21/100),2)</f>
        <v>0</v>
      </c>
      <c r="G29" s="91" t="s">
        <v>184</v>
      </c>
      <c r="H29" s="91"/>
      <c r="I29" s="92">
        <f>SUM(F28:F29)+I28</f>
        <v>0</v>
      </c>
      <c r="J29" s="7"/>
    </row>
    <row r="30" spans="1:9" ht="12.75">
      <c r="A30" s="94"/>
      <c r="B30" s="94"/>
      <c r="C30" s="94"/>
      <c r="D30" s="94"/>
      <c r="E30" s="94"/>
      <c r="F30" s="94"/>
      <c r="G30" s="94"/>
      <c r="H30" s="94"/>
      <c r="I30" s="94"/>
    </row>
    <row r="31" spans="1:10" ht="12.75" customHeight="1">
      <c r="A31" s="95" t="s">
        <v>185</v>
      </c>
      <c r="B31" s="95"/>
      <c r="C31" s="95"/>
      <c r="D31" s="95" t="s">
        <v>186</v>
      </c>
      <c r="E31" s="95"/>
      <c r="F31" s="95"/>
      <c r="G31" s="95" t="s">
        <v>187</v>
      </c>
      <c r="H31" s="95"/>
      <c r="I31" s="95"/>
      <c r="J31" s="22"/>
    </row>
    <row r="32" spans="1:10" ht="12.75" customHeight="1">
      <c r="A32" s="96"/>
      <c r="B32" s="96"/>
      <c r="C32" s="96"/>
      <c r="D32" s="96"/>
      <c r="E32" s="96"/>
      <c r="F32" s="96"/>
      <c r="G32" s="96"/>
      <c r="H32" s="96"/>
      <c r="I32" s="96"/>
      <c r="J32" s="22"/>
    </row>
    <row r="33" spans="1:10" ht="12.75" customHeight="1">
      <c r="A33" s="96"/>
      <c r="B33" s="96"/>
      <c r="C33" s="96"/>
      <c r="D33" s="96"/>
      <c r="E33" s="96"/>
      <c r="F33" s="96"/>
      <c r="G33" s="96"/>
      <c r="H33" s="96"/>
      <c r="I33" s="96"/>
      <c r="J33" s="22"/>
    </row>
    <row r="34" spans="1:10" ht="12.75" customHeight="1">
      <c r="A34" s="96"/>
      <c r="B34" s="96"/>
      <c r="C34" s="96"/>
      <c r="D34" s="96"/>
      <c r="E34" s="96"/>
      <c r="F34" s="96"/>
      <c r="G34" s="96"/>
      <c r="H34" s="96"/>
      <c r="I34" s="96"/>
      <c r="J34" s="22"/>
    </row>
    <row r="35" spans="1:10" ht="12.75" customHeight="1">
      <c r="A35" s="97" t="s">
        <v>188</v>
      </c>
      <c r="B35" s="97"/>
      <c r="C35" s="97"/>
      <c r="D35" s="97" t="s">
        <v>188</v>
      </c>
      <c r="E35" s="97"/>
      <c r="F35" s="97"/>
      <c r="G35" s="97" t="s">
        <v>188</v>
      </c>
      <c r="H35" s="97"/>
      <c r="I35" s="97"/>
      <c r="J35" s="22"/>
    </row>
    <row r="36" spans="1:9" ht="10.5" customHeight="1">
      <c r="A36" s="63" t="s">
        <v>122</v>
      </c>
      <c r="B36" s="61"/>
      <c r="C36" s="61"/>
      <c r="D36" s="61"/>
      <c r="E36" s="61"/>
      <c r="F36" s="61"/>
      <c r="G36" s="61"/>
      <c r="H36" s="61"/>
      <c r="I36" s="61"/>
    </row>
    <row r="37" spans="1:9" ht="12.75" customHeight="1">
      <c r="A37" s="9"/>
      <c r="B37" s="9"/>
      <c r="C37" s="9"/>
      <c r="D37" s="9"/>
      <c r="E37" s="9"/>
      <c r="F37" s="9"/>
      <c r="G37" s="9"/>
      <c r="H37" s="9"/>
      <c r="I37" s="9"/>
    </row>
  </sheetData>
  <sheetProtection selectLockedCells="1" selectUnlockedCells="1"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375" right="0.39375" top="0.5909722222222222" bottom="0.5909722222222222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2020-12-11T09:48:30Z</dcterms:modified>
  <cp:category/>
  <cp:version/>
  <cp:contentType/>
  <cp:contentStatus/>
  <cp:revision>2</cp:revision>
</cp:coreProperties>
</file>