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různé nabídky\MŠ Lubina\"/>
    </mc:Choice>
  </mc:AlternateContent>
  <bookViews>
    <workbookView xWindow="0" yWindow="0" windowWidth="28800" windowHeight="11835" tabRatio="917" firstSheet="2" activeTab="4"/>
  </bookViews>
  <sheets>
    <sheet name="Pokyny pro vyplnění" sheetId="11" state="hidden" r:id="rId1"/>
    <sheet name="VzorPolozky" sheetId="10" state="hidden" r:id="rId2"/>
    <sheet name="INFO" sheetId="30" r:id="rId3"/>
    <sheet name="Rekapitulace" sheetId="15" r:id="rId4"/>
    <sheet name="Rozpočet Pol způsobilé" sheetId="13" r:id="rId5"/>
    <sheet name="1,2-ZTI UT způsobilé n." sheetId="24" r:id="rId6"/>
    <sheet name="3-SIL - Vnější ochrana před ble" sheetId="25" r:id="rId7"/>
    <sheet name="3-SIL - Revize" sheetId="26" r:id="rId8"/>
    <sheet name="3-SIL - Připojení VZT jednot" sheetId="27" r:id="rId9"/>
    <sheet name="3-SIL - Elektroinstalace v kote" sheetId="28" r:id="rId10"/>
    <sheet name=" 4-VZT způsobilé" sheetId="23" r:id="rId11"/>
    <sheet name="Rozpočet Pol nezpůsobilé" sheetId="14" r:id="rId12"/>
    <sheet name="1,2-ZTI UT nezpůsobilé" sheetId="16" r:id="rId13"/>
    <sheet name="3-SIL - Elektroinstalace v ...n" sheetId="29" r:id="rId14"/>
  </sheets>
  <externalReferences>
    <externalReference r:id="rId15"/>
    <externalReference r:id="rId16"/>
    <externalReference r:id="rId17"/>
    <externalReference r:id="rId18"/>
  </externalReferences>
  <definedNames>
    <definedName name="_xlnm._FilterDatabase" localSheetId="5" hidden="1">'1,2-ZTI UT způsobilé n.'!$G$1:$G$179</definedName>
    <definedName name="_xlnm._FilterDatabase" localSheetId="13" hidden="1">'3-SIL - Elektroinstalace v ...n'!$C$117:$K$131</definedName>
    <definedName name="_xlnm._FilterDatabase" localSheetId="9" hidden="1">'3-SIL - Elektroinstalace v kote'!$C$122:$K$203</definedName>
    <definedName name="_xlnm._FilterDatabase" localSheetId="8" hidden="1">'3-SIL - Připojení VZT jednot'!$C$116:$K$119</definedName>
    <definedName name="_xlnm._FilterDatabase" localSheetId="7" hidden="1">'3-SIL - Revize'!$C$117:$K$126</definedName>
    <definedName name="_xlnm._FilterDatabase" localSheetId="6" hidden="1">'3-SIL - Vnější ochrana před ble'!$C$117:$K$144</definedName>
    <definedName name="_xlnm._FilterDatabase" localSheetId="11" hidden="1">'Rozpočet Pol nezpůsobilé'!$F$1:$F$163</definedName>
    <definedName name="_xlnm._FilterDatabase" localSheetId="4" hidden="1">'Rozpočet Pol způsobilé'!$F$1:$F$519</definedName>
    <definedName name="CelkemDPHVypocet" localSheetId="3">Rekapitulace!$H$40</definedName>
    <definedName name="CenaCelkem" localSheetId="3">Rekapitulace!$G$29</definedName>
    <definedName name="CenaCelkem">#REF!</definedName>
    <definedName name="CenaCelkemBezDPH" localSheetId="3">Rekapitulace!$G$28</definedName>
    <definedName name="CenaCelkemBezDPH">#REF!</definedName>
    <definedName name="CenaCelkemVypocet" localSheetId="3">Rekapitulace!$I$40</definedName>
    <definedName name="cisloobjektu" localSheetId="3">Rekapitulace!$C$3</definedName>
    <definedName name="cisloobjektu">#REF!</definedName>
    <definedName name="CisloRozpoctu">'[1]Krycí list'!$C$2</definedName>
    <definedName name="CisloStavby" localSheetId="3">Rekapitulace!$C$2</definedName>
    <definedName name="cislostavby">'[1]Krycí list'!$A$7</definedName>
    <definedName name="CisloStavebnihoRozpoctu" localSheetId="3">Rekapitulace!$D$4</definedName>
    <definedName name="CisloStavebnihoRozpoctu">#REF!</definedName>
    <definedName name="dadresa" localSheetId="3">Rekapitulace!$D$12:$G$12</definedName>
    <definedName name="dadresa">#REF!</definedName>
    <definedName name="DIČ" localSheetId="3">Rekapitulace!$I$12</definedName>
    <definedName name="dmisto" localSheetId="3">Rekapitulace!$D$13:$G$13</definedName>
    <definedName name="dmisto">#REF!</definedName>
    <definedName name="DPHSni" localSheetId="3">Rekapitulace!$G$24</definedName>
    <definedName name="DPHSni">#REF!</definedName>
    <definedName name="DPHZakl" localSheetId="3">Rekapitulace!$G$26</definedName>
    <definedName name="DPHZakl">#REF!</definedName>
    <definedName name="dpsc" localSheetId="3">Rekapitulace!$C$13</definedName>
    <definedName name="IČO" localSheetId="3">Rekapitulace!$I$11</definedName>
    <definedName name="Mena" localSheetId="2">'[2]SO01 Rekapitulace'!$J$29</definedName>
    <definedName name="Mena" localSheetId="3">Rekapitulace!$J$29</definedName>
    <definedName name="Mena" localSheetId="11">[3]Stavba!$J$29</definedName>
    <definedName name="Mena" localSheetId="4">[4]Stavba!$J$29</definedName>
    <definedName name="Mena">#REF!</definedName>
    <definedName name="MistoStavby" localSheetId="3">Rekapitulace!$D$4</definedName>
    <definedName name="MistoStavby">#REF!</definedName>
    <definedName name="nazevobjektu" localSheetId="3">Rekapitulace!$D$3</definedName>
    <definedName name="nazevobjektu">#REF!</definedName>
    <definedName name="NazevRozpoctu">'[1]Krycí list'!$D$2</definedName>
    <definedName name="NazevStavby" localSheetId="3">Rekapitulace!$D$2</definedName>
    <definedName name="nazevstavby">'[1]Krycí list'!$C$7</definedName>
    <definedName name="NazevStavebnihoRozpoctu" localSheetId="3">Rekapitulace!$E$4</definedName>
    <definedName name="NazevStavebnihoRozpoctu">#REF!</definedName>
    <definedName name="_xlnm.Print_Titles" localSheetId="10">' 4-VZT způsobilé'!$1:$12</definedName>
    <definedName name="_xlnm.Print_Titles" localSheetId="12">'1,2-ZTI UT nezpůsobilé'!$1:$12</definedName>
    <definedName name="_xlnm.Print_Titles" localSheetId="5">'1,2-ZTI UT způsobilé n.'!$1:$12</definedName>
    <definedName name="_xlnm.Print_Titles" localSheetId="13">'3-SIL - Elektroinstalace v ...n'!$117:$117</definedName>
    <definedName name="_xlnm.Print_Titles" localSheetId="9">'3-SIL - Elektroinstalace v kote'!$122:$122</definedName>
    <definedName name="_xlnm.Print_Titles" localSheetId="8">'3-SIL - Připojení VZT jednot'!$116:$116</definedName>
    <definedName name="_xlnm.Print_Titles" localSheetId="7">'3-SIL - Revize'!$117:$117</definedName>
    <definedName name="_xlnm.Print_Titles" localSheetId="6">'3-SIL - Vnější ochrana před ble'!$117:$117</definedName>
    <definedName name="oadresa" localSheetId="3">Rekapitulace!$D$6</definedName>
    <definedName name="oadresa">#REF!</definedName>
    <definedName name="Objednatel" localSheetId="3">Rekapitulace!$D$5</definedName>
    <definedName name="Objekt" localSheetId="3">Rekapitulace!$B$38</definedName>
    <definedName name="_xlnm.Print_Area" localSheetId="13">'3-SIL - Elektroinstalace v ...n'!$C$4:$J$76,'3-SIL - Elektroinstalace v ...n'!$C$82:$J$99,'3-SIL - Elektroinstalace v ...n'!$C$105:$K$131</definedName>
    <definedName name="_xlnm.Print_Area" localSheetId="9">'3-SIL - Elektroinstalace v kote'!$C$4:$J$76,'3-SIL - Elektroinstalace v kote'!$C$82:$J$104,'3-SIL - Elektroinstalace v kote'!$C$110:$K$203</definedName>
    <definedName name="_xlnm.Print_Area" localSheetId="8">'3-SIL - Připojení VZT jednot'!$C$4:$J$76,'3-SIL - Připojení VZT jednot'!$C$82:$J$98,'3-SIL - Připojení VZT jednot'!$C$104:$K$119</definedName>
    <definedName name="_xlnm.Print_Area" localSheetId="7">'3-SIL - Revize'!$C$4:$J$76,'3-SIL - Revize'!$C$82:$J$99,'3-SIL - Revize'!$C$105:$K$126</definedName>
    <definedName name="_xlnm.Print_Area" localSheetId="6">'3-SIL - Vnější ochrana před ble'!$C$4:$J$76,'3-SIL - Vnější ochrana před ble'!$C$82:$J$99,'3-SIL - Vnější ochrana před ble'!$C$105:$K$144</definedName>
    <definedName name="_xlnm.Print_Area" localSheetId="3">Rekapitulace!$A$1:$J$81</definedName>
    <definedName name="_xlnm.Print_Area" localSheetId="11">'Rozpočet Pol nezpůsobilé'!$A$1:$U$163</definedName>
    <definedName name="_xlnm.Print_Area" localSheetId="4">'Rozpočet Pol způsobilé'!$A$1:$U$519</definedName>
    <definedName name="odic" localSheetId="3">Rekapitulace!$I$6</definedName>
    <definedName name="oico" localSheetId="3">Rekapitulace!$I$5</definedName>
    <definedName name="omisto" localSheetId="3">Rekapitulace!$D$7</definedName>
    <definedName name="onazev" localSheetId="3">Rekapitulace!$D$6</definedName>
    <definedName name="opsc" localSheetId="3">Rekapitulace!$C$7</definedName>
    <definedName name="padresa" localSheetId="3">Rekapitulace!$D$9</definedName>
    <definedName name="padresa">#REF!</definedName>
    <definedName name="pdic" localSheetId="3">Rekapitulace!$I$9</definedName>
    <definedName name="pdic">#REF!</definedName>
    <definedName name="pico" localSheetId="3">Rekapitulace!$I$8</definedName>
    <definedName name="pico">#REF!</definedName>
    <definedName name="pmisto" localSheetId="3">Rekapitulace!$D$10</definedName>
    <definedName name="pmisto">#REF!</definedName>
    <definedName name="PocetMJ" localSheetId="2">#REF!</definedName>
    <definedName name="PocetMJ">#REF!</definedName>
    <definedName name="PoptavkaID" localSheetId="3">Rekapitulace!$A$1</definedName>
    <definedName name="PoptavkaID">#REF!</definedName>
    <definedName name="pPSC" localSheetId="3">Rekapitulace!$C$10</definedName>
    <definedName name="pPSC">#REF!</definedName>
    <definedName name="Projektant" localSheetId="3">Rekapitulace!$D$8</definedName>
    <definedName name="Projektant">#REF!</definedName>
    <definedName name="SazbaDPH1" localSheetId="3">Rekapitulace!$E$23</definedName>
    <definedName name="SazbaDPH1">'[1]Krycí list'!$C$30</definedName>
    <definedName name="SazbaDPH2" localSheetId="3">Rekapitulace!$E$25</definedName>
    <definedName name="SazbaDPH2">'[1]Krycí list'!$C$32</definedName>
    <definedName name="SloupecCC" localSheetId="2">#REF!</definedName>
    <definedName name="SloupecCC">#REF!</definedName>
    <definedName name="SloupecCisloPol" localSheetId="2">#REF!</definedName>
    <definedName name="SloupecCisloPol">#REF!</definedName>
    <definedName name="SloupecJC" localSheetId="2">#REF!</definedName>
    <definedName name="SloupecJC">#REF!</definedName>
    <definedName name="SloupecMJ" localSheetId="2">#REF!</definedName>
    <definedName name="SloupecMJ">#REF!</definedName>
    <definedName name="SloupecMnozstvi" localSheetId="2">#REF!</definedName>
    <definedName name="SloupecMnozstvi">#REF!</definedName>
    <definedName name="SloupecNazPol" localSheetId="2">#REF!</definedName>
    <definedName name="SloupecNazPol">#REF!</definedName>
    <definedName name="SloupecPC" localSheetId="2">#REF!</definedName>
    <definedName name="SloupecPC">#REF!</definedName>
    <definedName name="Vypracoval" localSheetId="3">Rekapitulace!$D$14</definedName>
    <definedName name="Vypracoval">#REF!</definedName>
    <definedName name="Z_B7E7C763_C459_487D_8ABA_5CFDDFBD5A84_.wvu.Cols" localSheetId="3" hidden="1">Rekapitulace!$A:$A</definedName>
    <definedName name="Z_B7E7C763_C459_487D_8ABA_5CFDDFBD5A84_.wvu.PrintArea" localSheetId="3" hidden="1">Rekapitulace!$B$1:$J$36</definedName>
    <definedName name="ZakladDPHSni" localSheetId="3">Rekapitulace!$G$23</definedName>
    <definedName name="ZakladDPHSni">#REF!</definedName>
    <definedName name="ZakladDPHSniVypocet" localSheetId="3">Rekapitulace!$F$40</definedName>
    <definedName name="ZakladDPHZakl" localSheetId="2">'[2]SO01 Rekapitulace'!$G$25</definedName>
    <definedName name="ZakladDPHZakl" localSheetId="3">Rekapitulace!$G$25</definedName>
    <definedName name="ZakladDPHZakl">#REF!</definedName>
    <definedName name="ZakladDPHZaklVypocet" localSheetId="3">Rekapitulace!$G$40</definedName>
    <definedName name="Zaokrouhleni" localSheetId="3">Rekapitulace!$G$27</definedName>
    <definedName name="Zaokrouhleni">#REF!</definedName>
    <definedName name="Zhotovitel" localSheetId="3">Rekapitulace!$D$11:$G$11</definedName>
    <definedName name="Zhotovitel">#REF!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15" i="13" l="1"/>
  <c r="G508" i="13"/>
  <c r="G505" i="13"/>
  <c r="G503" i="13"/>
  <c r="G501" i="13"/>
  <c r="G500" i="13"/>
  <c r="G497" i="13"/>
  <c r="G495" i="13"/>
  <c r="G493" i="13"/>
  <c r="G491" i="13"/>
  <c r="G489" i="13"/>
  <c r="G487" i="13"/>
  <c r="G485" i="13"/>
  <c r="G483" i="13"/>
  <c r="G481" i="13"/>
  <c r="G479" i="13"/>
  <c r="G476" i="13"/>
  <c r="G474" i="13"/>
  <c r="G471" i="13"/>
  <c r="G469" i="13"/>
  <c r="G467" i="13"/>
  <c r="G466" i="13"/>
  <c r="G465" i="13"/>
  <c r="G464" i="13"/>
  <c r="G462" i="13"/>
  <c r="G461" i="13"/>
  <c r="G458" i="13"/>
  <c r="G456" i="13"/>
  <c r="G455" i="13"/>
  <c r="G453" i="13"/>
  <c r="G451" i="13"/>
  <c r="G449" i="13"/>
  <c r="G446" i="13"/>
  <c r="G444" i="13"/>
  <c r="G442" i="13"/>
  <c r="G440" i="13"/>
  <c r="G438" i="13"/>
  <c r="G436" i="13"/>
  <c r="G434" i="13"/>
  <c r="G432" i="13"/>
  <c r="G430" i="13"/>
  <c r="G428" i="13"/>
  <c r="G426" i="13"/>
  <c r="G424" i="13"/>
  <c r="G422" i="13"/>
  <c r="G420" i="13"/>
  <c r="G418" i="13"/>
  <c r="G416" i="13"/>
  <c r="G414" i="13"/>
  <c r="G412" i="13"/>
  <c r="G410" i="13"/>
  <c r="G408" i="13"/>
  <c r="G407" i="13"/>
  <c r="G406" i="13"/>
  <c r="G403" i="13"/>
  <c r="G402" i="13"/>
  <c r="G399" i="13"/>
  <c r="G395" i="13"/>
  <c r="G394" i="13"/>
  <c r="G391" i="13"/>
  <c r="G388" i="13"/>
  <c r="G386" i="13"/>
  <c r="G384" i="13"/>
  <c r="G382" i="13"/>
  <c r="G378" i="13"/>
  <c r="G376" i="13"/>
  <c r="G371" i="13"/>
  <c r="G369" i="13"/>
  <c r="G368" i="13"/>
  <c r="G363" i="13"/>
  <c r="G361" i="13"/>
  <c r="G359" i="13"/>
  <c r="K66" i="15" s="1"/>
  <c r="G357" i="13"/>
  <c r="G356" i="13"/>
  <c r="G354" i="13"/>
  <c r="G351" i="13"/>
  <c r="G348" i="13"/>
  <c r="G346" i="13"/>
  <c r="G344" i="13"/>
  <c r="G341" i="13"/>
  <c r="G333" i="13"/>
  <c r="G330" i="13"/>
  <c r="G324" i="13"/>
  <c r="G318" i="13"/>
  <c r="G317" i="13"/>
  <c r="G316" i="13"/>
  <c r="G314" i="13"/>
  <c r="G312" i="13"/>
  <c r="G304" i="13"/>
  <c r="G295" i="13"/>
  <c r="G287" i="13"/>
  <c r="G277" i="13"/>
  <c r="G263" i="13"/>
  <c r="G255" i="13"/>
  <c r="G254" i="13"/>
  <c r="G253" i="13"/>
  <c r="G248" i="13"/>
  <c r="G243" i="13"/>
  <c r="G241" i="13"/>
  <c r="G238" i="13"/>
  <c r="G235" i="13"/>
  <c r="G231" i="13"/>
  <c r="G228" i="13"/>
  <c r="G224" i="13"/>
  <c r="G221" i="13"/>
  <c r="G218" i="13"/>
  <c r="G216" i="13"/>
  <c r="G214" i="13"/>
  <c r="G211" i="13"/>
  <c r="G210" i="13"/>
  <c r="G209" i="13"/>
  <c r="G207" i="13"/>
  <c r="G205" i="13"/>
  <c r="G204" i="13"/>
  <c r="G202" i="13"/>
  <c r="G200" i="13"/>
  <c r="G199" i="13"/>
  <c r="G198" i="13"/>
  <c r="G197" i="13"/>
  <c r="G196" i="13"/>
  <c r="G195" i="13"/>
  <c r="G193" i="13"/>
  <c r="G190" i="13"/>
  <c r="G188" i="13"/>
  <c r="G187" i="13"/>
  <c r="G185" i="13"/>
  <c r="G183" i="13"/>
  <c r="G180" i="13"/>
  <c r="G178" i="13"/>
  <c r="G176" i="13"/>
  <c r="G174" i="13"/>
  <c r="G172" i="13"/>
  <c r="G170" i="13"/>
  <c r="G168" i="13"/>
  <c r="G166" i="13"/>
  <c r="G164" i="13"/>
  <c r="G160" i="13"/>
  <c r="G158" i="13"/>
  <c r="G156" i="13"/>
  <c r="G155" i="13"/>
  <c r="G154" i="13"/>
  <c r="G152" i="13"/>
  <c r="G151" i="13"/>
  <c r="G149" i="13"/>
  <c r="G147" i="13"/>
  <c r="G145" i="13"/>
  <c r="G144" i="13"/>
  <c r="G141" i="13"/>
  <c r="G139" i="13"/>
  <c r="G137" i="13"/>
  <c r="G135" i="13"/>
  <c r="G133" i="13"/>
  <c r="G130" i="13"/>
  <c r="G128" i="13"/>
  <c r="G126" i="13"/>
  <c r="G124" i="13"/>
  <c r="G120" i="13"/>
  <c r="G118" i="13"/>
  <c r="G116" i="13"/>
  <c r="G112" i="13"/>
  <c r="G110" i="13"/>
  <c r="G106" i="13"/>
  <c r="G103" i="13"/>
  <c r="G98" i="13"/>
  <c r="G93" i="13"/>
  <c r="G92" i="13"/>
  <c r="G89" i="13"/>
  <c r="G81" i="13"/>
  <c r="G70" i="13"/>
  <c r="G59" i="13"/>
  <c r="G56" i="13"/>
  <c r="G50" i="13"/>
  <c r="G41" i="13"/>
  <c r="G36" i="13"/>
  <c r="G33" i="13"/>
  <c r="G31" i="13"/>
  <c r="G28" i="13"/>
  <c r="G27" i="13"/>
  <c r="G24" i="13"/>
  <c r="G21" i="13"/>
  <c r="G18" i="13"/>
  <c r="G16" i="13"/>
  <c r="G15" i="13"/>
  <c r="G11" i="13"/>
  <c r="G9" i="13"/>
  <c r="G159" i="14"/>
  <c r="G156" i="14"/>
  <c r="G152" i="14"/>
  <c r="G150" i="14"/>
  <c r="G148" i="14"/>
  <c r="G146" i="14"/>
  <c r="G142" i="14"/>
  <c r="G139" i="14"/>
  <c r="G137" i="14"/>
  <c r="G135" i="14"/>
  <c r="G132" i="14"/>
  <c r="G130" i="14"/>
  <c r="G128" i="14"/>
  <c r="G124" i="14"/>
  <c r="G122" i="14"/>
  <c r="G120" i="14"/>
  <c r="G116" i="14"/>
  <c r="G114" i="14"/>
  <c r="G112" i="14"/>
  <c r="G109" i="14"/>
  <c r="G107" i="14"/>
  <c r="G105" i="14"/>
  <c r="G102" i="14"/>
  <c r="G100" i="14"/>
  <c r="G97" i="14"/>
  <c r="G95" i="14"/>
  <c r="G94" i="14"/>
  <c r="G92" i="14"/>
  <c r="G90" i="14"/>
  <c r="G89" i="14"/>
  <c r="G87" i="14"/>
  <c r="G83" i="14"/>
  <c r="G81" i="14"/>
  <c r="G79" i="14"/>
  <c r="G77" i="14"/>
  <c r="G76" i="14"/>
  <c r="G73" i="14"/>
  <c r="G71" i="14"/>
  <c r="G68" i="14"/>
  <c r="G64" i="14"/>
  <c r="G62" i="14"/>
  <c r="G59" i="14"/>
  <c r="G55" i="14"/>
  <c r="G53" i="14"/>
  <c r="G51" i="14"/>
  <c r="G50" i="14"/>
  <c r="G48" i="14"/>
  <c r="G46" i="14"/>
  <c r="G44" i="14"/>
  <c r="G42" i="14"/>
  <c r="G40" i="14"/>
  <c r="G38" i="14"/>
  <c r="G36" i="14"/>
  <c r="G34" i="14"/>
  <c r="G31" i="14"/>
  <c r="G29" i="14"/>
  <c r="G26" i="14"/>
  <c r="G24" i="14"/>
  <c r="G22" i="14"/>
  <c r="G21" i="14"/>
  <c r="G19" i="14"/>
  <c r="G16" i="14"/>
  <c r="G14" i="14"/>
  <c r="G12" i="14"/>
  <c r="G9" i="14"/>
  <c r="H49" i="16"/>
  <c r="H48" i="16" s="1"/>
  <c r="H47" i="16"/>
  <c r="H46" i="16"/>
  <c r="H45" i="16"/>
  <c r="H43" i="16"/>
  <c r="H42" i="16"/>
  <c r="H41" i="16"/>
  <c r="H40" i="16"/>
  <c r="H39" i="16"/>
  <c r="H38" i="16"/>
  <c r="H37" i="16"/>
  <c r="H36" i="16"/>
  <c r="H35" i="16"/>
  <c r="H33" i="16"/>
  <c r="H32" i="16" s="1"/>
  <c r="H31" i="16"/>
  <c r="H30" i="16"/>
  <c r="H29" i="16"/>
  <c r="H27" i="16"/>
  <c r="H26" i="16"/>
  <c r="H25" i="16"/>
  <c r="H23" i="16"/>
  <c r="H21" i="16"/>
  <c r="H19" i="16"/>
  <c r="H16" i="16"/>
  <c r="H15" i="16"/>
  <c r="H44" i="16"/>
  <c r="H177" i="24"/>
  <c r="H175" i="24"/>
  <c r="H173" i="24"/>
  <c r="H171" i="24"/>
  <c r="H168" i="24" s="1"/>
  <c r="H170" i="24"/>
  <c r="H169" i="24"/>
  <c r="H166" i="24"/>
  <c r="H164" i="24"/>
  <c r="H163" i="24" s="1"/>
  <c r="H161" i="24"/>
  <c r="H158" i="24"/>
  <c r="H156" i="24"/>
  <c r="H154" i="24"/>
  <c r="H152" i="24"/>
  <c r="H150" i="24"/>
  <c r="H148" i="24"/>
  <c r="H146" i="24"/>
  <c r="H139" i="24" s="1"/>
  <c r="H144" i="24"/>
  <c r="H142" i="24"/>
  <c r="H140" i="24"/>
  <c r="H137" i="24"/>
  <c r="H136" i="24"/>
  <c r="H135" i="24"/>
  <c r="H134" i="24"/>
  <c r="H133" i="24"/>
  <c r="H132" i="24"/>
  <c r="H131" i="24"/>
  <c r="H130" i="24"/>
  <c r="H129" i="24"/>
  <c r="H127" i="24"/>
  <c r="H126" i="24"/>
  <c r="H125" i="24"/>
  <c r="H124" i="24"/>
  <c r="H122" i="24"/>
  <c r="H121" i="24"/>
  <c r="H119" i="24"/>
  <c r="H118" i="24"/>
  <c r="H114" i="24" s="1"/>
  <c r="H117" i="24"/>
  <c r="H115" i="24"/>
  <c r="H113" i="24"/>
  <c r="H112" i="24"/>
  <c r="H105" i="24" s="1"/>
  <c r="H110" i="24"/>
  <c r="H108" i="24"/>
  <c r="H106" i="24"/>
  <c r="H103" i="24"/>
  <c r="H102" i="24"/>
  <c r="H101" i="24"/>
  <c r="H99" i="24"/>
  <c r="H97" i="24"/>
  <c r="H95" i="24"/>
  <c r="H93" i="24"/>
  <c r="H92" i="24"/>
  <c r="H90" i="24"/>
  <c r="H88" i="24"/>
  <c r="H86" i="24"/>
  <c r="H84" i="24"/>
  <c r="H82" i="24"/>
  <c r="H80" i="24"/>
  <c r="H78" i="24"/>
  <c r="H77" i="24"/>
  <c r="H75" i="24"/>
  <c r="H73" i="24"/>
  <c r="H71" i="24"/>
  <c r="H69" i="24"/>
  <c r="H67" i="24"/>
  <c r="H65" i="24"/>
  <c r="H63" i="24"/>
  <c r="H62" i="24"/>
  <c r="H60" i="24"/>
  <c r="H53" i="24" s="1"/>
  <c r="H58" i="24"/>
  <c r="H56" i="24"/>
  <c r="H54" i="24"/>
  <c r="H51" i="24"/>
  <c r="H49" i="24"/>
  <c r="H48" i="24"/>
  <c r="H47" i="24"/>
  <c r="H46" i="24"/>
  <c r="H45" i="24"/>
  <c r="H44" i="24"/>
  <c r="H43" i="24"/>
  <c r="H42" i="24"/>
  <c r="H40" i="24" s="1"/>
  <c r="H41" i="24"/>
  <c r="H38" i="24"/>
  <c r="H37" i="24"/>
  <c r="H35" i="24"/>
  <c r="H34" i="24"/>
  <c r="H33" i="24"/>
  <c r="H32" i="24"/>
  <c r="H31" i="24"/>
  <c r="H30" i="24"/>
  <c r="H28" i="24"/>
  <c r="H27" i="24"/>
  <c r="H26" i="24"/>
  <c r="H25" i="24"/>
  <c r="H24" i="24"/>
  <c r="H22" i="24"/>
  <c r="H20" i="24"/>
  <c r="H19" i="24" s="1"/>
  <c r="H18" i="24"/>
  <c r="H17" i="24"/>
  <c r="H16" i="24"/>
  <c r="H15" i="24"/>
  <c r="H14" i="24" s="1"/>
  <c r="H160" i="24"/>
  <c r="H15" i="23"/>
  <c r="H35" i="23"/>
  <c r="H39" i="23"/>
  <c r="H38" i="23" s="1"/>
  <c r="H36" i="23"/>
  <c r="H34" i="23"/>
  <c r="H32" i="23"/>
  <c r="H30" i="23"/>
  <c r="H28" i="23"/>
  <c r="H26" i="23"/>
  <c r="H24" i="23"/>
  <c r="H22" i="23"/>
  <c r="H20" i="23"/>
  <c r="H19" i="23"/>
  <c r="H18" i="23"/>
  <c r="H17" i="23"/>
  <c r="H14" i="23" s="1"/>
  <c r="H13" i="23" s="1"/>
  <c r="H41" i="23" s="1"/>
  <c r="BK131" i="29"/>
  <c r="BI131" i="29"/>
  <c r="BH131" i="29"/>
  <c r="BG131" i="29"/>
  <c r="BF131" i="29"/>
  <c r="T131" i="29"/>
  <c r="R131" i="29"/>
  <c r="P131" i="29"/>
  <c r="J131" i="29"/>
  <c r="BE131" i="29" s="1"/>
  <c r="BK130" i="29"/>
  <c r="BI130" i="29"/>
  <c r="BH130" i="29"/>
  <c r="BG130" i="29"/>
  <c r="BF130" i="29"/>
  <c r="T130" i="29"/>
  <c r="R130" i="29"/>
  <c r="P130" i="29"/>
  <c r="J130" i="29"/>
  <c r="BE130" i="29" s="1"/>
  <c r="BK129" i="29"/>
  <c r="BI129" i="29"/>
  <c r="BH129" i="29"/>
  <c r="BG129" i="29"/>
  <c r="BF129" i="29"/>
  <c r="T129" i="29"/>
  <c r="T125" i="29" s="1"/>
  <c r="R129" i="29"/>
  <c r="P129" i="29"/>
  <c r="J129" i="29"/>
  <c r="BE129" i="29" s="1"/>
  <c r="BK128" i="29"/>
  <c r="BI128" i="29"/>
  <c r="BH128" i="29"/>
  <c r="BG128" i="29"/>
  <c r="BF128" i="29"/>
  <c r="T128" i="29"/>
  <c r="R128" i="29"/>
  <c r="P128" i="29"/>
  <c r="J128" i="29"/>
  <c r="BE128" i="29" s="1"/>
  <c r="BK127" i="29"/>
  <c r="BI127" i="29"/>
  <c r="BH127" i="29"/>
  <c r="BG127" i="29"/>
  <c r="BF127" i="29"/>
  <c r="T127" i="29"/>
  <c r="R127" i="29"/>
  <c r="P127" i="29"/>
  <c r="J127" i="29"/>
  <c r="BE127" i="29" s="1"/>
  <c r="BK126" i="29"/>
  <c r="BI126" i="29"/>
  <c r="BH126" i="29"/>
  <c r="BG126" i="29"/>
  <c r="BF126" i="29"/>
  <c r="T126" i="29"/>
  <c r="R126" i="29"/>
  <c r="R125" i="29" s="1"/>
  <c r="P126" i="29"/>
  <c r="J126" i="29"/>
  <c r="BE126" i="29" s="1"/>
  <c r="P125" i="29"/>
  <c r="BK124" i="29"/>
  <c r="BI124" i="29"/>
  <c r="BH124" i="29"/>
  <c r="BG124" i="29"/>
  <c r="BF124" i="29"/>
  <c r="T124" i="29"/>
  <c r="R124" i="29"/>
  <c r="P124" i="29"/>
  <c r="J124" i="29"/>
  <c r="BE124" i="29" s="1"/>
  <c r="BK123" i="29"/>
  <c r="BI123" i="29"/>
  <c r="BH123" i="29"/>
  <c r="BG123" i="29"/>
  <c r="BF123" i="29"/>
  <c r="T123" i="29"/>
  <c r="R123" i="29"/>
  <c r="R119" i="29" s="1"/>
  <c r="P123" i="29"/>
  <c r="J123" i="29"/>
  <c r="BE123" i="29" s="1"/>
  <c r="BK122" i="29"/>
  <c r="BI122" i="29"/>
  <c r="BH122" i="29"/>
  <c r="BG122" i="29"/>
  <c r="BF122" i="29"/>
  <c r="T122" i="29"/>
  <c r="R122" i="29"/>
  <c r="P122" i="29"/>
  <c r="J122" i="29"/>
  <c r="BE122" i="29" s="1"/>
  <c r="BK121" i="29"/>
  <c r="BK119" i="29" s="1"/>
  <c r="BI121" i="29"/>
  <c r="BH121" i="29"/>
  <c r="BG121" i="29"/>
  <c r="BF121" i="29"/>
  <c r="T121" i="29"/>
  <c r="R121" i="29"/>
  <c r="P121" i="29"/>
  <c r="J121" i="29"/>
  <c r="BE121" i="29" s="1"/>
  <c r="BK120" i="29"/>
  <c r="BI120" i="29"/>
  <c r="BH120" i="29"/>
  <c r="BG120" i="29"/>
  <c r="BF120" i="29"/>
  <c r="T120" i="29"/>
  <c r="R120" i="29"/>
  <c r="P120" i="29"/>
  <c r="P119" i="29" s="1"/>
  <c r="P118" i="29" s="1"/>
  <c r="J120" i="29"/>
  <c r="BE120" i="29" s="1"/>
  <c r="J114" i="29"/>
  <c r="F112" i="29"/>
  <c r="E110" i="29"/>
  <c r="F92" i="29"/>
  <c r="J91" i="29"/>
  <c r="F89" i="29"/>
  <c r="E87" i="29"/>
  <c r="E85" i="29"/>
  <c r="J37" i="29"/>
  <c r="J36" i="29"/>
  <c r="J35" i="29"/>
  <c r="J34" i="29"/>
  <c r="J92" i="29" s="1"/>
  <c r="F115" i="29" s="1"/>
  <c r="F114" i="29" s="1"/>
  <c r="J89" i="29" s="1"/>
  <c r="E108" i="29" s="1"/>
  <c r="BK203" i="28"/>
  <c r="BI203" i="28"/>
  <c r="BH203" i="28"/>
  <c r="BG203" i="28"/>
  <c r="BF203" i="28"/>
  <c r="T203" i="28"/>
  <c r="R203" i="28"/>
  <c r="P203" i="28"/>
  <c r="J203" i="28"/>
  <c r="BE203" i="28" s="1"/>
  <c r="BK202" i="28"/>
  <c r="BI202" i="28"/>
  <c r="BH202" i="28"/>
  <c r="BG202" i="28"/>
  <c r="BF202" i="28"/>
  <c r="T202" i="28"/>
  <c r="T201" i="28" s="1"/>
  <c r="R202" i="28"/>
  <c r="P202" i="28"/>
  <c r="J202" i="28"/>
  <c r="BE202" i="28" s="1"/>
  <c r="BK201" i="28"/>
  <c r="J201" i="28" s="1"/>
  <c r="J103" i="28" s="1"/>
  <c r="R201" i="28"/>
  <c r="BK200" i="28"/>
  <c r="BI200" i="28"/>
  <c r="BH200" i="28"/>
  <c r="BG200" i="28"/>
  <c r="BF200" i="28"/>
  <c r="T200" i="28"/>
  <c r="R200" i="28"/>
  <c r="P200" i="28"/>
  <c r="J200" i="28"/>
  <c r="BE200" i="28" s="1"/>
  <c r="BK199" i="28"/>
  <c r="BI199" i="28"/>
  <c r="BH199" i="28"/>
  <c r="BG199" i="28"/>
  <c r="BF199" i="28"/>
  <c r="T199" i="28"/>
  <c r="R199" i="28"/>
  <c r="P199" i="28"/>
  <c r="J199" i="28"/>
  <c r="BE199" i="28" s="1"/>
  <c r="BK198" i="28"/>
  <c r="BI198" i="28"/>
  <c r="BH198" i="28"/>
  <c r="BG198" i="28"/>
  <c r="BF198" i="28"/>
  <c r="T198" i="28"/>
  <c r="R198" i="28"/>
  <c r="P198" i="28"/>
  <c r="J198" i="28"/>
  <c r="BE198" i="28" s="1"/>
  <c r="BK197" i="28"/>
  <c r="BI197" i="28"/>
  <c r="BH197" i="28"/>
  <c r="BG197" i="28"/>
  <c r="BF197" i="28"/>
  <c r="T197" i="28"/>
  <c r="R197" i="28"/>
  <c r="P197" i="28"/>
  <c r="J197" i="28"/>
  <c r="BE197" i="28" s="1"/>
  <c r="BK196" i="28"/>
  <c r="BI196" i="28"/>
  <c r="BH196" i="28"/>
  <c r="BG196" i="28"/>
  <c r="BF196" i="28"/>
  <c r="T196" i="28"/>
  <c r="R196" i="28"/>
  <c r="P196" i="28"/>
  <c r="J196" i="28"/>
  <c r="BE196" i="28" s="1"/>
  <c r="BK195" i="28"/>
  <c r="BI195" i="28"/>
  <c r="BH195" i="28"/>
  <c r="BG195" i="28"/>
  <c r="BF195" i="28"/>
  <c r="T195" i="28"/>
  <c r="R195" i="28"/>
  <c r="P195" i="28"/>
  <c r="J195" i="28"/>
  <c r="BE195" i="28" s="1"/>
  <c r="BK194" i="28"/>
  <c r="BI194" i="28"/>
  <c r="BH194" i="28"/>
  <c r="BG194" i="28"/>
  <c r="BF194" i="28"/>
  <c r="T194" i="28"/>
  <c r="R194" i="28"/>
  <c r="P194" i="28"/>
  <c r="J194" i="28"/>
  <c r="BE194" i="28" s="1"/>
  <c r="BK193" i="28"/>
  <c r="BI193" i="28"/>
  <c r="BH193" i="28"/>
  <c r="BG193" i="28"/>
  <c r="BF193" i="28"/>
  <c r="T193" i="28"/>
  <c r="R193" i="28"/>
  <c r="P193" i="28"/>
  <c r="J193" i="28"/>
  <c r="BE193" i="28" s="1"/>
  <c r="BK192" i="28"/>
  <c r="BI192" i="28"/>
  <c r="BH192" i="28"/>
  <c r="BG192" i="28"/>
  <c r="BF192" i="28"/>
  <c r="T192" i="28"/>
  <c r="R192" i="28"/>
  <c r="P192" i="28"/>
  <c r="J192" i="28"/>
  <c r="BE192" i="28" s="1"/>
  <c r="BK191" i="28"/>
  <c r="BI191" i="28"/>
  <c r="BH191" i="28"/>
  <c r="BG191" i="28"/>
  <c r="BF191" i="28"/>
  <c r="T191" i="28"/>
  <c r="R191" i="28"/>
  <c r="P191" i="28"/>
  <c r="J191" i="28"/>
  <c r="BE191" i="28" s="1"/>
  <c r="BK190" i="28"/>
  <c r="BI190" i="28"/>
  <c r="BH190" i="28"/>
  <c r="BG190" i="28"/>
  <c r="BF190" i="28"/>
  <c r="T190" i="28"/>
  <c r="R190" i="28"/>
  <c r="P190" i="28"/>
  <c r="J190" i="28"/>
  <c r="BE190" i="28" s="1"/>
  <c r="BK189" i="28"/>
  <c r="BI189" i="28"/>
  <c r="BH189" i="28"/>
  <c r="BG189" i="28"/>
  <c r="BF189" i="28"/>
  <c r="T189" i="28"/>
  <c r="R189" i="28"/>
  <c r="P189" i="28"/>
  <c r="J189" i="28"/>
  <c r="BE189" i="28" s="1"/>
  <c r="BK188" i="28"/>
  <c r="BI188" i="28"/>
  <c r="BH188" i="28"/>
  <c r="BG188" i="28"/>
  <c r="BF188" i="28"/>
  <c r="T188" i="28"/>
  <c r="R188" i="28"/>
  <c r="P188" i="28"/>
  <c r="J188" i="28"/>
  <c r="BE188" i="28" s="1"/>
  <c r="BK187" i="28"/>
  <c r="BI187" i="28"/>
  <c r="BH187" i="28"/>
  <c r="BG187" i="28"/>
  <c r="BF187" i="28"/>
  <c r="T187" i="28"/>
  <c r="T184" i="28" s="1"/>
  <c r="R187" i="28"/>
  <c r="P187" i="28"/>
  <c r="J187" i="28"/>
  <c r="BE187" i="28" s="1"/>
  <c r="BK186" i="28"/>
  <c r="BK184" i="28" s="1"/>
  <c r="J184" i="28" s="1"/>
  <c r="J102" i="28" s="1"/>
  <c r="BI186" i="28"/>
  <c r="BH186" i="28"/>
  <c r="BG186" i="28"/>
  <c r="BF186" i="28"/>
  <c r="T186" i="28"/>
  <c r="R186" i="28"/>
  <c r="P186" i="28"/>
  <c r="J186" i="28"/>
  <c r="BE186" i="28" s="1"/>
  <c r="BK185" i="28"/>
  <c r="BI185" i="28"/>
  <c r="BH185" i="28"/>
  <c r="BG185" i="28"/>
  <c r="BF185" i="28"/>
  <c r="T185" i="28"/>
  <c r="R185" i="28"/>
  <c r="P185" i="28"/>
  <c r="J185" i="28"/>
  <c r="BE185" i="28" s="1"/>
  <c r="P184" i="28"/>
  <c r="BK183" i="28"/>
  <c r="BI183" i="28"/>
  <c r="BH183" i="28"/>
  <c r="BG183" i="28"/>
  <c r="BF183" i="28"/>
  <c r="T183" i="28"/>
  <c r="T182" i="28" s="1"/>
  <c r="R183" i="28"/>
  <c r="P183" i="28"/>
  <c r="P182" i="28" s="1"/>
  <c r="J183" i="28"/>
  <c r="BE183" i="28" s="1"/>
  <c r="BK182" i="28"/>
  <c r="J182" i="28" s="1"/>
  <c r="J101" i="28" s="1"/>
  <c r="R182" i="28"/>
  <c r="BK180" i="28"/>
  <c r="BI180" i="28"/>
  <c r="BH180" i="28"/>
  <c r="BG180" i="28"/>
  <c r="BF180" i="28"/>
  <c r="T180" i="28"/>
  <c r="R180" i="28"/>
  <c r="P180" i="28"/>
  <c r="J180" i="28"/>
  <c r="BE180" i="28" s="1"/>
  <c r="BK179" i="28"/>
  <c r="BI179" i="28"/>
  <c r="BH179" i="28"/>
  <c r="BG179" i="28"/>
  <c r="BF179" i="28"/>
  <c r="T179" i="28"/>
  <c r="R179" i="28"/>
  <c r="P179" i="28"/>
  <c r="J179" i="28"/>
  <c r="BE179" i="28" s="1"/>
  <c r="BK177" i="28"/>
  <c r="BI177" i="28"/>
  <c r="BH177" i="28"/>
  <c r="BG177" i="28"/>
  <c r="BF177" i="28"/>
  <c r="T177" i="28"/>
  <c r="R177" i="28"/>
  <c r="P177" i="28"/>
  <c r="J177" i="28"/>
  <c r="BE177" i="28" s="1"/>
  <c r="BK176" i="28"/>
  <c r="BI176" i="28"/>
  <c r="BH176" i="28"/>
  <c r="BG176" i="28"/>
  <c r="BF176" i="28"/>
  <c r="T176" i="28"/>
  <c r="R176" i="28"/>
  <c r="P176" i="28"/>
  <c r="J176" i="28"/>
  <c r="BE176" i="28" s="1"/>
  <c r="BK174" i="28"/>
  <c r="BI174" i="28"/>
  <c r="BH174" i="28"/>
  <c r="BG174" i="28"/>
  <c r="BF174" i="28"/>
  <c r="T174" i="28"/>
  <c r="R174" i="28"/>
  <c r="P174" i="28"/>
  <c r="J174" i="28"/>
  <c r="BE174" i="28" s="1"/>
  <c r="BK173" i="28"/>
  <c r="BI173" i="28"/>
  <c r="BH173" i="28"/>
  <c r="BG173" i="28"/>
  <c r="BF173" i="28"/>
  <c r="T173" i="28"/>
  <c r="R173" i="28"/>
  <c r="P173" i="28"/>
  <c r="J173" i="28"/>
  <c r="BE173" i="28" s="1"/>
  <c r="BK172" i="28"/>
  <c r="BI172" i="28"/>
  <c r="BH172" i="28"/>
  <c r="BG172" i="28"/>
  <c r="BF172" i="28"/>
  <c r="T172" i="28"/>
  <c r="R172" i="28"/>
  <c r="P172" i="28"/>
  <c r="J172" i="28"/>
  <c r="BE172" i="28" s="1"/>
  <c r="BK171" i="28"/>
  <c r="BI171" i="28"/>
  <c r="BH171" i="28"/>
  <c r="BG171" i="28"/>
  <c r="BF171" i="28"/>
  <c r="T171" i="28"/>
  <c r="R171" i="28"/>
  <c r="P171" i="28"/>
  <c r="J171" i="28"/>
  <c r="BE171" i="28" s="1"/>
  <c r="BK170" i="28"/>
  <c r="BI170" i="28"/>
  <c r="BH170" i="28"/>
  <c r="BG170" i="28"/>
  <c r="BF170" i="28"/>
  <c r="T170" i="28"/>
  <c r="R170" i="28"/>
  <c r="P170" i="28"/>
  <c r="J170" i="28"/>
  <c r="BE170" i="28" s="1"/>
  <c r="BK169" i="28"/>
  <c r="BI169" i="28"/>
  <c r="BH169" i="28"/>
  <c r="BG169" i="28"/>
  <c r="BF169" i="28"/>
  <c r="T169" i="28"/>
  <c r="R169" i="28"/>
  <c r="P169" i="28"/>
  <c r="J169" i="28"/>
  <c r="BE169" i="28" s="1"/>
  <c r="BK167" i="28"/>
  <c r="BI167" i="28"/>
  <c r="BH167" i="28"/>
  <c r="BG167" i="28"/>
  <c r="BF167" i="28"/>
  <c r="T167" i="28"/>
  <c r="R167" i="28"/>
  <c r="P167" i="28"/>
  <c r="J167" i="28"/>
  <c r="BE167" i="28" s="1"/>
  <c r="BK165" i="28"/>
  <c r="BI165" i="28"/>
  <c r="BH165" i="28"/>
  <c r="BG165" i="28"/>
  <c r="BF165" i="28"/>
  <c r="T165" i="28"/>
  <c r="R165" i="28"/>
  <c r="P165" i="28"/>
  <c r="P160" i="28" s="1"/>
  <c r="J165" i="28"/>
  <c r="BE165" i="28" s="1"/>
  <c r="BK163" i="28"/>
  <c r="BI163" i="28"/>
  <c r="BH163" i="28"/>
  <c r="BG163" i="28"/>
  <c r="BF163" i="28"/>
  <c r="T163" i="28"/>
  <c r="R163" i="28"/>
  <c r="P163" i="28"/>
  <c r="J163" i="28"/>
  <c r="BE163" i="28" s="1"/>
  <c r="BK162" i="28"/>
  <c r="BI162" i="28"/>
  <c r="BH162" i="28"/>
  <c r="BG162" i="28"/>
  <c r="BF162" i="28"/>
  <c r="T162" i="28"/>
  <c r="T160" i="28" s="1"/>
  <c r="R162" i="28"/>
  <c r="P162" i="28"/>
  <c r="J162" i="28"/>
  <c r="BE162" i="28" s="1"/>
  <c r="BK161" i="28"/>
  <c r="BK160" i="28" s="1"/>
  <c r="J160" i="28" s="1"/>
  <c r="J100" i="28" s="1"/>
  <c r="BI161" i="28"/>
  <c r="BH161" i="28"/>
  <c r="BG161" i="28"/>
  <c r="BF161" i="28"/>
  <c r="T161" i="28"/>
  <c r="R161" i="28"/>
  <c r="P161" i="28"/>
  <c r="J161" i="28"/>
  <c r="BE161" i="28" s="1"/>
  <c r="BK159" i="28"/>
  <c r="BI159" i="28"/>
  <c r="BH159" i="28"/>
  <c r="BG159" i="28"/>
  <c r="BF159" i="28"/>
  <c r="T159" i="28"/>
  <c r="R159" i="28"/>
  <c r="P159" i="28"/>
  <c r="J159" i="28"/>
  <c r="BE159" i="28" s="1"/>
  <c r="BK158" i="28"/>
  <c r="BI158" i="28"/>
  <c r="BH158" i="28"/>
  <c r="BG158" i="28"/>
  <c r="BF158" i="28"/>
  <c r="T158" i="28"/>
  <c r="R158" i="28"/>
  <c r="P158" i="28"/>
  <c r="J158" i="28"/>
  <c r="BE158" i="28" s="1"/>
  <c r="BK157" i="28"/>
  <c r="BI157" i="28"/>
  <c r="BH157" i="28"/>
  <c r="BG157" i="28"/>
  <c r="BF157" i="28"/>
  <c r="T157" i="28"/>
  <c r="R157" i="28"/>
  <c r="P157" i="28"/>
  <c r="J157" i="28"/>
  <c r="BE157" i="28" s="1"/>
  <c r="BK156" i="28"/>
  <c r="BI156" i="28"/>
  <c r="BH156" i="28"/>
  <c r="BG156" i="28"/>
  <c r="BF156" i="28"/>
  <c r="T156" i="28"/>
  <c r="R156" i="28"/>
  <c r="P156" i="28"/>
  <c r="J156" i="28"/>
  <c r="BE156" i="28" s="1"/>
  <c r="BK155" i="28"/>
  <c r="BI155" i="28"/>
  <c r="BH155" i="28"/>
  <c r="BG155" i="28"/>
  <c r="BF155" i="28"/>
  <c r="T155" i="28"/>
  <c r="R155" i="28"/>
  <c r="P155" i="28"/>
  <c r="J155" i="28"/>
  <c r="BE155" i="28" s="1"/>
  <c r="BK154" i="28"/>
  <c r="BI154" i="28"/>
  <c r="BH154" i="28"/>
  <c r="BG154" i="28"/>
  <c r="BF154" i="28"/>
  <c r="T154" i="28"/>
  <c r="R154" i="28"/>
  <c r="P154" i="28"/>
  <c r="J154" i="28"/>
  <c r="BE154" i="28" s="1"/>
  <c r="BK153" i="28"/>
  <c r="BI153" i="28"/>
  <c r="BH153" i="28"/>
  <c r="BG153" i="28"/>
  <c r="BF153" i="28"/>
  <c r="T153" i="28"/>
  <c r="R153" i="28"/>
  <c r="P153" i="28"/>
  <c r="J153" i="28"/>
  <c r="BE153" i="28" s="1"/>
  <c r="BK152" i="28"/>
  <c r="BI152" i="28"/>
  <c r="BH152" i="28"/>
  <c r="BG152" i="28"/>
  <c r="BF152" i="28"/>
  <c r="T152" i="28"/>
  <c r="R152" i="28"/>
  <c r="P152" i="28"/>
  <c r="J152" i="28"/>
  <c r="BE152" i="28" s="1"/>
  <c r="BK151" i="28"/>
  <c r="BI151" i="28"/>
  <c r="BH151" i="28"/>
  <c r="BG151" i="28"/>
  <c r="BF151" i="28"/>
  <c r="T151" i="28"/>
  <c r="R151" i="28"/>
  <c r="P151" i="28"/>
  <c r="J151" i="28"/>
  <c r="BE151" i="28" s="1"/>
  <c r="BK150" i="28"/>
  <c r="BI150" i="28"/>
  <c r="BH150" i="28"/>
  <c r="BG150" i="28"/>
  <c r="BF150" i="28"/>
  <c r="T150" i="28"/>
  <c r="R150" i="28"/>
  <c r="P150" i="28"/>
  <c r="J150" i="28"/>
  <c r="BE150" i="28" s="1"/>
  <c r="BK149" i="28"/>
  <c r="BI149" i="28"/>
  <c r="BH149" i="28"/>
  <c r="BG149" i="28"/>
  <c r="BF149" i="28"/>
  <c r="T149" i="28"/>
  <c r="R149" i="28"/>
  <c r="P149" i="28"/>
  <c r="J149" i="28"/>
  <c r="BE149" i="28" s="1"/>
  <c r="BK148" i="28"/>
  <c r="BI148" i="28"/>
  <c r="BH148" i="28"/>
  <c r="BG148" i="28"/>
  <c r="BF148" i="28"/>
  <c r="T148" i="28"/>
  <c r="R148" i="28"/>
  <c r="P148" i="28"/>
  <c r="J148" i="28"/>
  <c r="BE148" i="28" s="1"/>
  <c r="BK147" i="28"/>
  <c r="BI147" i="28"/>
  <c r="BH147" i="28"/>
  <c r="BG147" i="28"/>
  <c r="BF147" i="28"/>
  <c r="T147" i="28"/>
  <c r="R147" i="28"/>
  <c r="P147" i="28"/>
  <c r="J147" i="28"/>
  <c r="BE147" i="28" s="1"/>
  <c r="BK146" i="28"/>
  <c r="BI146" i="28"/>
  <c r="BH146" i="28"/>
  <c r="BG146" i="28"/>
  <c r="BF146" i="28"/>
  <c r="T146" i="28"/>
  <c r="R146" i="28"/>
  <c r="P146" i="28"/>
  <c r="J146" i="28"/>
  <c r="BE146" i="28" s="1"/>
  <c r="BK145" i="28"/>
  <c r="BI145" i="28"/>
  <c r="BH145" i="28"/>
  <c r="BG145" i="28"/>
  <c r="BF145" i="28"/>
  <c r="T145" i="28"/>
  <c r="R145" i="28"/>
  <c r="P145" i="28"/>
  <c r="J145" i="28"/>
  <c r="BE145" i="28" s="1"/>
  <c r="BK144" i="28"/>
  <c r="BI144" i="28"/>
  <c r="BH144" i="28"/>
  <c r="BG144" i="28"/>
  <c r="BF144" i="28"/>
  <c r="T144" i="28"/>
  <c r="R144" i="28"/>
  <c r="P144" i="28"/>
  <c r="J144" i="28"/>
  <c r="BE144" i="28" s="1"/>
  <c r="BK143" i="28"/>
  <c r="BI143" i="28"/>
  <c r="BH143" i="28"/>
  <c r="BG143" i="28"/>
  <c r="BF143" i="28"/>
  <c r="T143" i="28"/>
  <c r="R143" i="28"/>
  <c r="P143" i="28"/>
  <c r="J143" i="28"/>
  <c r="BE143" i="28" s="1"/>
  <c r="BK142" i="28"/>
  <c r="BI142" i="28"/>
  <c r="BH142" i="28"/>
  <c r="BG142" i="28"/>
  <c r="BF142" i="28"/>
  <c r="T142" i="28"/>
  <c r="R142" i="28"/>
  <c r="P142" i="28"/>
  <c r="J142" i="28"/>
  <c r="BE142" i="28" s="1"/>
  <c r="BK141" i="28"/>
  <c r="BI141" i="28"/>
  <c r="BH141" i="28"/>
  <c r="BG141" i="28"/>
  <c r="BF141" i="28"/>
  <c r="T141" i="28"/>
  <c r="R141" i="28"/>
  <c r="P141" i="28"/>
  <c r="J141" i="28"/>
  <c r="BE141" i="28" s="1"/>
  <c r="BK140" i="28"/>
  <c r="BI140" i="28"/>
  <c r="BH140" i="28"/>
  <c r="BG140" i="28"/>
  <c r="BF140" i="28"/>
  <c r="T140" i="28"/>
  <c r="R140" i="28"/>
  <c r="P140" i="28"/>
  <c r="J140" i="28"/>
  <c r="BE140" i="28" s="1"/>
  <c r="BK139" i="28"/>
  <c r="BI139" i="28"/>
  <c r="BH139" i="28"/>
  <c r="BG139" i="28"/>
  <c r="BF139" i="28"/>
  <c r="T139" i="28"/>
  <c r="R139" i="28"/>
  <c r="R138" i="28" s="1"/>
  <c r="P139" i="28"/>
  <c r="J139" i="28"/>
  <c r="BE139" i="28" s="1"/>
  <c r="BK137" i="28"/>
  <c r="BI137" i="28"/>
  <c r="BH137" i="28"/>
  <c r="BG137" i="28"/>
  <c r="BF137" i="28"/>
  <c r="T137" i="28"/>
  <c r="R137" i="28"/>
  <c r="P137" i="28"/>
  <c r="J137" i="28"/>
  <c r="BE137" i="28" s="1"/>
  <c r="BK136" i="28"/>
  <c r="BI136" i="28"/>
  <c r="BH136" i="28"/>
  <c r="BG136" i="28"/>
  <c r="BF136" i="28"/>
  <c r="T136" i="28"/>
  <c r="R136" i="28"/>
  <c r="P136" i="28"/>
  <c r="J136" i="28"/>
  <c r="BE136" i="28" s="1"/>
  <c r="BK135" i="28"/>
  <c r="BI135" i="28"/>
  <c r="BH135" i="28"/>
  <c r="BG135" i="28"/>
  <c r="BF135" i="28"/>
  <c r="T135" i="28"/>
  <c r="R135" i="28"/>
  <c r="P135" i="28"/>
  <c r="J135" i="28"/>
  <c r="BE135" i="28" s="1"/>
  <c r="BK134" i="28"/>
  <c r="BI134" i="28"/>
  <c r="BH134" i="28"/>
  <c r="BG134" i="28"/>
  <c r="BF134" i="28"/>
  <c r="T134" i="28"/>
  <c r="R134" i="28"/>
  <c r="P134" i="28"/>
  <c r="J134" i="28"/>
  <c r="BE134" i="28" s="1"/>
  <c r="BK133" i="28"/>
  <c r="BI133" i="28"/>
  <c r="BH133" i="28"/>
  <c r="BG133" i="28"/>
  <c r="BF133" i="28"/>
  <c r="T133" i="28"/>
  <c r="T130" i="28" s="1"/>
  <c r="R133" i="28"/>
  <c r="P133" i="28"/>
  <c r="J133" i="28"/>
  <c r="BE133" i="28" s="1"/>
  <c r="BK132" i="28"/>
  <c r="BK130" i="28" s="1"/>
  <c r="J130" i="28" s="1"/>
  <c r="J98" i="28" s="1"/>
  <c r="BI132" i="28"/>
  <c r="BH132" i="28"/>
  <c r="BG132" i="28"/>
  <c r="BF132" i="28"/>
  <c r="T132" i="28"/>
  <c r="R132" i="28"/>
  <c r="P132" i="28"/>
  <c r="J132" i="28"/>
  <c r="BE132" i="28" s="1"/>
  <c r="BK131" i="28"/>
  <c r="BI131" i="28"/>
  <c r="BH131" i="28"/>
  <c r="BG131" i="28"/>
  <c r="BF131" i="28"/>
  <c r="T131" i="28"/>
  <c r="R131" i="28"/>
  <c r="P131" i="28"/>
  <c r="J131" i="28"/>
  <c r="BE131" i="28" s="1"/>
  <c r="P130" i="28"/>
  <c r="BK129" i="28"/>
  <c r="BI129" i="28"/>
  <c r="BH129" i="28"/>
  <c r="BG129" i="28"/>
  <c r="BF129" i="28"/>
  <c r="T129" i="28"/>
  <c r="R129" i="28"/>
  <c r="P129" i="28"/>
  <c r="J129" i="28"/>
  <c r="BE129" i="28" s="1"/>
  <c r="BK128" i="28"/>
  <c r="BI128" i="28"/>
  <c r="BH128" i="28"/>
  <c r="BG128" i="28"/>
  <c r="BF128" i="28"/>
  <c r="T128" i="28"/>
  <c r="R128" i="28"/>
  <c r="P128" i="28"/>
  <c r="J128" i="28"/>
  <c r="BE128" i="28" s="1"/>
  <c r="BK127" i="28"/>
  <c r="BI127" i="28"/>
  <c r="BH127" i="28"/>
  <c r="BG127" i="28"/>
  <c r="BF127" i="28"/>
  <c r="T127" i="28"/>
  <c r="R127" i="28"/>
  <c r="P127" i="28"/>
  <c r="J127" i="28"/>
  <c r="BE127" i="28" s="1"/>
  <c r="BK126" i="28"/>
  <c r="BI126" i="28"/>
  <c r="BH126" i="28"/>
  <c r="BG126" i="28"/>
  <c r="BF126" i="28"/>
  <c r="T126" i="28"/>
  <c r="R126" i="28"/>
  <c r="P126" i="28"/>
  <c r="J126" i="28"/>
  <c r="BE126" i="28" s="1"/>
  <c r="BK125" i="28"/>
  <c r="BI125" i="28"/>
  <c r="BH125" i="28"/>
  <c r="BG125" i="28"/>
  <c r="BF125" i="28"/>
  <c r="T125" i="28"/>
  <c r="R125" i="28"/>
  <c r="R124" i="28" s="1"/>
  <c r="P125" i="28"/>
  <c r="J125" i="28"/>
  <c r="BE125" i="28" s="1"/>
  <c r="J120" i="28"/>
  <c r="J119" i="28"/>
  <c r="J117" i="28"/>
  <c r="F117" i="28"/>
  <c r="E115" i="28"/>
  <c r="J92" i="28"/>
  <c r="J91" i="28"/>
  <c r="J89" i="28"/>
  <c r="F89" i="28"/>
  <c r="E87" i="28"/>
  <c r="J37" i="28"/>
  <c r="J36" i="28"/>
  <c r="J35" i="28"/>
  <c r="F120" i="28" s="1"/>
  <c r="F119" i="28" s="1"/>
  <c r="BK119" i="27"/>
  <c r="BI119" i="27"/>
  <c r="F37" i="27" s="1"/>
  <c r="BH119" i="27"/>
  <c r="BG119" i="27"/>
  <c r="F35" i="27" s="1"/>
  <c r="BF119" i="27"/>
  <c r="T119" i="27"/>
  <c r="R119" i="27"/>
  <c r="R118" i="27" s="1"/>
  <c r="R117" i="27" s="1"/>
  <c r="P119" i="27"/>
  <c r="J119" i="27"/>
  <c r="BE119" i="27" s="1"/>
  <c r="F33" i="27" s="1"/>
  <c r="BK118" i="27"/>
  <c r="J118" i="27" s="1"/>
  <c r="J97" i="27" s="1"/>
  <c r="T118" i="27"/>
  <c r="T117" i="27" s="1"/>
  <c r="P118" i="27"/>
  <c r="P117" i="27" s="1"/>
  <c r="BK117" i="27"/>
  <c r="J117" i="27"/>
  <c r="J96" i="27" s="1"/>
  <c r="F114" i="27"/>
  <c r="J113" i="27"/>
  <c r="F113" i="27"/>
  <c r="F111" i="27"/>
  <c r="E109" i="27"/>
  <c r="E107" i="27"/>
  <c r="F92" i="27"/>
  <c r="J91" i="27"/>
  <c r="F91" i="27"/>
  <c r="F89" i="27"/>
  <c r="E87" i="27"/>
  <c r="E85" i="27"/>
  <c r="J37" i="27"/>
  <c r="J36" i="27"/>
  <c r="F36" i="27"/>
  <c r="J35" i="27"/>
  <c r="J34" i="27"/>
  <c r="F34" i="27"/>
  <c r="J33" i="27"/>
  <c r="BK126" i="26"/>
  <c r="BK125" i="26" s="1"/>
  <c r="J125" i="26" s="1"/>
  <c r="J98" i="26" s="1"/>
  <c r="BI126" i="26"/>
  <c r="BH126" i="26"/>
  <c r="BG126" i="26"/>
  <c r="BF126" i="26"/>
  <c r="T126" i="26"/>
  <c r="T125" i="26" s="1"/>
  <c r="R126" i="26"/>
  <c r="P126" i="26"/>
  <c r="P125" i="26" s="1"/>
  <c r="J126" i="26"/>
  <c r="BE126" i="26" s="1"/>
  <c r="R125" i="26"/>
  <c r="BK124" i="26"/>
  <c r="BI124" i="26"/>
  <c r="BH124" i="26"/>
  <c r="BG124" i="26"/>
  <c r="BF124" i="26"/>
  <c r="T124" i="26"/>
  <c r="R124" i="26"/>
  <c r="P124" i="26"/>
  <c r="J124" i="26"/>
  <c r="BE124" i="26" s="1"/>
  <c r="BK123" i="26"/>
  <c r="BI123" i="26"/>
  <c r="BH123" i="26"/>
  <c r="BG123" i="26"/>
  <c r="BF123" i="26"/>
  <c r="T123" i="26"/>
  <c r="R123" i="26"/>
  <c r="P123" i="26"/>
  <c r="P119" i="26" s="1"/>
  <c r="J123" i="26"/>
  <c r="BE123" i="26" s="1"/>
  <c r="BK122" i="26"/>
  <c r="BI122" i="26"/>
  <c r="BH122" i="26"/>
  <c r="BG122" i="26"/>
  <c r="BF122" i="26"/>
  <c r="T122" i="26"/>
  <c r="R122" i="26"/>
  <c r="P122" i="26"/>
  <c r="J122" i="26"/>
  <c r="BE122" i="26" s="1"/>
  <c r="BK121" i="26"/>
  <c r="BI121" i="26"/>
  <c r="F37" i="26" s="1"/>
  <c r="BH121" i="26"/>
  <c r="BG121" i="26"/>
  <c r="BF121" i="26"/>
  <c r="T121" i="26"/>
  <c r="T119" i="26" s="1"/>
  <c r="T118" i="26" s="1"/>
  <c r="R121" i="26"/>
  <c r="P121" i="26"/>
  <c r="J121" i="26"/>
  <c r="BE121" i="26" s="1"/>
  <c r="BK120" i="26"/>
  <c r="BK119" i="26" s="1"/>
  <c r="BI120" i="26"/>
  <c r="BH120" i="26"/>
  <c r="BG120" i="26"/>
  <c r="F35" i="26" s="1"/>
  <c r="BF120" i="26"/>
  <c r="F34" i="26" s="1"/>
  <c r="J115" i="26" s="1"/>
  <c r="F92" i="26" s="1"/>
  <c r="F91" i="26" s="1"/>
  <c r="J112" i="26" s="1"/>
  <c r="E85" i="26" s="1"/>
  <c r="T120" i="26"/>
  <c r="R120" i="26"/>
  <c r="P120" i="26"/>
  <c r="J120" i="26"/>
  <c r="BE120" i="26" s="1"/>
  <c r="J114" i="26"/>
  <c r="F114" i="26"/>
  <c r="F112" i="26"/>
  <c r="E110" i="26"/>
  <c r="E108" i="26"/>
  <c r="J92" i="26"/>
  <c r="J91" i="26"/>
  <c r="J89" i="26"/>
  <c r="F89" i="26"/>
  <c r="E87" i="26"/>
  <c r="J37" i="26"/>
  <c r="J36" i="26"/>
  <c r="J35" i="26"/>
  <c r="BK144" i="25"/>
  <c r="BI144" i="25"/>
  <c r="BH144" i="25"/>
  <c r="BG144" i="25"/>
  <c r="BF144" i="25"/>
  <c r="T144" i="25"/>
  <c r="R144" i="25"/>
  <c r="P144" i="25"/>
  <c r="J144" i="25"/>
  <c r="BE144" i="25" s="1"/>
  <c r="BK143" i="25"/>
  <c r="BI143" i="25"/>
  <c r="BH143" i="25"/>
  <c r="BG143" i="25"/>
  <c r="BF143" i="25"/>
  <c r="T143" i="25"/>
  <c r="R143" i="25"/>
  <c r="P143" i="25"/>
  <c r="J143" i="25"/>
  <c r="BE143" i="25" s="1"/>
  <c r="BK142" i="25"/>
  <c r="BI142" i="25"/>
  <c r="BH142" i="25"/>
  <c r="BG142" i="25"/>
  <c r="BF142" i="25"/>
  <c r="T142" i="25"/>
  <c r="R142" i="25"/>
  <c r="P142" i="25"/>
  <c r="J142" i="25"/>
  <c r="BE142" i="25" s="1"/>
  <c r="BK141" i="25"/>
  <c r="BI141" i="25"/>
  <c r="BH141" i="25"/>
  <c r="BG141" i="25"/>
  <c r="BF141" i="25"/>
  <c r="T141" i="25"/>
  <c r="R141" i="25"/>
  <c r="P141" i="25"/>
  <c r="J141" i="25"/>
  <c r="BE141" i="25" s="1"/>
  <c r="BK140" i="25"/>
  <c r="BI140" i="25"/>
  <c r="BH140" i="25"/>
  <c r="BG140" i="25"/>
  <c r="BF140" i="25"/>
  <c r="T140" i="25"/>
  <c r="R140" i="25"/>
  <c r="P140" i="25"/>
  <c r="J140" i="25"/>
  <c r="BE140" i="25" s="1"/>
  <c r="BK139" i="25"/>
  <c r="BI139" i="25"/>
  <c r="BH139" i="25"/>
  <c r="BG139" i="25"/>
  <c r="BF139" i="25"/>
  <c r="T139" i="25"/>
  <c r="R139" i="25"/>
  <c r="P139" i="25"/>
  <c r="J139" i="25"/>
  <c r="BE139" i="25" s="1"/>
  <c r="BK138" i="25"/>
  <c r="BI138" i="25"/>
  <c r="BH138" i="25"/>
  <c r="BG138" i="25"/>
  <c r="BF138" i="25"/>
  <c r="T138" i="25"/>
  <c r="R138" i="25"/>
  <c r="P138" i="25"/>
  <c r="J138" i="25"/>
  <c r="BE138" i="25" s="1"/>
  <c r="BK137" i="25"/>
  <c r="BI137" i="25"/>
  <c r="BH137" i="25"/>
  <c r="BG137" i="25"/>
  <c r="BF137" i="25"/>
  <c r="T137" i="25"/>
  <c r="R137" i="25"/>
  <c r="P137" i="25"/>
  <c r="J137" i="25"/>
  <c r="BE137" i="25" s="1"/>
  <c r="BK135" i="25"/>
  <c r="BI135" i="25"/>
  <c r="BH135" i="25"/>
  <c r="BG135" i="25"/>
  <c r="BF135" i="25"/>
  <c r="T135" i="25"/>
  <c r="R135" i="25"/>
  <c r="P135" i="25"/>
  <c r="J135" i="25"/>
  <c r="BE135" i="25" s="1"/>
  <c r="BK134" i="25"/>
  <c r="BI134" i="25"/>
  <c r="BH134" i="25"/>
  <c r="BG134" i="25"/>
  <c r="BF134" i="25"/>
  <c r="T134" i="25"/>
  <c r="R134" i="25"/>
  <c r="P134" i="25"/>
  <c r="P128" i="25" s="1"/>
  <c r="J134" i="25"/>
  <c r="BE134" i="25" s="1"/>
  <c r="BK132" i="25"/>
  <c r="BI132" i="25"/>
  <c r="BH132" i="25"/>
  <c r="BG132" i="25"/>
  <c r="BF132" i="25"/>
  <c r="T132" i="25"/>
  <c r="R132" i="25"/>
  <c r="P132" i="25"/>
  <c r="J132" i="25"/>
  <c r="BE132" i="25" s="1"/>
  <c r="BK130" i="25"/>
  <c r="BI130" i="25"/>
  <c r="BH130" i="25"/>
  <c r="BG130" i="25"/>
  <c r="BF130" i="25"/>
  <c r="T130" i="25"/>
  <c r="T128" i="25" s="1"/>
  <c r="R130" i="25"/>
  <c r="P130" i="25"/>
  <c r="J130" i="25"/>
  <c r="BE130" i="25" s="1"/>
  <c r="BK129" i="25"/>
  <c r="BK128" i="25" s="1"/>
  <c r="J128" i="25" s="1"/>
  <c r="J98" i="25" s="1"/>
  <c r="BI129" i="25"/>
  <c r="BH129" i="25"/>
  <c r="BG129" i="25"/>
  <c r="BF129" i="25"/>
  <c r="T129" i="25"/>
  <c r="R129" i="25"/>
  <c r="P129" i="25"/>
  <c r="J129" i="25"/>
  <c r="BE129" i="25" s="1"/>
  <c r="BK127" i="25"/>
  <c r="BI127" i="25"/>
  <c r="BH127" i="25"/>
  <c r="BG127" i="25"/>
  <c r="BF127" i="25"/>
  <c r="T127" i="25"/>
  <c r="R127" i="25"/>
  <c r="P127" i="25"/>
  <c r="J127" i="25"/>
  <c r="BE127" i="25" s="1"/>
  <c r="BK126" i="25"/>
  <c r="BI126" i="25"/>
  <c r="BH126" i="25"/>
  <c r="BG126" i="25"/>
  <c r="BF126" i="25"/>
  <c r="T126" i="25"/>
  <c r="R126" i="25"/>
  <c r="P126" i="25"/>
  <c r="J126" i="25"/>
  <c r="BE126" i="25" s="1"/>
  <c r="BK125" i="25"/>
  <c r="BI125" i="25"/>
  <c r="BH125" i="25"/>
  <c r="BG125" i="25"/>
  <c r="BF125" i="25"/>
  <c r="T125" i="25"/>
  <c r="R125" i="25"/>
  <c r="P125" i="25"/>
  <c r="J125" i="25"/>
  <c r="BE125" i="25" s="1"/>
  <c r="BK124" i="25"/>
  <c r="BI124" i="25"/>
  <c r="BH124" i="25"/>
  <c r="BG124" i="25"/>
  <c r="BF124" i="25"/>
  <c r="T124" i="25"/>
  <c r="R124" i="25"/>
  <c r="P124" i="25"/>
  <c r="J124" i="25"/>
  <c r="BE124" i="25" s="1"/>
  <c r="BK123" i="25"/>
  <c r="BI123" i="25"/>
  <c r="BH123" i="25"/>
  <c r="BG123" i="25"/>
  <c r="BF123" i="25"/>
  <c r="T123" i="25"/>
  <c r="R123" i="25"/>
  <c r="P123" i="25"/>
  <c r="J123" i="25"/>
  <c r="BE123" i="25" s="1"/>
  <c r="BK122" i="25"/>
  <c r="BI122" i="25"/>
  <c r="BH122" i="25"/>
  <c r="BG122" i="25"/>
  <c r="BF122" i="25"/>
  <c r="T122" i="25"/>
  <c r="R122" i="25"/>
  <c r="R119" i="25" s="1"/>
  <c r="P122" i="25"/>
  <c r="J122" i="25"/>
  <c r="BE122" i="25" s="1"/>
  <c r="BK121" i="25"/>
  <c r="BI121" i="25"/>
  <c r="BH121" i="25"/>
  <c r="BG121" i="25"/>
  <c r="BF121" i="25"/>
  <c r="T121" i="25"/>
  <c r="R121" i="25"/>
  <c r="P121" i="25"/>
  <c r="J121" i="25"/>
  <c r="BE121" i="25" s="1"/>
  <c r="BK120" i="25"/>
  <c r="BK119" i="25" s="1"/>
  <c r="BK118" i="25" s="1"/>
  <c r="J118" i="25" s="1"/>
  <c r="J30" i="25" s="1"/>
  <c r="BI120" i="25"/>
  <c r="BH120" i="25"/>
  <c r="BG120" i="25"/>
  <c r="BF120" i="25"/>
  <c r="T120" i="25"/>
  <c r="R120" i="25"/>
  <c r="P120" i="25"/>
  <c r="J120" i="25"/>
  <c r="BE120" i="25" s="1"/>
  <c r="J114" i="25"/>
  <c r="J112" i="25"/>
  <c r="F112" i="25"/>
  <c r="E110" i="25"/>
  <c r="F92" i="25"/>
  <c r="J91" i="25"/>
  <c r="F89" i="25"/>
  <c r="E87" i="25"/>
  <c r="E85" i="25"/>
  <c r="J37" i="25"/>
  <c r="J36" i="25"/>
  <c r="J35" i="25"/>
  <c r="J92" i="25" s="1"/>
  <c r="F115" i="25" s="1"/>
  <c r="F114" i="25" s="1"/>
  <c r="J89" i="25" s="1"/>
  <c r="E108" i="25" s="1"/>
  <c r="M66" i="15"/>
  <c r="J119" i="29" l="1"/>
  <c r="J97" i="29" s="1"/>
  <c r="BK118" i="26"/>
  <c r="J118" i="26" s="1"/>
  <c r="J119" i="26"/>
  <c r="J97" i="26" s="1"/>
  <c r="R184" i="28"/>
  <c r="F36" i="29"/>
  <c r="R119" i="26"/>
  <c r="R118" i="26" s="1"/>
  <c r="J34" i="28"/>
  <c r="T138" i="28"/>
  <c r="R160" i="28"/>
  <c r="T119" i="29"/>
  <c r="T118" i="29" s="1"/>
  <c r="BK125" i="29"/>
  <c r="J125" i="29" s="1"/>
  <c r="J98" i="29" s="1"/>
  <c r="T119" i="25"/>
  <c r="T118" i="25" s="1"/>
  <c r="BK138" i="28"/>
  <c r="J138" i="28" s="1"/>
  <c r="J99" i="28" s="1"/>
  <c r="P201" i="28"/>
  <c r="F34" i="29"/>
  <c r="F37" i="28"/>
  <c r="F37" i="29"/>
  <c r="F37" i="25"/>
  <c r="J34" i="26"/>
  <c r="F36" i="26"/>
  <c r="F34" i="28"/>
  <c r="BK124" i="28"/>
  <c r="J124" i="28" s="1"/>
  <c r="J97" i="28" s="1"/>
  <c r="F35" i="28"/>
  <c r="F35" i="29"/>
  <c r="H14" i="16"/>
  <c r="H18" i="16"/>
  <c r="H128" i="24"/>
  <c r="H13" i="24" s="1"/>
  <c r="H179" i="24" s="1"/>
  <c r="J33" i="26"/>
  <c r="F33" i="26"/>
  <c r="F33" i="28"/>
  <c r="J96" i="26"/>
  <c r="J30" i="26"/>
  <c r="J96" i="25"/>
  <c r="F34" i="25"/>
  <c r="J111" i="27"/>
  <c r="J89" i="27"/>
  <c r="J114" i="27"/>
  <c r="J92" i="27"/>
  <c r="P124" i="28"/>
  <c r="P123" i="28" s="1"/>
  <c r="R118" i="29"/>
  <c r="F33" i="25"/>
  <c r="J33" i="25"/>
  <c r="F91" i="25"/>
  <c r="J119" i="25"/>
  <c r="J97" i="25" s="1"/>
  <c r="P119" i="25"/>
  <c r="P118" i="25" s="1"/>
  <c r="F115" i="26"/>
  <c r="F36" i="28"/>
  <c r="P138" i="28"/>
  <c r="J33" i="28"/>
  <c r="J34" i="25"/>
  <c r="J115" i="25"/>
  <c r="F36" i="25"/>
  <c r="R128" i="25"/>
  <c r="R118" i="25" s="1"/>
  <c r="F35" i="25"/>
  <c r="P118" i="26"/>
  <c r="J30" i="27"/>
  <c r="J39" i="27" s="1"/>
  <c r="E113" i="28"/>
  <c r="E85" i="28"/>
  <c r="T124" i="28"/>
  <c r="T123" i="28" s="1"/>
  <c r="R130" i="28"/>
  <c r="J33" i="29"/>
  <c r="F33" i="29"/>
  <c r="F91" i="29"/>
  <c r="F92" i="28"/>
  <c r="J112" i="29"/>
  <c r="J115" i="29"/>
  <c r="F91" i="28"/>
  <c r="I66" i="15"/>
  <c r="J40" i="15"/>
  <c r="I40" i="15"/>
  <c r="H40" i="15"/>
  <c r="G40" i="15"/>
  <c r="F40" i="15"/>
  <c r="J39" i="15"/>
  <c r="G38" i="15"/>
  <c r="F38" i="15"/>
  <c r="H32" i="15"/>
  <c r="J28" i="15"/>
  <c r="J27" i="15"/>
  <c r="J26" i="15"/>
  <c r="E26" i="15"/>
  <c r="J25" i="15"/>
  <c r="J24" i="15"/>
  <c r="E24" i="15"/>
  <c r="J23" i="15"/>
  <c r="U161" i="14"/>
  <c r="U160" i="14" s="1"/>
  <c r="Q161" i="14"/>
  <c r="Q160" i="14" s="1"/>
  <c r="O161" i="14"/>
  <c r="O160" i="14" s="1"/>
  <c r="M161" i="14"/>
  <c r="M160" i="14" s="1"/>
  <c r="K161" i="14"/>
  <c r="K160" i="14" s="1"/>
  <c r="I161" i="14"/>
  <c r="I160" i="14" s="1"/>
  <c r="G160" i="14"/>
  <c r="M79" i="15" s="1"/>
  <c r="U159" i="14"/>
  <c r="U158" i="14" s="1"/>
  <c r="Q159" i="14"/>
  <c r="Q158" i="14" s="1"/>
  <c r="O159" i="14"/>
  <c r="O158" i="14" s="1"/>
  <c r="M159" i="14"/>
  <c r="M158" i="14" s="1"/>
  <c r="K159" i="14"/>
  <c r="K158" i="14" s="1"/>
  <c r="I159" i="14"/>
  <c r="I158" i="14" s="1"/>
  <c r="G158" i="14"/>
  <c r="M78" i="15" s="1"/>
  <c r="BA157" i="14"/>
  <c r="U156" i="14"/>
  <c r="U155" i="14" s="1"/>
  <c r="Q156" i="14"/>
  <c r="Q155" i="14" s="1"/>
  <c r="O156" i="14"/>
  <c r="O155" i="14" s="1"/>
  <c r="M156" i="14"/>
  <c r="M155" i="14" s="1"/>
  <c r="K156" i="14"/>
  <c r="K155" i="14" s="1"/>
  <c r="I156" i="14"/>
  <c r="I155" i="14" s="1"/>
  <c r="G155" i="14"/>
  <c r="M77" i="15" s="1"/>
  <c r="U152" i="14"/>
  <c r="U151" i="14" s="1"/>
  <c r="Q152" i="14"/>
  <c r="Q151" i="14" s="1"/>
  <c r="O152" i="14"/>
  <c r="O151" i="14" s="1"/>
  <c r="M152" i="14"/>
  <c r="M151" i="14" s="1"/>
  <c r="K152" i="14"/>
  <c r="K151" i="14" s="1"/>
  <c r="I152" i="14"/>
  <c r="I151" i="14" s="1"/>
  <c r="G151" i="14"/>
  <c r="M75" i="15" s="1"/>
  <c r="I75" i="15" s="1"/>
  <c r="U150" i="14"/>
  <c r="Q150" i="14"/>
  <c r="O150" i="14"/>
  <c r="O147" i="14" s="1"/>
  <c r="M150" i="14"/>
  <c r="K150" i="14"/>
  <c r="I150" i="14"/>
  <c r="U148" i="14"/>
  <c r="Q148" i="14"/>
  <c r="O148" i="14"/>
  <c r="M148" i="14"/>
  <c r="K148" i="14"/>
  <c r="I148" i="14"/>
  <c r="G147" i="14"/>
  <c r="M74" i="15" s="1"/>
  <c r="I74" i="15" s="1"/>
  <c r="U146" i="14"/>
  <c r="Q146" i="14"/>
  <c r="O146" i="14"/>
  <c r="M146" i="14"/>
  <c r="K146" i="14"/>
  <c r="I146" i="14"/>
  <c r="BA144" i="14"/>
  <c r="BA143" i="14"/>
  <c r="U142" i="14"/>
  <c r="Q142" i="14"/>
  <c r="O142" i="14"/>
  <c r="M142" i="14"/>
  <c r="K142" i="14"/>
  <c r="I142" i="14"/>
  <c r="BA140" i="14"/>
  <c r="U139" i="14"/>
  <c r="Q139" i="14"/>
  <c r="O139" i="14"/>
  <c r="M139" i="14"/>
  <c r="K139" i="14"/>
  <c r="I139" i="14"/>
  <c r="U137" i="14"/>
  <c r="Q137" i="14"/>
  <c r="O137" i="14"/>
  <c r="M137" i="14"/>
  <c r="K137" i="14"/>
  <c r="I137" i="14"/>
  <c r="G136" i="14"/>
  <c r="M73" i="15" s="1"/>
  <c r="I73" i="15" s="1"/>
  <c r="U135" i="14"/>
  <c r="Q135" i="14"/>
  <c r="O135" i="14"/>
  <c r="M135" i="14"/>
  <c r="K135" i="14"/>
  <c r="I135" i="14"/>
  <c r="BA133" i="14"/>
  <c r="U132" i="14"/>
  <c r="Q132" i="14"/>
  <c r="O132" i="14"/>
  <c r="M132" i="14"/>
  <c r="K132" i="14"/>
  <c r="I132" i="14"/>
  <c r="G131" i="14"/>
  <c r="M72" i="15" s="1"/>
  <c r="I72" i="15" s="1"/>
  <c r="U130" i="14"/>
  <c r="Q130" i="14"/>
  <c r="O130" i="14"/>
  <c r="M130" i="14"/>
  <c r="K130" i="14"/>
  <c r="I130" i="14"/>
  <c r="U128" i="14"/>
  <c r="Q128" i="14"/>
  <c r="O128" i="14"/>
  <c r="M128" i="14"/>
  <c r="K128" i="14"/>
  <c r="I128" i="14"/>
  <c r="G127" i="14"/>
  <c r="M68" i="15" s="1"/>
  <c r="U126" i="14"/>
  <c r="U125" i="14" s="1"/>
  <c r="Q125" i="14"/>
  <c r="O125" i="14"/>
  <c r="M125" i="14"/>
  <c r="K125" i="14"/>
  <c r="I125" i="14"/>
  <c r="G125" i="14"/>
  <c r="U124" i="14"/>
  <c r="U123" i="14" s="1"/>
  <c r="Q124" i="14"/>
  <c r="Q123" i="14" s="1"/>
  <c r="O124" i="14"/>
  <c r="O123" i="14" s="1"/>
  <c r="K124" i="14"/>
  <c r="K123" i="14" s="1"/>
  <c r="I124" i="14"/>
  <c r="I123" i="14" s="1"/>
  <c r="U122" i="14"/>
  <c r="Q122" i="14"/>
  <c r="O122" i="14"/>
  <c r="M122" i="14"/>
  <c r="K122" i="14"/>
  <c r="I122" i="14"/>
  <c r="U120" i="14"/>
  <c r="Q120" i="14"/>
  <c r="O120" i="14"/>
  <c r="M120" i="14"/>
  <c r="K120" i="14"/>
  <c r="I120" i="14"/>
  <c r="BA118" i="14"/>
  <c r="BA117" i="14"/>
  <c r="U116" i="14"/>
  <c r="Q116" i="14"/>
  <c r="O116" i="14"/>
  <c r="M116" i="14"/>
  <c r="K116" i="14"/>
  <c r="I116" i="14"/>
  <c r="U114" i="14"/>
  <c r="Q114" i="14"/>
  <c r="O114" i="14"/>
  <c r="M114" i="14"/>
  <c r="M113" i="14" s="1"/>
  <c r="K114" i="14"/>
  <c r="I114" i="14"/>
  <c r="G113" i="14"/>
  <c r="M64" i="15" s="1"/>
  <c r="U112" i="14"/>
  <c r="Q112" i="14"/>
  <c r="O112" i="14"/>
  <c r="M112" i="14"/>
  <c r="K112" i="14"/>
  <c r="I112" i="14"/>
  <c r="BA110" i="14"/>
  <c r="U109" i="14"/>
  <c r="Q109" i="14"/>
  <c r="O109" i="14"/>
  <c r="M109" i="14"/>
  <c r="K109" i="14"/>
  <c r="I109" i="14"/>
  <c r="U107" i="14"/>
  <c r="Q107" i="14"/>
  <c r="O107" i="14"/>
  <c r="M107" i="14"/>
  <c r="K107" i="14"/>
  <c r="I107" i="14"/>
  <c r="U105" i="14"/>
  <c r="Q105" i="14"/>
  <c r="O105" i="14"/>
  <c r="M105" i="14"/>
  <c r="K105" i="14"/>
  <c r="I105" i="14"/>
  <c r="G104" i="14"/>
  <c r="M62" i="15" s="1"/>
  <c r="U102" i="14"/>
  <c r="Q102" i="14"/>
  <c r="O102" i="14"/>
  <c r="M102" i="14"/>
  <c r="K102" i="14"/>
  <c r="I102" i="14"/>
  <c r="U100" i="14"/>
  <c r="U99" i="14" s="1"/>
  <c r="Q100" i="14"/>
  <c r="O100" i="14"/>
  <c r="M100" i="14"/>
  <c r="K100" i="14"/>
  <c r="I100" i="14"/>
  <c r="G99" i="14"/>
  <c r="M61" i="15" s="1"/>
  <c r="U97" i="14"/>
  <c r="Q97" i="14"/>
  <c r="O97" i="14"/>
  <c r="M97" i="14"/>
  <c r="K97" i="14"/>
  <c r="I97" i="14"/>
  <c r="U95" i="14"/>
  <c r="Q95" i="14"/>
  <c r="O95" i="14"/>
  <c r="M95" i="14"/>
  <c r="K95" i="14"/>
  <c r="I95" i="14"/>
  <c r="U94" i="14"/>
  <c r="Q94" i="14"/>
  <c r="O94" i="14"/>
  <c r="M94" i="14"/>
  <c r="K94" i="14"/>
  <c r="I94" i="14"/>
  <c r="U92" i="14"/>
  <c r="Q92" i="14"/>
  <c r="O92" i="14"/>
  <c r="M92" i="14"/>
  <c r="K92" i="14"/>
  <c r="I92" i="14"/>
  <c r="U90" i="14"/>
  <c r="Q90" i="14"/>
  <c r="O90" i="14"/>
  <c r="M90" i="14"/>
  <c r="K90" i="14"/>
  <c r="I90" i="14"/>
  <c r="U89" i="14"/>
  <c r="Q89" i="14"/>
  <c r="O89" i="14"/>
  <c r="M89" i="14"/>
  <c r="K89" i="14"/>
  <c r="I89" i="14"/>
  <c r="U87" i="14"/>
  <c r="Q87" i="14"/>
  <c r="O87" i="14"/>
  <c r="M87" i="14"/>
  <c r="K87" i="14"/>
  <c r="I87" i="14"/>
  <c r="G86" i="14"/>
  <c r="M60" i="15" s="1"/>
  <c r="U83" i="14"/>
  <c r="Q83" i="14"/>
  <c r="O83" i="14"/>
  <c r="M83" i="14"/>
  <c r="K83" i="14"/>
  <c r="I83" i="14"/>
  <c r="U81" i="14"/>
  <c r="Q81" i="14"/>
  <c r="O81" i="14"/>
  <c r="M81" i="14"/>
  <c r="K81" i="14"/>
  <c r="I81" i="14"/>
  <c r="U79" i="14"/>
  <c r="Q79" i="14"/>
  <c r="O79" i="14"/>
  <c r="M79" i="14"/>
  <c r="K79" i="14"/>
  <c r="I79" i="14"/>
  <c r="U77" i="14"/>
  <c r="Q77" i="14"/>
  <c r="O77" i="14"/>
  <c r="M77" i="14"/>
  <c r="K77" i="14"/>
  <c r="I77" i="14"/>
  <c r="U76" i="14"/>
  <c r="Q76" i="14"/>
  <c r="O76" i="14"/>
  <c r="M76" i="14"/>
  <c r="K76" i="14"/>
  <c r="I76" i="14"/>
  <c r="U73" i="14"/>
  <c r="Q73" i="14"/>
  <c r="O73" i="14"/>
  <c r="M73" i="14"/>
  <c r="K73" i="14"/>
  <c r="I73" i="14"/>
  <c r="G72" i="14"/>
  <c r="M59" i="15" s="1"/>
  <c r="U71" i="14"/>
  <c r="U70" i="14" s="1"/>
  <c r="Q71" i="14"/>
  <c r="Q70" i="14" s="1"/>
  <c r="O71" i="14"/>
  <c r="O70" i="14" s="1"/>
  <c r="M71" i="14"/>
  <c r="M70" i="14" s="1"/>
  <c r="K71" i="14"/>
  <c r="K70" i="14" s="1"/>
  <c r="I71" i="14"/>
  <c r="I70" i="14" s="1"/>
  <c r="G70" i="14"/>
  <c r="M57" i="15" s="1"/>
  <c r="U68" i="14"/>
  <c r="Q68" i="14"/>
  <c r="O68" i="14"/>
  <c r="M68" i="14"/>
  <c r="K68" i="14"/>
  <c r="I68" i="14"/>
  <c r="U64" i="14"/>
  <c r="Q64" i="14"/>
  <c r="O64" i="14"/>
  <c r="M64" i="14"/>
  <c r="K64" i="14"/>
  <c r="I64" i="14"/>
  <c r="U62" i="14"/>
  <c r="Q62" i="14"/>
  <c r="O62" i="14"/>
  <c r="M62" i="14"/>
  <c r="K62" i="14"/>
  <c r="I62" i="14"/>
  <c r="G61" i="14"/>
  <c r="M55" i="15" s="1"/>
  <c r="BA60" i="14"/>
  <c r="U59" i="14"/>
  <c r="U58" i="14" s="1"/>
  <c r="Q59" i="14"/>
  <c r="Q58" i="14" s="1"/>
  <c r="O59" i="14"/>
  <c r="O58" i="14" s="1"/>
  <c r="M59" i="14"/>
  <c r="M58" i="14" s="1"/>
  <c r="K59" i="14"/>
  <c r="K58" i="14" s="1"/>
  <c r="I59" i="14"/>
  <c r="I58" i="14" s="1"/>
  <c r="G58" i="14"/>
  <c r="M54" i="15" s="1"/>
  <c r="U55" i="14"/>
  <c r="Q55" i="14"/>
  <c r="O55" i="14"/>
  <c r="M55" i="14"/>
  <c r="K55" i="14"/>
  <c r="I55" i="14"/>
  <c r="U53" i="14"/>
  <c r="U52" i="14" s="1"/>
  <c r="Q53" i="14"/>
  <c r="O53" i="14"/>
  <c r="M53" i="14"/>
  <c r="K53" i="14"/>
  <c r="I53" i="14"/>
  <c r="G52" i="14"/>
  <c r="M53" i="15" s="1"/>
  <c r="U51" i="14"/>
  <c r="Q51" i="14"/>
  <c r="O51" i="14"/>
  <c r="M51" i="14"/>
  <c r="K51" i="14"/>
  <c r="I51" i="14"/>
  <c r="U50" i="14"/>
  <c r="Q50" i="14"/>
  <c r="O50" i="14"/>
  <c r="M50" i="14"/>
  <c r="K50" i="14"/>
  <c r="I50" i="14"/>
  <c r="U48" i="14"/>
  <c r="Q48" i="14"/>
  <c r="O48" i="14"/>
  <c r="M48" i="14"/>
  <c r="K48" i="14"/>
  <c r="I48" i="14"/>
  <c r="U46" i="14"/>
  <c r="Q46" i="14"/>
  <c r="O46" i="14"/>
  <c r="M46" i="14"/>
  <c r="K46" i="14"/>
  <c r="I46" i="14"/>
  <c r="U44" i="14"/>
  <c r="Q44" i="14"/>
  <c r="O44" i="14"/>
  <c r="M44" i="14"/>
  <c r="K44" i="14"/>
  <c r="I44" i="14"/>
  <c r="U42" i="14"/>
  <c r="Q42" i="14"/>
  <c r="O42" i="14"/>
  <c r="M42" i="14"/>
  <c r="K42" i="14"/>
  <c r="I42" i="14"/>
  <c r="U40" i="14"/>
  <c r="Q40" i="14"/>
  <c r="O40" i="14"/>
  <c r="M40" i="14"/>
  <c r="K40" i="14"/>
  <c r="I40" i="14"/>
  <c r="U38" i="14"/>
  <c r="Q38" i="14"/>
  <c r="O38" i="14"/>
  <c r="M38" i="14"/>
  <c r="K38" i="14"/>
  <c r="I38" i="14"/>
  <c r="U36" i="14"/>
  <c r="Q36" i="14"/>
  <c r="O36" i="14"/>
  <c r="M36" i="14"/>
  <c r="K36" i="14"/>
  <c r="I36" i="14"/>
  <c r="U34" i="14"/>
  <c r="Q34" i="14"/>
  <c r="O34" i="14"/>
  <c r="M34" i="14"/>
  <c r="K34" i="14"/>
  <c r="I34" i="14"/>
  <c r="U31" i="14"/>
  <c r="Q31" i="14"/>
  <c r="O31" i="14"/>
  <c r="M31" i="14"/>
  <c r="K31" i="14"/>
  <c r="I31" i="14"/>
  <c r="U29" i="14"/>
  <c r="Q29" i="14"/>
  <c r="O29" i="14"/>
  <c r="M29" i="14"/>
  <c r="K29" i="14"/>
  <c r="I29" i="14"/>
  <c r="G28" i="14"/>
  <c r="M52" i="15" s="1"/>
  <c r="I52" i="15" s="1"/>
  <c r="U26" i="14"/>
  <c r="Q26" i="14"/>
  <c r="O26" i="14"/>
  <c r="M26" i="14"/>
  <c r="K26" i="14"/>
  <c r="I26" i="14"/>
  <c r="U24" i="14"/>
  <c r="Q24" i="14"/>
  <c r="O24" i="14"/>
  <c r="M24" i="14"/>
  <c r="K24" i="14"/>
  <c r="I24" i="14"/>
  <c r="G23" i="14"/>
  <c r="M49" i="15" s="1"/>
  <c r="I49" i="15" s="1"/>
  <c r="U22" i="14"/>
  <c r="Q22" i="14"/>
  <c r="O22" i="14"/>
  <c r="M22" i="14"/>
  <c r="K22" i="14"/>
  <c r="I22" i="14"/>
  <c r="U21" i="14"/>
  <c r="Q21" i="14"/>
  <c r="O21" i="14"/>
  <c r="M21" i="14"/>
  <c r="K21" i="14"/>
  <c r="I21" i="14"/>
  <c r="U19" i="14"/>
  <c r="Q19" i="14"/>
  <c r="O19" i="14"/>
  <c r="M19" i="14"/>
  <c r="K19" i="14"/>
  <c r="I19" i="14"/>
  <c r="U16" i="14"/>
  <c r="Q16" i="14"/>
  <c r="O16" i="14"/>
  <c r="M16" i="14"/>
  <c r="K16" i="14"/>
  <c r="I16" i="14"/>
  <c r="U14" i="14"/>
  <c r="Q14" i="14"/>
  <c r="O14" i="14"/>
  <c r="M14" i="14"/>
  <c r="K14" i="14"/>
  <c r="I14" i="14"/>
  <c r="U12" i="14"/>
  <c r="Q12" i="14"/>
  <c r="O12" i="14"/>
  <c r="M12" i="14"/>
  <c r="K12" i="14"/>
  <c r="I12" i="14"/>
  <c r="G11" i="14"/>
  <c r="M48" i="15" s="1"/>
  <c r="I48" i="15" s="1"/>
  <c r="U9" i="14"/>
  <c r="U8" i="14" s="1"/>
  <c r="Q9" i="14"/>
  <c r="Q8" i="14" s="1"/>
  <c r="O9" i="14"/>
  <c r="O8" i="14" s="1"/>
  <c r="M9" i="14"/>
  <c r="M8" i="14" s="1"/>
  <c r="K9" i="14"/>
  <c r="K8" i="14" s="1"/>
  <c r="I9" i="14"/>
  <c r="I8" i="14" s="1"/>
  <c r="G8" i="14"/>
  <c r="M47" i="15" s="1"/>
  <c r="G8" i="13"/>
  <c r="K47" i="15" s="1"/>
  <c r="I9" i="13"/>
  <c r="K9" i="13"/>
  <c r="M9" i="13"/>
  <c r="O9" i="13"/>
  <c r="Q9" i="13"/>
  <c r="U9" i="13"/>
  <c r="I11" i="13"/>
  <c r="K11" i="13"/>
  <c r="M11" i="13"/>
  <c r="O11" i="13"/>
  <c r="Q11" i="13"/>
  <c r="U11" i="13"/>
  <c r="BA12" i="13"/>
  <c r="I15" i="13"/>
  <c r="K15" i="13"/>
  <c r="M15" i="13"/>
  <c r="O15" i="13"/>
  <c r="Q15" i="13"/>
  <c r="U15" i="13"/>
  <c r="I16" i="13"/>
  <c r="K16" i="13"/>
  <c r="M16" i="13"/>
  <c r="O16" i="13"/>
  <c r="Q16" i="13"/>
  <c r="U16" i="13"/>
  <c r="G17" i="13"/>
  <c r="K50" i="15" s="1"/>
  <c r="I50" i="15" s="1"/>
  <c r="I18" i="13"/>
  <c r="I17" i="13" s="1"/>
  <c r="K18" i="13"/>
  <c r="K17" i="13" s="1"/>
  <c r="M18" i="13"/>
  <c r="M17" i="13" s="1"/>
  <c r="O18" i="13"/>
  <c r="O17" i="13" s="1"/>
  <c r="Q18" i="13"/>
  <c r="Q17" i="13" s="1"/>
  <c r="U18" i="13"/>
  <c r="U17" i="13" s="1"/>
  <c r="BA19" i="13"/>
  <c r="G20" i="13"/>
  <c r="K51" i="15" s="1"/>
  <c r="I51" i="15" s="1"/>
  <c r="I21" i="13"/>
  <c r="K21" i="13"/>
  <c r="M21" i="13"/>
  <c r="O21" i="13"/>
  <c r="Q21" i="13"/>
  <c r="U21" i="13"/>
  <c r="I24" i="13"/>
  <c r="K24" i="13"/>
  <c r="M24" i="13"/>
  <c r="O24" i="13"/>
  <c r="Q24" i="13"/>
  <c r="U24" i="13"/>
  <c r="I27" i="13"/>
  <c r="K27" i="13"/>
  <c r="M27" i="13"/>
  <c r="O27" i="13"/>
  <c r="Q27" i="13"/>
  <c r="U27" i="13"/>
  <c r="I28" i="13"/>
  <c r="K28" i="13"/>
  <c r="M28" i="13"/>
  <c r="O28" i="13"/>
  <c r="Q28" i="13"/>
  <c r="U28" i="13"/>
  <c r="G30" i="13"/>
  <c r="K53" i="15" s="1"/>
  <c r="I31" i="13"/>
  <c r="I30" i="13" s="1"/>
  <c r="K31" i="13"/>
  <c r="K30" i="13" s="1"/>
  <c r="M31" i="13"/>
  <c r="M30" i="13" s="1"/>
  <c r="O31" i="13"/>
  <c r="O30" i="13" s="1"/>
  <c r="Q31" i="13"/>
  <c r="Q30" i="13" s="1"/>
  <c r="U31" i="13"/>
  <c r="U30" i="13" s="1"/>
  <c r="G32" i="13"/>
  <c r="K54" i="15" s="1"/>
  <c r="I33" i="13"/>
  <c r="K33" i="13"/>
  <c r="M33" i="13"/>
  <c r="O33" i="13"/>
  <c r="Q33" i="13"/>
  <c r="U33" i="13"/>
  <c r="I36" i="13"/>
  <c r="K36" i="13"/>
  <c r="M36" i="13"/>
  <c r="O36" i="13"/>
  <c r="Q36" i="13"/>
  <c r="U36" i="13"/>
  <c r="BA37" i="13"/>
  <c r="BA39" i="13"/>
  <c r="I41" i="13"/>
  <c r="K41" i="13"/>
  <c r="M41" i="13"/>
  <c r="O41" i="13"/>
  <c r="Q41" i="13"/>
  <c r="U41" i="13"/>
  <c r="BA42" i="13"/>
  <c r="BA44" i="13"/>
  <c r="I50" i="13"/>
  <c r="K50" i="13"/>
  <c r="M50" i="13"/>
  <c r="O50" i="13"/>
  <c r="Q50" i="13"/>
  <c r="U50" i="13"/>
  <c r="BA51" i="13"/>
  <c r="BA53" i="13"/>
  <c r="I56" i="13"/>
  <c r="K56" i="13"/>
  <c r="M56" i="13"/>
  <c r="O56" i="13"/>
  <c r="Q56" i="13"/>
  <c r="U56" i="13"/>
  <c r="I59" i="13"/>
  <c r="K59" i="13"/>
  <c r="M59" i="13"/>
  <c r="O59" i="13"/>
  <c r="Q59" i="13"/>
  <c r="U59" i="13"/>
  <c r="BA60" i="13"/>
  <c r="BA62" i="13"/>
  <c r="BA63" i="13"/>
  <c r="I70" i="13"/>
  <c r="K70" i="13"/>
  <c r="M70" i="13"/>
  <c r="O70" i="13"/>
  <c r="Q70" i="13"/>
  <c r="U70" i="13"/>
  <c r="BA71" i="13"/>
  <c r="BA73" i="13"/>
  <c r="BA74" i="13"/>
  <c r="I81" i="13"/>
  <c r="K81" i="13"/>
  <c r="M81" i="13"/>
  <c r="O81" i="13"/>
  <c r="Q81" i="13"/>
  <c r="U81" i="13"/>
  <c r="BA82" i="13"/>
  <c r="BA84" i="13"/>
  <c r="BA85" i="13"/>
  <c r="I89" i="13"/>
  <c r="K89" i="13"/>
  <c r="M89" i="13"/>
  <c r="O89" i="13"/>
  <c r="Q89" i="13"/>
  <c r="U89" i="13"/>
  <c r="I92" i="13"/>
  <c r="K92" i="13"/>
  <c r="M92" i="13"/>
  <c r="O92" i="13"/>
  <c r="Q92" i="13"/>
  <c r="U92" i="13"/>
  <c r="I93" i="13"/>
  <c r="K93" i="13"/>
  <c r="M93" i="13"/>
  <c r="O93" i="13"/>
  <c r="Q93" i="13"/>
  <c r="U93" i="13"/>
  <c r="I98" i="13"/>
  <c r="K98" i="13"/>
  <c r="M98" i="13"/>
  <c r="O98" i="13"/>
  <c r="Q98" i="13"/>
  <c r="U98" i="13"/>
  <c r="I103" i="13"/>
  <c r="K103" i="13"/>
  <c r="M103" i="13"/>
  <c r="O103" i="13"/>
  <c r="Q103" i="13"/>
  <c r="U103" i="13"/>
  <c r="I106" i="13"/>
  <c r="K106" i="13"/>
  <c r="M106" i="13"/>
  <c r="O106" i="13"/>
  <c r="Q106" i="13"/>
  <c r="U106" i="13"/>
  <c r="BA107" i="13"/>
  <c r="I110" i="13"/>
  <c r="K110" i="13"/>
  <c r="M110" i="13"/>
  <c r="O110" i="13"/>
  <c r="Q110" i="13"/>
  <c r="U110" i="13"/>
  <c r="I112" i="13"/>
  <c r="K112" i="13"/>
  <c r="M112" i="13"/>
  <c r="O112" i="13"/>
  <c r="Q112" i="13"/>
  <c r="U112" i="13"/>
  <c r="I116" i="13"/>
  <c r="K116" i="13"/>
  <c r="M116" i="13"/>
  <c r="O116" i="13"/>
  <c r="Q116" i="13"/>
  <c r="U116" i="13"/>
  <c r="I118" i="13"/>
  <c r="K118" i="13"/>
  <c r="M118" i="13"/>
  <c r="O118" i="13"/>
  <c r="Q118" i="13"/>
  <c r="U118" i="13"/>
  <c r="G119" i="13"/>
  <c r="K55" i="15" s="1"/>
  <c r="I120" i="13"/>
  <c r="K120" i="13"/>
  <c r="M120" i="13"/>
  <c r="O120" i="13"/>
  <c r="Q120" i="13"/>
  <c r="U120" i="13"/>
  <c r="BA121" i="13"/>
  <c r="I124" i="13"/>
  <c r="K124" i="13"/>
  <c r="M124" i="13"/>
  <c r="O124" i="13"/>
  <c r="Q124" i="13"/>
  <c r="U124" i="13"/>
  <c r="I126" i="13"/>
  <c r="K126" i="13"/>
  <c r="M126" i="13"/>
  <c r="O126" i="13"/>
  <c r="Q126" i="13"/>
  <c r="U126" i="13"/>
  <c r="I128" i="13"/>
  <c r="K128" i="13"/>
  <c r="M128" i="13"/>
  <c r="O128" i="13"/>
  <c r="Q128" i="13"/>
  <c r="U128" i="13"/>
  <c r="I130" i="13"/>
  <c r="K130" i="13"/>
  <c r="M130" i="13"/>
  <c r="O130" i="13"/>
  <c r="Q130" i="13"/>
  <c r="U130" i="13"/>
  <c r="G132" i="13"/>
  <c r="K56" i="15" s="1"/>
  <c r="I56" i="15" s="1"/>
  <c r="I133" i="13"/>
  <c r="K133" i="13"/>
  <c r="M133" i="13"/>
  <c r="O133" i="13"/>
  <c r="Q133" i="13"/>
  <c r="U133" i="13"/>
  <c r="BA134" i="13"/>
  <c r="I135" i="13"/>
  <c r="K135" i="13"/>
  <c r="M135" i="13"/>
  <c r="O135" i="13"/>
  <c r="Q135" i="13"/>
  <c r="U135" i="13"/>
  <c r="BA136" i="13"/>
  <c r="I137" i="13"/>
  <c r="K137" i="13"/>
  <c r="M137" i="13"/>
  <c r="O137" i="13"/>
  <c r="Q137" i="13"/>
  <c r="U137" i="13"/>
  <c r="BA138" i="13"/>
  <c r="I139" i="13"/>
  <c r="K139" i="13"/>
  <c r="M139" i="13"/>
  <c r="O139" i="13"/>
  <c r="Q139" i="13"/>
  <c r="U139" i="13"/>
  <c r="BA140" i="13"/>
  <c r="I141" i="13"/>
  <c r="K141" i="13"/>
  <c r="M141" i="13"/>
  <c r="O141" i="13"/>
  <c r="Q141" i="13"/>
  <c r="U141" i="13"/>
  <c r="BA142" i="13"/>
  <c r="G143" i="13"/>
  <c r="K57" i="15" s="1"/>
  <c r="I144" i="13"/>
  <c r="K144" i="13"/>
  <c r="M144" i="13"/>
  <c r="O144" i="13"/>
  <c r="Q144" i="13"/>
  <c r="U144" i="13"/>
  <c r="I145" i="13"/>
  <c r="K145" i="13"/>
  <c r="M145" i="13"/>
  <c r="O145" i="13"/>
  <c r="Q145" i="13"/>
  <c r="U145" i="13"/>
  <c r="I147" i="13"/>
  <c r="K147" i="13"/>
  <c r="M147" i="13"/>
  <c r="O147" i="13"/>
  <c r="Q147" i="13"/>
  <c r="U147" i="13"/>
  <c r="I149" i="13"/>
  <c r="K149" i="13"/>
  <c r="M149" i="13"/>
  <c r="O149" i="13"/>
  <c r="Q149" i="13"/>
  <c r="U149" i="13"/>
  <c r="I151" i="13"/>
  <c r="K151" i="13"/>
  <c r="M151" i="13"/>
  <c r="O151" i="13"/>
  <c r="Q151" i="13"/>
  <c r="U151" i="13"/>
  <c r="I152" i="13"/>
  <c r="K152" i="13"/>
  <c r="M152" i="13"/>
  <c r="O152" i="13"/>
  <c r="Q152" i="13"/>
  <c r="U152" i="13"/>
  <c r="I154" i="13"/>
  <c r="K154" i="13"/>
  <c r="M154" i="13"/>
  <c r="O154" i="13"/>
  <c r="Q154" i="13"/>
  <c r="U154" i="13"/>
  <c r="I155" i="13"/>
  <c r="K155" i="13"/>
  <c r="M155" i="13"/>
  <c r="O155" i="13"/>
  <c r="Q155" i="13"/>
  <c r="U155" i="13"/>
  <c r="I156" i="13"/>
  <c r="K156" i="13"/>
  <c r="M156" i="13"/>
  <c r="O156" i="13"/>
  <c r="Q156" i="13"/>
  <c r="U156" i="13"/>
  <c r="G157" i="13"/>
  <c r="K58" i="15" s="1"/>
  <c r="I58" i="15" s="1"/>
  <c r="I158" i="13"/>
  <c r="I157" i="13" s="1"/>
  <c r="K158" i="13"/>
  <c r="K157" i="13" s="1"/>
  <c r="M158" i="13"/>
  <c r="M157" i="13" s="1"/>
  <c r="O158" i="13"/>
  <c r="O157" i="13" s="1"/>
  <c r="Q158" i="13"/>
  <c r="Q157" i="13" s="1"/>
  <c r="U158" i="13"/>
  <c r="U157" i="13" s="1"/>
  <c r="G159" i="13"/>
  <c r="K59" i="15" s="1"/>
  <c r="I160" i="13"/>
  <c r="K160" i="13"/>
  <c r="M160" i="13"/>
  <c r="O160" i="13"/>
  <c r="Q160" i="13"/>
  <c r="U160" i="13"/>
  <c r="I164" i="13"/>
  <c r="K164" i="13"/>
  <c r="M164" i="13"/>
  <c r="O164" i="13"/>
  <c r="Q164" i="13"/>
  <c r="U164" i="13"/>
  <c r="I166" i="13"/>
  <c r="K166" i="13"/>
  <c r="M166" i="13"/>
  <c r="O166" i="13"/>
  <c r="Q166" i="13"/>
  <c r="U166" i="13"/>
  <c r="I168" i="13"/>
  <c r="K168" i="13"/>
  <c r="M168" i="13"/>
  <c r="O168" i="13"/>
  <c r="Q168" i="13"/>
  <c r="U168" i="13"/>
  <c r="I170" i="13"/>
  <c r="K170" i="13"/>
  <c r="M170" i="13"/>
  <c r="O170" i="13"/>
  <c r="Q170" i="13"/>
  <c r="U170" i="13"/>
  <c r="I172" i="13"/>
  <c r="K172" i="13"/>
  <c r="M172" i="13"/>
  <c r="O172" i="13"/>
  <c r="Q172" i="13"/>
  <c r="U172" i="13"/>
  <c r="I174" i="13"/>
  <c r="K174" i="13"/>
  <c r="M174" i="13"/>
  <c r="O174" i="13"/>
  <c r="Q174" i="13"/>
  <c r="U174" i="13"/>
  <c r="I176" i="13"/>
  <c r="K176" i="13"/>
  <c r="M176" i="13"/>
  <c r="O176" i="13"/>
  <c r="Q176" i="13"/>
  <c r="U176" i="13"/>
  <c r="I178" i="13"/>
  <c r="K178" i="13"/>
  <c r="M178" i="13"/>
  <c r="O178" i="13"/>
  <c r="Q178" i="13"/>
  <c r="U178" i="13"/>
  <c r="I180" i="13"/>
  <c r="K180" i="13"/>
  <c r="M180" i="13"/>
  <c r="O180" i="13"/>
  <c r="Q180" i="13"/>
  <c r="U180" i="13"/>
  <c r="G182" i="13"/>
  <c r="K60" i="15" s="1"/>
  <c r="I183" i="13"/>
  <c r="K183" i="13"/>
  <c r="M183" i="13"/>
  <c r="O183" i="13"/>
  <c r="Q183" i="13"/>
  <c r="U183" i="13"/>
  <c r="I185" i="13"/>
  <c r="K185" i="13"/>
  <c r="M185" i="13"/>
  <c r="O185" i="13"/>
  <c r="Q185" i="13"/>
  <c r="U185" i="13"/>
  <c r="I187" i="13"/>
  <c r="K187" i="13"/>
  <c r="M187" i="13"/>
  <c r="O187" i="13"/>
  <c r="Q187" i="13"/>
  <c r="U187" i="13"/>
  <c r="I188" i="13"/>
  <c r="K188" i="13"/>
  <c r="M188" i="13"/>
  <c r="O188" i="13"/>
  <c r="Q188" i="13"/>
  <c r="U188" i="13"/>
  <c r="I190" i="13"/>
  <c r="K190" i="13"/>
  <c r="M190" i="13"/>
  <c r="O190" i="13"/>
  <c r="Q190" i="13"/>
  <c r="U190" i="13"/>
  <c r="I193" i="13"/>
  <c r="K193" i="13"/>
  <c r="M193" i="13"/>
  <c r="O193" i="13"/>
  <c r="Q193" i="13"/>
  <c r="U193" i="13"/>
  <c r="I195" i="13"/>
  <c r="K195" i="13"/>
  <c r="M195" i="13"/>
  <c r="O195" i="13"/>
  <c r="Q195" i="13"/>
  <c r="U195" i="13"/>
  <c r="I196" i="13"/>
  <c r="K196" i="13"/>
  <c r="M196" i="13"/>
  <c r="O196" i="13"/>
  <c r="Q196" i="13"/>
  <c r="U196" i="13"/>
  <c r="I197" i="13"/>
  <c r="K197" i="13"/>
  <c r="M197" i="13"/>
  <c r="O197" i="13"/>
  <c r="Q197" i="13"/>
  <c r="U197" i="13"/>
  <c r="I198" i="13"/>
  <c r="K198" i="13"/>
  <c r="M198" i="13"/>
  <c r="O198" i="13"/>
  <c r="Q198" i="13"/>
  <c r="U198" i="13"/>
  <c r="I199" i="13"/>
  <c r="K199" i="13"/>
  <c r="M199" i="13"/>
  <c r="O199" i="13"/>
  <c r="Q199" i="13"/>
  <c r="U199" i="13"/>
  <c r="I200" i="13"/>
  <c r="K200" i="13"/>
  <c r="M200" i="13"/>
  <c r="O200" i="13"/>
  <c r="Q200" i="13"/>
  <c r="U200" i="13"/>
  <c r="I202" i="13"/>
  <c r="K202" i="13"/>
  <c r="M202" i="13"/>
  <c r="O202" i="13"/>
  <c r="Q202" i="13"/>
  <c r="U202" i="13"/>
  <c r="I204" i="13"/>
  <c r="K204" i="13"/>
  <c r="M204" i="13"/>
  <c r="O204" i="13"/>
  <c r="Q204" i="13"/>
  <c r="U204" i="13"/>
  <c r="I205" i="13"/>
  <c r="K205" i="13"/>
  <c r="M205" i="13"/>
  <c r="O205" i="13"/>
  <c r="Q205" i="13"/>
  <c r="U205" i="13"/>
  <c r="I207" i="13"/>
  <c r="K207" i="13"/>
  <c r="M207" i="13"/>
  <c r="O207" i="13"/>
  <c r="Q207" i="13"/>
  <c r="U207" i="13"/>
  <c r="I209" i="13"/>
  <c r="K209" i="13"/>
  <c r="M209" i="13"/>
  <c r="O209" i="13"/>
  <c r="Q209" i="13"/>
  <c r="U209" i="13"/>
  <c r="I210" i="13"/>
  <c r="K210" i="13"/>
  <c r="M210" i="13"/>
  <c r="O210" i="13"/>
  <c r="Q210" i="13"/>
  <c r="U210" i="13"/>
  <c r="I211" i="13"/>
  <c r="K211" i="13"/>
  <c r="M211" i="13"/>
  <c r="O211" i="13"/>
  <c r="Q211" i="13"/>
  <c r="U211" i="13"/>
  <c r="G213" i="13"/>
  <c r="K61" i="15" s="1"/>
  <c r="I214" i="13"/>
  <c r="K214" i="13"/>
  <c r="M214" i="13"/>
  <c r="O214" i="13"/>
  <c r="Q214" i="13"/>
  <c r="U214" i="13"/>
  <c r="I216" i="13"/>
  <c r="K216" i="13"/>
  <c r="M216" i="13"/>
  <c r="O216" i="13"/>
  <c r="Q216" i="13"/>
  <c r="U216" i="13"/>
  <c r="G217" i="13"/>
  <c r="K62" i="15" s="1"/>
  <c r="I218" i="13"/>
  <c r="K218" i="13"/>
  <c r="M218" i="13"/>
  <c r="O218" i="13"/>
  <c r="Q218" i="13"/>
  <c r="U218" i="13"/>
  <c r="I221" i="13"/>
  <c r="K221" i="13"/>
  <c r="M221" i="13"/>
  <c r="O221" i="13"/>
  <c r="Q221" i="13"/>
  <c r="U221" i="13"/>
  <c r="I224" i="13"/>
  <c r="K224" i="13"/>
  <c r="M224" i="13"/>
  <c r="O224" i="13"/>
  <c r="Q224" i="13"/>
  <c r="U224" i="13"/>
  <c r="BA225" i="13"/>
  <c r="I228" i="13"/>
  <c r="K228" i="13"/>
  <c r="M228" i="13"/>
  <c r="O228" i="13"/>
  <c r="Q228" i="13"/>
  <c r="U228" i="13"/>
  <c r="I231" i="13"/>
  <c r="K231" i="13"/>
  <c r="M231" i="13"/>
  <c r="O231" i="13"/>
  <c r="Q231" i="13"/>
  <c r="U231" i="13"/>
  <c r="BA232" i="13"/>
  <c r="I235" i="13"/>
  <c r="K235" i="13"/>
  <c r="M235" i="13"/>
  <c r="O235" i="13"/>
  <c r="Q235" i="13"/>
  <c r="U235" i="13"/>
  <c r="I238" i="13"/>
  <c r="K238" i="13"/>
  <c r="M238" i="13"/>
  <c r="O238" i="13"/>
  <c r="Q238" i="13"/>
  <c r="U238" i="13"/>
  <c r="I241" i="13"/>
  <c r="K241" i="13"/>
  <c r="M241" i="13"/>
  <c r="O241" i="13"/>
  <c r="Q241" i="13"/>
  <c r="U241" i="13"/>
  <c r="G242" i="13"/>
  <c r="K63" i="15" s="1"/>
  <c r="I63" i="15" s="1"/>
  <c r="I243" i="13"/>
  <c r="K243" i="13"/>
  <c r="M243" i="13"/>
  <c r="O243" i="13"/>
  <c r="Q243" i="13"/>
  <c r="U243" i="13"/>
  <c r="I248" i="13"/>
  <c r="K248" i="13"/>
  <c r="M248" i="13"/>
  <c r="O248" i="13"/>
  <c r="Q248" i="13"/>
  <c r="U248" i="13"/>
  <c r="I253" i="13"/>
  <c r="K253" i="13"/>
  <c r="M253" i="13"/>
  <c r="O253" i="13"/>
  <c r="Q253" i="13"/>
  <c r="U253" i="13"/>
  <c r="I254" i="13"/>
  <c r="K254" i="13"/>
  <c r="M254" i="13"/>
  <c r="O254" i="13"/>
  <c r="Q254" i="13"/>
  <c r="U254" i="13"/>
  <c r="I255" i="13"/>
  <c r="K255" i="13"/>
  <c r="M255" i="13"/>
  <c r="O255" i="13"/>
  <c r="Q255" i="13"/>
  <c r="U255" i="13"/>
  <c r="I263" i="13"/>
  <c r="K263" i="13"/>
  <c r="M263" i="13"/>
  <c r="O263" i="13"/>
  <c r="Q263" i="13"/>
  <c r="U263" i="13"/>
  <c r="I277" i="13"/>
  <c r="K277" i="13"/>
  <c r="M277" i="13"/>
  <c r="O277" i="13"/>
  <c r="Q277" i="13"/>
  <c r="U277" i="13"/>
  <c r="BA278" i="13"/>
  <c r="BA279" i="13"/>
  <c r="I287" i="13"/>
  <c r="K287" i="13"/>
  <c r="M287" i="13"/>
  <c r="O287" i="13"/>
  <c r="Q287" i="13"/>
  <c r="U287" i="13"/>
  <c r="I295" i="13"/>
  <c r="K295" i="13"/>
  <c r="M295" i="13"/>
  <c r="O295" i="13"/>
  <c r="Q295" i="13"/>
  <c r="U295" i="13"/>
  <c r="BA296" i="13"/>
  <c r="I304" i="13"/>
  <c r="K304" i="13"/>
  <c r="M304" i="13"/>
  <c r="O304" i="13"/>
  <c r="Q304" i="13"/>
  <c r="U304" i="13"/>
  <c r="BA305" i="13"/>
  <c r="I312" i="13"/>
  <c r="K312" i="13"/>
  <c r="M312" i="13"/>
  <c r="O312" i="13"/>
  <c r="Q312" i="13"/>
  <c r="U312" i="13"/>
  <c r="G313" i="13"/>
  <c r="K64" i="15" s="1"/>
  <c r="I314" i="13"/>
  <c r="K314" i="13"/>
  <c r="M314" i="13"/>
  <c r="O314" i="13"/>
  <c r="Q314" i="13"/>
  <c r="U314" i="13"/>
  <c r="I316" i="13"/>
  <c r="K316" i="13"/>
  <c r="M316" i="13"/>
  <c r="O316" i="13"/>
  <c r="Q316" i="13"/>
  <c r="U316" i="13"/>
  <c r="I317" i="13"/>
  <c r="K317" i="13"/>
  <c r="M317" i="13"/>
  <c r="O317" i="13"/>
  <c r="Q317" i="13"/>
  <c r="U317" i="13"/>
  <c r="I318" i="13"/>
  <c r="K318" i="13"/>
  <c r="M318" i="13"/>
  <c r="O318" i="13"/>
  <c r="Q318" i="13"/>
  <c r="U318" i="13"/>
  <c r="I324" i="13"/>
  <c r="K324" i="13"/>
  <c r="M324" i="13"/>
  <c r="O324" i="13"/>
  <c r="Q324" i="13"/>
  <c r="U324" i="13"/>
  <c r="I330" i="13"/>
  <c r="K330" i="13"/>
  <c r="M330" i="13"/>
  <c r="O330" i="13"/>
  <c r="Q330" i="13"/>
  <c r="U330" i="13"/>
  <c r="I333" i="13"/>
  <c r="K333" i="13"/>
  <c r="M333" i="13"/>
  <c r="O333" i="13"/>
  <c r="Q333" i="13"/>
  <c r="U333" i="13"/>
  <c r="I341" i="13"/>
  <c r="K341" i="13"/>
  <c r="M341" i="13"/>
  <c r="O341" i="13"/>
  <c r="Q341" i="13"/>
  <c r="U341" i="13"/>
  <c r="I344" i="13"/>
  <c r="K344" i="13"/>
  <c r="M344" i="13"/>
  <c r="O344" i="13"/>
  <c r="Q344" i="13"/>
  <c r="U344" i="13"/>
  <c r="I346" i="13"/>
  <c r="K346" i="13"/>
  <c r="M346" i="13"/>
  <c r="O346" i="13"/>
  <c r="Q346" i="13"/>
  <c r="U346" i="13"/>
  <c r="I348" i="13"/>
  <c r="K348" i="13"/>
  <c r="M348" i="13"/>
  <c r="O348" i="13"/>
  <c r="Q348" i="13"/>
  <c r="U348" i="13"/>
  <c r="I351" i="13"/>
  <c r="K351" i="13"/>
  <c r="M351" i="13"/>
  <c r="O351" i="13"/>
  <c r="Q351" i="13"/>
  <c r="U351" i="13"/>
  <c r="I354" i="13"/>
  <c r="K354" i="13"/>
  <c r="M354" i="13"/>
  <c r="O354" i="13"/>
  <c r="Q354" i="13"/>
  <c r="U354" i="13"/>
  <c r="G355" i="13"/>
  <c r="I356" i="13"/>
  <c r="K356" i="13"/>
  <c r="M356" i="13"/>
  <c r="O356" i="13"/>
  <c r="Q356" i="13"/>
  <c r="U356" i="13"/>
  <c r="I357" i="13"/>
  <c r="K357" i="13"/>
  <c r="M357" i="13"/>
  <c r="O357" i="13"/>
  <c r="Q357" i="13"/>
  <c r="U357" i="13"/>
  <c r="G358" i="13"/>
  <c r="I359" i="13"/>
  <c r="I358" i="13" s="1"/>
  <c r="K359" i="13"/>
  <c r="K358" i="13" s="1"/>
  <c r="M359" i="13"/>
  <c r="M358" i="13" s="1"/>
  <c r="O359" i="13"/>
  <c r="O358" i="13" s="1"/>
  <c r="Q359" i="13"/>
  <c r="Q358" i="13" s="1"/>
  <c r="U359" i="13"/>
  <c r="U358" i="13" s="1"/>
  <c r="G360" i="13"/>
  <c r="K67" i="15" s="1"/>
  <c r="I67" i="15" s="1"/>
  <c r="I361" i="13"/>
  <c r="K361" i="13"/>
  <c r="M361" i="13"/>
  <c r="O361" i="13"/>
  <c r="Q361" i="13"/>
  <c r="U361" i="13"/>
  <c r="I363" i="13"/>
  <c r="K363" i="13"/>
  <c r="M363" i="13"/>
  <c r="O363" i="13"/>
  <c r="Q363" i="13"/>
  <c r="U363" i="13"/>
  <c r="I368" i="13"/>
  <c r="K368" i="13"/>
  <c r="M368" i="13"/>
  <c r="O368" i="13"/>
  <c r="Q368" i="13"/>
  <c r="U368" i="13"/>
  <c r="I369" i="13"/>
  <c r="K369" i="13"/>
  <c r="M369" i="13"/>
  <c r="O369" i="13"/>
  <c r="Q369" i="13"/>
  <c r="U369" i="13"/>
  <c r="G370" i="13"/>
  <c r="K68" i="15" s="1"/>
  <c r="I371" i="13"/>
  <c r="K371" i="13"/>
  <c r="M371" i="13"/>
  <c r="O371" i="13"/>
  <c r="Q371" i="13"/>
  <c r="U371" i="13"/>
  <c r="I376" i="13"/>
  <c r="K376" i="13"/>
  <c r="M376" i="13"/>
  <c r="O376" i="13"/>
  <c r="Q376" i="13"/>
  <c r="U376" i="13"/>
  <c r="I378" i="13"/>
  <c r="K378" i="13"/>
  <c r="M378" i="13"/>
  <c r="O378" i="13"/>
  <c r="Q378" i="13"/>
  <c r="U378" i="13"/>
  <c r="I382" i="13"/>
  <c r="K382" i="13"/>
  <c r="M382" i="13"/>
  <c r="O382" i="13"/>
  <c r="Q382" i="13"/>
  <c r="U382" i="13"/>
  <c r="G383" i="13"/>
  <c r="K69" i="15" s="1"/>
  <c r="I69" i="15" s="1"/>
  <c r="I384" i="13"/>
  <c r="K384" i="13"/>
  <c r="M384" i="13"/>
  <c r="O384" i="13"/>
  <c r="Q384" i="13"/>
  <c r="U384" i="13"/>
  <c r="I386" i="13"/>
  <c r="K386" i="13"/>
  <c r="M386" i="13"/>
  <c r="O386" i="13"/>
  <c r="Q386" i="13"/>
  <c r="U386" i="13"/>
  <c r="I388" i="13"/>
  <c r="K388" i="13"/>
  <c r="M388" i="13"/>
  <c r="O388" i="13"/>
  <c r="Q388" i="13"/>
  <c r="U388" i="13"/>
  <c r="I391" i="13"/>
  <c r="K391" i="13"/>
  <c r="M391" i="13"/>
  <c r="O391" i="13"/>
  <c r="Q391" i="13"/>
  <c r="U391" i="13"/>
  <c r="I394" i="13"/>
  <c r="K394" i="13"/>
  <c r="M394" i="13"/>
  <c r="O394" i="13"/>
  <c r="Q394" i="13"/>
  <c r="U394" i="13"/>
  <c r="I395" i="13"/>
  <c r="K395" i="13"/>
  <c r="M395" i="13"/>
  <c r="O395" i="13"/>
  <c r="Q395" i="13"/>
  <c r="U395" i="13"/>
  <c r="I399" i="13"/>
  <c r="K399" i="13"/>
  <c r="M399" i="13"/>
  <c r="O399" i="13"/>
  <c r="Q399" i="13"/>
  <c r="U399" i="13"/>
  <c r="I402" i="13"/>
  <c r="K402" i="13"/>
  <c r="M402" i="13"/>
  <c r="O402" i="13"/>
  <c r="Q402" i="13"/>
  <c r="U402" i="13"/>
  <c r="I403" i="13"/>
  <c r="K403" i="13"/>
  <c r="M403" i="13"/>
  <c r="O403" i="13"/>
  <c r="Q403" i="13"/>
  <c r="U403" i="13"/>
  <c r="I406" i="13"/>
  <c r="K406" i="13"/>
  <c r="M406" i="13"/>
  <c r="O406" i="13"/>
  <c r="Q406" i="13"/>
  <c r="U406" i="13"/>
  <c r="I407" i="13"/>
  <c r="K407" i="13"/>
  <c r="M407" i="13"/>
  <c r="O407" i="13"/>
  <c r="Q407" i="13"/>
  <c r="U407" i="13"/>
  <c r="I408" i="13"/>
  <c r="K408" i="13"/>
  <c r="M408" i="13"/>
  <c r="O408" i="13"/>
  <c r="Q408" i="13"/>
  <c r="U408" i="13"/>
  <c r="BA409" i="13"/>
  <c r="I410" i="13"/>
  <c r="K410" i="13"/>
  <c r="M410" i="13"/>
  <c r="O410" i="13"/>
  <c r="Q410" i="13"/>
  <c r="U410" i="13"/>
  <c r="BA411" i="13"/>
  <c r="I412" i="13"/>
  <c r="K412" i="13"/>
  <c r="M412" i="13"/>
  <c r="O412" i="13"/>
  <c r="Q412" i="13"/>
  <c r="U412" i="13"/>
  <c r="BA413" i="13"/>
  <c r="I414" i="13"/>
  <c r="K414" i="13"/>
  <c r="M414" i="13"/>
  <c r="O414" i="13"/>
  <c r="Q414" i="13"/>
  <c r="U414" i="13"/>
  <c r="BA415" i="13"/>
  <c r="I416" i="13"/>
  <c r="K416" i="13"/>
  <c r="M416" i="13"/>
  <c r="O416" i="13"/>
  <c r="Q416" i="13"/>
  <c r="U416" i="13"/>
  <c r="BA417" i="13"/>
  <c r="I418" i="13"/>
  <c r="K418" i="13"/>
  <c r="M418" i="13"/>
  <c r="O418" i="13"/>
  <c r="Q418" i="13"/>
  <c r="U418" i="13"/>
  <c r="BA419" i="13"/>
  <c r="I420" i="13"/>
  <c r="K420" i="13"/>
  <c r="M420" i="13"/>
  <c r="O420" i="13"/>
  <c r="Q420" i="13"/>
  <c r="U420" i="13"/>
  <c r="BA421" i="13"/>
  <c r="I422" i="13"/>
  <c r="K422" i="13"/>
  <c r="M422" i="13"/>
  <c r="O422" i="13"/>
  <c r="Q422" i="13"/>
  <c r="U422" i="13"/>
  <c r="BA423" i="13"/>
  <c r="I424" i="13"/>
  <c r="K424" i="13"/>
  <c r="M424" i="13"/>
  <c r="O424" i="13"/>
  <c r="Q424" i="13"/>
  <c r="U424" i="13"/>
  <c r="BA425" i="13"/>
  <c r="I426" i="13"/>
  <c r="K426" i="13"/>
  <c r="M426" i="13"/>
  <c r="O426" i="13"/>
  <c r="Q426" i="13"/>
  <c r="U426" i="13"/>
  <c r="BA427" i="13"/>
  <c r="I428" i="13"/>
  <c r="K428" i="13"/>
  <c r="M428" i="13"/>
  <c r="O428" i="13"/>
  <c r="Q428" i="13"/>
  <c r="U428" i="13"/>
  <c r="BA429" i="13"/>
  <c r="I430" i="13"/>
  <c r="K430" i="13"/>
  <c r="M430" i="13"/>
  <c r="O430" i="13"/>
  <c r="Q430" i="13"/>
  <c r="U430" i="13"/>
  <c r="BA431" i="13"/>
  <c r="I432" i="13"/>
  <c r="K432" i="13"/>
  <c r="M432" i="13"/>
  <c r="O432" i="13"/>
  <c r="Q432" i="13"/>
  <c r="U432" i="13"/>
  <c r="BA433" i="13"/>
  <c r="I434" i="13"/>
  <c r="K434" i="13"/>
  <c r="M434" i="13"/>
  <c r="O434" i="13"/>
  <c r="Q434" i="13"/>
  <c r="U434" i="13"/>
  <c r="BA435" i="13"/>
  <c r="I436" i="13"/>
  <c r="K436" i="13"/>
  <c r="M436" i="13"/>
  <c r="O436" i="13"/>
  <c r="Q436" i="13"/>
  <c r="U436" i="13"/>
  <c r="BA437" i="13"/>
  <c r="I438" i="13"/>
  <c r="K438" i="13"/>
  <c r="M438" i="13"/>
  <c r="O438" i="13"/>
  <c r="Q438" i="13"/>
  <c r="U438" i="13"/>
  <c r="BA439" i="13"/>
  <c r="I440" i="13"/>
  <c r="K440" i="13"/>
  <c r="M440" i="13"/>
  <c r="O440" i="13"/>
  <c r="Q440" i="13"/>
  <c r="U440" i="13"/>
  <c r="BA441" i="13"/>
  <c r="I442" i="13"/>
  <c r="K442" i="13"/>
  <c r="M442" i="13"/>
  <c r="O442" i="13"/>
  <c r="Q442" i="13"/>
  <c r="U442" i="13"/>
  <c r="BA443" i="13"/>
  <c r="I444" i="13"/>
  <c r="K444" i="13"/>
  <c r="M444" i="13"/>
  <c r="O444" i="13"/>
  <c r="Q444" i="13"/>
  <c r="U444" i="13"/>
  <c r="BA445" i="13"/>
  <c r="I446" i="13"/>
  <c r="K446" i="13"/>
  <c r="M446" i="13"/>
  <c r="O446" i="13"/>
  <c r="Q446" i="13"/>
  <c r="U446" i="13"/>
  <c r="BA447" i="13"/>
  <c r="G448" i="13"/>
  <c r="K70" i="15" s="1"/>
  <c r="I70" i="15" s="1"/>
  <c r="I449" i="13"/>
  <c r="K449" i="13"/>
  <c r="M449" i="13"/>
  <c r="O449" i="13"/>
  <c r="Q449" i="13"/>
  <c r="U449" i="13"/>
  <c r="BA450" i="13"/>
  <c r="I451" i="13"/>
  <c r="K451" i="13"/>
  <c r="M451" i="13"/>
  <c r="O451" i="13"/>
  <c r="Q451" i="13"/>
  <c r="U451" i="13"/>
  <c r="BA452" i="13"/>
  <c r="I453" i="13"/>
  <c r="K453" i="13"/>
  <c r="M453" i="13"/>
  <c r="O453" i="13"/>
  <c r="Q453" i="13"/>
  <c r="U453" i="13"/>
  <c r="I455" i="13"/>
  <c r="K455" i="13"/>
  <c r="M455" i="13"/>
  <c r="O455" i="13"/>
  <c r="Q455" i="13"/>
  <c r="U455" i="13"/>
  <c r="I456" i="13"/>
  <c r="K456" i="13"/>
  <c r="M456" i="13"/>
  <c r="O456" i="13"/>
  <c r="Q456" i="13"/>
  <c r="U456" i="13"/>
  <c r="G457" i="13"/>
  <c r="K71" i="15" s="1"/>
  <c r="I71" i="15" s="1"/>
  <c r="I458" i="13"/>
  <c r="K458" i="13"/>
  <c r="M458" i="13"/>
  <c r="O458" i="13"/>
  <c r="Q458" i="13"/>
  <c r="U458" i="13"/>
  <c r="I461" i="13"/>
  <c r="K461" i="13"/>
  <c r="M461" i="13"/>
  <c r="O461" i="13"/>
  <c r="Q461" i="13"/>
  <c r="U461" i="13"/>
  <c r="I462" i="13"/>
  <c r="K462" i="13"/>
  <c r="M462" i="13"/>
  <c r="O462" i="13"/>
  <c r="Q462" i="13"/>
  <c r="U462" i="13"/>
  <c r="BA463" i="13"/>
  <c r="I464" i="13"/>
  <c r="K464" i="13"/>
  <c r="M464" i="13"/>
  <c r="O464" i="13"/>
  <c r="Q464" i="13"/>
  <c r="U464" i="13"/>
  <c r="I465" i="13"/>
  <c r="K465" i="13"/>
  <c r="M465" i="13"/>
  <c r="O465" i="13"/>
  <c r="Q465" i="13"/>
  <c r="U465" i="13"/>
  <c r="I466" i="13"/>
  <c r="K466" i="13"/>
  <c r="M466" i="13"/>
  <c r="O466" i="13"/>
  <c r="Q466" i="13"/>
  <c r="U466" i="13"/>
  <c r="I467" i="13"/>
  <c r="K467" i="13"/>
  <c r="M467" i="13"/>
  <c r="O467" i="13"/>
  <c r="Q467" i="13"/>
  <c r="U467" i="13"/>
  <c r="BA468" i="13"/>
  <c r="I469" i="13"/>
  <c r="K469" i="13"/>
  <c r="M469" i="13"/>
  <c r="O469" i="13"/>
  <c r="Q469" i="13"/>
  <c r="U469" i="13"/>
  <c r="BA470" i="13"/>
  <c r="I471" i="13"/>
  <c r="K471" i="13"/>
  <c r="M471" i="13"/>
  <c r="O471" i="13"/>
  <c r="Q471" i="13"/>
  <c r="U471" i="13"/>
  <c r="BA472" i="13"/>
  <c r="G473" i="13"/>
  <c r="K76" i="15" s="1"/>
  <c r="I76" i="15" s="1"/>
  <c r="I474" i="13"/>
  <c r="K474" i="13"/>
  <c r="M474" i="13"/>
  <c r="O474" i="13"/>
  <c r="Q474" i="13"/>
  <c r="U474" i="13"/>
  <c r="BA475" i="13"/>
  <c r="I476" i="13"/>
  <c r="K476" i="13"/>
  <c r="M476" i="13"/>
  <c r="O476" i="13"/>
  <c r="Q476" i="13"/>
  <c r="U476" i="13"/>
  <c r="BA477" i="13"/>
  <c r="G478" i="13"/>
  <c r="K77" i="15" s="1"/>
  <c r="I479" i="13"/>
  <c r="K479" i="13"/>
  <c r="M479" i="13"/>
  <c r="O479" i="13"/>
  <c r="Q479" i="13"/>
  <c r="U479" i="13"/>
  <c r="BA480" i="13"/>
  <c r="I481" i="13"/>
  <c r="K481" i="13"/>
  <c r="M481" i="13"/>
  <c r="O481" i="13"/>
  <c r="Q481" i="13"/>
  <c r="U481" i="13"/>
  <c r="BA482" i="13"/>
  <c r="I483" i="13"/>
  <c r="K483" i="13"/>
  <c r="M483" i="13"/>
  <c r="O483" i="13"/>
  <c r="Q483" i="13"/>
  <c r="U483" i="13"/>
  <c r="BA484" i="13"/>
  <c r="I485" i="13"/>
  <c r="K485" i="13"/>
  <c r="M485" i="13"/>
  <c r="O485" i="13"/>
  <c r="Q485" i="13"/>
  <c r="U485" i="13"/>
  <c r="BA486" i="13"/>
  <c r="I487" i="13"/>
  <c r="K487" i="13"/>
  <c r="M487" i="13"/>
  <c r="O487" i="13"/>
  <c r="Q487" i="13"/>
  <c r="U487" i="13"/>
  <c r="BA488" i="13"/>
  <c r="I489" i="13"/>
  <c r="K489" i="13"/>
  <c r="M489" i="13"/>
  <c r="O489" i="13"/>
  <c r="Q489" i="13"/>
  <c r="U489" i="13"/>
  <c r="BA490" i="13"/>
  <c r="I491" i="13"/>
  <c r="K491" i="13"/>
  <c r="M491" i="13"/>
  <c r="O491" i="13"/>
  <c r="Q491" i="13"/>
  <c r="U491" i="13"/>
  <c r="BA492" i="13"/>
  <c r="I493" i="13"/>
  <c r="K493" i="13"/>
  <c r="M493" i="13"/>
  <c r="O493" i="13"/>
  <c r="Q493" i="13"/>
  <c r="U493" i="13"/>
  <c r="BA494" i="13"/>
  <c r="I495" i="13"/>
  <c r="K495" i="13"/>
  <c r="M495" i="13"/>
  <c r="O495" i="13"/>
  <c r="Q495" i="13"/>
  <c r="U495" i="13"/>
  <c r="BA496" i="13"/>
  <c r="I497" i="13"/>
  <c r="K497" i="13"/>
  <c r="M497" i="13"/>
  <c r="O497" i="13"/>
  <c r="Q497" i="13"/>
  <c r="U497" i="13"/>
  <c r="BA498" i="13"/>
  <c r="G499" i="13"/>
  <c r="K78" i="15" s="1"/>
  <c r="I500" i="13"/>
  <c r="K500" i="13"/>
  <c r="M500" i="13"/>
  <c r="O500" i="13"/>
  <c r="Q500" i="13"/>
  <c r="U500" i="13"/>
  <c r="I501" i="13"/>
  <c r="K501" i="13"/>
  <c r="M501" i="13"/>
  <c r="O501" i="13"/>
  <c r="Q501" i="13"/>
  <c r="U501" i="13"/>
  <c r="G502" i="13"/>
  <c r="K79" i="15" s="1"/>
  <c r="I503" i="13"/>
  <c r="I502" i="13" s="1"/>
  <c r="K503" i="13"/>
  <c r="K502" i="13" s="1"/>
  <c r="M503" i="13"/>
  <c r="M502" i="13" s="1"/>
  <c r="O503" i="13"/>
  <c r="O502" i="13" s="1"/>
  <c r="Q503" i="13"/>
  <c r="Q502" i="13" s="1"/>
  <c r="U503" i="13"/>
  <c r="U502" i="13" s="1"/>
  <c r="G504" i="13"/>
  <c r="K80" i="15" s="1"/>
  <c r="I80" i="15" s="1"/>
  <c r="I19" i="15" s="1"/>
  <c r="I505" i="13"/>
  <c r="K505" i="13"/>
  <c r="M505" i="13"/>
  <c r="O505" i="13"/>
  <c r="Q505" i="13"/>
  <c r="U505" i="13"/>
  <c r="BA506" i="13"/>
  <c r="BA507" i="13"/>
  <c r="I508" i="13"/>
  <c r="K508" i="13"/>
  <c r="M508" i="13"/>
  <c r="O508" i="13"/>
  <c r="Q508" i="13"/>
  <c r="U508" i="13"/>
  <c r="BA509" i="13"/>
  <c r="BA510" i="13"/>
  <c r="BA511" i="13"/>
  <c r="BA512" i="13"/>
  <c r="BA513" i="13"/>
  <c r="BA514" i="13"/>
  <c r="I515" i="13"/>
  <c r="K515" i="13"/>
  <c r="M515" i="13"/>
  <c r="O515" i="13"/>
  <c r="Q515" i="13"/>
  <c r="U515" i="13"/>
  <c r="BA516" i="13"/>
  <c r="BA517" i="13"/>
  <c r="BK123" i="28" l="1"/>
  <c r="J123" i="28" s="1"/>
  <c r="J96" i="28" s="1"/>
  <c r="J39" i="26"/>
  <c r="R123" i="28"/>
  <c r="BK118" i="29"/>
  <c r="J118" i="29" s="1"/>
  <c r="J39" i="25"/>
  <c r="I57" i="15"/>
  <c r="I55" i="15"/>
  <c r="O99" i="14"/>
  <c r="K99" i="14"/>
  <c r="U28" i="14"/>
  <c r="O52" i="14"/>
  <c r="M61" i="14"/>
  <c r="I72" i="14"/>
  <c r="Q72" i="14"/>
  <c r="I28" i="14"/>
  <c r="K72" i="14"/>
  <c r="U72" i="14"/>
  <c r="O72" i="14"/>
  <c r="K28" i="14"/>
  <c r="O127" i="14"/>
  <c r="I23" i="14"/>
  <c r="Q23" i="14"/>
  <c r="U23" i="14"/>
  <c r="M127" i="14"/>
  <c r="K23" i="14"/>
  <c r="K61" i="14"/>
  <c r="H13" i="16"/>
  <c r="H51" i="16" s="1"/>
  <c r="I78" i="15"/>
  <c r="J30" i="28"/>
  <c r="J39" i="28" s="1"/>
  <c r="O11" i="14"/>
  <c r="O28" i="14"/>
  <c r="K113" i="14"/>
  <c r="O113" i="14"/>
  <c r="U131" i="14"/>
  <c r="I11" i="14"/>
  <c r="Q11" i="14"/>
  <c r="Q28" i="14"/>
  <c r="I61" i="14"/>
  <c r="Q61" i="14"/>
  <c r="M86" i="14"/>
  <c r="I61" i="15"/>
  <c r="K104" i="14"/>
  <c r="U104" i="14"/>
  <c r="O104" i="14"/>
  <c r="M104" i="14"/>
  <c r="K136" i="14"/>
  <c r="U136" i="14"/>
  <c r="Q136" i="14"/>
  <c r="I147" i="14"/>
  <c r="Q147" i="14"/>
  <c r="M147" i="14"/>
  <c r="K52" i="14"/>
  <c r="M52" i="14"/>
  <c r="M11" i="14"/>
  <c r="I68" i="15"/>
  <c r="I62" i="15"/>
  <c r="I47" i="15"/>
  <c r="I53" i="15"/>
  <c r="I54" i="15"/>
  <c r="I59" i="15"/>
  <c r="I60" i="15"/>
  <c r="I77" i="15"/>
  <c r="K131" i="14"/>
  <c r="I136" i="14"/>
  <c r="K11" i="14"/>
  <c r="M72" i="14"/>
  <c r="I99" i="14"/>
  <c r="Q99" i="14"/>
  <c r="M99" i="14"/>
  <c r="I127" i="14"/>
  <c r="Q127" i="14"/>
  <c r="I64" i="15"/>
  <c r="U11" i="14"/>
  <c r="I79" i="15"/>
  <c r="I18" i="15" s="1"/>
  <c r="O23" i="14"/>
  <c r="M28" i="14"/>
  <c r="U61" i="14"/>
  <c r="K86" i="14"/>
  <c r="U86" i="14"/>
  <c r="O86" i="14"/>
  <c r="O131" i="14"/>
  <c r="I131" i="14"/>
  <c r="Q131" i="14"/>
  <c r="K65" i="15"/>
  <c r="U473" i="13"/>
  <c r="K473" i="13"/>
  <c r="Q119" i="13"/>
  <c r="I119" i="13"/>
  <c r="M504" i="13"/>
  <c r="M132" i="13"/>
  <c r="U457" i="13"/>
  <c r="K457" i="13"/>
  <c r="M213" i="13"/>
  <c r="Q213" i="13"/>
  <c r="I213" i="13"/>
  <c r="M119" i="13"/>
  <c r="O8" i="13"/>
  <c r="O504" i="13"/>
  <c r="M499" i="13"/>
  <c r="Q499" i="13"/>
  <c r="I499" i="13"/>
  <c r="M473" i="13"/>
  <c r="O355" i="13"/>
  <c r="U355" i="13"/>
  <c r="K355" i="13"/>
  <c r="U213" i="13"/>
  <c r="K213" i="13"/>
  <c r="O213" i="13"/>
  <c r="M136" i="14"/>
  <c r="I52" i="14"/>
  <c r="Q52" i="14"/>
  <c r="O61" i="14"/>
  <c r="O136" i="14"/>
  <c r="K147" i="14"/>
  <c r="U147" i="14"/>
  <c r="M23" i="14"/>
  <c r="I86" i="14"/>
  <c r="Q86" i="14"/>
  <c r="I104" i="14"/>
  <c r="Q104" i="14"/>
  <c r="I113" i="14"/>
  <c r="Q113" i="14"/>
  <c r="K127" i="14"/>
  <c r="U127" i="14"/>
  <c r="M131" i="14"/>
  <c r="U113" i="14"/>
  <c r="M313" i="13"/>
  <c r="I313" i="13"/>
  <c r="U504" i="13"/>
  <c r="K504" i="13"/>
  <c r="U478" i="13"/>
  <c r="K478" i="13"/>
  <c r="M448" i="13"/>
  <c r="O383" i="13"/>
  <c r="U383" i="13"/>
  <c r="K383" i="13"/>
  <c r="Q370" i="13"/>
  <c r="I370" i="13"/>
  <c r="M370" i="13"/>
  <c r="O242" i="13"/>
  <c r="U242" i="13"/>
  <c r="K242" i="13"/>
  <c r="M217" i="13"/>
  <c r="Q217" i="13"/>
  <c r="I217" i="13"/>
  <c r="M182" i="13"/>
  <c r="Q182" i="13"/>
  <c r="I182" i="13"/>
  <c r="O143" i="13"/>
  <c r="U143" i="13"/>
  <c r="K143" i="13"/>
  <c r="O132" i="13"/>
  <c r="U132" i="13"/>
  <c r="K132" i="13"/>
  <c r="O119" i="13"/>
  <c r="O32" i="13"/>
  <c r="U32" i="13"/>
  <c r="K32" i="13"/>
  <c r="O20" i="13"/>
  <c r="U20" i="13"/>
  <c r="K20" i="13"/>
  <c r="U8" i="13"/>
  <c r="K8" i="13"/>
  <c r="Q504" i="13"/>
  <c r="I504" i="13"/>
  <c r="O499" i="13"/>
  <c r="U499" i="13"/>
  <c r="K499" i="13"/>
  <c r="Q473" i="13"/>
  <c r="I473" i="13"/>
  <c r="O473" i="13"/>
  <c r="M457" i="13"/>
  <c r="Q457" i="13"/>
  <c r="I457" i="13"/>
  <c r="M383" i="13"/>
  <c r="Q383" i="13"/>
  <c r="I383" i="13"/>
  <c r="Q360" i="13"/>
  <c r="I360" i="13"/>
  <c r="M360" i="13"/>
  <c r="Q355" i="13"/>
  <c r="I355" i="13"/>
  <c r="M355" i="13"/>
  <c r="M242" i="13"/>
  <c r="Q242" i="13"/>
  <c r="I242" i="13"/>
  <c r="M159" i="13"/>
  <c r="Q159" i="13"/>
  <c r="I159" i="13"/>
  <c r="Q132" i="13"/>
  <c r="I132" i="13"/>
  <c r="U119" i="13"/>
  <c r="K119" i="13"/>
  <c r="M8" i="13"/>
  <c r="Q8" i="13"/>
  <c r="I8" i="13"/>
  <c r="O457" i="13"/>
  <c r="U159" i="13"/>
  <c r="K159" i="13"/>
  <c r="O159" i="13"/>
  <c r="O360" i="13"/>
  <c r="U360" i="13"/>
  <c r="K360" i="13"/>
  <c r="Q313" i="13"/>
  <c r="Q478" i="13"/>
  <c r="I478" i="13"/>
  <c r="O478" i="13"/>
  <c r="M478" i="13"/>
  <c r="U448" i="13"/>
  <c r="K448" i="13"/>
  <c r="Q448" i="13"/>
  <c r="I448" i="13"/>
  <c r="O448" i="13"/>
  <c r="U370" i="13"/>
  <c r="K370" i="13"/>
  <c r="O370" i="13"/>
  <c r="U313" i="13"/>
  <c r="K313" i="13"/>
  <c r="O313" i="13"/>
  <c r="O217" i="13"/>
  <c r="U217" i="13"/>
  <c r="K217" i="13"/>
  <c r="O182" i="13"/>
  <c r="U182" i="13"/>
  <c r="K182" i="13"/>
  <c r="Q143" i="13"/>
  <c r="I143" i="13"/>
  <c r="M143" i="13"/>
  <c r="Q32" i="13"/>
  <c r="I32" i="13"/>
  <c r="M32" i="13"/>
  <c r="Q20" i="13"/>
  <c r="I20" i="13"/>
  <c r="M20" i="13"/>
  <c r="J30" i="29" l="1"/>
  <c r="J39" i="29" s="1"/>
  <c r="J96" i="29"/>
  <c r="M124" i="14"/>
  <c r="M123" i="14" s="1"/>
  <c r="G123" i="14"/>
  <c r="M65" i="15" s="1"/>
  <c r="M81" i="15" s="1"/>
  <c r="I16" i="15"/>
  <c r="K81" i="15"/>
  <c r="I65" i="15" l="1"/>
  <c r="I17" i="15" l="1"/>
  <c r="I21" i="15" s="1"/>
  <c r="G25" i="15" s="1"/>
  <c r="G26" i="15" s="1"/>
  <c r="G29" i="15" s="1"/>
  <c r="I81" i="15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<sst xmlns="http://schemas.openxmlformats.org/spreadsheetml/2006/main" count="5322" uniqueCount="1733">
  <si>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</si>
  <si>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</si>
  <si>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</si>
  <si>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</si>
  <si>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</si>
  <si>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</si>
  <si>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</si>
  <si>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</si>
  <si>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</si>
  <si>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</si>
  <si>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</si>
  <si>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</si>
  <si>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</si>
  <si>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</si>
  <si>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</si>
  <si>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</si>
  <si>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</si>
  <si>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</si>
  <si>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</si>
  <si>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</si>
  <si>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</si>
  <si>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</si>
  <si>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</si>
  <si>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</si>
  <si>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</si>
  <si>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</si>
  <si>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</si>
  <si>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</si>
  <si>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</si>
  <si>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</si>
  <si>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</si>
  <si>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</si>
  <si>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</si>
  <si>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</si>
  <si>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</si>
  <si>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</si>
  <si>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</si>
  <si>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</si>
  <si>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</si>
  <si>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</si>
  <si>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</si>
  <si>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</si>
  <si>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Lubina č.p. 199, Lubina</t>
  </si>
  <si>
    <t>Rozpočet:</t>
  </si>
  <si>
    <t>Misto</t>
  </si>
  <si>
    <t>Energetická opatření - MŠ Lubina</t>
  </si>
  <si>
    <t>Město Kopřivnice</t>
  </si>
  <si>
    <t>Štefánikova 1163/12</t>
  </si>
  <si>
    <t>Kopřivnice</t>
  </si>
  <si>
    <t>742 21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</si>
  <si>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</si>
  <si>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</si>
  <si>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</si>
  <si>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</si>
  <si>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</si>
  <si>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</si>
  <si>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</si>
  <si>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</si>
  <si>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</si>
  <si>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</si>
  <si>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</si>
  <si>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38</t>
  </si>
  <si>
    <t>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</si>
  <si>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</si>
  <si>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</si>
  <si>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</si>
  <si>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</si>
  <si>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</si>
  <si>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</si>
  <si>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</si>
  <si>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</si>
  <si>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</si>
  <si>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</si>
  <si>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</si>
  <si>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</si>
  <si>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</si>
  <si>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</si>
  <si>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</si>
  <si>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</si>
  <si>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</si>
  <si>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</si>
  <si>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</si>
  <si>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</si>
  <si>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</si>
  <si>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</si>
  <si>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</si>
  <si>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</si>
  <si>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</si>
  <si>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</si>
  <si>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</si>
  <si>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</si>
  <si>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720</t>
  </si>
  <si>
    <t>Zdravotechnická instalace</t>
  </si>
  <si>
    <t>730</t>
  </si>
  <si>
    <t>Ústřední vytápění</t>
  </si>
  <si>
    <t>762</t>
  </si>
  <si>
    <t>Konstrukce tesařské</t>
  </si>
  <si>
    <t>763</t>
  </si>
  <si>
    <t>Konstrukce suché výstavby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</si>
  <si>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</si>
  <si>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</si>
  <si>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</si>
  <si>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</si>
  <si>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</si>
  <si>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</si>
  <si>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</si>
  <si>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</si>
  <si>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777</t>
  </si>
  <si>
    <t>Podlahy ze syntetických hmot</t>
  </si>
  <si>
    <t>781</t>
  </si>
  <si>
    <t>Obklady keramické</t>
  </si>
  <si>
    <t>784</t>
  </si>
  <si>
    <t>Malby</t>
  </si>
  <si>
    <t>786</t>
  </si>
  <si>
    <t>Čalounické úpravy</t>
  </si>
  <si>
    <t>790</t>
  </si>
  <si>
    <t>Ostatní vybavení</t>
  </si>
  <si>
    <t>M21</t>
  </si>
  <si>
    <t>Elektromontáže</t>
  </si>
  <si>
    <t>M24</t>
  </si>
  <si>
    <t>Montáže vzduchotechnických zař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</si>
  <si>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</si>
  <si>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</si>
  <si>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</si>
  <si>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</si>
  <si>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</si>
  <si>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</si>
  <si>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</si>
  <si>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</si>
  <si>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</si>
  <si>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</si>
  <si>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</si>
  <si>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</si>
  <si>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</si>
  <si>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</si>
  <si>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</si>
  <si>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</si>
  <si>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</si>
  <si>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</si>
  <si>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</si>
  <si>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</si>
  <si>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</si>
  <si>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</si>
  <si>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</si>
  <si>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</si>
  <si>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</si>
  <si>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</si>
  <si>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</si>
  <si>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</si>
  <si>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</si>
  <si>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113106121R00</t>
  </si>
  <si>
    <t>Rozebrání dlažeb z betonových dlaždic na sucho</t>
  </si>
  <si>
    <t>m2</t>
  </si>
  <si>
    <t>POL1_0</t>
  </si>
  <si>
    <t>okapový chodník:2</t>
  </si>
  <si>
    <t>VV</t>
  </si>
  <si>
    <t>139601102R00</t>
  </si>
  <si>
    <t>Ruční výkop jam, rýh a šachet v hornině tř. 3</t>
  </si>
  <si>
    <t>m3</t>
  </si>
  <si>
    <t>s přehozením na vzdálenost do 5 m nebo s naložením na ruční dopravní prostředek</t>
  </si>
  <si>
    <t>POP</t>
  </si>
  <si>
    <t>výkop pro provedení zateplení základů a pro provedení drenáže:70*0,5*0,5</t>
  </si>
  <si>
    <t>patky pro dřevěné terénní schodiště 6ks:6*0,3*0,3*0,8</t>
  </si>
  <si>
    <t>162601102R00</t>
  </si>
  <si>
    <t>Vodorovné přemístění výkopku z hor.1-4 do 5000 m</t>
  </si>
  <si>
    <t>199000002R00</t>
  </si>
  <si>
    <t>Poplatek za skládku horniny 1- 4</t>
  </si>
  <si>
    <t>175101101RT9</t>
  </si>
  <si>
    <t>Obsyp potrubí bez prohození sypaniny, s dodáním kameniva teženého frakce 8 - 16 mm</t>
  </si>
  <si>
    <t>obsyp potrubí drenáže + okapový chodník:17,5</t>
  </si>
  <si>
    <t>273313511R00</t>
  </si>
  <si>
    <t xml:space="preserve">Beton základových desek prostý C 12/15 </t>
  </si>
  <si>
    <t>podkladní beton - skladby P1,P2 tl. 5cm:17,5*0,05</t>
  </si>
  <si>
    <t>275313711R00</t>
  </si>
  <si>
    <t>Beton základových patek prostý C 25/30</t>
  </si>
  <si>
    <t>273321311R00</t>
  </si>
  <si>
    <t>Železobeton základových desek C 16/20</t>
  </si>
  <si>
    <t>betonová deska - skladby P1,P2 tl. 10cm:17,5*0,1</t>
  </si>
  <si>
    <t>zesílení vrstvy pod stěnou v 1np o 5 cm:(2,25+1,15)*0,4*0,05</t>
  </si>
  <si>
    <t>273361921RT5</t>
  </si>
  <si>
    <t>Výztuž základových desek ze svařovaných sítí, průměr drátu  6,0, oka 150/150 mm KH20</t>
  </si>
  <si>
    <t>t</t>
  </si>
  <si>
    <t>betonová deska - skladby P1,P2 tl. 10cm:17,5*3,03/1000*1,3</t>
  </si>
  <si>
    <t>212753113R00</t>
  </si>
  <si>
    <t>Montáž ohebné dren. trubky do rýhy DN 80, bez lože</t>
  </si>
  <si>
    <t>m</t>
  </si>
  <si>
    <t>28611222.AR</t>
  </si>
  <si>
    <t>Trubka PVC drenážní flexibilní d 80 mm</t>
  </si>
  <si>
    <t>POL3_0</t>
  </si>
  <si>
    <t>342255024R00</t>
  </si>
  <si>
    <t>Příčky z desek porobetonových tl. 10 cm</t>
  </si>
  <si>
    <t>1np mč 1.19:2,3*3</t>
  </si>
  <si>
    <t>342255028R00</t>
  </si>
  <si>
    <t>Příčky z desek porobetonových tl. 15 cm</t>
  </si>
  <si>
    <t>1np mč 1.19:1,2*3</t>
  </si>
  <si>
    <t>385-5258.R05</t>
  </si>
  <si>
    <t>Úprava anglického dvorku, viz PD D.1.1-20</t>
  </si>
  <si>
    <t>ks</t>
  </si>
  <si>
    <t>zvýšení s doplněním větrací mřížky a zákrytové desky</t>
  </si>
  <si>
    <t>417321414R00</t>
  </si>
  <si>
    <t>Ztužující pásy a věnce z betonu železového C 25/30</t>
  </si>
  <si>
    <t>atika střechy S1:0,25*0,3*49</t>
  </si>
  <si>
    <t>atika střechy S2:0,15*0,3*22</t>
  </si>
  <si>
    <t>417351115R00</t>
  </si>
  <si>
    <t>Bednění ztužujících pásů a věnců - zřízení</t>
  </si>
  <si>
    <t>atika střechy S1:0,25*2*49</t>
  </si>
  <si>
    <t>atika střechy S2:0,15*2*22</t>
  </si>
  <si>
    <t>417351116R00</t>
  </si>
  <si>
    <t>Bednění ztužujících pásů a věnců - odstranění</t>
  </si>
  <si>
    <t>417361821R00</t>
  </si>
  <si>
    <t>Výztuž ztužujících pásů a věnců z oceli 10505(R)</t>
  </si>
  <si>
    <t>předpoklad vyztuženosti 180kg/m3, přesná hmotnost bude určena dle realizace:0,4</t>
  </si>
  <si>
    <t>596921112R00</t>
  </si>
  <si>
    <t>Kladení bet.veget. dlaždic,lože 30 mm,pl.do 100 m2</t>
  </si>
  <si>
    <t>skladba I:20+31</t>
  </si>
  <si>
    <t>59248301R</t>
  </si>
  <si>
    <t>Dlažba betonová zatravňovací 600x400x100 mm, šedá</t>
  </si>
  <si>
    <t>kus</t>
  </si>
  <si>
    <t>skladba I:(20+31)/(0,6*0,4)</t>
  </si>
  <si>
    <t>0,5</t>
  </si>
  <si>
    <t>596291115R00</t>
  </si>
  <si>
    <t xml:space="preserve">Řezání zámkové dlažby tl.100 mm </t>
  </si>
  <si>
    <t>11,2+4,5</t>
  </si>
  <si>
    <t>596921191R00</t>
  </si>
  <si>
    <t>Příplatek za výpl.spár veg.bet.dlaždic,bez dodávky</t>
  </si>
  <si>
    <t>skladba I:213*11*0,12*0,12*0,1</t>
  </si>
  <si>
    <t>583414034R</t>
  </si>
  <si>
    <t>Kamenivo drcené frakce  4/8  B</t>
  </si>
  <si>
    <t>skladba I:3,4*1,8</t>
  </si>
  <si>
    <t>567122111R00</t>
  </si>
  <si>
    <t>Podklad z kameniva zpev.cementem SC C8/10 tl.10 cm</t>
  </si>
  <si>
    <t>564851111RT2</t>
  </si>
  <si>
    <t>Podklad ze štěrkodrti po zhutnění tloušťky 15 cm, štěrkodrť frakce 0-32 mm</t>
  </si>
  <si>
    <t>568111111R00</t>
  </si>
  <si>
    <t>Zřízení vrstvy z geotextilie skl.do 1:5, š.do 3 m</t>
  </si>
  <si>
    <t>69365044R</t>
  </si>
  <si>
    <t xml:space="preserve">Geotextilie netkaná 500g </t>
  </si>
  <si>
    <t>skladba I:(20+31)*1,2</t>
  </si>
  <si>
    <t>215901101RT5</t>
  </si>
  <si>
    <t>Zhutnění podloží z hornin nesoudržných do 92% PS, vibrační deskou</t>
  </si>
  <si>
    <t>917862111R00</t>
  </si>
  <si>
    <t>Osazení stojat. obrub.bet. s opěrou,lože z C 12/15</t>
  </si>
  <si>
    <t>59217004R</t>
  </si>
  <si>
    <t>Obrubník parkový betonový 80x250x500 mm, přírodní</t>
  </si>
  <si>
    <t>612481211RT8</t>
  </si>
  <si>
    <t>Montáž výztužné sítě(perlinky)do stěrky-vnit.stěny, včetně výztužné sítě a stěrkového tmelu</t>
  </si>
  <si>
    <t>1np mč 1.19 - nové příčky:(2,15+1,1)*1+(2,3+1,2)*3</t>
  </si>
  <si>
    <t>602014144RT1</t>
  </si>
  <si>
    <t>Vápenocementová jednovrstvá štuková omítka, tloušťka vrstvy 2 mm</t>
  </si>
  <si>
    <t>1np mč 1.19 - strop:1,1*2,15</t>
  </si>
  <si>
    <t>612421331R00</t>
  </si>
  <si>
    <t>Oprava vápen.omítek stěn do 30 % pl. - štukových</t>
  </si>
  <si>
    <t>620991121R00</t>
  </si>
  <si>
    <t>Zakrývání výplní vnějších otvorů z lešení</t>
  </si>
  <si>
    <t>skladba OS1:138</t>
  </si>
  <si>
    <t>skladba OS2:16</t>
  </si>
  <si>
    <t>622325523RV1</t>
  </si>
  <si>
    <t>Zateplovací systém, sokl, XPS tl. 120 mm, zakončený stěrkou s výztužnou tkaninou</t>
  </si>
  <si>
    <t>lepeno na asfaltový pás !!!</t>
  </si>
  <si>
    <t/>
  </si>
  <si>
    <t>nanesení lepicího tmelu na izolační desky, nalepení desek, zajištění talířovými hmoždinkami (6 ks/m2), natažení stěrky, vtlačení výztužné tkaniny (1,15 m2/m2), přehlazení stěrky</t>
  </si>
  <si>
    <t>skladba OS5, OS6 - východ, západ, sever, jih:7+1,5+1,5+4+2,5+6</t>
  </si>
  <si>
    <t>622325526RV1</t>
  </si>
  <si>
    <t>Zateplovací systém, sokl, XPS tl. 180 mm, zakončený stěrkou s výztužnou tkaninou</t>
  </si>
  <si>
    <t>skladba OS3, OS4:</t>
  </si>
  <si>
    <t>východ:20</t>
  </si>
  <si>
    <t>západ:6+7,5</t>
  </si>
  <si>
    <t>sever:3+4</t>
  </si>
  <si>
    <t>jih:11+7</t>
  </si>
  <si>
    <t>622325730RV1</t>
  </si>
  <si>
    <t>Zatepl.systém, fasáda, miner.desky KV 50 mm, zakončený stěrkou s výztužnou tkaninou</t>
  </si>
  <si>
    <t>tepelná izolace ve standardu čedičová vlna ( ?=0,041 W/m.K)</t>
  </si>
  <si>
    <t>skladba OS9 hlavní budova:0,9*3,75+2*0,2</t>
  </si>
  <si>
    <t>skladba OS9 garáž:0,8*3,8+2*0,2</t>
  </si>
  <si>
    <t>622325764RT8</t>
  </si>
  <si>
    <t>Zatepl.systém parapet, miner.desky KV ve spádu, min. 50 mm, s minerální vlnou</t>
  </si>
  <si>
    <t>venkovní parapety:(3+13+6,5+17,5+17,5)*0,4</t>
  </si>
  <si>
    <t>622325833RV2</t>
  </si>
  <si>
    <t>Zatepl.systém, fasáda, miner.desky PV 120 mm, zakončený stěrkou s výztužnou tkaninou</t>
  </si>
  <si>
    <t>Položky zateplení fasád obsahují: nanesení lepicího tmelu na izolační desky, nalepení desek, zajištění talířovými hmoždinkami (6 ks/m2), natažení stěrky, vtlačení výztužné tkaniny (1,15 m2/m2), přehlazení stěrky. Položky obsahují rohové lišty. Položky pro zateplení minerální deskou obsahují navíc kašírovací stěrku na minerální desky.</t>
  </si>
  <si>
    <t>tepelná izolace ve standardu čedičová vlna</t>
  </si>
  <si>
    <t>(pevnost v tahu TR 10 kPa, ?=0,036 W/m.K),</t>
  </si>
  <si>
    <t>skladba OS2 - plochy včetně ovorů:</t>
  </si>
  <si>
    <t>východ:21</t>
  </si>
  <si>
    <t>západ:17</t>
  </si>
  <si>
    <t>sever:32</t>
  </si>
  <si>
    <t>jih:15</t>
  </si>
  <si>
    <t>skladba OS2 - odečet plochy otvorů (oproti rozměru okna zmenšeno na každé straně o 5cm na špaley):-14</t>
  </si>
  <si>
    <t>622325836RV2</t>
  </si>
  <si>
    <t>Zatepl.systém, fasáda, miner.desky PV 180 mm, zakončený stěrkou s výztužnou tkaninou</t>
  </si>
  <si>
    <t>skladba OS1 - plochy včetně ovorů:</t>
  </si>
  <si>
    <t>východ:208</t>
  </si>
  <si>
    <t>západ:232</t>
  </si>
  <si>
    <t>sever:146</t>
  </si>
  <si>
    <t>jih:162</t>
  </si>
  <si>
    <t>skladba OS1 - odečet plochy otvorů 1,2,3 np (oproti rozměru okna zmenšeno na každé straně o 5cm na špaley):-44-40-40</t>
  </si>
  <si>
    <t>622325854RV9</t>
  </si>
  <si>
    <t>Zatepl.systém ostění, miner.desky PV 50 mm,  zakončený stěrkou s výztužnou tkaninou</t>
  </si>
  <si>
    <t>skladba OS1 1,2,3 np:27,5+28,5+28,5</t>
  </si>
  <si>
    <t>skladba OS2 1np:11</t>
  </si>
  <si>
    <t>skladba S1 - ukončení střechy u okapu:18*0,35</t>
  </si>
  <si>
    <t>622391113R00</t>
  </si>
  <si>
    <t>Příplatek za počet hmoždinek 10 ks/m2</t>
  </si>
  <si>
    <t>skladba OS1:624</t>
  </si>
  <si>
    <t>skladba OS2:71</t>
  </si>
  <si>
    <t>622391123R00</t>
  </si>
  <si>
    <t>Příplatek za zapuštěné hmoždinky (STR) 10 ks/m2</t>
  </si>
  <si>
    <t>602011193R00</t>
  </si>
  <si>
    <t>Kontaktní nátěr pod omítky bílý</t>
  </si>
  <si>
    <t>skladba OS1 - plocha + špalety:624+84,5</t>
  </si>
  <si>
    <t>skladba OS2 - plocha + špalety:71+11</t>
  </si>
  <si>
    <t>skladba OS9:7,25</t>
  </si>
  <si>
    <t>602011180RT6</t>
  </si>
  <si>
    <t>Stěrka na stěnách , bílá, zatíraná, zrnitost 1,5 mm</t>
  </si>
  <si>
    <t>602011195R00</t>
  </si>
  <si>
    <t>Kontaktní nátěr stěn pod mozaikové omítky</t>
  </si>
  <si>
    <t>skladba OS3, OS4:58,5</t>
  </si>
  <si>
    <t>skladba OS5, OS6:22,5</t>
  </si>
  <si>
    <t>602011189R00</t>
  </si>
  <si>
    <t>Stěrka na stěnách mozaiková, tl. 3 mm</t>
  </si>
  <si>
    <t>akrylátová mozaiková dekorativní omítkovina, paropropustná, velmi nízká smáčivost, vodoodpudivá, trvalá odolnost proti vnějším vlivům</t>
  </si>
  <si>
    <t>622904112R00</t>
  </si>
  <si>
    <t>Očištění fasád tlakovou vodou složitost 1 - 2</t>
  </si>
  <si>
    <t>624+71+59+22,5+60+17+7,2</t>
  </si>
  <si>
    <t>622422311R00</t>
  </si>
  <si>
    <t>Oprava vnějších omítek vápen.cem. hladk. II, do 30 %</t>
  </si>
  <si>
    <t>úprava rozsahu:-300</t>
  </si>
  <si>
    <t>622421121R00</t>
  </si>
  <si>
    <t>Omítka vnější stěn, MVC, hrubá zatřená</t>
  </si>
  <si>
    <t>ostatní skladby OS:59+22,5+60+17+7,2</t>
  </si>
  <si>
    <t>622422311R0X</t>
  </si>
  <si>
    <t>Penetrace podkladu pod KZS</t>
  </si>
  <si>
    <t>627452641RT4</t>
  </si>
  <si>
    <t>Oprava spárování komínového zdiva plochy do 40 %, spárovací maltou</t>
  </si>
  <si>
    <t>spárovací hmotou včetně vysekání a vyčištění spár, bez pomocného lešení</t>
  </si>
  <si>
    <t>632451024R00</t>
  </si>
  <si>
    <t>Vyrovnávací potěr MC 15, v pásu, tl. 50 mm, penetrace, bednění</t>
  </si>
  <si>
    <t>skladba S3 - spádová vrstva 2-5 cm:2*4*0,8</t>
  </si>
  <si>
    <t>632451034R00</t>
  </si>
  <si>
    <t>Vyrovnávací potěr MC 15, v ploše, tl. 50 mm</t>
  </si>
  <si>
    <t>Rovinnost podkladu musí splňovat podmínku max nerovností – odchylky 5 mm při měření dvoumetrovou latí. Prohlubně větší než 3 mm budou vyplněny a výčnělky vyšší než 3 mm budou zbroušeny.</t>
  </si>
  <si>
    <t>skladba S1 - podklad pod hydroizolaci:237</t>
  </si>
  <si>
    <t>skladba S2 - podklad pod hydroizolaci:41</t>
  </si>
  <si>
    <t>631361921RT1</t>
  </si>
  <si>
    <t>Výztuž mazanin svařovanou sítí, průměr drátu  4,0, oka 100/100 mm KA16</t>
  </si>
  <si>
    <t>skladba S2 - vyztužení podkladu pod hydroizolaci:41*2,02/1000*1,3</t>
  </si>
  <si>
    <t>413941011R00</t>
  </si>
  <si>
    <t>Tupý svar výztuže do podložky nosníku, D do 16 mm</t>
  </si>
  <si>
    <t>skladba S2 - přivaření sítě do nosníku stropu:40</t>
  </si>
  <si>
    <t>632922922R00</t>
  </si>
  <si>
    <t>Kladení dlaždic 40 x 40 cm na podložky pryžové, včetně podložky</t>
  </si>
  <si>
    <t>střecha nad 3np - kotvení jímací soustavy:18*0,4*0,4</t>
  </si>
  <si>
    <t>592468030R</t>
  </si>
  <si>
    <t>Dlažba betonová 400x400x40 mm hladká</t>
  </si>
  <si>
    <t>střecha nad 3np - kotvení jímací soustavy:18</t>
  </si>
  <si>
    <t>631416211RT1</t>
  </si>
  <si>
    <t>Mazanina betonová, tloušťka 5 - 8 cm, pevnost v tlaku 25 MPa</t>
  </si>
  <si>
    <t>skladba P1 tl. 65mm:2,5*0,065</t>
  </si>
  <si>
    <t>skladba P2 tl. 60-80mm - spádováno k vpusti:6*0,07</t>
  </si>
  <si>
    <t>skladba P2a tl. 170mm:8,6*0,17</t>
  </si>
  <si>
    <t>skladba P1,P2:17,5*2,02/1000*1,3</t>
  </si>
  <si>
    <t>1H</t>
  </si>
  <si>
    <t>Hliníkové vnější dveře s nadsvětlíkem, 960x2740mm</t>
  </si>
  <si>
    <t>Kompletní specifikace je uvedena v projektové dokumentaci D.1.1-18 PRVKY PSV</t>
  </si>
  <si>
    <t>2H</t>
  </si>
  <si>
    <t>Hliníkové vnější dveře, 980x2040mm</t>
  </si>
  <si>
    <t>3H</t>
  </si>
  <si>
    <t>Hliníková dvoukřídlová vrata, 2690x2680mm</t>
  </si>
  <si>
    <t>1P</t>
  </si>
  <si>
    <t>Plastové okno, 880x1480mm</t>
  </si>
  <si>
    <t>2P</t>
  </si>
  <si>
    <t>Větrací plastové okno, 570x380mm</t>
  </si>
  <si>
    <t>941941032RT4</t>
  </si>
  <si>
    <t>Montáž lešení leh.řad.s podlahami,š.do 1 m, H 30 m, lešení rámové pronajaté</t>
  </si>
  <si>
    <t>941941111R00</t>
  </si>
  <si>
    <t>Pronájem lešení za den</t>
  </si>
  <si>
    <t>1265*31</t>
  </si>
  <si>
    <t>941941192RT4</t>
  </si>
  <si>
    <t>Příplatek za každý měsíc použití lešení k pol.1032, lešení rámové pronajaté</t>
  </si>
  <si>
    <t>další 2 měsíce:2*1265</t>
  </si>
  <si>
    <t>941941502R00</t>
  </si>
  <si>
    <t xml:space="preserve">Doprava lešení pronaj-dovoz a odvoz sady do 250m2 </t>
  </si>
  <si>
    <t>km</t>
  </si>
  <si>
    <t>dovoz a odvoz, 5 sad:2*10*5</t>
  </si>
  <si>
    <t>944944013R00</t>
  </si>
  <si>
    <t>Montáž ochr.sítě z umělých vláken - stínění do 70%</t>
  </si>
  <si>
    <t>944944033R00</t>
  </si>
  <si>
    <t>Příplatek za každý měsíc použití sítí k pol. 4013</t>
  </si>
  <si>
    <t>2*1265</t>
  </si>
  <si>
    <t>941941832RT4</t>
  </si>
  <si>
    <t>Demontáž lešení leh.řad.s podlahami,š.1 m, H 30 m, lešení rámové pronajaté</t>
  </si>
  <si>
    <t>944944083R00</t>
  </si>
  <si>
    <t>Demontáž ochr.sítě z umělých vláken,stínění do 70%</t>
  </si>
  <si>
    <t>941940039RAW</t>
  </si>
  <si>
    <t>Stavební výtah, výška do 20 m, montáž, demontáž, doprava, pronájem 5 měsíců</t>
  </si>
  <si>
    <t>měsíc</t>
  </si>
  <si>
    <t>POL2_0</t>
  </si>
  <si>
    <t>941955002R00</t>
  </si>
  <si>
    <t>Lešení lehké pomocné, výška podlahy do 1,9 m</t>
  </si>
  <si>
    <t>952901111R00</t>
  </si>
  <si>
    <t>Vyčištění budov o výšce podlaží do 4 m</t>
  </si>
  <si>
    <t>962032231R00</t>
  </si>
  <si>
    <t>Bourání zdiva z cihel pálených na MVC</t>
  </si>
  <si>
    <t>střecha nad 3 np - zvětralá hlava atikového zdiva:26*0,3*0,35</t>
  </si>
  <si>
    <t>(11,5+11)*0,3*0,2</t>
  </si>
  <si>
    <t>střecha jednoplášťová nad 1np - zvětralá hlava atikového zdiva:(13+3,5)*0,3*0,2</t>
  </si>
  <si>
    <t>962032551R00</t>
  </si>
  <si>
    <t>Bourání zdiva z pórobetonových tvárnic</t>
  </si>
  <si>
    <t>střecha jednoplášťová nad 1np - plynosilikátové tvárnice tl. 10 cm:41*0,1</t>
  </si>
  <si>
    <t>965042141R00</t>
  </si>
  <si>
    <t>Bourání mazanin betonových tl. 10 cm, nad 4 m2</t>
  </si>
  <si>
    <t>podlaha kotelna A1:9,5*0,1</t>
  </si>
  <si>
    <t>podlaha kotelna A2:2*0,1</t>
  </si>
  <si>
    <t>střecha jednoplášťová nad 1np - cementový potěr 3-5 cm:41*0,05</t>
  </si>
  <si>
    <t>965049111RT1</t>
  </si>
  <si>
    <t>Příplatek, bourání mazanin se svař. síťí tl. 10 cm, jednostranná výztuž svařovanou sítí</t>
  </si>
  <si>
    <t>965042241RT2</t>
  </si>
  <si>
    <t>Bourání mazanin betonových tl. nad 10 cm, nad 4 m2, ručně tl. mazaniny 15 - 20 cm</t>
  </si>
  <si>
    <t>plocha před vjezdem do garáže - tl. 20cm:29*0,2</t>
  </si>
  <si>
    <t>113107520R00</t>
  </si>
  <si>
    <t>Odstranění podkladu pl. 50 m2,kam.drcené tl.20 cm</t>
  </si>
  <si>
    <t>plocha před vjezdem do garáže - tl. 20cm - vstva pod odstraňovaným bet potěrem:29</t>
  </si>
  <si>
    <t>113107320R00</t>
  </si>
  <si>
    <t>Odstranění podkladu pl. 50 m2,kam.těžené tl.20 cm</t>
  </si>
  <si>
    <t>plocha vjezdu do garáže - výkop do hloubky 400 mm - předpoklad kamenivo:25</t>
  </si>
  <si>
    <t>965082933R00</t>
  </si>
  <si>
    <t>Odstranění násypu tl. do 20 cm, plocha nad 2 m2</t>
  </si>
  <si>
    <t>podlaha kotelna A1:9,5*0,25</t>
  </si>
  <si>
    <t>podlaha kotelna A2:2*0,35</t>
  </si>
  <si>
    <t>střecha jednoplášťová nad 1np - násyp škváry:1,8*6</t>
  </si>
  <si>
    <t>967031734R00</t>
  </si>
  <si>
    <t>Přisekání plošné zdiva cihelného na MVC tl. 30 cm</t>
  </si>
  <si>
    <t>vybourání parapetu pro dveře s nadsvětlíkem-úprava ostění:2*1,32*0,3</t>
  </si>
  <si>
    <t>968061113R00</t>
  </si>
  <si>
    <t>Vyvěšení dřevěných okenních křídel pl. nad 1,5 m2</t>
  </si>
  <si>
    <t>kotelna:5</t>
  </si>
  <si>
    <t>968061126R00</t>
  </si>
  <si>
    <t>Vyvěšení dřevěných dveřních křídel pl. nad 2 m2</t>
  </si>
  <si>
    <t>kotelna:2</t>
  </si>
  <si>
    <t>968062245R00</t>
  </si>
  <si>
    <t>Vybourání dřevěných rámů oken jednoduch. pl. 2 m2</t>
  </si>
  <si>
    <t>kotelna:5*1,5</t>
  </si>
  <si>
    <t>968072455R00</t>
  </si>
  <si>
    <t>Vybourání kovových dveřních zárubní pl. do 2 m2</t>
  </si>
  <si>
    <t>kotelna:2*2</t>
  </si>
  <si>
    <t>968072559R00</t>
  </si>
  <si>
    <t>Vybourání kovových vrat plochy nad 5 m2, včetně rámu</t>
  </si>
  <si>
    <t>Vrata do garáže:8</t>
  </si>
  <si>
    <t>970031200R00</t>
  </si>
  <si>
    <t>Vrtání jádrové do zdiva cihelného do D 200 mm, doprava pily a pracovníků</t>
  </si>
  <si>
    <t>nevý ventilační otvor - kotelna:2*0,3</t>
  </si>
  <si>
    <t>970033200R00</t>
  </si>
  <si>
    <t>Příp. za jádr. vrt. ve H nad 1,5m cihel do D 200mm</t>
  </si>
  <si>
    <t>971033541R00</t>
  </si>
  <si>
    <t>Vybourání otv. zeď cihel. pl.1 m2, tl.30 cm, MVC</t>
  </si>
  <si>
    <t>vybourání parapetu pro dveře s nadsvětlíkem:0,9*1,32*0,3</t>
  </si>
  <si>
    <t>978059631R00</t>
  </si>
  <si>
    <t>Odsekání vnějších obkladů stěn nad 2 m2</t>
  </si>
  <si>
    <t>odstranění soklu - kabřincový obklad:1,5+2,5+1,5+1+3,5+5,5</t>
  </si>
  <si>
    <t>978068958RT0</t>
  </si>
  <si>
    <t xml:space="preserve">Prostupy vzt , obvodové zdivo </t>
  </si>
  <si>
    <t>979011311R00</t>
  </si>
  <si>
    <t>Svislá doprava suti a vybouraných hmot shozem</t>
  </si>
  <si>
    <t>atikové zdivo střecha nad 3np:8</t>
  </si>
  <si>
    <t>978036131R00</t>
  </si>
  <si>
    <t>Otlučení omítek břízolitových v rozsahu 20 %</t>
  </si>
  <si>
    <t>OS1:624</t>
  </si>
  <si>
    <t>OS2:71</t>
  </si>
  <si>
    <t>978036171R00</t>
  </si>
  <si>
    <t>Otlučení omítek břízolitových v rozsahu 65 %</t>
  </si>
  <si>
    <t>979011321R00</t>
  </si>
  <si>
    <t>Montáž a demontáž shozu za 2.NP</t>
  </si>
  <si>
    <t>979011329R00</t>
  </si>
  <si>
    <t>Přípl. k mont.a dem. shozu za každé další podlaží</t>
  </si>
  <si>
    <t>podlaž</t>
  </si>
  <si>
    <t>979011331R00</t>
  </si>
  <si>
    <t>Pronájem shozu  (za metr)</t>
  </si>
  <si>
    <t>den</t>
  </si>
  <si>
    <t>979011332R00</t>
  </si>
  <si>
    <t>Pronájem násypky  (za kus)</t>
  </si>
  <si>
    <t>979011336R00</t>
  </si>
  <si>
    <t>Pronájem rukávu proti prachu délky 20 m</t>
  </si>
  <si>
    <t>979082111R00</t>
  </si>
  <si>
    <t>Vnitrostaveništní doprava suti do 10 m</t>
  </si>
  <si>
    <t>979082121R00</t>
  </si>
  <si>
    <t>Příplatek k vnitrost. dopravě suti za dalších 5 m</t>
  </si>
  <si>
    <t>979081111R00</t>
  </si>
  <si>
    <t>Odvoz suti a vybour. hmot na skládku do 1 km</t>
  </si>
  <si>
    <t>979081121R00</t>
  </si>
  <si>
    <t>Příplatek k odvozu za každý další 1 km</t>
  </si>
  <si>
    <t>979990101R00</t>
  </si>
  <si>
    <t>Poplatek za sklád.suti-směs bet.a cihel do 30x30cm</t>
  </si>
  <si>
    <t>979990161R00</t>
  </si>
  <si>
    <t>Poplatek za skládku suti - dřevo</t>
  </si>
  <si>
    <t>979990121R00</t>
  </si>
  <si>
    <t>Poplatek za skládku suti - asfaltové pásy</t>
  </si>
  <si>
    <t>979990143R00</t>
  </si>
  <si>
    <t>Poplatek za skládku suti - polystyren</t>
  </si>
  <si>
    <t>heraklit:2,9</t>
  </si>
  <si>
    <t>998011002R00</t>
  </si>
  <si>
    <t>Přesun hmot pro budovy zděné výšky do 12 m</t>
  </si>
  <si>
    <t>998223011R00</t>
  </si>
  <si>
    <t>Přesun hmot, pozemní komunikace, kryt dlážděný</t>
  </si>
  <si>
    <t>51,2</t>
  </si>
  <si>
    <t>998009101R00</t>
  </si>
  <si>
    <t>Přesun hmot lešení samostatně budovaného</t>
  </si>
  <si>
    <t>711111001RZ1</t>
  </si>
  <si>
    <t>Izolace proti vlhkosti vodor. nátěr ALP za studena, 1x nátěr - včetně dodávky penetračního laku</t>
  </si>
  <si>
    <t>skladba P1,P2:18</t>
  </si>
  <si>
    <t>711112001RZ1</t>
  </si>
  <si>
    <t>Izolace proti vlhkosti svis. nátěr ALP, za studena, 1x nátěr - včetně dodávky asfaltového laku</t>
  </si>
  <si>
    <t>711141559RT1</t>
  </si>
  <si>
    <t>Izolace proti vlhk. vodorovná pásy přitavením, 1 vrstva - materiál ve specifikaci</t>
  </si>
  <si>
    <t>711142559RT1</t>
  </si>
  <si>
    <t>Izolace proti vlhkosti svislá pásy přitavením, 1 vrstva - materiál ve specifikaci</t>
  </si>
  <si>
    <t>62852265R</t>
  </si>
  <si>
    <t xml:space="preserve">Pás modifikovaný asfalt </t>
  </si>
  <si>
    <t>hydroizolační elastomerbitumenový pás (SBS) s vložkou polyesterové rohože</t>
  </si>
  <si>
    <t>skladba OS3, OS4:58,5*1,25</t>
  </si>
  <si>
    <t>skladba OS5, OS6:22,5*1,25</t>
  </si>
  <si>
    <t>skladba P1,P2:18*1,15</t>
  </si>
  <si>
    <t>711823121RT1</t>
  </si>
  <si>
    <t>Montáž nopové fólie svisle, bez dodávky fólie</t>
  </si>
  <si>
    <t>skladba OS4 sever,jih,západ:4+7+7,5</t>
  </si>
  <si>
    <t>skladba OS6 sever,západ:2,5+1,5</t>
  </si>
  <si>
    <t>28323142R</t>
  </si>
  <si>
    <t>Fólie nopová nop 8mm tl. 0,6 mm 2,0x20 m</t>
  </si>
  <si>
    <t>Ochrana nopovou fólií s nakašírovanou filtrační textilií</t>
  </si>
  <si>
    <t>skladba OS4 sever,jih,západ:(4+7+7,5)*1,15</t>
  </si>
  <si>
    <t>skladba OS6 sever,západ:(2,5+1,5)*1,15</t>
  </si>
  <si>
    <t>711823129RT1</t>
  </si>
  <si>
    <t>Montáž ukončovací lišty k nopové fólii, bez dodávky lišty</t>
  </si>
  <si>
    <t>skladba OS4 sever,jih,západ:10+15+21</t>
  </si>
  <si>
    <t>skladba OS6 sever,západ:9+4,5</t>
  </si>
  <si>
    <t>28342406R</t>
  </si>
  <si>
    <t>Ukončovací lišta N8 PVC, l = 2 m</t>
  </si>
  <si>
    <t>skladba OS4 sever,jih,západ:(10+15+21)/2</t>
  </si>
  <si>
    <t>skladba OS6 sever,západ:(9+4,5)/2+0,25</t>
  </si>
  <si>
    <t>998711102R00</t>
  </si>
  <si>
    <t>Přesun hmot pro izolace proti vodě, výšky do 12 m</t>
  </si>
  <si>
    <t>712300831RT3</t>
  </si>
  <si>
    <t>Odstranění povlakové krytiny střech do 10° 1vrstvé, z ploch jednotlivě nad 20 m2</t>
  </si>
  <si>
    <t>střecha nad 3 np - živičná hydroizolace s posypem:231</t>
  </si>
  <si>
    <t>svislá část:21</t>
  </si>
  <si>
    <t>střecha jednoplášťová nad 1np - živičná hydroizolace s posypem:41</t>
  </si>
  <si>
    <t>svislá část:2*3,5+0,3*4,5</t>
  </si>
  <si>
    <t>712300833RT3</t>
  </si>
  <si>
    <t>Odstranění povlakové krytiny střech do 10° 3vrstvé, z ploch jednotlivě nad 20 m2</t>
  </si>
  <si>
    <t>střecha nad 3 np - 3x IPA:231</t>
  </si>
  <si>
    <t>střecha jednoplášťová nad 1np -  3x IPA:41</t>
  </si>
  <si>
    <t>979011211R00</t>
  </si>
  <si>
    <t>Svislá doprava suti a vybour. hmot za 2.NP nošením</t>
  </si>
  <si>
    <t>979011219R00</t>
  </si>
  <si>
    <t>Přípl.k svislé dopr.suti za každé další NP nošením</t>
  </si>
  <si>
    <t>712311101RZ1</t>
  </si>
  <si>
    <t>Povlaková krytina střech do 10°, za studena ALP, 1 x nátěr - včetně dodávky ALP</t>
  </si>
  <si>
    <t>skladba S1:</t>
  </si>
  <si>
    <t>izolace na potěru - vodorovná část:237</t>
  </si>
  <si>
    <t>izolace na potěru - vytážení na atiku:49*1,5</t>
  </si>
  <si>
    <t>skladba S2:</t>
  </si>
  <si>
    <t>izolace na potěru - vodorovná část:41</t>
  </si>
  <si>
    <t>izolace na potěru - vytážení na atiku:22*1</t>
  </si>
  <si>
    <t>skladba S3:6,4</t>
  </si>
  <si>
    <t>712341559RT1</t>
  </si>
  <si>
    <t>Povlaková krytina střech do 10°, NAIP přitavením, 1 vrstva - materiál ve specifikaci</t>
  </si>
  <si>
    <t>sklaba S1 parozábrana/pojistná hydroizolace - popis viz. Skladby konstrukcí:</t>
  </si>
  <si>
    <t>sklaba S2 parozábrana/pojistná hydroizolace - popis viz. Skladby konstrukcí:</t>
  </si>
  <si>
    <t>skladba S1 - vrchní vrstva hydroizolace střechy:</t>
  </si>
  <si>
    <t>vodorovná část:237</t>
  </si>
  <si>
    <t>vytážení na atiku:49*1,5</t>
  </si>
  <si>
    <t>skladba S2 - vrchní vrstva hydroizolace střechy:</t>
  </si>
  <si>
    <t>vodorovná část:41</t>
  </si>
  <si>
    <t>vytážení na atiku:22*1</t>
  </si>
  <si>
    <t>skladba S3 pojistná hydroizolace:6,4</t>
  </si>
  <si>
    <t>628522691R</t>
  </si>
  <si>
    <t>Pás modifikovaný asfalt AL mineral, tl. 4mm</t>
  </si>
  <si>
    <t>parozábrana - asfaltový pás (µ = 375.000), 4 mm</t>
  </si>
  <si>
    <t>Pás z SBS modifikovaného asfaltu s hliníkovou vložkou a jemnozrnným posypem, parotěsnící, vzduchotěsnící a provizorní hydroizolační vrstva</t>
  </si>
  <si>
    <t>izolace na potěru - vodorovná část:237*1,15</t>
  </si>
  <si>
    <t>izolace na potěru - vytážení na atiku:49*1,5*1,15</t>
  </si>
  <si>
    <t>izolace na potěru - vodorovná část:41*1,15</t>
  </si>
  <si>
    <t>izolace na potěru - vytážení na atiku:22*1*1,15</t>
  </si>
  <si>
    <t>skladba S3 pojistná hydroizolace:6,4*1,15</t>
  </si>
  <si>
    <t>712351111RT1</t>
  </si>
  <si>
    <t>Povlaková krytina střech do 10°,samolepicím pásem, 1 vrstva - materiál ve specifikaci</t>
  </si>
  <si>
    <t>skladba S1 - spodní vrstva hydroizolace střechy:</t>
  </si>
  <si>
    <t>vytažení na atiku:73,5</t>
  </si>
  <si>
    <t>skladba S2 - spodní vrstva hydroizolace střechy:</t>
  </si>
  <si>
    <t>skladba S3:7</t>
  </si>
  <si>
    <t>628522699R</t>
  </si>
  <si>
    <t>Pás modif. asfalt samolep skelná tkanina 200g/m2, tl. 3mm, minerální posyp jemnozrnný</t>
  </si>
  <si>
    <t>1x samolepící pás z SBS modifikovaného asfaltu s jemnozrnným posypem asfaltový pás tl. 3 mm</t>
  </si>
  <si>
    <t>vodorovná část:237*1,15</t>
  </si>
  <si>
    <t>vytažení na atiku:73,5*1,15</t>
  </si>
  <si>
    <t>vodorovná část:41*1,15</t>
  </si>
  <si>
    <t>vytážení na atiku:22*1*1,15</t>
  </si>
  <si>
    <t>skladba S3:7*1,15</t>
  </si>
  <si>
    <t>628522530R</t>
  </si>
  <si>
    <t>Pás modifikovaný asfalt firestop, modroz</t>
  </si>
  <si>
    <t>hydroizolace - 1 x hydroizolační asfaltový pás z SBS modifikovaného asfaltu s retardéry hoření a břidličným posypem, tl. 5,2 mm</t>
  </si>
  <si>
    <t>vytážení na atiku:49*1,5*1,15</t>
  </si>
  <si>
    <t>998712102R00</t>
  </si>
  <si>
    <t>Přesun hmot pro povlakové krytiny, výšky do 12 m</t>
  </si>
  <si>
    <t>713100824R00</t>
  </si>
  <si>
    <t>Odstr. tepelné izolace, kombidesky 1str. nad 5 cm</t>
  </si>
  <si>
    <t>střecha nad 3 np - heraklit 5cm:231</t>
  </si>
  <si>
    <t>713131131R00</t>
  </si>
  <si>
    <t>Izolace tepelná lepením, polyuretan</t>
  </si>
  <si>
    <t>skladba OS7:49*1,2</t>
  </si>
  <si>
    <t>skladba OS8:22*0,75</t>
  </si>
  <si>
    <t>koruna atiky střechy S1 tl. 5cm:49*0,3</t>
  </si>
  <si>
    <t>koruna atiky střechy S2 tl. 5cm:22*0,3</t>
  </si>
  <si>
    <t>skladba S1 - ukončení střechy u okapu:18*0,6</t>
  </si>
  <si>
    <t>713141131R00</t>
  </si>
  <si>
    <t>Izolace tepelná střech plně lep.za studena,1vrstvá</t>
  </si>
  <si>
    <t>skladba S1 - spádové klíny:237</t>
  </si>
  <si>
    <t>skladba S2 - spádové klíny:41</t>
  </si>
  <si>
    <t>skladba S1 - 2 vrstvy po 100mm, lepené:2*237</t>
  </si>
  <si>
    <t>skladba S2 - 2 vrstvy po 80mm, lepené:2*41</t>
  </si>
  <si>
    <t>28375971R</t>
  </si>
  <si>
    <t>Deska spádová EPS 100</t>
  </si>
  <si>
    <t>skladba S1 - spádové klíny tl. 40-450 mm:(237*0,04+237*0,205)*1,07</t>
  </si>
  <si>
    <t>skladba S2 - spádové klíny tl. 40-260 mm:(41*0,04+41*0,11)*1,07</t>
  </si>
  <si>
    <t>28375704R</t>
  </si>
  <si>
    <t>Deska izolační stabilizov. EPS 100  1000 x 500 mm</t>
  </si>
  <si>
    <t>skladba S1 - 1 vrstva tl. 100mm, lepené:237*0,1*1,07</t>
  </si>
  <si>
    <t>skladba S2 - 1 vrstva tl. 80mm, lepené:41*0,08*1,07</t>
  </si>
  <si>
    <t>skkladba S3 - 1 vrstva tl. 50mm, lepená:6,4*0,05*1,15</t>
  </si>
  <si>
    <t>skladba OS7 - 1 vstva tl. 100mm, lepená:49*1,2*0,1*1,15</t>
  </si>
  <si>
    <t>skladba OS8 - 1 vstva tl. 50mm, lepená:22*0,75*0,05*1,15</t>
  </si>
  <si>
    <t>koruna atiky střechy S1 tl. 5cm:49*0,3*0,05*1,07</t>
  </si>
  <si>
    <t>koruna atiky střechy S2 tl. 5cm:22*0,3*0,05*1,07</t>
  </si>
  <si>
    <t>28375705R</t>
  </si>
  <si>
    <t>Deska izolační stabilizov. EPS 150  1000 x 500 mm</t>
  </si>
  <si>
    <t>283754924R</t>
  </si>
  <si>
    <t>Deska polystyrenová XPS 300 tl. 60 až 70 mm, vroubkovaná, 1250 x 600 mm</t>
  </si>
  <si>
    <t>skladba S1 - ukončení střechy u okapu:18*0,3*1,2</t>
  </si>
  <si>
    <t>283754921R</t>
  </si>
  <si>
    <t>Deska polystyrenová XPS 300 tl. 30 mm, vroubkovaná, 1250 x 600 mm</t>
  </si>
  <si>
    <t>713191221R0S</t>
  </si>
  <si>
    <t>Montáž atikových klínů</t>
  </si>
  <si>
    <t>skladba OS7:49</t>
  </si>
  <si>
    <t>skladba OS8:22</t>
  </si>
  <si>
    <t>28375980R</t>
  </si>
  <si>
    <t>Klín atikový EPS 50 x 50 x 1000 mm</t>
  </si>
  <si>
    <t>skladba OS7:49*1,1</t>
  </si>
  <si>
    <t>skladba OS8:22*1,1</t>
  </si>
  <si>
    <t>713121111RT1</t>
  </si>
  <si>
    <t>Izolace tepelná podlah na sucho, jednovrstvá, materiál ve specifikaci</t>
  </si>
  <si>
    <t>28376545R</t>
  </si>
  <si>
    <t>Deska izolační PIR 40mm</t>
  </si>
  <si>
    <t>tepelná izolace na PIR (lambda = 0,022 W/m.K) 	40 mm</t>
  </si>
  <si>
    <t>Pevnost v tlaku při stlačení 10% - 150kPa</t>
  </si>
  <si>
    <t>skladba P1,P2:18*1,1</t>
  </si>
  <si>
    <t>713191100RT9</t>
  </si>
  <si>
    <t>Položení separační fólie, včetně dodávky PE fólie 0,05mm</t>
  </si>
  <si>
    <t>998713102R00</t>
  </si>
  <si>
    <t>Přesun hmot pro izolace tepelné, výšky do 12 m</t>
  </si>
  <si>
    <t>soubor</t>
  </si>
  <si>
    <t>Demontáž odfuku plynového potrubí, včetně likvidace</t>
  </si>
  <si>
    <t>762341811R00</t>
  </si>
  <si>
    <t>Demontáž bednění střech rovných z prken hrubých</t>
  </si>
  <si>
    <t>střecha nad 3 np - prkenné bednění tl. 24 mm:231</t>
  </si>
  <si>
    <t>762331811R00</t>
  </si>
  <si>
    <t>Demontáž konstrukcí krovů z hranolů do 120 cm2</t>
  </si>
  <si>
    <t>střecha nad 3 np - krokve 10/12 cm:11*11,5</t>
  </si>
  <si>
    <t>9*14,5</t>
  </si>
  <si>
    <t>ostatní prvky:4*19,5</t>
  </si>
  <si>
    <t>sloupky:60*0,9</t>
  </si>
  <si>
    <t>763615231R0S</t>
  </si>
  <si>
    <t>M.obložení desky plošné, lepení, kotvení hmoždinky</t>
  </si>
  <si>
    <t>atika střechy S1:49*0,6</t>
  </si>
  <si>
    <t>atika střechy S2:22*0,6</t>
  </si>
  <si>
    <t>skladba S1 - ukončení u okapu (2 vrstvy):2*18*0,4</t>
  </si>
  <si>
    <t>60623353R</t>
  </si>
  <si>
    <t>Překližka vodovzd. bříza multi tl. 15 mm j. BB/CP, 11 vrstev, 2500x1250 mm</t>
  </si>
  <si>
    <t>skladba S1 - ukončení u okapu (2 vrstvy):2*18*0,4*1,2</t>
  </si>
  <si>
    <t>60623355R</t>
  </si>
  <si>
    <t>Překližka vodovzd. bříza multi tl. 21 mm j. BB/CP, 15 vrstev, 2500x1250 mm</t>
  </si>
  <si>
    <t>skladba S3:6,4*1,2</t>
  </si>
  <si>
    <t>atika střechy S1:49*0,6*1,2</t>
  </si>
  <si>
    <t>atika střechy S2:22*0,6*1,2</t>
  </si>
  <si>
    <t>347013123R00</t>
  </si>
  <si>
    <t>Předstěna SDK,tl.55mm,1xoc.kce C,1xRBI 12,5mm</t>
  </si>
  <si>
    <t>1np mč 1.19 - předstěna u wc:1*3</t>
  </si>
  <si>
    <t>998763101R00</t>
  </si>
  <si>
    <t>Přesun hmot pro suchou výstavbu, výšky do 12 m</t>
  </si>
  <si>
    <t>764311821R00</t>
  </si>
  <si>
    <t>Demontáž krytiny, tabule 2 x 1 m, do 25 m2, do 30°</t>
  </si>
  <si>
    <t>oplechování markýz 2x:3+2,5</t>
  </si>
  <si>
    <t>764331830R00</t>
  </si>
  <si>
    <t>Demontáž lemování zdí, rš 250 a 330 mm, do 30°</t>
  </si>
  <si>
    <t>lemování pergoly ke zdi:11</t>
  </si>
  <si>
    <t>764351836R00</t>
  </si>
  <si>
    <t>Demontáž háků, sklon do 30°</t>
  </si>
  <si>
    <t>hlavní budova:19</t>
  </si>
  <si>
    <t>kotelna:7</t>
  </si>
  <si>
    <t>764352810R00</t>
  </si>
  <si>
    <t>Demontáž žlabů půlkruh. rovných, rš 330 mm, do 30°</t>
  </si>
  <si>
    <t>hlavní budova:18</t>
  </si>
  <si>
    <t>kotelna:6</t>
  </si>
  <si>
    <t>764359810R00</t>
  </si>
  <si>
    <t>Demontáž kotlíku kónického, sklon do 30°</t>
  </si>
  <si>
    <t>764410850R00</t>
  </si>
  <si>
    <t>Demontáž oplechování parapetů,rš od 100 do 330 mm</t>
  </si>
  <si>
    <t>1np:2,05+5*2,35+2,07+2,07+0,56+5*0,56+4*0,9</t>
  </si>
  <si>
    <t>2np:2,05+6*2,35+3*2,06+8*0,56</t>
  </si>
  <si>
    <t>3np:2,05+6*2,35+3*2,06+8*0,56</t>
  </si>
  <si>
    <t>764430840R00</t>
  </si>
  <si>
    <t>Demontáž oplechování zdí,rš od 330 do 500 mm</t>
  </si>
  <si>
    <t>atika hlavní budovy:49</t>
  </si>
  <si>
    <t>atika kotelny:12,7+3,5</t>
  </si>
  <si>
    <t>764453844R00</t>
  </si>
  <si>
    <t>Demontáž kolen horních dvojitých,120 a 150 mm</t>
  </si>
  <si>
    <t>764454803R00</t>
  </si>
  <si>
    <t>Demontáž odpadních trub kruhových,D 150 mm</t>
  </si>
  <si>
    <t>hlavní budova:24</t>
  </si>
  <si>
    <t>kotelna:4,5</t>
  </si>
  <si>
    <t>1K</t>
  </si>
  <si>
    <t>Oplechování parapetu, r.š. 250mm dl 0,9m</t>
  </si>
  <si>
    <t>2K</t>
  </si>
  <si>
    <t>Oplechování parapetu, r.š. 470mm dl 0,56m</t>
  </si>
  <si>
    <t>3K</t>
  </si>
  <si>
    <t>Oplechování parapetu, r.š. 470mm dl 2,05m</t>
  </si>
  <si>
    <t>4K</t>
  </si>
  <si>
    <t>Oplechování parapetu, r.š. 470mm dl 2,07m</t>
  </si>
  <si>
    <t>5K</t>
  </si>
  <si>
    <t>Oplechování parapetu, r.š. 470mm dl 2,35m</t>
  </si>
  <si>
    <t>6K</t>
  </si>
  <si>
    <t>Podokapní žlab, kompletní příslušenství, r.š. 400mm d=200mm</t>
  </si>
  <si>
    <t>7K</t>
  </si>
  <si>
    <t>Podokapní žlab, kompletní příslušenství, r.š. 330mm d=150mm</t>
  </si>
  <si>
    <t>8K</t>
  </si>
  <si>
    <t>Dešťový svod, kompletní příslušenství, DN 120mm r.š. 400mm</t>
  </si>
  <si>
    <t>9K</t>
  </si>
  <si>
    <t>10K</t>
  </si>
  <si>
    <t>Dešťový svod, kompletní příslušenství, DN 100mm r.š. 333mm</t>
  </si>
  <si>
    <t>11K</t>
  </si>
  <si>
    <t xml:space="preserve">Okapní plech, r.š. 240mm </t>
  </si>
  <si>
    <t>12K</t>
  </si>
  <si>
    <t>13K</t>
  </si>
  <si>
    <t>Oplechování markýzy, r.š. 765+170mm</t>
  </si>
  <si>
    <t>14K</t>
  </si>
  <si>
    <t>Oplechování markýzy, r.š. 805+170mm</t>
  </si>
  <si>
    <t>15K</t>
  </si>
  <si>
    <t>Závětrná lišta boční, r.š. 165+180mm</t>
  </si>
  <si>
    <t>16K</t>
  </si>
  <si>
    <t>17K</t>
  </si>
  <si>
    <t>Krycí lišta, r.š. 170mm</t>
  </si>
  <si>
    <t>18K</t>
  </si>
  <si>
    <t>Oplechování atiky, r.š. 880+2x180mm</t>
  </si>
  <si>
    <t>19K</t>
  </si>
  <si>
    <t>Oplechování atiky, r.š. 760+2x180mm</t>
  </si>
  <si>
    <t>20K</t>
  </si>
  <si>
    <t>Lemování zdi, r.š. 250mm</t>
  </si>
  <si>
    <t>1T</t>
  </si>
  <si>
    <t>Vnitřní parapetní deska, 270x900mm</t>
  </si>
  <si>
    <t>2T</t>
  </si>
  <si>
    <t>Dveře vnitřní, 900x1970mm EI30DP1</t>
  </si>
  <si>
    <t>3T</t>
  </si>
  <si>
    <t>Kapotáž potrubí rekuperačních jednotek, podkonstrukce</t>
  </si>
  <si>
    <t>4*1,5</t>
  </si>
  <si>
    <t>766685236</t>
  </si>
  <si>
    <t>Úprava stávající střechy pergoly, detail 5</t>
  </si>
  <si>
    <t>766685237</t>
  </si>
  <si>
    <t>Posunutí dřevěných schodišť, včetně zábradlí</t>
  </si>
  <si>
    <t>767996803R00</t>
  </si>
  <si>
    <t>Demontáž atypických ocelových konstr. do 250 kg</t>
  </si>
  <si>
    <t>kg</t>
  </si>
  <si>
    <t>demontáž žebříku - hlavní budova:250</t>
  </si>
  <si>
    <t>demontáž žebříku - garáž:150</t>
  </si>
  <si>
    <t>767996899R00</t>
  </si>
  <si>
    <t>Demontáž pásové mřížky , odvětrání fasády</t>
  </si>
  <si>
    <t>767997788R02</t>
  </si>
  <si>
    <t>Úprava oplocení</t>
  </si>
  <si>
    <t>demontáž, zkrácení ocelového rámu o 25 cm, nové pletivo, osazení a nátěr</t>
  </si>
  <si>
    <t>767997888R03</t>
  </si>
  <si>
    <t>Demontáž a zpětná montáž držáků vlajky</t>
  </si>
  <si>
    <t>1Z</t>
  </si>
  <si>
    <t>Ocelová vnitřní zárubeň, 900x1970 EI30DP1 včetně osazení</t>
  </si>
  <si>
    <t>2Z</t>
  </si>
  <si>
    <t>Požární žebřík</t>
  </si>
  <si>
    <t>3Z</t>
  </si>
  <si>
    <t>Požární žebřík s ochranným košem</t>
  </si>
  <si>
    <t>771570014RA0</t>
  </si>
  <si>
    <t>Dlažba z dlaždic keramických 30 x 30 cm, spáry, silikon</t>
  </si>
  <si>
    <t>keramická dlažba glazovaná (třída A, úhel skluzu &gt; 12°)</t>
  </si>
  <si>
    <t>skladba P1:2,5</t>
  </si>
  <si>
    <t>998771102R00</t>
  </si>
  <si>
    <t>Přesun hmot pro podlahy z dlaždic, výšky do 12 m</t>
  </si>
  <si>
    <t>771100010RAB</t>
  </si>
  <si>
    <t>Vyrovnání podk.samoniv.hmotou, nivelační hmota tl. 5 mm, penetrace</t>
  </si>
  <si>
    <t>skladba P2:14,6</t>
  </si>
  <si>
    <t>777510011RA0</t>
  </si>
  <si>
    <t>Nátěr podlah betonových 2 x, šedý</t>
  </si>
  <si>
    <t>otěruvzdorný, protiskluzový epoxidový nátěr</t>
  </si>
  <si>
    <t>777610021RA0</t>
  </si>
  <si>
    <t>Nátěr podlah dřevěných, 2 x, penetrace</t>
  </si>
  <si>
    <t>- penetrační nátěr na dřevo (základový a uzavírací nátěr na dřevo)</t>
  </si>
  <si>
    <t>skladba P3:2,55*0,9</t>
  </si>
  <si>
    <t>998777102R00</t>
  </si>
  <si>
    <t>Přesun hmot pro podlahy syntetické, výšky do 12 m</t>
  </si>
  <si>
    <t>781470010RA0</t>
  </si>
  <si>
    <t>Obklad vnitřní keramický 20 x 20 cm, spáry, silikon</t>
  </si>
  <si>
    <t>1np mč 1.19:(2,15+2,15+1,1+1,1)*2</t>
  </si>
  <si>
    <t>998781102R00</t>
  </si>
  <si>
    <t>Přesun hmot pro obklady keramické, výšky do 12 m</t>
  </si>
  <si>
    <t>784450075RA0</t>
  </si>
  <si>
    <t xml:space="preserve">Malba disperzní, penetrace 1x, malba bílá 2x </t>
  </si>
  <si>
    <t>malba mč 1.19 - nové stěny,strop:18</t>
  </si>
  <si>
    <t>opravy maleb - předpoklad:350</t>
  </si>
  <si>
    <t>1OST</t>
  </si>
  <si>
    <t>Hlíníkové venkovní žaluzie 2050x1780mm</t>
  </si>
  <si>
    <t>2OST</t>
  </si>
  <si>
    <t>Hlíníkové venkovní žaluzie 2350x1780mm</t>
  </si>
  <si>
    <t>3OST</t>
  </si>
  <si>
    <t>Fasádní větrací mřížka s regulací, 250x250mm pr. 100mm,D+M</t>
  </si>
  <si>
    <t>4OST</t>
  </si>
  <si>
    <t>Fasádní větrací mřížka, 150x150mm pr. 100mm,D+M</t>
  </si>
  <si>
    <t>4aOST</t>
  </si>
  <si>
    <t>Úprava fasádní větrací  mřížky s ventilátorem</t>
  </si>
  <si>
    <t>5OST</t>
  </si>
  <si>
    <t>Fasádní větrací mřížka s regulací, 200x200mm pr. 125mm,D+M</t>
  </si>
  <si>
    <t>6OST</t>
  </si>
  <si>
    <t>Dřevěné terénní schodiště,D+M, cenová nabídka dodavatele</t>
  </si>
  <si>
    <t>7OST</t>
  </si>
  <si>
    <t>Fasádní revizní dvířka el. rozvaděče,D+M</t>
  </si>
  <si>
    <t>8OST</t>
  </si>
  <si>
    <t>Fasádní ventilační mřížka 460x110mm,D+M</t>
  </si>
  <si>
    <t>9OST</t>
  </si>
  <si>
    <t>Fasádní ventilační mřížka 220x220mm pr. 150mm,D+M</t>
  </si>
  <si>
    <t>10OST</t>
  </si>
  <si>
    <t>Fasádní ventilační mřížka pr. 60mm,D+M</t>
  </si>
  <si>
    <t>11OST</t>
  </si>
  <si>
    <t>Zákrytová deska 620x1200mm, D+M</t>
  </si>
  <si>
    <t>12OST</t>
  </si>
  <si>
    <t>Fasádní držák na vlajky 150x280mm,D+M</t>
  </si>
  <si>
    <t>Demontáž jímací soustavy</t>
  </si>
  <si>
    <t>VRN1</t>
  </si>
  <si>
    <t>Průzkumné, geodetické a projektové práce</t>
  </si>
  <si>
    <t>-Dokumentace stavby bez rozlišení - dílenská dokumentace, návrh kotvení prvků fasády, projekt lešení</t>
  </si>
  <si>
    <t>-Dokumentace skutečného provedení stavby  3 paré</t>
  </si>
  <si>
    <t>VRN2</t>
  </si>
  <si>
    <t>Zařízení staveniště</t>
  </si>
  <si>
    <t>- Zařízení staveniště vybavení staveniště - náklady na stavební buňku a mobilní toaletu</t>
  </si>
  <si>
    <t>- Zařízení staveniště vybavení staveniště - skládky na staveništi</t>
  </si>
  <si>
    <t>- Zařízení staveniště vybavení staveniště  - náklady na provoz a údržbu vybavení staveniště</t>
  </si>
  <si>
    <t>- Zařízení staveniště vybavení staveniště - oplocení staveniště</t>
  </si>
  <si>
    <t>- Zařízení staveniště zrušení zařízení staveniště - rozebrání, bourání a odvoz</t>
  </si>
  <si>
    <t>- Zařízení staveniště zrušení zařízení staveniště - úprava terénu</t>
  </si>
  <si>
    <t>VRN3</t>
  </si>
  <si>
    <t>- Inženýrská činnost, zkoušky, měření</t>
  </si>
  <si>
    <t>- Náklady vzniklé v souvislosti s realizací stavby - dočasné zakrytí kcí před klimatickými vlivy</t>
  </si>
  <si>
    <t>Položky povrchová úprava ostění obsahují: osazení okenních rohových lišt, natažení stěrky, vtlačení výztužné tkaniny, přehlazení stěrky. Položky obsahují rohové lišty a zakončovací lišty s okapničkou a výztužnou tkaninu.</t>
  </si>
  <si>
    <t>otěruvzdorný, protiskluzový nátěr pro vysoký provoz (na dřevo)</t>
  </si>
  <si>
    <t>END</t>
  </si>
  <si>
    <t>12,4+1,6+53,4+34,6+0,39+0,04</t>
  </si>
  <si>
    <t>0,3+33,06+15,13+14,8</t>
  </si>
  <si>
    <t>předpoklad 10km:9*79,97</t>
  </si>
  <si>
    <t>celkem 30m:4*79,97</t>
  </si>
  <si>
    <t>0,3+33,07+15,13+6,03+2,9+6,6+0,54+0,4+15</t>
  </si>
  <si>
    <t>43,35+0,03</t>
  </si>
  <si>
    <t>celkem 30m:4*43,38</t>
  </si>
  <si>
    <t>předpoklad 10km:9*43,38</t>
  </si>
  <si>
    <t>43,38</t>
  </si>
  <si>
    <t>29,75+8+0,92+0,09+0,157+4,76</t>
  </si>
  <si>
    <t>Celkem náklady</t>
  </si>
  <si>
    <t>ROZPOČET S VÝKAZEM VÝMĚR</t>
  </si>
  <si>
    <t>Stavba:   MŠ Kopřivnice -  Lubina</t>
  </si>
  <si>
    <t xml:space="preserve">Objekt:   Nezpůsobilé výdaje ZI </t>
  </si>
  <si>
    <t xml:space="preserve">Objednatel:   </t>
  </si>
  <si>
    <t xml:space="preserve">Zhotovitel:   </t>
  </si>
  <si>
    <t xml:space="preserve">Zpracoval:   </t>
  </si>
  <si>
    <t xml:space="preserve">Místo:   </t>
  </si>
  <si>
    <t>Datum:   20. 12. 2019</t>
  </si>
  <si>
    <t>Č.</t>
  </si>
  <si>
    <t>KCN</t>
  </si>
  <si>
    <t>Kód položky</t>
  </si>
  <si>
    <t>Popis</t>
  </si>
  <si>
    <t>Množství celkem</t>
  </si>
  <si>
    <t>Cena jednotková</t>
  </si>
  <si>
    <t>6</t>
  </si>
  <si>
    <t>7</t>
  </si>
  <si>
    <t>8</t>
  </si>
  <si>
    <t xml:space="preserve">Práce a dodávky PSV   </t>
  </si>
  <si>
    <t xml:space="preserve">Izolace tepelné   </t>
  </si>
  <si>
    <t>713463111</t>
  </si>
  <si>
    <t xml:space="preserve">Montáž izolace tepelné potrubí potrubními pouzdry bez úpravy staženými drátem 1x D do 100 mm   </t>
  </si>
  <si>
    <t>R</t>
  </si>
  <si>
    <t>R713000001</t>
  </si>
  <si>
    <t xml:space="preserve">izolace 20mm potrubí TV a SV k WC, D   </t>
  </si>
  <si>
    <t xml:space="preserve">komplet systém   </t>
  </si>
  <si>
    <t>721</t>
  </si>
  <si>
    <t xml:space="preserve">Zdravotechnika - vnitřní kanalizace   </t>
  </si>
  <si>
    <t>721173401</t>
  </si>
  <si>
    <t xml:space="preserve">Potrubí kanalizační z PVC SN 4 svodné DN 110   </t>
  </si>
  <si>
    <t xml:space="preserve">napojení závěsného WC a podlahové vpusti   </t>
  </si>
  <si>
    <t>721173722</t>
  </si>
  <si>
    <t xml:space="preserve">Potrubí kanalizační z PE připojovací DN 40   </t>
  </si>
  <si>
    <t xml:space="preserve">napojení umývátka na WC   </t>
  </si>
  <si>
    <t>7211737221</t>
  </si>
  <si>
    <t xml:space="preserve">připojení kondenzátu, zavedeno nad gulu, DN25   </t>
  </si>
  <si>
    <t>721194104</t>
  </si>
  <si>
    <t xml:space="preserve">Vyvedení a upevnění odpadních výpustek DN 40   </t>
  </si>
  <si>
    <t>721194109</t>
  </si>
  <si>
    <t xml:space="preserve">Vyvedení a upevnění odpadních výpustek DN 100   </t>
  </si>
  <si>
    <t>721211501</t>
  </si>
  <si>
    <t xml:space="preserve">Vpusť sklepní s vodorovným odtokem DN 110 mřížka plast 170x240   </t>
  </si>
  <si>
    <t xml:space="preserve">náhrada za stávající vpusť   </t>
  </si>
  <si>
    <t>721290111</t>
  </si>
  <si>
    <t xml:space="preserve">Zkouška těsnosti potrubí kanalizace vodou do DN 125   </t>
  </si>
  <si>
    <t>R721000001</t>
  </si>
  <si>
    <t xml:space="preserve">nutná demontáž stáv.rozvodu   </t>
  </si>
  <si>
    <t>h</t>
  </si>
  <si>
    <t>R7211734011</t>
  </si>
  <si>
    <t xml:space="preserve">napojení na stávající rozvod   </t>
  </si>
  <si>
    <t>722</t>
  </si>
  <si>
    <t xml:space="preserve">Zdravotechnika - vnitřní vodovod   </t>
  </si>
  <si>
    <t>722173103</t>
  </si>
  <si>
    <t xml:space="preserve">Potrubí vodovodní plastové PE-Xa spoj násuvnou objímkou plastovou D 20x2,8 mm   </t>
  </si>
  <si>
    <t xml:space="preserve">propojení WC, SV a TV, zahradního ventilu   </t>
  </si>
  <si>
    <t>722173303</t>
  </si>
  <si>
    <t xml:space="preserve">Příplatek k potrubí vodovodnímu plastovému s násuvnou objímkou plastovou za členitý rozvod D 20x2,8   </t>
  </si>
  <si>
    <t>722190401</t>
  </si>
  <si>
    <t xml:space="preserve">Vyvedení a upevnění výpustku do DN 25   </t>
  </si>
  <si>
    <t>722220111</t>
  </si>
  <si>
    <t xml:space="preserve">Nástěnka pro výtokový ventil G 1/2 s jedním závitem   </t>
  </si>
  <si>
    <t>722220121</t>
  </si>
  <si>
    <t xml:space="preserve">Nástěnka pro baterii G 1/2 s jedním závitem   </t>
  </si>
  <si>
    <t>pár</t>
  </si>
  <si>
    <t>722224115</t>
  </si>
  <si>
    <t xml:space="preserve">Kohout plnicí nebo vypouštěcí G 1/2 PN 10 s jedním závitem   </t>
  </si>
  <si>
    <t>722231072</t>
  </si>
  <si>
    <t xml:space="preserve">Ventil zpětný mosazný G 1/2 PN 10 do 110°C se dvěma závity   </t>
  </si>
  <si>
    <t>722290226</t>
  </si>
  <si>
    <t xml:space="preserve">Zkouška těsnosti vodovodního potrubí závitového do DN 50   </t>
  </si>
  <si>
    <t>722290234</t>
  </si>
  <si>
    <t xml:space="preserve">Proplach a dezinfekce vodovodního potrubí do DN 80   </t>
  </si>
  <si>
    <t>R722000004</t>
  </si>
  <si>
    <t xml:space="preserve">zahradní ventil samovypuštěcí, D+M   </t>
  </si>
  <si>
    <t>725</t>
  </si>
  <si>
    <t xml:space="preserve">Zdravotechnika - zařizovací předměty   </t>
  </si>
  <si>
    <t>725112022</t>
  </si>
  <si>
    <t xml:space="preserve">Klozet keramický, kombi   </t>
  </si>
  <si>
    <t>725211701</t>
  </si>
  <si>
    <t xml:space="preserve">Umývátko keramické stěnové 400 mm   </t>
  </si>
  <si>
    <t>725822611</t>
  </si>
  <si>
    <t xml:space="preserve">Baterie umyvadlová stojánková páková bez výpusti   </t>
  </si>
  <si>
    <t>930</t>
  </si>
  <si>
    <t xml:space="preserve">Stavební přípomoc TZB   </t>
  </si>
  <si>
    <t>R930000005</t>
  </si>
  <si>
    <t xml:space="preserve">práce bourací bez zapravení   </t>
  </si>
  <si>
    <t xml:space="preserve">drážky pro SV a TV v prostoru místnosti pro kotle a WC   </t>
  </si>
  <si>
    <t xml:space="preserve">Celkem   </t>
  </si>
  <si>
    <t>Celkem způsobilé náklady</t>
  </si>
  <si>
    <t>Celkem nezpůsobilé náklady</t>
  </si>
  <si>
    <t xml:space="preserve">Objekt:   Vytápění, rekonstrukce kotelny </t>
  </si>
  <si>
    <t xml:space="preserve">Montáž izolace tepelné potrubními pouzdry do 100mm   </t>
  </si>
  <si>
    <t xml:space="preserve">izolace 20mm potrubí TV a SV k WC, D+M   </t>
  </si>
  <si>
    <t>R713000002</t>
  </si>
  <si>
    <t xml:space="preserve">izolace 30mm potrubí ÚT do DN 40, D+M   </t>
  </si>
  <si>
    <t>R713000003</t>
  </si>
  <si>
    <t xml:space="preserve">izolace oprava st.rozvodů   </t>
  </si>
  <si>
    <t>722173105</t>
  </si>
  <si>
    <t xml:space="preserve">Potrubí vodovodní plastové PE-Xa spoj násuvnou objímkou plastovou D 32x4,4 mm   </t>
  </si>
  <si>
    <t xml:space="preserve">připojení SV k otopné soustavě, propojení nového ohřívače s el. boilerem   </t>
  </si>
  <si>
    <t>722231074</t>
  </si>
  <si>
    <t xml:space="preserve">Ventil zpětný mosazný G 1 PN 10 do 110°C se dvěma závity   </t>
  </si>
  <si>
    <t>722231142</t>
  </si>
  <si>
    <t xml:space="preserve">Ventil závitový pojistný rohový G 3/4   </t>
  </si>
  <si>
    <t>722232043</t>
  </si>
  <si>
    <t xml:space="preserve">Kohout kulový přímý G 1/2 PN 42 do 185°C vnitřní závit   </t>
  </si>
  <si>
    <t>722232045</t>
  </si>
  <si>
    <t xml:space="preserve">Kohout kulový přímý G 1 PN 42 do 185°C vnitřní závit   </t>
  </si>
  <si>
    <t xml:space="preserve">přípojka SV   </t>
  </si>
  <si>
    <t>722234265</t>
  </si>
  <si>
    <t xml:space="preserve">Filtr mosazný G 1 PN 16 do 120°C s 2x vnitřním závitem   </t>
  </si>
  <si>
    <t>722262301</t>
  </si>
  <si>
    <t xml:space="preserve">Vodoměr závitový vícevtokový mokroběžný do 40°C G 1 x 105 mm Qn 2,5 m3/h vertikální   </t>
  </si>
  <si>
    <t>R722000001</t>
  </si>
  <si>
    <t xml:space="preserve">demontáž stáv.rozvodu   </t>
  </si>
  <si>
    <t>R722000002</t>
  </si>
  <si>
    <t xml:space="preserve">pol.52,aut.doplňování , D+M   </t>
  </si>
  <si>
    <t xml:space="preserve">230V, včetně armatur a oddělovací armatury   </t>
  </si>
  <si>
    <t>R722000003</t>
  </si>
  <si>
    <t xml:space="preserve">revize stáv. boileru   </t>
  </si>
  <si>
    <t>R722000005</t>
  </si>
  <si>
    <t xml:space="preserve">autom.reg.ventil DN25 směšovací, D+M   </t>
  </si>
  <si>
    <t xml:space="preserve">hlídá teplotu výstupní vody na 50C   </t>
  </si>
  <si>
    <t>723</t>
  </si>
  <si>
    <t xml:space="preserve">Zdravotechnika - vnitřní plynovod   </t>
  </si>
  <si>
    <t>723111203</t>
  </si>
  <si>
    <t xml:space="preserve">Potrubí ocelové závitové černé bezešvé svařované běžné DN 20   </t>
  </si>
  <si>
    <t>723111204</t>
  </si>
  <si>
    <t xml:space="preserve">Potrubí ocelové závitové černé bezešvé svařované běžné DN 25   </t>
  </si>
  <si>
    <t>723111205</t>
  </si>
  <si>
    <t xml:space="preserve">Potrubí ocelové závitové černé bezešvé svařované běžné DN 32   </t>
  </si>
  <si>
    <t>723190203</t>
  </si>
  <si>
    <t xml:space="preserve">Přípojka plynovodní ocelová závitová černá bezešvá spojovaná na závit běžná DN 20   </t>
  </si>
  <si>
    <t>723231163</t>
  </si>
  <si>
    <t xml:space="preserve">Kohout kulový přímý G 3/4 PN 42 do 185°C plnoprůtokový vnitřní závit těžká řada   </t>
  </si>
  <si>
    <t>R723000001</t>
  </si>
  <si>
    <t xml:space="preserve">nutná(minimální) demontáž pl.rozvodů   </t>
  </si>
  <si>
    <t>R723000002</t>
  </si>
  <si>
    <t xml:space="preserve">aut.hav.ventil (babka) DN 32, D+M   </t>
  </si>
  <si>
    <t>R723000003</t>
  </si>
  <si>
    <t xml:space="preserve">revize rozvodu plynu komplet   </t>
  </si>
  <si>
    <t xml:space="preserve">ukončeno zápisem   </t>
  </si>
  <si>
    <t>R723000011</t>
  </si>
  <si>
    <t xml:space="preserve">nátěr pl.rozvodů do DN 32   </t>
  </si>
  <si>
    <t xml:space="preserve">dvojnásobný vrchní, žlutý   </t>
  </si>
  <si>
    <t>731</t>
  </si>
  <si>
    <t xml:space="preserve">Ústřední vytápění - kotelny   </t>
  </si>
  <si>
    <t>731200826</t>
  </si>
  <si>
    <t xml:space="preserve">Demontáž kotle ocelového na plynná nebo kapalná paliva výkon do 60 kW   </t>
  </si>
  <si>
    <t xml:space="preserve">Demontáž kotlů Destila DPL 50 do sběru, odvoz mimo objekt   </t>
  </si>
  <si>
    <t>731391815</t>
  </si>
  <si>
    <t xml:space="preserve">Vypuštění vody z kotle samospádem plocha kotle do 100 m2   </t>
  </si>
  <si>
    <t xml:space="preserve">Před zahájením demontáže   </t>
  </si>
  <si>
    <t>R731000001</t>
  </si>
  <si>
    <t xml:space="preserve">pol.1, Kondenzační kotel 49 kW, D   </t>
  </si>
  <si>
    <t xml:space="preserve">Nástěnný, 49 kW   </t>
  </si>
  <si>
    <t>R7310000011</t>
  </si>
  <si>
    <t xml:space="preserve">pol.2, sada sifonu, D   </t>
  </si>
  <si>
    <t xml:space="preserve">dodávka s kotlem   </t>
  </si>
  <si>
    <t>R7310000012</t>
  </si>
  <si>
    <t xml:space="preserve">pol.3, sada prřipojovacích kohoutů, 1", D   </t>
  </si>
  <si>
    <t>731244494</t>
  </si>
  <si>
    <t xml:space="preserve">Montáž kotle ocelového závěsného na plyn kondenzačního o výkonu do 50 kW   </t>
  </si>
  <si>
    <t xml:space="preserve">montáž položek1,2,3   </t>
  </si>
  <si>
    <t>731191945</t>
  </si>
  <si>
    <t xml:space="preserve">Napuštění kotle po opravě plocha kotle do 100 m2   </t>
  </si>
  <si>
    <t xml:space="preserve">napuštění kotle (systému) pro rekonstrukci   </t>
  </si>
  <si>
    <t>7312444941</t>
  </si>
  <si>
    <t xml:space="preserve">Oživení kotlů   </t>
  </si>
  <si>
    <t xml:space="preserve">specialistou dané firmy, včetně dopravy, ořživení musí být po montáži všech komponentů a
elektrického propojení   </t>
  </si>
  <si>
    <t>R7310000014</t>
  </si>
  <si>
    <t xml:space="preserve">pol.4, termohydraulický rozdělovač 5000l/h, D   </t>
  </si>
  <si>
    <t xml:space="preserve">včetně izolace, dodávka s kotlem   </t>
  </si>
  <si>
    <t>R7310000015</t>
  </si>
  <si>
    <t xml:space="preserve">pol.5, neutralizační zaízení, vč.granulátu, D   </t>
  </si>
  <si>
    <t>R7310000016</t>
  </si>
  <si>
    <t xml:space="preserve">pol.6, regulace ekvitermní, D   </t>
  </si>
  <si>
    <t xml:space="preserve">včetně venkovního čidla, reguluje i TV, dodávka s kotlem   </t>
  </si>
  <si>
    <t>R7310000017</t>
  </si>
  <si>
    <t xml:space="preserve">pol.7, kaskádový modul, vč. čidla na THR, D   </t>
  </si>
  <si>
    <t>R7310000018</t>
  </si>
  <si>
    <t xml:space="preserve">pol.8, modul pro směšovaný okruh, D   </t>
  </si>
  <si>
    <t>R731000002</t>
  </si>
  <si>
    <t xml:space="preserve">pol.9, zásobník TV 120l, D   </t>
  </si>
  <si>
    <t>R7310000021</t>
  </si>
  <si>
    <t xml:space="preserve">pol10, sada čidla TV, D   </t>
  </si>
  <si>
    <t>R731000003</t>
  </si>
  <si>
    <t xml:space="preserve">pol.11, demineralizační sada, D   </t>
  </si>
  <si>
    <t xml:space="preserve">platí pro daný typ kotle, dodávka skotlem, včetně náhrádní náplně, připojovací sady s měřičem vodivost, vodoměr, izolaci, konzolui   </t>
  </si>
  <si>
    <t>R731000011</t>
  </si>
  <si>
    <t xml:space="preserve">montáž ostatních komponentů dodaných s kotlem   </t>
  </si>
  <si>
    <t xml:space="preserve">montáž položek 4,5,6,7,8,9,10,11   </t>
  </si>
  <si>
    <t>R731000031</t>
  </si>
  <si>
    <t xml:space="preserve">pol.12, adaptér pro dělené odkouření, 2x80, D   </t>
  </si>
  <si>
    <t>R731000032</t>
  </si>
  <si>
    <t xml:space="preserve">pol.13, sada pro dva kotle pro společné sání DN 110, D   </t>
  </si>
  <si>
    <t>R731000033</t>
  </si>
  <si>
    <t xml:space="preserve">pol.14, trubka DN110, 1m, D   </t>
  </si>
  <si>
    <t>R731000034</t>
  </si>
  <si>
    <t xml:space="preserve">pol.15, trubka DN 110, 2m, D   </t>
  </si>
  <si>
    <t>R731000035</t>
  </si>
  <si>
    <t xml:space="preserve">pol.16, sada pro odkouření pro dva kotle DN 125, D   </t>
  </si>
  <si>
    <t>R731000036</t>
  </si>
  <si>
    <t xml:space="preserve">pol.17, koleno DN 125, 87, D   </t>
  </si>
  <si>
    <t>R731000037</t>
  </si>
  <si>
    <t xml:space="preserve">pol.18, trubka revizní DN 125   </t>
  </si>
  <si>
    <t>R731000038</t>
  </si>
  <si>
    <t xml:space="preserve">pol.19, trubka DN 125, 2m, D   </t>
  </si>
  <si>
    <t>R731000039</t>
  </si>
  <si>
    <t xml:space="preserve">pol.20, trubka DN 125, 0,5m, D   </t>
  </si>
  <si>
    <t>R731000040</t>
  </si>
  <si>
    <t xml:space="preserve">pol.21, sada šachty DN 125, vč,patn.kolena a hlavice, D   </t>
  </si>
  <si>
    <t>R731000012</t>
  </si>
  <si>
    <t xml:space="preserve">montáž komponentů odkouření dodaných s kotlem   </t>
  </si>
  <si>
    <t xml:space="preserve">montáž položek 12-21
přívod spalovacího vzduchu a odkouření
nutno doměřit na stavbě   </t>
  </si>
  <si>
    <t xml:space="preserve">Ústřední vytápění - vyregulování ot.systému   </t>
  </si>
  <si>
    <t>R734000041</t>
  </si>
  <si>
    <t xml:space="preserve">demontáž a montáž krytů   </t>
  </si>
  <si>
    <t xml:space="preserve">zpřístupnění ventilů   </t>
  </si>
  <si>
    <t>734430831</t>
  </si>
  <si>
    <t xml:space="preserve">Demontáž termostatické hlavice   </t>
  </si>
  <si>
    <t xml:space="preserve">nutná demontáž termostatické hlavice   </t>
  </si>
  <si>
    <t>734291911</t>
  </si>
  <si>
    <t xml:space="preserve">Přenastavení regulace na ventilu závitového regulačního nebo kohoutu závitového do G 1/2   </t>
  </si>
  <si>
    <t xml:space="preserve">přenastavení regulace na ventilu radiátorovém   </t>
  </si>
  <si>
    <t>734291951</t>
  </si>
  <si>
    <t xml:space="preserve">Zpětná montáž hlavice ručního a termostatického ovládání   </t>
  </si>
  <si>
    <t>R731000089</t>
  </si>
  <si>
    <t>732</t>
  </si>
  <si>
    <t xml:space="preserve">Ústřední vytápění - strojovny   </t>
  </si>
  <si>
    <t>732293810</t>
  </si>
  <si>
    <t xml:space="preserve">Rozřezání konstrukcí podpěrných nádrží a nádob   </t>
  </si>
  <si>
    <t xml:space="preserve">demontáž expanzní nádoby ČKD á 280l, přesun před objekt   </t>
  </si>
  <si>
    <t>732420812</t>
  </si>
  <si>
    <t xml:space="preserve">Demontáž čerpadla oběhového spirálního DN 40   </t>
  </si>
  <si>
    <t>732199100</t>
  </si>
  <si>
    <t xml:space="preserve">Montáž orientačních štítků, D+M   </t>
  </si>
  <si>
    <t>R732000001</t>
  </si>
  <si>
    <t xml:space="preserve">pol.33, čerpadlo TV, D   </t>
  </si>
  <si>
    <t xml:space="preserve">při 4,0m3/h dá 6,1m v.sl., 230V/128W/1,03A   </t>
  </si>
  <si>
    <t>732429122</t>
  </si>
  <si>
    <t xml:space="preserve">Montáž čerpadla oběhového suchoběžného přírubového DN 32 monoblokové   </t>
  </si>
  <si>
    <t>R732000002</t>
  </si>
  <si>
    <t xml:space="preserve">pol.31, čerpadlo topné vody, D   </t>
  </si>
  <si>
    <t xml:space="preserve">čerpadlo v napojovacím uzlu topné vody, při 4,0m3/h dá 5,6m v.sl., 230V/194W/1,56A   </t>
  </si>
  <si>
    <t>732429123</t>
  </si>
  <si>
    <t xml:space="preserve">Montáž čerpadla oběhového suchoběžného přírubového DN 40 monoblokové   </t>
  </si>
  <si>
    <t>R732000003</t>
  </si>
  <si>
    <t xml:space="preserve">pol.32, tlaková expanzní nádoba, N200/6,D   </t>
  </si>
  <si>
    <t>R7320000031</t>
  </si>
  <si>
    <t xml:space="preserve">spec.uzav.ventil MK 1", D   </t>
  </si>
  <si>
    <t>R732000021</t>
  </si>
  <si>
    <t xml:space="preserve">montáž expanzní nádoby   </t>
  </si>
  <si>
    <t>733</t>
  </si>
  <si>
    <t xml:space="preserve">Ústřední vytápění - rozvodné potrubí   </t>
  </si>
  <si>
    <t>733110806</t>
  </si>
  <si>
    <t xml:space="preserve">Demontáž potrubí ocelového závitového do DN 32   </t>
  </si>
  <si>
    <t>733110808</t>
  </si>
  <si>
    <t xml:space="preserve">Demontáž potrubí ocelového závitového do DN 50   </t>
  </si>
  <si>
    <t>733110810</t>
  </si>
  <si>
    <t xml:space="preserve">Demontáž potrubí ocelového závitového do DN 80   </t>
  </si>
  <si>
    <t>733190801</t>
  </si>
  <si>
    <t xml:space="preserve">Odřezání objímky dvojité do DN 50   </t>
  </si>
  <si>
    <t>733223204</t>
  </si>
  <si>
    <t xml:space="preserve">Potrubí měděné tvrdé spojované tvrdým pájením do D 22x1   </t>
  </si>
  <si>
    <t>733223205</t>
  </si>
  <si>
    <t xml:space="preserve">Potrubí měděné tvrdé spojované tvrdým pájením D 28x1,5   </t>
  </si>
  <si>
    <t>733223207</t>
  </si>
  <si>
    <t xml:space="preserve">Potrubí měděné tvrdé spojované tvrdým pájením D 42x1,5   </t>
  </si>
  <si>
    <t>733191928</t>
  </si>
  <si>
    <t xml:space="preserve">Navaření odbočky na potrubí ocelové závitové DN 50   </t>
  </si>
  <si>
    <t>733190108</t>
  </si>
  <si>
    <t xml:space="preserve">Zkouška těsnosti potrubí ocelové závitové do DN 50   </t>
  </si>
  <si>
    <t xml:space="preserve">kontrola topného systému celé školky   </t>
  </si>
  <si>
    <t>734</t>
  </si>
  <si>
    <t xml:space="preserve">Ústřední vytápění - armatury   </t>
  </si>
  <si>
    <t>734100811</t>
  </si>
  <si>
    <t xml:space="preserve">Demontáž armatury přírubové se dvěma přírubami do DN 50   </t>
  </si>
  <si>
    <t xml:space="preserve">včetně teploměrů, manometrů ap.   </t>
  </si>
  <si>
    <t>734291124</t>
  </si>
  <si>
    <t xml:space="preserve">Kohout plnící a vypouštěcí G 3/4 PN 10 do 90°C závitový   </t>
  </si>
  <si>
    <t xml:space="preserve">v nejnižším místě otopné soustavy   </t>
  </si>
  <si>
    <t>734291244</t>
  </si>
  <si>
    <t xml:space="preserve">Filtr závitový přímý G 1 PN 16 do 130°C s vnitřními závity   </t>
  </si>
  <si>
    <t xml:space="preserve">Na větvi k ohřívači vody   </t>
  </si>
  <si>
    <t>734291246</t>
  </si>
  <si>
    <t xml:space="preserve">Filtr závitový přímý G 1 1/2 PN 16 do 130°C s vnitřními závity   </t>
  </si>
  <si>
    <t xml:space="preserve">na topné větvi   </t>
  </si>
  <si>
    <t>734292765</t>
  </si>
  <si>
    <t xml:space="preserve">Kohout kulový přímý G 1 PN 42 do 185°C vnější a vnitřní závit   </t>
  </si>
  <si>
    <t xml:space="preserve">k ohřívači TV   </t>
  </si>
  <si>
    <t>734292767</t>
  </si>
  <si>
    <t xml:space="preserve">Kohout kulový přímý G 1 1/2 PN 42 do 185°C vnější a vnitřní závit   </t>
  </si>
  <si>
    <t xml:space="preserve">na větvi topení   </t>
  </si>
  <si>
    <t>734411101</t>
  </si>
  <si>
    <t xml:space="preserve">Teploměr technický s pevným stonkem a jímkou zadní připojení průměr 63 mm délky 50 mm   </t>
  </si>
  <si>
    <t xml:space="preserve">teploměr příložný do 100C   </t>
  </si>
  <si>
    <t>734421101</t>
  </si>
  <si>
    <t xml:space="preserve">Tlakoměr s pevným stonkem a zpětnou klapkou tlak 0-16 bar průměr 50 mm spodní připojení   </t>
  </si>
  <si>
    <t xml:space="preserve">tlakoměr na potrubí k expanzní nádobě   </t>
  </si>
  <si>
    <t>R734000001</t>
  </si>
  <si>
    <t xml:space="preserve">Automatický odvzdušňovací ventil D+M   </t>
  </si>
  <si>
    <t xml:space="preserve">v nejvyšších místech soustavy   </t>
  </si>
  <si>
    <t>R734000002</t>
  </si>
  <si>
    <t xml:space="preserve">Směšovací ventil DN 32, kv=4,4m3/h, D+M   </t>
  </si>
  <si>
    <t xml:space="preserve">včetně servopohonu 230V   </t>
  </si>
  <si>
    <t>741</t>
  </si>
  <si>
    <t xml:space="preserve">Elektroinstalace - silnoproud   </t>
  </si>
  <si>
    <t>R741000001</t>
  </si>
  <si>
    <t xml:space="preserve">elektrický přímotopný panel 1kW, D   </t>
  </si>
  <si>
    <t xml:space="preserve">včetně zabudovaného termostatu, temperování na +5C, montáž provede profese elektro   </t>
  </si>
  <si>
    <t>900</t>
  </si>
  <si>
    <t xml:space="preserve">Hodinová sazba TZB   </t>
  </si>
  <si>
    <t>R900000002</t>
  </si>
  <si>
    <t xml:space="preserve">Koordinace při stavbě   </t>
  </si>
  <si>
    <t xml:space="preserve">koordinace všech profesí, koordinace s uživatelem a investorem   </t>
  </si>
  <si>
    <t>R900000003</t>
  </si>
  <si>
    <t xml:space="preserve">topná zkouška   </t>
  </si>
  <si>
    <t xml:space="preserve">topná zkouška a doregulace objektu, v topné sezóně, ukončeno zápisem,
zároveň probíhá proškolení uživatele   </t>
  </si>
  <si>
    <t>R930000001</t>
  </si>
  <si>
    <t xml:space="preserve">demontáž stáv.odkouření   </t>
  </si>
  <si>
    <t>R930000002</t>
  </si>
  <si>
    <t xml:space="preserve">vyčištění a revize stávajícího komína   </t>
  </si>
  <si>
    <t>R930000003</t>
  </si>
  <si>
    <t xml:space="preserve">součinnost s vkládáním nové vložky DN 80   </t>
  </si>
  <si>
    <t xml:space="preserve">vložka (plast) je součástí  dodávky kotle   </t>
  </si>
  <si>
    <t>R930000004</t>
  </si>
  <si>
    <t xml:space="preserve">revize kouřových cest   </t>
  </si>
  <si>
    <t>R930000011</t>
  </si>
  <si>
    <t xml:space="preserve">odvoz materiálů TZB na skládku, či do šrotu   </t>
  </si>
  <si>
    <t xml:space="preserve">do 10km   </t>
  </si>
  <si>
    <t>Zdravotechnika, kanalizace, vodovod, plynovod, zařizovací předměty - samostatná záložka 1,2</t>
  </si>
  <si>
    <t>Ústřední vytápění - samostatná záložka 1,2</t>
  </si>
  <si>
    <t>{1e84f57e-f53c-4641-b285-eeb6d1bacc14}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</si>
  <si>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</si>
  <si>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</si>
  <si>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</si>
  <si>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</si>
  <si>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</si>
  <si>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01 - Vnější ochrana před bleskem</t>
  </si>
  <si>
    <t>KSO:</t>
  </si>
  <si>
    <t>CC-CZ:</t>
  </si>
  <si>
    <t>Místo:</t>
  </si>
  <si>
    <t>Lubina</t>
  </si>
  <si>
    <t>Datum:</t>
  </si>
  <si>
    <t>Zadavatel:</t>
  </si>
  <si>
    <t>Ing.Pavel Matura</t>
  </si>
  <si>
    <t>Zpracovatel:</t>
  </si>
  <si>
    <t>Poznámka:</t>
  </si>
  <si>
    <t>Cena bez DPH</t>
  </si>
  <si>
    <t>Základ daně</t>
  </si>
  <si>
    <t>Sazba daně</t>
  </si>
  <si>
    <t>Výše daně</t>
  </si>
  <si>
    <t>základní</t>
  </si>
  <si>
    <t>snížená</t>
  </si>
  <si>
    <t>zákl. přenesená</t>
  </si>
  <si>
    <t>sníž. přenesená</t>
  </si>
  <si>
    <t>nulová</t>
  </si>
  <si>
    <t>Cena s DPH</t>
  </si>
  <si>
    <t>Projektant</t>
  </si>
  <si>
    <t>Zpracovatel</t>
  </si>
  <si>
    <t>Datum a podpis:</t>
  </si>
  <si>
    <t>Razítko</t>
  </si>
  <si>
    <t>Objednavatel</t>
  </si>
  <si>
    <t>REKAPITULACE ČLENĚNÍ SOUPISU PRACÍ</t>
  </si>
  <si>
    <t>Kód dílu - Popis</t>
  </si>
  <si>
    <t>Cena celkem [CZK]</t>
  </si>
  <si>
    <t>Náklady ze soupisu prací</t>
  </si>
  <si>
    <t>-1</t>
  </si>
  <si>
    <t>01A - Napojení na stávající uzemnění</t>
  </si>
  <si>
    <t>01B - Jímací soustava</t>
  </si>
  <si>
    <t>SOUPIS PRACÍ</t>
  </si>
  <si>
    <t>PČ</t>
  </si>
  <si>
    <t>Typ</t>
  </si>
  <si>
    <t>Kód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</si>
  <si>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</si>
  <si>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</si>
  <si>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</si>
  <si>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</si>
  <si>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</si>
  <si>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</si>
  <si>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</si>
  <si>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</si>
  <si>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</si>
  <si>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</si>
  <si>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</si>
  <si>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D</t>
  </si>
  <si>
    <t>01A</t>
  </si>
  <si>
    <t>Napojení na stávající uzemnění</t>
  </si>
  <si>
    <t>0</t>
  </si>
  <si>
    <t>ROZPOCET</t>
  </si>
  <si>
    <t>K</t>
  </si>
  <si>
    <t>741420022</t>
  </si>
  <si>
    <t>Montáž svorka hromosvodná se 3 šrouby</t>
  </si>
  <si>
    <t>CS ÚRS 2019 01</t>
  </si>
  <si>
    <t>676083972</t>
  </si>
  <si>
    <t>M</t>
  </si>
  <si>
    <t>35442040</t>
  </si>
  <si>
    <t>svorka uzemnění nerez pro zemnící pásku a drát</t>
  </si>
  <si>
    <t>-880801363</t>
  </si>
  <si>
    <t>741420021</t>
  </si>
  <si>
    <t>Montáž svorka hromosvodná se 2 šrouby</t>
  </si>
  <si>
    <t>1526490697</t>
  </si>
  <si>
    <t>741420083</t>
  </si>
  <si>
    <t>Montáž vedení hromosvodné-štítek k označení svodu</t>
  </si>
  <si>
    <t>1109762442</t>
  </si>
  <si>
    <t>35442034</t>
  </si>
  <si>
    <t>svorka uzemnění nerez zkušební, 81 mm</t>
  </si>
  <si>
    <t>-1471505671</t>
  </si>
  <si>
    <t>741420051</t>
  </si>
  <si>
    <t>Montáž vedení hromosvodné-úhelník nebo trubka s držáky do zdiva</t>
  </si>
  <si>
    <t>-1167874342</t>
  </si>
  <si>
    <t>35441802</t>
  </si>
  <si>
    <t>úhelník ochranný na ochranu svodu - 1700 mm, nerez</t>
  </si>
  <si>
    <t>-1733194590</t>
  </si>
  <si>
    <t>35441838</t>
  </si>
  <si>
    <t>držák ochranného úhelníku středový s vrutem - 250 mm, Cu</t>
  </si>
  <si>
    <t>340298187</t>
  </si>
  <si>
    <t>01B</t>
  </si>
  <si>
    <t>Jímací soustava</t>
  </si>
  <si>
    <t>9</t>
  </si>
  <si>
    <t>741420001</t>
  </si>
  <si>
    <t>Montáž drát nebo lano hromosvodné svodové D do 10 mm s podpěrou</t>
  </si>
  <si>
    <t>1377610511</t>
  </si>
  <si>
    <t>10</t>
  </si>
  <si>
    <t>35441077</t>
  </si>
  <si>
    <t>drát D 8mm AlMgSi</t>
  </si>
  <si>
    <t>-2133859440</t>
  </si>
  <si>
    <t>P</t>
  </si>
  <si>
    <t>Poznámka k položce:_x000D_
Drát na jímací vedení na střeše</t>
  </si>
  <si>
    <t>11</t>
  </si>
  <si>
    <t>35441550</t>
  </si>
  <si>
    <t>podpěra vedení FeZn na lepenkovou krytinu a eternit 100 mm</t>
  </si>
  <si>
    <t>-1958407902</t>
  </si>
  <si>
    <t>Poznámka k položce:_x000D_
podpěra vedení na ploché střechy - beton FeZn - 1kg</t>
  </si>
  <si>
    <t>12</t>
  </si>
  <si>
    <t>-744779717</t>
  </si>
  <si>
    <t>13</t>
  </si>
  <si>
    <t>-1607177141</t>
  </si>
  <si>
    <t>Poznámka k položce:_x000D_
Drát použitý na svody</t>
  </si>
  <si>
    <t>14</t>
  </si>
  <si>
    <t>35441690</t>
  </si>
  <si>
    <t>podpěry vedení hromosvodu do zdiva, Cu</t>
  </si>
  <si>
    <t>-1838687306</t>
  </si>
  <si>
    <t>15</t>
  </si>
  <si>
    <t>-1807967619</t>
  </si>
  <si>
    <t>16</t>
  </si>
  <si>
    <t>35441885</t>
  </si>
  <si>
    <t>svorka spojovací pro lano D 8-10 mm</t>
  </si>
  <si>
    <t>1671729720</t>
  </si>
  <si>
    <t>17</t>
  </si>
  <si>
    <t>35441905</t>
  </si>
  <si>
    <t>svorka připojovací k připojení okapových žlabů</t>
  </si>
  <si>
    <t>1079932632</t>
  </si>
  <si>
    <t>18</t>
  </si>
  <si>
    <t>35441895</t>
  </si>
  <si>
    <t>svorka připojovací k připojení kovových částí</t>
  </si>
  <si>
    <t>-121721042</t>
  </si>
  <si>
    <t>19</t>
  </si>
  <si>
    <t>741430005</t>
  </si>
  <si>
    <t>Montáž tyč jímací délky do 3 m na stojan</t>
  </si>
  <si>
    <t>-1827570401</t>
  </si>
  <si>
    <t>20</t>
  </si>
  <si>
    <t>35441123</t>
  </si>
  <si>
    <t>tyč jímací s rovným koncem 2000 mm nerez</t>
  </si>
  <si>
    <t>-1864196230</t>
  </si>
  <si>
    <t>21</t>
  </si>
  <si>
    <t>35441124</t>
  </si>
  <si>
    <t>tyč jímací s rovným koncem 3000 mm nerez</t>
  </si>
  <si>
    <t>1869904961</t>
  </si>
  <si>
    <t>{0519a8ad-6365-4702-8164-e04207c11955}</t>
  </si>
  <si>
    <t>02 - Revize</t>
  </si>
  <si>
    <t>02A - Revize hromosvodu</t>
  </si>
  <si>
    <t>02B - Revize elektroinstalace</t>
  </si>
  <si>
    <t>02A</t>
  </si>
  <si>
    <t>Revize hromosvodu</t>
  </si>
  <si>
    <t>580105022</t>
  </si>
  <si>
    <t>Kontrola stavu ochrany před úderem blesku mřížové soustavy do 8 svodů</t>
  </si>
  <si>
    <t>svod</t>
  </si>
  <si>
    <t>-1413603821</t>
  </si>
  <si>
    <t>580105062</t>
  </si>
  <si>
    <t>Měření zemního odporu do 8 svodů</t>
  </si>
  <si>
    <t>měření</t>
  </si>
  <si>
    <t>-23738287</t>
  </si>
  <si>
    <t>580106010</t>
  </si>
  <si>
    <t>Měření zemního přechodového odporu uzemnění ochranného nebo pracovního</t>
  </si>
  <si>
    <t>-956677773</t>
  </si>
  <si>
    <t>580107015</t>
  </si>
  <si>
    <t>Demontáž a zpětná montáž zkušební svorky uzemnění</t>
  </si>
  <si>
    <t>1800642650</t>
  </si>
  <si>
    <t>HZS4211</t>
  </si>
  <si>
    <t>Hodinová zúčtovací sazba revizní technik</t>
  </si>
  <si>
    <t>hod</t>
  </si>
  <si>
    <t>586641891</t>
  </si>
  <si>
    <t>02B</t>
  </si>
  <si>
    <t>Revize elektroinstalace</t>
  </si>
  <si>
    <t>741810001</t>
  </si>
  <si>
    <t>Celková prohlídka elektrického rozvodu a zařízení do 100 000,- Kč</t>
  </si>
  <si>
    <t>-1211923711</t>
  </si>
  <si>
    <t>{99ba8407-b400-4582-a668-2f7202be02fc}</t>
  </si>
  <si>
    <t>03 - Připojení VZT jednotek v učebnách</t>
  </si>
  <si>
    <t>03A - Připojení jednotky do zásuvky 230V</t>
  </si>
  <si>
    <t>03A</t>
  </si>
  <si>
    <t>Připojení jednotky do zásuvky 230V</t>
  </si>
  <si>
    <t>HZS2222</t>
  </si>
  <si>
    <t>Hodinová zúčtovací sazba elektrikář odborný</t>
  </si>
  <si>
    <t>207094662</t>
  </si>
  <si>
    <t>{926f7ca5-993f-449e-ad30-741f6d50ac9e}</t>
  </si>
  <si>
    <t>04A - Elektroinstalace v kotelně - uznatelné</t>
  </si>
  <si>
    <t>04A - Hlavní přívod do kotelny</t>
  </si>
  <si>
    <t>04B - Demontáž stávající elektroinstalace</t>
  </si>
  <si>
    <t>04C - Elektromontážní práce</t>
  </si>
  <si>
    <t>04D - Zabezpečení kotelny dle ČSN 06 0310 Z2</t>
  </si>
  <si>
    <t>04E - Nastavení systému, oživení a uvedení do provozu</t>
  </si>
  <si>
    <t>04F - RK - Rozvaděč kotelny</t>
  </si>
  <si>
    <t>04G - Příprava pro instalaci přímotopu</t>
  </si>
  <si>
    <t>04A</t>
  </si>
  <si>
    <t>Hlavní přívod do kotelny</t>
  </si>
  <si>
    <t>741110511</t>
  </si>
  <si>
    <t>Montáž lišta a kanálek vkládací šířky do 60 mm s víčkem</t>
  </si>
  <si>
    <t>867910540</t>
  </si>
  <si>
    <t>34571008</t>
  </si>
  <si>
    <t>lišta elektroinstalační hranatá bílá 40 x 40</t>
  </si>
  <si>
    <t>32</t>
  </si>
  <si>
    <t>1951397327</t>
  </si>
  <si>
    <t>741122232</t>
  </si>
  <si>
    <t>Montáž kabel Cu plný kulatý žíla 5x4 až 6 mm2 uložený volně (CYKY)</t>
  </si>
  <si>
    <t>-1070495952</t>
  </si>
  <si>
    <t>34111098</t>
  </si>
  <si>
    <t>kabel silový s Cu jádrem 1 kV 5x4mm2</t>
  </si>
  <si>
    <t>-131310890</t>
  </si>
  <si>
    <t>741130003</t>
  </si>
  <si>
    <t>Ukončení vodič izolovaný do 4 mm2 v rozváděči nebo na přístroji</t>
  </si>
  <si>
    <t>1016238581</t>
  </si>
  <si>
    <t>04B</t>
  </si>
  <si>
    <t>Demontáž stávající elektroinstalace</t>
  </si>
  <si>
    <t>741112801</t>
  </si>
  <si>
    <t>Demontáž elektroinstalačních lišt nástěnných vkládacích uložených pevně</t>
  </si>
  <si>
    <t>1965992991</t>
  </si>
  <si>
    <t>741211833</t>
  </si>
  <si>
    <t>Demontáž rozvodnic kovových na povrchu s krytím do IPx4 plochou do 0,8 m2</t>
  </si>
  <si>
    <t>1766263284</t>
  </si>
  <si>
    <t>741213811</t>
  </si>
  <si>
    <t>Demontáž kabelu silového z rozvodnice průřezu žil do 4 mm2 bez zachování funkčnosti</t>
  </si>
  <si>
    <t>-441429200</t>
  </si>
  <si>
    <t>741311813</t>
  </si>
  <si>
    <t>Demontáž spínačů nástěnných normálních do 10 A šroubových bez zachování funkčnosti do 2 svorek</t>
  </si>
  <si>
    <t>1371151586</t>
  </si>
  <si>
    <t>741315853</t>
  </si>
  <si>
    <t>Demontáž zásuvek průmyslových nástěnných venkovních bezšroubových bez zachování funkčnosti 2P+PE</t>
  </si>
  <si>
    <t>-1693973280</t>
  </si>
  <si>
    <t>741371823</t>
  </si>
  <si>
    <t>Demontáž osvětlovacího modulového systému zářivkového délky přes 1100 mm bez zachováním funkčnosti</t>
  </si>
  <si>
    <t>-673540816</t>
  </si>
  <si>
    <t>HZS2221</t>
  </si>
  <si>
    <t>Hodinová zúčtovací sazba elektrikář</t>
  </si>
  <si>
    <t>-2016885351</t>
  </si>
  <si>
    <t>04C</t>
  </si>
  <si>
    <t>Elektromontážní práce</t>
  </si>
  <si>
    <t>741910411</t>
  </si>
  <si>
    <t>Montáž žlab kovový šířky do 50 mm bez víka</t>
  </si>
  <si>
    <t>1734940593</t>
  </si>
  <si>
    <t>34575491</t>
  </si>
  <si>
    <t>žlab kabelový pozinkovaný 2m/ks 50X62</t>
  </si>
  <si>
    <t>275599421</t>
  </si>
  <si>
    <t>741122611</t>
  </si>
  <si>
    <t>Montáž kabel Cu plný kulatý žíla 3x1,5 až 6 mm2 uložený pevně (CYKY)</t>
  </si>
  <si>
    <t>1025498614</t>
  </si>
  <si>
    <t>34111030</t>
  </si>
  <si>
    <t>kabel silový s Cu jádrem 1 kV 3x1,5mm2</t>
  </si>
  <si>
    <t>1485807594</t>
  </si>
  <si>
    <t>34111036</t>
  </si>
  <si>
    <t>kabel silový s Cu jádrem 1 kV 3x2,5mm2</t>
  </si>
  <si>
    <t>1896922556</t>
  </si>
  <si>
    <t>741124731</t>
  </si>
  <si>
    <t>Montáž kabel Cu stíněný ovládací žíly 2 až 19x0,8 mm2 uložený pevně (JYTY)</t>
  </si>
  <si>
    <t>-1165200820</t>
  </si>
  <si>
    <t>34121580</t>
  </si>
  <si>
    <t>kabel ovládací stíněný 2x0,8mm</t>
  </si>
  <si>
    <t>609443231</t>
  </si>
  <si>
    <t>34121582</t>
  </si>
  <si>
    <t>kabel ovládací stíněný 4x0,8mm</t>
  </si>
  <si>
    <t>650348980</t>
  </si>
  <si>
    <t>741120301</t>
  </si>
  <si>
    <t>Montáž vodič Cu izolovaný plný a laněný s PVC pláštěm žíla 0,55-16 mm2 pevně (CY, CHAH-R(V))</t>
  </si>
  <si>
    <t>26513693</t>
  </si>
  <si>
    <t>22</t>
  </si>
  <si>
    <t>34140826</t>
  </si>
  <si>
    <t>vodič silový s Cu jádrem 6mm2</t>
  </si>
  <si>
    <t>790874046</t>
  </si>
  <si>
    <t>23</t>
  </si>
  <si>
    <t>34142160</t>
  </si>
  <si>
    <t>vodič silový s Cu jádrem 25mm2</t>
  </si>
  <si>
    <t>1189573907</t>
  </si>
  <si>
    <t>24</t>
  </si>
  <si>
    <t>741112021</t>
  </si>
  <si>
    <t>Montáž krabice nástěnná plastová čtyřhranná do 100x100 mm</t>
  </si>
  <si>
    <t>-531226426</t>
  </si>
  <si>
    <t>25</t>
  </si>
  <si>
    <t>34571533</t>
  </si>
  <si>
    <t>krabice odbočná z polystyrénu D 9020/CR 88x88x53mm 4xEST 13,5 bez svorkovnice</t>
  </si>
  <si>
    <t>-85539643</t>
  </si>
  <si>
    <t>26</t>
  </si>
  <si>
    <t>741310042</t>
  </si>
  <si>
    <t>Montáž přepínač nástěnný 6-střídavý prostředí venkovní/mokré</t>
  </si>
  <si>
    <t>1883830666</t>
  </si>
  <si>
    <t>27</t>
  </si>
  <si>
    <t>34535552</t>
  </si>
  <si>
    <t>přepínač střídavý řazení 6 10A 3553-01289 bílý</t>
  </si>
  <si>
    <t>-1807870259</t>
  </si>
  <si>
    <t>741313082</t>
  </si>
  <si>
    <t>Montáž zásuvka chráněná v krabici šroubové připojení 2P+PE prostředí venkovní, mokré</t>
  </si>
  <si>
    <t>1533398797</t>
  </si>
  <si>
    <t>29</t>
  </si>
  <si>
    <t>35811077</t>
  </si>
  <si>
    <t>zásuvka nepropustná nástěnná 16A 220 V 3pólová</t>
  </si>
  <si>
    <t>-1242651547</t>
  </si>
  <si>
    <t>30</t>
  </si>
  <si>
    <t>741371004</t>
  </si>
  <si>
    <t>Montáž svítidlo zářivkové bytové stropní přisazené 2 zdroje s krytem</t>
  </si>
  <si>
    <t>628060616</t>
  </si>
  <si>
    <t>31</t>
  </si>
  <si>
    <t>34833110</t>
  </si>
  <si>
    <t>svítidlo zářivkové průmyslové prachotěsné IP66, čirí akrylát, elektronický předřadník, 2x35W, délka 1572 mm</t>
  </si>
  <si>
    <t>1385840286</t>
  </si>
  <si>
    <t>741372021</t>
  </si>
  <si>
    <t>Montáž svítidlo LED bytové přisazené nástěnné panelové do 0,09 m2</t>
  </si>
  <si>
    <t>1214724763</t>
  </si>
  <si>
    <t>33</t>
  </si>
  <si>
    <t>34838100</t>
  </si>
  <si>
    <t>svítidlo dočasné nouzové osvětlení, IP66  1x18W, 1h</t>
  </si>
  <si>
    <t>-486794441</t>
  </si>
  <si>
    <t>04D</t>
  </si>
  <si>
    <t>Zabezpečení kotelny dle ČSN 06 0310 Z2</t>
  </si>
  <si>
    <t>34</t>
  </si>
  <si>
    <t>360410017</t>
  </si>
  <si>
    <t>Montáž snímače teploty jednoduché, typ 112 27</t>
  </si>
  <si>
    <t>512</t>
  </si>
  <si>
    <t>1826930091</t>
  </si>
  <si>
    <t>35</t>
  </si>
  <si>
    <t>360410028</t>
  </si>
  <si>
    <t>Montáž snímače teploty příložné jednoduché, typ 112 64</t>
  </si>
  <si>
    <t>1502940207</t>
  </si>
  <si>
    <t>36</t>
  </si>
  <si>
    <t>SIE01</t>
  </si>
  <si>
    <t>Sada poruchové signalizace - poruchová signalizace, zdroj 24V DC, čidlo tlaku 0-10V, čidlo zaplavení, čidlo teploty prostoru NTC, čidlo teploty v systému NTC</t>
  </si>
  <si>
    <t>kpl</t>
  </si>
  <si>
    <t>1033522513</t>
  </si>
  <si>
    <t>Poznámka k položce:_x000D_
Poruchová signalizace bude namontována v rozváděči RK</t>
  </si>
  <si>
    <t>37</t>
  </si>
  <si>
    <t>SIE02</t>
  </si>
  <si>
    <t>Dvoustupňový detektor hořlavých plynů, napájení 230V AC, 2x relé 1P (montáž mimo rozváděč)</t>
  </si>
  <si>
    <t>-44475854</t>
  </si>
  <si>
    <t>Poznámka k položce:_x000D_
V projektové dokumentaci označené jako UG81</t>
  </si>
  <si>
    <t>SIE03</t>
  </si>
  <si>
    <t>Dvoustupňový detektor oxidu uhelnatého, napájení 230V AC, 2x relé 1P (montáž mimo rozváděč)</t>
  </si>
  <si>
    <t>1494585493</t>
  </si>
  <si>
    <t>Poznámka k položce:_x000D_
V projektové dokumentaci označené jako CO81</t>
  </si>
  <si>
    <t>39</t>
  </si>
  <si>
    <t>360410076</t>
  </si>
  <si>
    <t>Montáž snímače tlaku EC</t>
  </si>
  <si>
    <t>1503538724</t>
  </si>
  <si>
    <t>40</t>
  </si>
  <si>
    <t>360410181</t>
  </si>
  <si>
    <t>Montáž elektrodové zařízení, typ EZH-12V-T</t>
  </si>
  <si>
    <t>1930917723</t>
  </si>
  <si>
    <t>41</t>
  </si>
  <si>
    <t>741112353</t>
  </si>
  <si>
    <t>Otevření nebo uzavření krabice pancéřové víčkem na 4 šrouby</t>
  </si>
  <si>
    <t>2086869172</t>
  </si>
  <si>
    <t>42</t>
  </si>
  <si>
    <t>741130001</t>
  </si>
  <si>
    <t>Ukončení vodič izolovaný do 2,5mm2 v rozváděči nebo na přístroji</t>
  </si>
  <si>
    <t>1267547662</t>
  </si>
  <si>
    <t>43</t>
  </si>
  <si>
    <t>741330371</t>
  </si>
  <si>
    <t>Montáž ovladač tlačítkový ve skříni1 tlačítkový</t>
  </si>
  <si>
    <t>786359656</t>
  </si>
  <si>
    <t>44</t>
  </si>
  <si>
    <t>SAM46</t>
  </si>
  <si>
    <t>Tlačítko nouzového zastavení, 1 VYP/1ZAP kontakt, v krabici IP65, s areatací</t>
  </si>
  <si>
    <t>923938456</t>
  </si>
  <si>
    <t>Poznámka k položce:_x000D_
Kotelna - Bezpečnostní tlačítko nouzového zastavení -SB81</t>
  </si>
  <si>
    <t>45</t>
  </si>
  <si>
    <t>-377221280</t>
  </si>
  <si>
    <t>46</t>
  </si>
  <si>
    <t>SMS47</t>
  </si>
  <si>
    <t>Tmavě šedá skříňka, 1 zelená zapuš. tlač. O22 s návratem 1Z "Start"</t>
  </si>
  <si>
    <t>1032475960</t>
  </si>
  <si>
    <t>Poznámka k položce:_x000D_
Kotelna - Kvitovací tlačítko - SK81</t>
  </si>
  <si>
    <t>47</t>
  </si>
  <si>
    <t>-318215894</t>
  </si>
  <si>
    <t>48</t>
  </si>
  <si>
    <t>SMS48</t>
  </si>
  <si>
    <t>Elektronická jednotónová průmyslová houkačka se světelnou signalizací, záblesky výbojky, 100dB, 230V/50Hz, IP65</t>
  </si>
  <si>
    <t>-582683341</t>
  </si>
  <si>
    <t>Poznámka k položce:_x000D_
Kotelna - Výstražné svítidlo poruchy, stroboskopické - HL81</t>
  </si>
  <si>
    <t>04E</t>
  </si>
  <si>
    <t>Nastavení systému, oživení a uvedení do provozu</t>
  </si>
  <si>
    <t>49</t>
  </si>
  <si>
    <t>HZS3232</t>
  </si>
  <si>
    <t>Hodinová zúčtovací sazba montér měřících zařízení odborný</t>
  </si>
  <si>
    <t>1486796950</t>
  </si>
  <si>
    <t>04F</t>
  </si>
  <si>
    <t>RK - Rozvaděč kotelny</t>
  </si>
  <si>
    <t>50</t>
  </si>
  <si>
    <t>741210002</t>
  </si>
  <si>
    <t>Montáž rozvodnice oceloplechová nebo plastová běžná do 50 kg</t>
  </si>
  <si>
    <t>-1038633351</t>
  </si>
  <si>
    <t>51</t>
  </si>
  <si>
    <t>-1778124293</t>
  </si>
  <si>
    <t>52</t>
  </si>
  <si>
    <t>PVL7180101-KSZ-RH01</t>
  </si>
  <si>
    <t>Protokol o kusové zkoušce, výrobní dokumentace</t>
  </si>
  <si>
    <t>KS</t>
  </si>
  <si>
    <t>-822302007</t>
  </si>
  <si>
    <t>53</t>
  </si>
  <si>
    <t>SMS19</t>
  </si>
  <si>
    <t>Rozvodnice NA omítku IP65 pro venkovní použití, průhledné dveře, 3 řady, 54 modulů</t>
  </si>
  <si>
    <t>-754319291</t>
  </si>
  <si>
    <t>54</t>
  </si>
  <si>
    <t>SMS20</t>
  </si>
  <si>
    <t>Hlavní vypínač na DIN lištu, modulový, Ith=25A, 20A/AC-23A/415V, uzamykatelný na visací zámek</t>
  </si>
  <si>
    <t>-1929453997</t>
  </si>
  <si>
    <t>55</t>
  </si>
  <si>
    <t>SMS21</t>
  </si>
  <si>
    <t>L1-L2-L3-N - Modulový svodič přepětí třídy T2 (II, C) pro sítě TN-C-S 400V/230V/50Hz, Iimp=20kA (8/20 µs), Up(5kA)=1000V (8/20 µs), Imax=40kA</t>
  </si>
  <si>
    <t>-1132114698</t>
  </si>
  <si>
    <t>56</t>
  </si>
  <si>
    <t>SMS22</t>
  </si>
  <si>
    <t>Jistič modulový 4A/1/B, 1-pólový, In=4A, charakteristika B, Ik=10kA</t>
  </si>
  <si>
    <t>820512720</t>
  </si>
  <si>
    <t>57</t>
  </si>
  <si>
    <t>SMS23</t>
  </si>
  <si>
    <t>Stykač modulový 25A/440V, 4 ZAP, In=25A/AC1, 4kW/400V/AC3, napětí cívky 230V AC</t>
  </si>
  <si>
    <t>2105292324</t>
  </si>
  <si>
    <t>58</t>
  </si>
  <si>
    <t>SMS24</t>
  </si>
  <si>
    <t>Jistič modulový 10A/1/B, 1-pólový, In=10A, charakteristika B, Ik=10kA</t>
  </si>
  <si>
    <t>-1184443908</t>
  </si>
  <si>
    <t>59</t>
  </si>
  <si>
    <t>SMS25</t>
  </si>
  <si>
    <t xml:space="preserve">Proudový chránič s nadproudovou ochranou modulový, 1+N/6A/B/0,03/AC, 1+N-pólový, In=6A, IΔn=30mA, charakteristika B, typ AC, Iraz=250A/8/20 µs, Ik=10kA </t>
  </si>
  <si>
    <t>-1892686033</t>
  </si>
  <si>
    <t>60</t>
  </si>
  <si>
    <t>SMS26</t>
  </si>
  <si>
    <t xml:space="preserve">Proudový chránič s nadproudovou ochranou modulový, 1+N/16A/B/0,03/AC, 1+N-pólový, In=16A, IΔn=30mA, charakteristika B, typ AC, Iraz=250A/8/20 µs, Ik=10kA </t>
  </si>
  <si>
    <t>-770295697</t>
  </si>
  <si>
    <t>SMS27</t>
  </si>
  <si>
    <t>Přepínač modulový 16A/230V, 1 PŘEP I-0-II, In=16A/AC1, páčkový</t>
  </si>
  <si>
    <t>1849581362</t>
  </si>
  <si>
    <t>SMS28</t>
  </si>
  <si>
    <t>Časové relé multifunkce, 2 funkce, 7 Časových období, zatížitelný řídicí kontakt, napájecí napětí 24-240VAC/DC, 1 přepínací kontakt</t>
  </si>
  <si>
    <t>-1541784803</t>
  </si>
  <si>
    <t>FEN01</t>
  </si>
  <si>
    <t>Modulový termostat, 1P, 10(4)A/ 250V/ AC1, rozsah 0 AŽ +60°C, včetně teplotního čidla IP 65; rozsah -40...80°C</t>
  </si>
  <si>
    <t>70893563</t>
  </si>
  <si>
    <t>SIE_GSM</t>
  </si>
  <si>
    <t xml:space="preserve">Sada pro zadílání poruchových hlášení z poruchové signalizace  po GSM až na 4 telefonní čísla.Sada obsahuje:GSM modem,anténu, držák na DIN,propojovací kabel </t>
  </si>
  <si>
    <t>-1007108580</t>
  </si>
  <si>
    <t>65</t>
  </si>
  <si>
    <t>SMS29</t>
  </si>
  <si>
    <t>Řadová svornice pojistková, Pojistka G 5x20 mm, na DIN</t>
  </si>
  <si>
    <t>-692138846</t>
  </si>
  <si>
    <t>04G</t>
  </si>
  <si>
    <t>Příprava pro instalaci přímotopu</t>
  </si>
  <si>
    <t>66</t>
  </si>
  <si>
    <t>704360722</t>
  </si>
  <si>
    <t>67</t>
  </si>
  <si>
    <t>-2102503954</t>
  </si>
  <si>
    <t>{638b667c-2eef-40bf-a289-713706999b71}</t>
  </si>
  <si>
    <t>04B - Elektroinstalace v kotelně - neuznatelné</t>
  </si>
  <si>
    <t>04B-1 - VZT - Odtahový ventilátor na WC</t>
  </si>
  <si>
    <t>04B-2 - WC - Osvětlení a ovládání</t>
  </si>
  <si>
    <t>04B-1</t>
  </si>
  <si>
    <t>VZT - Odtahový ventilátor na WC</t>
  </si>
  <si>
    <t>460680186</t>
  </si>
  <si>
    <t>Vybourání otvorů ve zdivu cihelném plochy do 0,25 m2, tloušťky do 90 cm</t>
  </si>
  <si>
    <t>-1721383585</t>
  </si>
  <si>
    <t>HZS3211</t>
  </si>
  <si>
    <t>Hodinová zúčtovací sazba montér vzduchotechniky a chlazení</t>
  </si>
  <si>
    <t>-1377465546</t>
  </si>
  <si>
    <t>VZT01</t>
  </si>
  <si>
    <t>Tichý ventilátor s časovým spínačem a plastovou zpětnou klapkou Ø 100 mm, 230VAC, IP25, příkon 8,4W, hlučnost 25dB/3m</t>
  </si>
  <si>
    <t>1218747240</t>
  </si>
  <si>
    <t>VZT02</t>
  </si>
  <si>
    <t>Plastové vzduchotechnické potrubí o průměru 100 mm a délce 0,5 m</t>
  </si>
  <si>
    <t>1690911316</t>
  </si>
  <si>
    <t>VZT03</t>
  </si>
  <si>
    <t>PVC větrací mřížka 154x154 mm se síťkou a přírubou Ø 100 mm v bílé barvě, pevné horizontální žaluzie se sklonem</t>
  </si>
  <si>
    <t>395795148</t>
  </si>
  <si>
    <t>04B-2</t>
  </si>
  <si>
    <t>WC - Osvětlení a ovládání</t>
  </si>
  <si>
    <t>1031001678</t>
  </si>
  <si>
    <t>34818210</t>
  </si>
  <si>
    <t>svítidlo bytové nástěnné plastové IP 42  109, 1x9 W</t>
  </si>
  <si>
    <t>-1374552944</t>
  </si>
  <si>
    <t>741311004</t>
  </si>
  <si>
    <t>Montáž čidlo pohybu nástěnné se zapojením vodičů</t>
  </si>
  <si>
    <t>-2058674144</t>
  </si>
  <si>
    <t>34535900</t>
  </si>
  <si>
    <t>spínač schodišťový časový SA-10E-230</t>
  </si>
  <si>
    <t>703994929</t>
  </si>
  <si>
    <t>-73573924</t>
  </si>
  <si>
    <t>-1744837230</t>
  </si>
  <si>
    <t>Elektroinstalace - samostatná záložka 3</t>
  </si>
  <si>
    <t>Vzduchotechnika - samostatná záložka 4</t>
  </si>
  <si>
    <t>Objekt:   Větrání</t>
  </si>
  <si>
    <t>751</t>
  </si>
  <si>
    <t xml:space="preserve">Vzduchotechnika   </t>
  </si>
  <si>
    <t>R751000001</t>
  </si>
  <si>
    <t xml:space="preserve">Rekuperační jednotka lokální stojatá a příslušenství   </t>
  </si>
  <si>
    <t>R7510000011</t>
  </si>
  <si>
    <t xml:space="preserve">doprava jednotek do místa plnění   </t>
  </si>
  <si>
    <t>R7510000012</t>
  </si>
  <si>
    <t xml:space="preserve">doprava jednotek na stavbě   </t>
  </si>
  <si>
    <t>R7510000013</t>
  </si>
  <si>
    <t xml:space="preserve">montáž 4ks jednotek   </t>
  </si>
  <si>
    <t>R7510000014</t>
  </si>
  <si>
    <t xml:space="preserve">oživení 4ks jednotek   </t>
  </si>
  <si>
    <t xml:space="preserve">specialistou na daný typ jednotky   </t>
  </si>
  <si>
    <t>R7510000015</t>
  </si>
  <si>
    <t xml:space="preserve">odzkoušení 4ks jednotek, proškolení uživatele   </t>
  </si>
  <si>
    <t xml:space="preserve">ukončit zápisem   </t>
  </si>
  <si>
    <t>R7510000016</t>
  </si>
  <si>
    <t xml:space="preserve">atyp. propojení DN 280, D   </t>
  </si>
  <si>
    <t xml:space="preserve">odskoky, ohyby (nutno doměřit)   </t>
  </si>
  <si>
    <t>751398044</t>
  </si>
  <si>
    <t xml:space="preserve">Mtž protidešťové žaluzie potrubí D do 600 mm   </t>
  </si>
  <si>
    <t xml:space="preserve">montáž venkovních vertikálních výustek, dodávka dodavatele jednotky
   </t>
  </si>
  <si>
    <t>751511183</t>
  </si>
  <si>
    <t xml:space="preserve">Mtž potrubí plech skupiny I kruh bez příruby tloušťky plechu 0,6 mm D do 300 mm   </t>
  </si>
  <si>
    <t xml:space="preserve">montáž potrubí od dodavatele   </t>
  </si>
  <si>
    <t>751510043</t>
  </si>
  <si>
    <t xml:space="preserve">Vzduchotechnické potrubí pozink kruhové spirálně vinuté D do 300 mm   </t>
  </si>
  <si>
    <t xml:space="preserve">potrubí DN 280   </t>
  </si>
  <si>
    <t>751511184</t>
  </si>
  <si>
    <t xml:space="preserve">Mtž potrubí plech skupiny I kruh bez příruby tloušťky plechu 0,6 mm D do 400 mm   </t>
  </si>
  <si>
    <t xml:space="preserve">doplnění stáv.rozvodů přes tepelnou izolaci, nutno doměřit   </t>
  </si>
  <si>
    <t>7515111841</t>
  </si>
  <si>
    <t xml:space="preserve">komplikovaná montáž - příplatek   </t>
  </si>
  <si>
    <t xml:space="preserve">Hodinová sazba   </t>
  </si>
  <si>
    <t xml:space="preserve">koordinace při stavbě   </t>
  </si>
  <si>
    <t xml:space="preserve">se stavbou, s jednotlivými profesemi   </t>
  </si>
  <si>
    <t xml:space="preserve">Stavební přípomoce   </t>
  </si>
  <si>
    <t xml:space="preserve">otvory pro přívod a odvod vzduchu DN 280 od jednotek   </t>
  </si>
  <si>
    <t xml:space="preserve">propojení  SV a TV   </t>
  </si>
  <si>
    <t xml:space="preserve">Vyregulování a vyvážení   </t>
  </si>
  <si>
    <t xml:space="preserve">Lokální, stojatá jednotka, opláštění a  barevné řešení určí investor
požadavky, viz TZ a výkresová dokumentace - větrání  </t>
  </si>
  <si>
    <t>Uchazeč:</t>
  </si>
  <si>
    <t>Uchazeč</t>
  </si>
  <si>
    <t>Ústřední vytápění (pouze způsobilé)</t>
  </si>
  <si>
    <t>Soupis prací</t>
  </si>
  <si>
    <t>Soupis prací - způsobilé položky</t>
  </si>
  <si>
    <t>Soupis prací - nezpůsobilé položky</t>
  </si>
  <si>
    <t>INFO</t>
  </si>
  <si>
    <t>Popis položek v rozpočtu nemusí vystihovat veškeré materiály, dodávky a práce nutné ke kompletní realizaci dané položky. Ocenění každé položky musí obsahovat všechny dodávky, práce, materiály nutné k realizaci dané položky dle projektovíé dokumentace a obecných zvyklostí a standardů. Při oceňování každé položky musí být přihlédnuto k popisu v projektové dokumentaci včetně detailů, poznámkách na výkresech, v technické zprávě atd. A tyto skutečnosti musí obsahovat jednotková cena položky.</t>
  </si>
  <si>
    <t>Položky, kde je materiál uveden samostatně ve specifikaci, obsahují předpokládaný prořez materiálu, zpracovatel cenové nabídky případně aktualizuje prořez materiálu dle daného projektu a charakteru stavby.</t>
  </si>
  <si>
    <t>V rozpočtu uvedené ostatní a vedlejší náklady jsou pouze orientační. Zpracovatel cenové nabídky musí v cenové nabídce uvést veškeré tyto náklady nutné k provedení celého funkčního díla.</t>
  </si>
  <si>
    <t>Položky, u kterých není uvedena hmotnost, musí obsahovat přesun hmot v jednotkové ceně.</t>
  </si>
  <si>
    <t>Zájemce odpovídá za objemy uvedené ve své nabídce a současně se zavazuje upozornit investora na skutečnosti mající dopad na navrhované řešení, eventuálně na zjištěné omyly formou doplnění pod rozpočet.</t>
  </si>
  <si>
    <t>Nabídková celková cena musí být koncipována jako celková cena za provedení stavby , tj. cena konečná, obsahující veškeré náklady na řádné provedení stavby dle předané projektové dokumentace. Včetně vedlejších rozpočtovacích a ostatních nákladů (např. zařízení staveniště, geodet, pojištění stavby, vytyčení inženýrských sítí apod.)</t>
  </si>
  <si>
    <t>Položky, kde je obsažena práce i materiál musí obsahovat i případný prořez/ztratné materiálu v jednotkové ceně.</t>
  </si>
  <si>
    <t>5. 10. 2019</t>
  </si>
  <si>
    <t xml:space="preserve"> </t>
  </si>
  <si>
    <t>Vyplň údaj</t>
  </si>
  <si>
    <t>položka obsahuje komplexní montáž včetně dodávky veškerých materiálů a izolantu dle popisu.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</si>
</sst>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"/>
    <numFmt numFmtId="165" formatCode="#,##0.000;\-#,##0.000"/>
    <numFmt numFmtId="166" formatCode="dd\.mm\.yyyy"/>
    <numFmt numFmtId="167" formatCode="#,##0.00%"/>
    <numFmt numFmtId="168" formatCode="#,##0.000"/>
  </numFmts>
  <fonts count="5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name val="MS Sans Serif"/>
      <charset val="1"/>
    </font>
    <font>
      <b/>
      <sz val="14"/>
      <name val="Arial CE"/>
      <charset val="238"/>
    </font>
    <font>
      <b/>
      <sz val="8"/>
      <name val="Arial CE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7"/>
      <name val="Arial CE"/>
      <charset val="238"/>
    </font>
    <font>
      <sz val="8"/>
      <name val="Arial CE"/>
      <family val="2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b/>
      <sz val="10"/>
      <color indexed="12"/>
      <name val="Arial CE"/>
      <charset val="238"/>
    </font>
    <font>
      <b/>
      <sz val="10"/>
      <color indexed="48"/>
      <name val="Arial CE"/>
      <charset val="238"/>
    </font>
    <font>
      <sz val="8"/>
      <color rgb="FFFF000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</patternFill>
    </fill>
    <fill>
      <patternFill patternType="solid">
        <fgColor rgb="FFD2D2D2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20" fillId="0" borderId="0" applyAlignment="0">
      <alignment vertical="top"/>
      <protection locked="0"/>
    </xf>
    <xf numFmtId="0" fontId="26" fillId="0" borderId="0"/>
  </cellStyleXfs>
  <cellXfs count="45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horizontal="center" vertical="center"/>
    </xf>
    <xf numFmtId="4" fontId="7" fillId="4" borderId="38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3" borderId="39" xfId="0" applyNumberFormat="1" applyFill="1" applyBorder="1"/>
    <xf numFmtId="0" fontId="0" fillId="3" borderId="39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41" xfId="0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8" fillId="0" borderId="33" xfId="0" applyFont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8" xfId="0" applyNumberFormat="1" applyFill="1" applyBorder="1" applyAlignment="1">
      <alignment vertical="top" shrinkToFit="1"/>
    </xf>
    <xf numFmtId="164" fontId="18" fillId="0" borderId="33" xfId="0" applyNumberFormat="1" applyFont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18" fillId="0" borderId="33" xfId="0" applyNumberFormat="1" applyFont="1" applyBorder="1" applyAlignment="1">
      <alignment vertical="top" shrinkToFit="1"/>
    </xf>
    <xf numFmtId="0" fontId="0" fillId="3" borderId="42" xfId="0" applyFill="1" applyBorder="1" applyAlignment="1">
      <alignment wrapText="1"/>
    </xf>
    <xf numFmtId="0" fontId="0" fillId="3" borderId="43" xfId="0" applyFill="1" applyBorder="1" applyAlignment="1">
      <alignment vertical="top"/>
    </xf>
    <xf numFmtId="49" fontId="0" fillId="3" borderId="43" xfId="0" applyNumberFormat="1" applyFill="1" applyBorder="1" applyAlignment="1">
      <alignment vertical="top"/>
    </xf>
    <xf numFmtId="49" fontId="0" fillId="3" borderId="41" xfId="0" applyNumberFormat="1" applyFill="1" applyBorder="1" applyAlignment="1">
      <alignment vertical="top"/>
    </xf>
    <xf numFmtId="164" fontId="0" fillId="3" borderId="41" xfId="0" applyNumberFormat="1" applyFill="1" applyBorder="1" applyAlignment="1">
      <alignment vertical="top"/>
    </xf>
    <xf numFmtId="4" fontId="0" fillId="3" borderId="41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16" fillId="0" borderId="33" xfId="0" applyFont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17" fillId="0" borderId="33" xfId="0" applyFont="1" applyBorder="1" applyAlignment="1">
      <alignment vertical="top" wrapText="1" shrinkToFit="1"/>
    </xf>
    <xf numFmtId="0" fontId="17" fillId="0" borderId="33" xfId="0" quotePrefix="1" applyFont="1" applyBorder="1" applyAlignment="1">
      <alignment horizontal="left" vertical="top" wrapText="1"/>
    </xf>
    <xf numFmtId="0" fontId="0" fillId="3" borderId="42" xfId="0" applyFill="1" applyBorder="1"/>
    <xf numFmtId="49" fontId="0" fillId="3" borderId="42" xfId="0" applyNumberFormat="1" applyFill="1" applyBorder="1"/>
    <xf numFmtId="0" fontId="0" fillId="3" borderId="40" xfId="0" applyFill="1" applyBorder="1"/>
    <xf numFmtId="0" fontId="0" fillId="3" borderId="41" xfId="0" applyFill="1" applyBorder="1"/>
    <xf numFmtId="49" fontId="0" fillId="0" borderId="39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16" fillId="0" borderId="38" xfId="0" applyFont="1" applyBorder="1" applyAlignment="1">
      <alignment horizontal="left" vertical="top" wrapText="1"/>
    </xf>
    <xf numFmtId="164" fontId="16" fillId="0" borderId="38" xfId="0" applyNumberFormat="1" applyFont="1" applyBorder="1" applyAlignment="1">
      <alignment vertical="top" shrinkToFit="1"/>
    </xf>
    <xf numFmtId="0" fontId="20" fillId="0" borderId="0" xfId="2" applyAlignment="1">
      <alignment horizontal="left" vertical="top"/>
      <protection locked="0"/>
    </xf>
    <xf numFmtId="0" fontId="15" fillId="0" borderId="0" xfId="2" applyFont="1" applyAlignment="1" applyProtection="1">
      <alignment horizontal="left"/>
    </xf>
    <xf numFmtId="0" fontId="15" fillId="0" borderId="0" xfId="2" applyFont="1" applyAlignment="1" applyProtection="1">
      <alignment horizontal="left" vertical="center"/>
    </xf>
    <xf numFmtId="37" fontId="22" fillId="0" borderId="0" xfId="2" applyNumberFormat="1" applyFont="1" applyAlignment="1" applyProtection="1">
      <alignment horizontal="right" vertical="top"/>
    </xf>
    <xf numFmtId="0" fontId="16" fillId="0" borderId="0" xfId="2" applyFont="1" applyAlignment="1" applyProtection="1">
      <alignment horizontal="left" vertical="top" wrapText="1"/>
    </xf>
    <xf numFmtId="0" fontId="22" fillId="0" borderId="0" xfId="2" applyFont="1" applyAlignment="1" applyProtection="1">
      <alignment horizontal="left" vertical="top" wrapText="1"/>
    </xf>
    <xf numFmtId="165" fontId="16" fillId="0" borderId="0" xfId="2" applyNumberFormat="1" applyFont="1" applyAlignment="1" applyProtection="1">
      <alignment horizontal="right" vertical="top"/>
    </xf>
    <xf numFmtId="39" fontId="10" fillId="0" borderId="0" xfId="2" applyNumberFormat="1" applyFont="1" applyAlignment="1" applyProtection="1">
      <alignment horizontal="right" vertical="top"/>
    </xf>
    <xf numFmtId="0" fontId="7" fillId="0" borderId="0" xfId="2" applyFont="1" applyAlignment="1" applyProtection="1">
      <alignment horizontal="left"/>
    </xf>
    <xf numFmtId="0" fontId="7" fillId="0" borderId="0" xfId="2" applyFont="1" applyAlignment="1" applyProtection="1">
      <alignment horizontal="left" vertical="top" wrapText="1"/>
    </xf>
    <xf numFmtId="165" fontId="7" fillId="0" borderId="0" xfId="2" applyNumberFormat="1" applyFont="1" applyAlignment="1" applyProtection="1">
      <alignment horizontal="right" vertical="top"/>
    </xf>
    <xf numFmtId="39" fontId="7" fillId="0" borderId="0" xfId="2" applyNumberFormat="1" applyFont="1" applyAlignment="1" applyProtection="1">
      <alignment horizontal="right" vertical="top"/>
    </xf>
    <xf numFmtId="0" fontId="10" fillId="0" borderId="0" xfId="2" applyFont="1" applyAlignment="1" applyProtection="1">
      <alignment horizontal="left"/>
    </xf>
    <xf numFmtId="0" fontId="16" fillId="5" borderId="44" xfId="2" applyFont="1" applyFill="1" applyBorder="1" applyAlignment="1" applyProtection="1">
      <alignment horizontal="center" vertical="center" wrapText="1"/>
    </xf>
    <xf numFmtId="37" fontId="23" fillId="0" borderId="0" xfId="2" applyNumberFormat="1" applyFont="1" applyAlignment="1">
      <alignment horizontal="right"/>
      <protection locked="0"/>
    </xf>
    <xf numFmtId="0" fontId="23" fillId="0" borderId="0" xfId="2" applyFont="1" applyAlignment="1">
      <alignment horizontal="left" wrapText="1"/>
      <protection locked="0"/>
    </xf>
    <xf numFmtId="165" fontId="23" fillId="0" borderId="0" xfId="2" applyNumberFormat="1" applyFont="1" applyAlignment="1">
      <alignment horizontal="right"/>
      <protection locked="0"/>
    </xf>
    <xf numFmtId="39" fontId="23" fillId="0" borderId="0" xfId="2" applyNumberFormat="1" applyFont="1" applyAlignment="1">
      <alignment horizontal="right"/>
      <protection locked="0"/>
    </xf>
    <xf numFmtId="37" fontId="24" fillId="0" borderId="0" xfId="2" applyNumberFormat="1" applyFont="1" applyAlignment="1">
      <alignment horizontal="right"/>
      <protection locked="0"/>
    </xf>
    <xf numFmtId="0" fontId="24" fillId="0" borderId="0" xfId="2" applyFont="1" applyAlignment="1">
      <alignment horizontal="left" wrapText="1"/>
      <protection locked="0"/>
    </xf>
    <xf numFmtId="165" fontId="24" fillId="0" borderId="0" xfId="2" applyNumberFormat="1" applyFont="1" applyAlignment="1">
      <alignment horizontal="right"/>
      <protection locked="0"/>
    </xf>
    <xf numFmtId="39" fontId="24" fillId="0" borderId="0" xfId="2" applyNumberFormat="1" applyFont="1" applyAlignment="1">
      <alignment horizontal="right"/>
      <protection locked="0"/>
    </xf>
    <xf numFmtId="37" fontId="16" fillId="0" borderId="45" xfId="2" applyNumberFormat="1" applyFont="1" applyBorder="1" applyAlignment="1">
      <alignment horizontal="right"/>
      <protection locked="0"/>
    </xf>
    <xf numFmtId="0" fontId="16" fillId="0" borderId="45" xfId="2" applyFont="1" applyBorder="1" applyAlignment="1">
      <alignment horizontal="left" wrapText="1"/>
      <protection locked="0"/>
    </xf>
    <xf numFmtId="165" fontId="16" fillId="0" borderId="45" xfId="2" applyNumberFormat="1" applyFont="1" applyBorder="1" applyAlignment="1">
      <alignment horizontal="right"/>
      <protection locked="0"/>
    </xf>
    <xf numFmtId="39" fontId="16" fillId="0" borderId="45" xfId="2" applyNumberFormat="1" applyFont="1" applyBorder="1" applyAlignment="1">
      <alignment horizontal="right"/>
      <protection locked="0"/>
    </xf>
    <xf numFmtId="37" fontId="25" fillId="0" borderId="0" xfId="2" applyNumberFormat="1" applyFont="1" applyAlignment="1">
      <alignment horizontal="right" vertical="center"/>
      <protection locked="0"/>
    </xf>
    <xf numFmtId="0" fontId="25" fillId="0" borderId="0" xfId="2" applyFont="1" applyAlignment="1">
      <alignment horizontal="left" vertical="center" wrapText="1"/>
      <protection locked="0"/>
    </xf>
    <xf numFmtId="165" fontId="25" fillId="0" borderId="0" xfId="2" applyNumberFormat="1" applyFont="1" applyAlignment="1">
      <alignment horizontal="right" vertical="center"/>
      <protection locked="0"/>
    </xf>
    <xf numFmtId="39" fontId="25" fillId="0" borderId="0" xfId="2" applyNumberFormat="1" applyFont="1" applyAlignment="1">
      <alignment horizontal="right" vertical="center"/>
      <protection locked="0"/>
    </xf>
    <xf numFmtId="37" fontId="11" fillId="0" borderId="0" xfId="2" applyNumberFormat="1" applyFont="1" applyAlignment="1">
      <alignment horizontal="right"/>
      <protection locked="0"/>
    </xf>
    <xf numFmtId="0" fontId="11" fillId="0" borderId="0" xfId="2" applyFont="1" applyAlignment="1">
      <alignment horizontal="left" wrapText="1"/>
      <protection locked="0"/>
    </xf>
    <xf numFmtId="165" fontId="11" fillId="0" borderId="0" xfId="2" applyNumberFormat="1" applyFont="1" applyAlignment="1">
      <alignment horizontal="right"/>
      <protection locked="0"/>
    </xf>
    <xf numFmtId="39" fontId="11" fillId="0" borderId="0" xfId="2" applyNumberFormat="1" applyFont="1" applyAlignment="1">
      <alignment horizontal="right"/>
      <protection locked="0"/>
    </xf>
    <xf numFmtId="37" fontId="20" fillId="0" borderId="0" xfId="2" applyNumberFormat="1" applyAlignment="1">
      <alignment horizontal="right" vertical="top"/>
      <protection locked="0"/>
    </xf>
    <xf numFmtId="0" fontId="20" fillId="0" borderId="0" xfId="2" applyAlignment="1">
      <alignment horizontal="left" vertical="top" wrapText="1"/>
      <protection locked="0"/>
    </xf>
    <xf numFmtId="165" fontId="20" fillId="0" borderId="0" xfId="2" applyNumberFormat="1" applyAlignment="1">
      <alignment horizontal="right" vertical="top"/>
      <protection locked="0"/>
    </xf>
    <xf numFmtId="39" fontId="20" fillId="0" borderId="0" xfId="2" applyNumberFormat="1" applyAlignment="1">
      <alignment horizontal="right" vertical="top"/>
      <protection locked="0"/>
    </xf>
    <xf numFmtId="0" fontId="26" fillId="0" borderId="0" xfId="3" applyAlignment="1">
      <alignment horizontal="left" vertical="center"/>
    </xf>
    <xf numFmtId="0" fontId="26" fillId="0" borderId="46" xfId="3" applyBorder="1"/>
    <xf numFmtId="0" fontId="26" fillId="0" borderId="47" xfId="3" applyBorder="1"/>
    <xf numFmtId="0" fontId="26" fillId="0" borderId="48" xfId="3" applyBorder="1"/>
    <xf numFmtId="0" fontId="27" fillId="0" borderId="0" xfId="3" applyFont="1" applyAlignment="1">
      <alignment horizontal="left" vertical="center"/>
    </xf>
    <xf numFmtId="0" fontId="28" fillId="0" borderId="0" xfId="3" applyFont="1" applyAlignment="1">
      <alignment horizontal="left" vertical="center"/>
    </xf>
    <xf numFmtId="0" fontId="26" fillId="0" borderId="48" xfId="3" applyBorder="1" applyAlignment="1">
      <alignment vertical="center"/>
    </xf>
    <xf numFmtId="166" fontId="31" fillId="0" borderId="0" xfId="3" applyNumberFormat="1" applyFont="1" applyAlignment="1">
      <alignment horizontal="left" vertical="center"/>
    </xf>
    <xf numFmtId="0" fontId="26" fillId="0" borderId="48" xfId="3" applyBorder="1" applyAlignment="1">
      <alignment vertical="center" wrapText="1"/>
    </xf>
    <xf numFmtId="0" fontId="26" fillId="0" borderId="0" xfId="3" applyAlignment="1">
      <alignment vertical="center" wrapText="1"/>
    </xf>
    <xf numFmtId="0" fontId="26" fillId="0" borderId="49" xfId="3" applyBorder="1" applyAlignment="1">
      <alignment vertical="center"/>
    </xf>
    <xf numFmtId="0" fontId="32" fillId="0" borderId="0" xfId="3" applyFont="1" applyAlignment="1">
      <alignment horizontal="left" vertical="center"/>
    </xf>
    <xf numFmtId="4" fontId="33" fillId="0" borderId="0" xfId="3" applyNumberFormat="1" applyFont="1" applyAlignment="1">
      <alignment vertical="center"/>
    </xf>
    <xf numFmtId="0" fontId="29" fillId="0" borderId="0" xfId="3" applyFont="1" applyAlignment="1">
      <alignment horizontal="right" vertical="center"/>
    </xf>
    <xf numFmtId="0" fontId="34" fillId="0" borderId="0" xfId="3" applyFont="1" applyAlignment="1">
      <alignment horizontal="left" vertical="center"/>
    </xf>
    <xf numFmtId="4" fontId="29" fillId="0" borderId="0" xfId="3" applyNumberFormat="1" applyFont="1" applyAlignment="1">
      <alignment vertical="center"/>
    </xf>
    <xf numFmtId="0" fontId="26" fillId="6" borderId="0" xfId="3" applyFill="1" applyAlignment="1">
      <alignment vertical="center"/>
    </xf>
    <xf numFmtId="0" fontId="35" fillId="6" borderId="50" xfId="3" applyFont="1" applyFill="1" applyBorder="1" applyAlignment="1">
      <alignment horizontal="left" vertical="center"/>
    </xf>
    <xf numFmtId="0" fontId="26" fillId="6" borderId="51" xfId="3" applyFill="1" applyBorder="1" applyAlignment="1">
      <alignment vertical="center"/>
    </xf>
    <xf numFmtId="0" fontId="35" fillId="6" borderId="51" xfId="3" applyFont="1" applyFill="1" applyBorder="1" applyAlignment="1">
      <alignment horizontal="right" vertical="center"/>
    </xf>
    <xf numFmtId="0" fontId="35" fillId="6" borderId="51" xfId="3" applyFont="1" applyFill="1" applyBorder="1" applyAlignment="1">
      <alignment horizontal="center" vertical="center"/>
    </xf>
    <xf numFmtId="4" fontId="35" fillId="6" borderId="51" xfId="3" applyNumberFormat="1" applyFont="1" applyFill="1" applyBorder="1" applyAlignment="1">
      <alignment vertical="center"/>
    </xf>
    <xf numFmtId="0" fontId="26" fillId="6" borderId="52" xfId="3" applyFill="1" applyBorder="1" applyAlignment="1">
      <alignment vertical="center"/>
    </xf>
    <xf numFmtId="0" fontId="36" fillId="0" borderId="53" xfId="3" applyFont="1" applyBorder="1" applyAlignment="1">
      <alignment horizontal="left" vertical="center"/>
    </xf>
    <xf numFmtId="0" fontId="26" fillId="0" borderId="53" xfId="3" applyBorder="1" applyAlignment="1">
      <alignment vertical="center"/>
    </xf>
    <xf numFmtId="0" fontId="29" fillId="0" borderId="54" xfId="3" applyFont="1" applyBorder="1" applyAlignment="1">
      <alignment horizontal="left" vertical="center"/>
    </xf>
    <xf numFmtId="0" fontId="26" fillId="0" borderId="54" xfId="3" applyBorder="1" applyAlignment="1">
      <alignment vertical="center"/>
    </xf>
    <xf numFmtId="0" fontId="29" fillId="0" borderId="54" xfId="3" applyFont="1" applyBorder="1" applyAlignment="1">
      <alignment horizontal="center" vertical="center"/>
    </xf>
    <xf numFmtId="0" fontId="29" fillId="0" borderId="54" xfId="3" applyFont="1" applyBorder="1" applyAlignment="1">
      <alignment horizontal="right" vertical="center"/>
    </xf>
    <xf numFmtId="0" fontId="26" fillId="0" borderId="55" xfId="3" applyBorder="1" applyAlignment="1">
      <alignment vertical="center"/>
    </xf>
    <xf numFmtId="0" fontId="26" fillId="0" borderId="56" xfId="3" applyBorder="1" applyAlignment="1">
      <alignment vertical="center"/>
    </xf>
    <xf numFmtId="0" fontId="26" fillId="0" borderId="46" xfId="3" applyBorder="1" applyAlignment="1">
      <alignment vertical="center"/>
    </xf>
    <xf numFmtId="0" fontId="26" fillId="0" borderId="47" xfId="3" applyBorder="1" applyAlignment="1">
      <alignment vertical="center"/>
    </xf>
    <xf numFmtId="0" fontId="37" fillId="6" borderId="0" xfId="3" applyFont="1" applyFill="1" applyAlignment="1">
      <alignment horizontal="left" vertical="center"/>
    </xf>
    <xf numFmtId="0" fontId="37" fillId="6" borderId="0" xfId="3" applyFont="1" applyFill="1" applyAlignment="1">
      <alignment horizontal="right" vertical="center"/>
    </xf>
    <xf numFmtId="0" fontId="38" fillId="0" borderId="0" xfId="3" applyFont="1" applyAlignment="1">
      <alignment horizontal="left" vertical="center"/>
    </xf>
    <xf numFmtId="0" fontId="39" fillId="0" borderId="48" xfId="3" applyFont="1" applyBorder="1" applyAlignment="1">
      <alignment vertical="center"/>
    </xf>
    <xf numFmtId="0" fontId="39" fillId="0" borderId="0" xfId="3" applyFont="1" applyAlignment="1">
      <alignment vertical="center"/>
    </xf>
    <xf numFmtId="0" fontId="39" fillId="0" borderId="57" xfId="3" applyFont="1" applyBorder="1" applyAlignment="1">
      <alignment horizontal="left" vertical="center"/>
    </xf>
    <xf numFmtId="0" fontId="39" fillId="0" borderId="57" xfId="3" applyFont="1" applyBorder="1" applyAlignment="1">
      <alignment vertical="center"/>
    </xf>
    <xf numFmtId="4" fontId="39" fillId="0" borderId="57" xfId="3" applyNumberFormat="1" applyFont="1" applyBorder="1" applyAlignment="1">
      <alignment vertical="center"/>
    </xf>
    <xf numFmtId="0" fontId="26" fillId="0" borderId="48" xfId="3" applyBorder="1" applyAlignment="1">
      <alignment horizontal="center" vertical="center" wrapText="1"/>
    </xf>
    <xf numFmtId="0" fontId="37" fillId="6" borderId="58" xfId="3" applyFont="1" applyFill="1" applyBorder="1" applyAlignment="1">
      <alignment horizontal="center" vertical="center" wrapText="1"/>
    </xf>
    <xf numFmtId="0" fontId="37" fillId="6" borderId="59" xfId="3" applyFont="1" applyFill="1" applyBorder="1" applyAlignment="1">
      <alignment horizontal="center" vertical="center" wrapText="1"/>
    </xf>
    <xf numFmtId="0" fontId="37" fillId="6" borderId="60" xfId="3" applyFont="1" applyFill="1" applyBorder="1" applyAlignment="1">
      <alignment horizontal="center" vertical="center" wrapText="1"/>
    </xf>
    <xf numFmtId="0" fontId="40" fillId="0" borderId="58" xfId="3" applyFont="1" applyBorder="1" applyAlignment="1">
      <alignment horizontal="center" vertical="center" wrapText="1"/>
    </xf>
    <xf numFmtId="0" fontId="40" fillId="0" borderId="59" xfId="3" applyFont="1" applyBorder="1" applyAlignment="1">
      <alignment horizontal="center" vertical="center" wrapText="1"/>
    </xf>
    <xf numFmtId="0" fontId="40" fillId="0" borderId="60" xfId="3" applyFont="1" applyBorder="1" applyAlignment="1">
      <alignment horizontal="center" vertical="center" wrapText="1"/>
    </xf>
    <xf numFmtId="0" fontId="26" fillId="0" borderId="0" xfId="3" applyAlignment="1">
      <alignment horizontal="center" vertical="center" wrapText="1"/>
    </xf>
    <xf numFmtId="0" fontId="33" fillId="0" borderId="0" xfId="3" applyFont="1" applyAlignment="1">
      <alignment horizontal="left" vertical="center"/>
    </xf>
    <xf numFmtId="4" fontId="33" fillId="0" borderId="0" xfId="3" applyNumberFormat="1" applyFont="1"/>
    <xf numFmtId="0" fontId="26" fillId="0" borderId="61" xfId="3" applyBorder="1" applyAlignment="1">
      <alignment vertical="center"/>
    </xf>
    <xf numFmtId="164" fontId="41" fillId="0" borderId="49" xfId="3" applyNumberFormat="1" applyFont="1" applyBorder="1"/>
    <xf numFmtId="0" fontId="26" fillId="0" borderId="62" xfId="3" applyBorder="1" applyAlignment="1">
      <alignment vertical="center"/>
    </xf>
    <xf numFmtId="4" fontId="42" fillId="0" borderId="0" xfId="3" applyNumberFormat="1" applyFont="1" applyAlignment="1">
      <alignment vertical="center"/>
    </xf>
    <xf numFmtId="0" fontId="43" fillId="0" borderId="48" xfId="3" applyFont="1" applyBorder="1"/>
    <xf numFmtId="0" fontId="43" fillId="0" borderId="0" xfId="3" applyFont="1"/>
    <xf numFmtId="0" fontId="43" fillId="0" borderId="0" xfId="3" applyFont="1" applyAlignment="1">
      <alignment horizontal="left"/>
    </xf>
    <xf numFmtId="0" fontId="39" fillId="0" borderId="0" xfId="3" applyFont="1" applyAlignment="1">
      <alignment horizontal="left"/>
    </xf>
    <xf numFmtId="4" fontId="39" fillId="0" borderId="0" xfId="3" applyNumberFormat="1" applyFont="1"/>
    <xf numFmtId="0" fontId="43" fillId="0" borderId="63" xfId="3" applyFont="1" applyBorder="1"/>
    <xf numFmtId="164" fontId="43" fillId="0" borderId="0" xfId="3" applyNumberFormat="1" applyFont="1"/>
    <xf numFmtId="0" fontId="43" fillId="0" borderId="64" xfId="3" applyFont="1" applyBorder="1"/>
    <xf numFmtId="0" fontId="43" fillId="0" borderId="0" xfId="3" applyFont="1" applyAlignment="1">
      <alignment horizontal="center"/>
    </xf>
    <xf numFmtId="4" fontId="43" fillId="0" borderId="0" xfId="3" applyNumberFormat="1" applyFont="1" applyAlignment="1">
      <alignment vertical="center"/>
    </xf>
    <xf numFmtId="0" fontId="37" fillId="0" borderId="65" xfId="3" applyFont="1" applyBorder="1" applyAlignment="1">
      <alignment horizontal="center" vertical="center"/>
    </xf>
    <xf numFmtId="49" fontId="37" fillId="0" borderId="65" xfId="3" applyNumberFormat="1" applyFont="1" applyBorder="1" applyAlignment="1">
      <alignment horizontal="left" vertical="center" wrapText="1"/>
    </xf>
    <xf numFmtId="0" fontId="37" fillId="0" borderId="65" xfId="3" applyFont="1" applyBorder="1" applyAlignment="1">
      <alignment horizontal="left" vertical="center" wrapText="1"/>
    </xf>
    <xf numFmtId="0" fontId="37" fillId="0" borderId="65" xfId="3" applyFont="1" applyBorder="1" applyAlignment="1">
      <alignment horizontal="center" vertical="center" wrapText="1"/>
    </xf>
    <xf numFmtId="168" fontId="37" fillId="0" borderId="65" xfId="3" applyNumberFormat="1" applyFont="1" applyBorder="1" applyAlignment="1">
      <alignment vertical="center"/>
    </xf>
    <xf numFmtId="4" fontId="37" fillId="0" borderId="65" xfId="3" applyNumberFormat="1" applyFont="1" applyBorder="1" applyAlignment="1">
      <alignment vertical="center"/>
    </xf>
    <xf numFmtId="0" fontId="40" fillId="0" borderId="0" xfId="3" applyFont="1" applyAlignment="1">
      <alignment horizontal="center" vertical="center"/>
    </xf>
    <xf numFmtId="164" fontId="40" fillId="0" borderId="0" xfId="3" applyNumberFormat="1" applyFont="1" applyAlignment="1">
      <alignment vertical="center"/>
    </xf>
    <xf numFmtId="0" fontId="40" fillId="0" borderId="64" xfId="3" applyFont="1" applyBorder="1" applyAlignment="1">
      <alignment horizontal="left" vertical="center"/>
    </xf>
    <xf numFmtId="0" fontId="37" fillId="0" borderId="0" xfId="3" applyFont="1" applyAlignment="1">
      <alignment horizontal="left" vertical="center"/>
    </xf>
    <xf numFmtId="4" fontId="26" fillId="0" borderId="0" xfId="3" applyNumberFormat="1" applyAlignment="1">
      <alignment vertical="center"/>
    </xf>
    <xf numFmtId="0" fontId="44" fillId="0" borderId="65" xfId="3" applyFont="1" applyBorder="1" applyAlignment="1">
      <alignment horizontal="center" vertical="center"/>
    </xf>
    <xf numFmtId="49" fontId="44" fillId="0" borderId="65" xfId="3" applyNumberFormat="1" applyFont="1" applyBorder="1" applyAlignment="1">
      <alignment horizontal="left" vertical="center" wrapText="1"/>
    </xf>
    <xf numFmtId="0" fontId="44" fillId="0" borderId="65" xfId="3" applyFont="1" applyBorder="1" applyAlignment="1">
      <alignment horizontal="left" vertical="center" wrapText="1"/>
    </xf>
    <xf numFmtId="0" fontId="44" fillId="0" borderId="65" xfId="3" applyFont="1" applyBorder="1" applyAlignment="1">
      <alignment horizontal="center" vertical="center" wrapText="1"/>
    </xf>
    <xf numFmtId="168" fontId="44" fillId="0" borderId="65" xfId="3" applyNumberFormat="1" applyFont="1" applyBorder="1" applyAlignment="1">
      <alignment vertical="center"/>
    </xf>
    <xf numFmtId="4" fontId="44" fillId="0" borderId="65" xfId="3" applyNumberFormat="1" applyFont="1" applyBorder="1" applyAlignment="1">
      <alignment vertical="center"/>
    </xf>
    <xf numFmtId="0" fontId="45" fillId="0" borderId="48" xfId="3" applyFont="1" applyBorder="1" applyAlignment="1">
      <alignment vertical="center"/>
    </xf>
    <xf numFmtId="0" fontId="44" fillId="0" borderId="0" xfId="3" applyFont="1" applyAlignment="1">
      <alignment horizontal="center" vertical="center"/>
    </xf>
    <xf numFmtId="0" fontId="46" fillId="0" borderId="0" xfId="3" applyFont="1" applyAlignment="1">
      <alignment horizontal="left" vertical="center"/>
    </xf>
    <xf numFmtId="0" fontId="47" fillId="0" borderId="0" xfId="3" applyFont="1" applyAlignment="1">
      <alignment vertical="center" wrapText="1"/>
    </xf>
    <xf numFmtId="0" fontId="26" fillId="0" borderId="63" xfId="3" applyBorder="1" applyAlignment="1">
      <alignment vertical="center"/>
    </xf>
    <xf numFmtId="0" fontId="26" fillId="0" borderId="64" xfId="3" applyBorder="1" applyAlignment="1">
      <alignment vertical="center"/>
    </xf>
    <xf numFmtId="0" fontId="44" fillId="0" borderId="57" xfId="3" applyFont="1" applyBorder="1" applyAlignment="1">
      <alignment horizontal="center" vertical="center"/>
    </xf>
    <xf numFmtId="164" fontId="40" fillId="0" borderId="57" xfId="3" applyNumberFormat="1" applyFont="1" applyBorder="1" applyAlignment="1">
      <alignment vertical="center"/>
    </xf>
    <xf numFmtId="0" fontId="40" fillId="0" borderId="67" xfId="3" applyFont="1" applyBorder="1" applyAlignment="1">
      <alignment horizontal="left" vertical="center"/>
    </xf>
    <xf numFmtId="0" fontId="40" fillId="0" borderId="57" xfId="3" applyFont="1" applyBorder="1" applyAlignment="1">
      <alignment horizontal="center" vertical="center"/>
    </xf>
    <xf numFmtId="0" fontId="16" fillId="0" borderId="0" xfId="0" applyFont="1" applyFill="1"/>
    <xf numFmtId="0" fontId="0" fillId="0" borderId="0" xfId="0" applyFill="1"/>
    <xf numFmtId="37" fontId="48" fillId="0" borderId="0" xfId="2" applyNumberFormat="1" applyFont="1" applyAlignment="1">
      <alignment horizontal="right"/>
      <protection locked="0"/>
    </xf>
    <xf numFmtId="0" fontId="48" fillId="0" borderId="0" xfId="2" applyFont="1" applyAlignment="1">
      <alignment horizontal="left" wrapText="1"/>
      <protection locked="0"/>
    </xf>
    <xf numFmtId="165" fontId="48" fillId="0" borderId="0" xfId="2" applyNumberFormat="1" applyFont="1" applyAlignment="1">
      <alignment horizontal="right"/>
      <protection locked="0"/>
    </xf>
    <xf numFmtId="39" fontId="48" fillId="0" borderId="0" xfId="2" applyNumberFormat="1" applyFont="1" applyAlignment="1">
      <alignment horizontal="right"/>
      <protection locked="0"/>
    </xf>
    <xf numFmtId="37" fontId="49" fillId="0" borderId="0" xfId="2" applyNumberFormat="1" applyFont="1" applyAlignment="1">
      <alignment horizontal="right"/>
      <protection locked="0"/>
    </xf>
    <xf numFmtId="0" fontId="49" fillId="0" borderId="0" xfId="2" applyFont="1" applyAlignment="1">
      <alignment horizontal="left" wrapText="1"/>
      <protection locked="0"/>
    </xf>
    <xf numFmtId="165" fontId="49" fillId="0" borderId="0" xfId="2" applyNumberFormat="1" applyFont="1" applyAlignment="1">
      <alignment horizontal="right"/>
      <protection locked="0"/>
    </xf>
    <xf numFmtId="39" fontId="49" fillId="0" borderId="0" xfId="2" applyNumberFormat="1" applyFont="1" applyAlignment="1">
      <alignment horizontal="right"/>
      <protection locked="0"/>
    </xf>
    <xf numFmtId="37" fontId="16" fillId="0" borderId="68" xfId="2" applyNumberFormat="1" applyFont="1" applyBorder="1" applyAlignment="1">
      <alignment horizontal="right"/>
      <protection locked="0"/>
    </xf>
    <xf numFmtId="0" fontId="16" fillId="0" borderId="68" xfId="2" applyFont="1" applyBorder="1" applyAlignment="1">
      <alignment horizontal="left" wrapText="1"/>
      <protection locked="0"/>
    </xf>
    <xf numFmtId="165" fontId="16" fillId="0" borderId="68" xfId="2" applyNumberFormat="1" applyFont="1" applyBorder="1" applyAlignment="1">
      <alignment horizontal="right"/>
      <protection locked="0"/>
    </xf>
    <xf numFmtId="39" fontId="16" fillId="0" borderId="68" xfId="2" applyNumberFormat="1" applyFont="1" applyBorder="1" applyAlignment="1">
      <alignment horizontal="right"/>
      <protection locked="0"/>
    </xf>
    <xf numFmtId="0" fontId="18" fillId="0" borderId="26" xfId="0" applyFont="1" applyBorder="1" applyAlignment="1">
      <alignment horizontal="left" vertical="top" wrapText="1"/>
    </xf>
    <xf numFmtId="0" fontId="18" fillId="0" borderId="0" xfId="0" applyFont="1" applyAlignment="1">
      <alignment vertical="top" wrapText="1" shrinkToFit="1"/>
    </xf>
    <xf numFmtId="164" fontId="18" fillId="0" borderId="0" xfId="0" applyNumberFormat="1" applyFont="1" applyAlignment="1">
      <alignment vertical="top" wrapText="1" shrinkToFit="1"/>
    </xf>
    <xf numFmtId="4" fontId="18" fillId="0" borderId="0" xfId="0" applyNumberFormat="1" applyFont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18" fillId="0" borderId="10" xfId="0" applyFont="1" applyBorder="1" applyAlignment="1">
      <alignment horizontal="left" vertical="top" wrapText="1"/>
    </xf>
    <xf numFmtId="0" fontId="18" fillId="0" borderId="6" xfId="0" applyFont="1" applyBorder="1" applyAlignment="1">
      <alignment vertical="top" wrapText="1" shrinkToFit="1"/>
    </xf>
    <xf numFmtId="164" fontId="18" fillId="0" borderId="6" xfId="0" applyNumberFormat="1" applyFont="1" applyBorder="1" applyAlignment="1">
      <alignment vertical="top" wrapText="1" shrinkToFit="1"/>
    </xf>
    <xf numFmtId="4" fontId="18" fillId="0" borderId="6" xfId="0" applyNumberFormat="1" applyFont="1" applyBorder="1" applyAlignment="1">
      <alignment vertical="top" wrapText="1" shrinkToFit="1"/>
    </xf>
    <xf numFmtId="4" fontId="18" fillId="0" borderId="37" xfId="0" applyNumberFormat="1" applyFont="1" applyBorder="1" applyAlignment="1">
      <alignment vertical="top" wrapText="1" shrinkToFit="1"/>
    </xf>
    <xf numFmtId="0" fontId="26" fillId="0" borderId="0" xfId="3" applyAlignment="1">
      <alignment vertical="center"/>
    </xf>
    <xf numFmtId="0" fontId="29" fillId="0" borderId="0" xfId="3" applyFont="1" applyAlignment="1">
      <alignment horizontal="left" vertical="center"/>
    </xf>
    <xf numFmtId="0" fontId="26" fillId="0" borderId="0" xfId="3"/>
    <xf numFmtId="0" fontId="31" fillId="0" borderId="0" xfId="3" applyFont="1" applyAlignment="1">
      <alignment horizontal="left" vertical="center"/>
    </xf>
    <xf numFmtId="0" fontId="31" fillId="0" borderId="0" xfId="3" applyFont="1" applyAlignment="1">
      <alignment horizontal="left" vertical="center" wrapText="1"/>
    </xf>
    <xf numFmtId="0" fontId="26" fillId="0" borderId="0" xfId="3" applyProtection="1">
      <protection locked="0"/>
    </xf>
    <xf numFmtId="0" fontId="26" fillId="0" borderId="47" xfId="3" applyBorder="1" applyProtection="1">
      <protection locked="0"/>
    </xf>
    <xf numFmtId="0" fontId="26" fillId="0" borderId="0" xfId="3" applyAlignment="1" applyProtection="1">
      <alignment vertical="center"/>
      <protection locked="0"/>
    </xf>
    <xf numFmtId="0" fontId="29" fillId="0" borderId="0" xfId="3" applyFont="1" applyAlignment="1" applyProtection="1">
      <alignment horizontal="left" vertical="center"/>
      <protection locked="0"/>
    </xf>
    <xf numFmtId="0" fontId="31" fillId="9" borderId="0" xfId="3" applyFont="1" applyFill="1" applyAlignment="1" applyProtection="1">
      <alignment horizontal="left" vertical="center"/>
      <protection locked="0"/>
    </xf>
    <xf numFmtId="0" fontId="26" fillId="0" borderId="0" xfId="3" applyAlignment="1" applyProtection="1">
      <alignment vertical="center" wrapText="1"/>
      <protection locked="0"/>
    </xf>
    <xf numFmtId="0" fontId="26" fillId="0" borderId="49" xfId="3" applyBorder="1" applyAlignment="1" applyProtection="1">
      <alignment vertical="center"/>
      <protection locked="0"/>
    </xf>
    <xf numFmtId="0" fontId="29" fillId="0" borderId="0" xfId="3" applyFont="1" applyAlignment="1" applyProtection="1">
      <alignment horizontal="right" vertical="center"/>
      <protection locked="0"/>
    </xf>
    <xf numFmtId="167" fontId="29" fillId="0" borderId="0" xfId="3" applyNumberFormat="1" applyFont="1" applyAlignment="1" applyProtection="1">
      <alignment horizontal="right" vertical="center"/>
      <protection locked="0"/>
    </xf>
    <xf numFmtId="0" fontId="26" fillId="6" borderId="51" xfId="3" applyFill="1" applyBorder="1" applyAlignment="1" applyProtection="1">
      <alignment vertical="center"/>
      <protection locked="0"/>
    </xf>
    <xf numFmtId="0" fontId="26" fillId="0" borderId="53" xfId="3" applyBorder="1" applyAlignment="1" applyProtection="1">
      <alignment vertical="center"/>
      <protection locked="0"/>
    </xf>
    <xf numFmtId="0" fontId="26" fillId="0" borderId="54" xfId="3" applyBorder="1" applyAlignment="1" applyProtection="1">
      <alignment vertical="center"/>
      <protection locked="0"/>
    </xf>
    <xf numFmtId="0" fontId="26" fillId="0" borderId="56" xfId="3" applyBorder="1" applyAlignment="1" applyProtection="1">
      <alignment vertical="center"/>
      <protection locked="0"/>
    </xf>
    <xf numFmtId="0" fontId="26" fillId="0" borderId="47" xfId="3" applyBorder="1" applyAlignment="1" applyProtection="1">
      <alignment vertical="center"/>
      <protection locked="0"/>
    </xf>
    <xf numFmtId="0" fontId="26" fillId="6" borderId="0" xfId="3" applyFill="1" applyAlignment="1" applyProtection="1">
      <alignment vertical="center"/>
      <protection locked="0"/>
    </xf>
    <xf numFmtId="0" fontId="39" fillId="0" borderId="57" xfId="3" applyFont="1" applyBorder="1" applyAlignment="1" applyProtection="1">
      <alignment vertical="center"/>
      <protection locked="0"/>
    </xf>
    <xf numFmtId="0" fontId="37" fillId="6" borderId="59" xfId="3" applyFont="1" applyFill="1" applyBorder="1" applyAlignment="1" applyProtection="1">
      <alignment horizontal="center" vertical="center" wrapText="1"/>
      <protection locked="0"/>
    </xf>
    <xf numFmtId="0" fontId="43" fillId="0" borderId="0" xfId="3" applyFont="1" applyProtection="1">
      <protection locked="0"/>
    </xf>
    <xf numFmtId="4" fontId="37" fillId="9" borderId="65" xfId="3" applyNumberFormat="1" applyFont="1" applyFill="1" applyBorder="1" applyAlignment="1" applyProtection="1">
      <alignment vertical="center"/>
      <protection locked="0"/>
    </xf>
    <xf numFmtId="0" fontId="40" fillId="9" borderId="63" xfId="3" applyFont="1" applyFill="1" applyBorder="1" applyAlignment="1" applyProtection="1">
      <alignment horizontal="left" vertical="center"/>
      <protection locked="0"/>
    </xf>
    <xf numFmtId="4" fontId="44" fillId="9" borderId="65" xfId="3" applyNumberFormat="1" applyFont="1" applyFill="1" applyBorder="1" applyAlignment="1" applyProtection="1">
      <alignment vertical="center"/>
      <protection locked="0"/>
    </xf>
    <xf numFmtId="0" fontId="44" fillId="9" borderId="63" xfId="3" applyFont="1" applyFill="1" applyBorder="1" applyAlignment="1" applyProtection="1">
      <alignment horizontal="left" vertical="center"/>
      <protection locked="0"/>
    </xf>
    <xf numFmtId="0" fontId="44" fillId="9" borderId="66" xfId="3" applyFont="1" applyFill="1" applyBorder="1" applyAlignment="1" applyProtection="1">
      <alignment horizontal="left" vertical="center"/>
      <protection locked="0"/>
    </xf>
    <xf numFmtId="0" fontId="26" fillId="0" borderId="57" xfId="3" applyBorder="1" applyAlignment="1">
      <alignment vertical="center"/>
    </xf>
    <xf numFmtId="0" fontId="40" fillId="9" borderId="66" xfId="3" applyFont="1" applyFill="1" applyBorder="1" applyAlignment="1" applyProtection="1">
      <alignment horizontal="left" vertical="center"/>
      <protection locked="0"/>
    </xf>
    <xf numFmtId="4" fontId="16" fillId="10" borderId="33" xfId="0" applyNumberFormat="1" applyFont="1" applyFill="1" applyBorder="1" applyAlignment="1">
      <alignment vertical="top" shrinkToFit="1"/>
    </xf>
    <xf numFmtId="0" fontId="0" fillId="11" borderId="0" xfId="0" applyFill="1"/>
    <xf numFmtId="0" fontId="18" fillId="0" borderId="26" xfId="0" applyFont="1" applyBorder="1" applyAlignment="1">
      <alignment horizontal="left" vertical="top" wrapText="1"/>
    </xf>
    <xf numFmtId="0" fontId="50" fillId="0" borderId="26" xfId="0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/>
    <xf numFmtId="0" fontId="15" fillId="8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26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10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vertical="center"/>
    </xf>
    <xf numFmtId="0" fontId="15" fillId="7" borderId="35" xfId="0" applyFont="1" applyFill="1" applyBorder="1" applyAlignment="1">
      <alignment horizontal="center" vertical="center"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0" borderId="18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21" fillId="0" borderId="0" xfId="2" applyFont="1" applyAlignment="1" applyProtection="1">
      <alignment horizontal="center" vertical="center"/>
    </xf>
    <xf numFmtId="0" fontId="30" fillId="0" borderId="0" xfId="3" applyFont="1" applyAlignment="1">
      <alignment horizontal="left" vertical="center" wrapText="1"/>
    </xf>
    <xf numFmtId="0" fontId="26" fillId="0" borderId="0" xfId="3" applyAlignment="1">
      <alignment vertical="center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6" fillId="0" borderId="0" xfId="3"/>
    <xf numFmtId="0" fontId="31" fillId="9" borderId="0" xfId="3" applyFont="1" applyFill="1" applyAlignment="1" applyProtection="1">
      <alignment horizontal="left" vertical="center"/>
      <protection locked="0"/>
    </xf>
    <xf numFmtId="0" fontId="31" fillId="0" borderId="0" xfId="3" applyFont="1" applyAlignment="1">
      <alignment horizontal="left" vertical="center"/>
    </xf>
    <xf numFmtId="0" fontId="31" fillId="0" borderId="0" xfId="3" applyFont="1" applyAlignment="1">
      <alignment horizontal="left" vertical="center" wrapText="1"/>
    </xf>
    <xf numFmtId="0" fontId="18" fillId="0" borderId="26" xfId="0" applyFont="1" applyBorder="1" applyAlignment="1">
      <alignment horizontal="left" vertical="top" wrapText="1"/>
    </xf>
    <xf numFmtId="0" fontId="18" fillId="0" borderId="0" xfId="0" applyFont="1" applyAlignment="1">
      <alignment vertical="top" wrapText="1" shrinkToFit="1"/>
    </xf>
    <xf numFmtId="164" fontId="18" fillId="0" borderId="0" xfId="0" applyNumberFormat="1" applyFont="1" applyAlignment="1">
      <alignment vertical="top" wrapText="1" shrinkToFit="1"/>
    </xf>
    <xf numFmtId="4" fontId="18" fillId="0" borderId="0" xfId="0" applyNumberFormat="1" applyFont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16" fillId="0" borderId="26" xfId="0" applyFont="1" applyFill="1" applyBorder="1" applyAlignment="1">
      <alignment vertical="top"/>
    </xf>
  </cellXfs>
  <cellStyles count="4">
    <cellStyle name="Normální" xfId="0" builtinId="0"/>
    <cellStyle name="normální 2" xfId="1"/>
    <cellStyle name="Normální 3" xfId="2"/>
    <cellStyle name="Normální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C02AA907-33A0-4E37-9AF8-0B17FE0192EE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BD386169-F552-4906-9E98-2187E6B45EA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93289105-4EE6-49F3-AF59-12BEC4ABB39C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3F47E3B6-55AC-42D4-B39B-972FD1AC2A5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DC538AA7-5E3E-4EC7-9F42-5F99036A69D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-ROZPOCTY\00-2019\38-Palou&#353;ek%20Zbrojnice%20Kostelec\Hasi&#269;sk&#225;%20zbrojnice%20190627%20v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-ROZPOCTY\48-Unzeitig%20M&#352;%20Lubina\200107%20rozd&#283;len&#237;%20n&#225;klad&#367;_vych&#225;z&#237;%20z%20verze%20200106\neuznateln&#233;\M&#352;%20Lubina%20200107%20neuznateln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-ROZPOCTY\48-Unzeitig%20M&#352;%20Lubina\200107%20rozd&#283;len&#237;%20n&#225;klad&#367;_vych&#225;z&#237;%20z%20verze%20200106\uznateln&#233;\M&#352;%20Lubina%20200107%20uznatel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Rekpitulace stavby"/>
      <sheetName val="SO01 Rekapitulace"/>
      <sheetName val="VzorPolozky"/>
      <sheetName val="SO01-položky"/>
      <sheetName val="INFO"/>
    </sheetNames>
    <sheetDataSet>
      <sheetData sheetId="0" refreshError="1"/>
      <sheetData sheetId="1" refreshError="1"/>
      <sheetData sheetId="2">
        <row r="25">
          <cell r="G25">
            <v>0</v>
          </cell>
        </row>
        <row r="29">
          <cell r="J29" t="str">
            <v>CZK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Rozpočet Pol neuzn"/>
    </sheetNames>
    <sheetDataSet>
      <sheetData sheetId="0" refreshError="1"/>
      <sheetData sheetId="1">
        <row r="29">
          <cell r="J29" t="str">
            <v>CZK</v>
          </cell>
        </row>
      </sheetData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Rozpočet Pol uzn"/>
      <sheetName val="VzorPolozky"/>
    </sheetNames>
    <sheetDataSet>
      <sheetData sheetId="0" refreshError="1"/>
      <sheetData sheetId="1">
        <row r="29">
          <cell r="J29" t="str">
            <v>CZK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373" t="s">
        <v>39</v>
      </c>
      <c r="B2" s="373"/>
      <c r="C2" s="373"/>
      <c r="D2" s="373"/>
      <c r="E2" s="373"/>
      <c r="F2" s="373"/>
      <c r="G2" s="37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374" t="s">
        <v>6</v>
      </c>
      <c r="B1" s="374"/>
      <c r="C1" s="375"/>
      <c r="D1" s="374"/>
      <c r="E1" s="374"/>
      <c r="F1" s="374"/>
      <c r="G1" s="374"/>
    </row>
    <row r="2" spans="1:7" ht="24.95" customHeight="1" x14ac:dyDescent="0.2">
      <c r="A2" s="79" t="s">
        <v>41</v>
      </c>
      <c r="B2" s="78"/>
      <c r="C2" s="376"/>
      <c r="D2" s="376"/>
      <c r="E2" s="376"/>
      <c r="F2" s="376"/>
      <c r="G2" s="377"/>
    </row>
    <row r="3" spans="1:7" ht="24.95" hidden="1" customHeight="1" x14ac:dyDescent="0.2">
      <c r="A3" s="79" t="s">
        <v>7</v>
      </c>
      <c r="B3" s="78"/>
      <c r="C3" s="376"/>
      <c r="D3" s="376"/>
      <c r="E3" s="376"/>
      <c r="F3" s="376"/>
      <c r="G3" s="377"/>
    </row>
    <row r="4" spans="1:7" ht="24.95" hidden="1" customHeight="1" x14ac:dyDescent="0.2">
      <c r="A4" s="79" t="s">
        <v>8</v>
      </c>
      <c r="B4" s="78"/>
      <c r="C4" s="376"/>
      <c r="D4" s="376"/>
      <c r="E4" s="376"/>
      <c r="F4" s="376"/>
      <c r="G4" s="377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L10"/>
  <sheetViews>
    <sheetView workbookViewId="0">
      <selection activeCell="E51" sqref="E51"/>
    </sheetView>
  </sheetViews>
  <sheetFormatPr defaultRowHeight="12.75" x14ac:dyDescent="0.2"/>
  <sheetData>
    <row r="3" spans="1:12" x14ac:dyDescent="0.2">
      <c r="A3" s="370" t="s">
        <v>1721</v>
      </c>
    </row>
    <row r="4" spans="1:12" ht="76.900000000000006" customHeight="1" x14ac:dyDescent="0.2">
      <c r="A4" s="379" t="s">
        <v>1722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</row>
    <row r="5" spans="1:12" ht="24" customHeight="1" x14ac:dyDescent="0.2">
      <c r="A5" s="378" t="s">
        <v>1728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</row>
    <row r="6" spans="1:12" ht="31.5" customHeight="1" x14ac:dyDescent="0.2">
      <c r="A6" s="378" t="s">
        <v>1723</v>
      </c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</row>
    <row r="7" spans="1:12" ht="35.25" customHeight="1" x14ac:dyDescent="0.2">
      <c r="A7" s="378" t="s">
        <v>1724</v>
      </c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</row>
    <row r="8" spans="1:12" ht="30" customHeight="1" x14ac:dyDescent="0.2">
      <c r="A8" s="378" t="s">
        <v>1725</v>
      </c>
      <c r="B8" s="378"/>
      <c r="C8" s="378"/>
      <c r="D8" s="378"/>
      <c r="E8" s="378"/>
      <c r="F8" s="378"/>
      <c r="G8" s="378"/>
      <c r="H8" s="378"/>
      <c r="I8" s="378"/>
      <c r="J8" s="378"/>
      <c r="K8" s="378"/>
      <c r="L8" s="378"/>
    </row>
    <row r="9" spans="1:12" ht="36.75" customHeight="1" x14ac:dyDescent="0.2">
      <c r="A9" s="378" t="s">
        <v>1726</v>
      </c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</row>
    <row r="10" spans="1:12" ht="48.75" customHeight="1" x14ac:dyDescent="0.2">
      <c r="A10" s="378" t="s">
        <v>1727</v>
      </c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8"/>
    </row>
  </sheetData>
  <mergeCells count="7">
    <mergeCell ref="A10:L10"/>
    <mergeCell ref="A4:L4"/>
    <mergeCell ref="A5:L5"/>
    <mergeCell ref="A6:L6"/>
    <mergeCell ref="A7:L7"/>
    <mergeCell ref="A8:L8"/>
    <mergeCell ref="A9:L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Q84"/>
  <sheetViews>
    <sheetView showGridLines="0" topLeftCell="B62" zoomScaleNormal="100" zoomScaleSheetLayoutView="75" workbookViewId="0">
      <selection activeCell="F5" sqref="F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5.42578125" customWidth="1"/>
    <col min="12" max="12" width="8.7109375" customWidth="1"/>
    <col min="13" max="13" width="4.7109375" customWidth="1"/>
    <col min="14" max="14" width="9.140625" customWidth="1"/>
    <col min="15" max="15" width="10.7109375" customWidth="1"/>
  </cols>
  <sheetData>
    <row r="1" spans="1:15" ht="33.75" customHeight="1" x14ac:dyDescent="0.2">
      <c r="A1" s="73" t="s">
        <v>36</v>
      </c>
      <c r="B1" s="421" t="s">
        <v>1718</v>
      </c>
      <c r="C1" s="422"/>
      <c r="D1" s="422"/>
      <c r="E1" s="422"/>
      <c r="F1" s="422"/>
      <c r="G1" s="422"/>
      <c r="H1" s="422"/>
      <c r="I1" s="422"/>
      <c r="J1" s="423"/>
    </row>
    <row r="2" spans="1:15" ht="23.25" customHeight="1" x14ac:dyDescent="0.2">
      <c r="A2" s="4"/>
      <c r="B2" s="80" t="s">
        <v>40</v>
      </c>
      <c r="C2" s="81"/>
      <c r="D2" s="424" t="s">
        <v>45</v>
      </c>
      <c r="E2" s="425"/>
      <c r="F2" s="425"/>
      <c r="G2" s="425"/>
      <c r="H2" s="425"/>
      <c r="I2" s="425"/>
      <c r="J2" s="426"/>
      <c r="O2" s="2"/>
    </row>
    <row r="3" spans="1:15" ht="23.25" customHeight="1" x14ac:dyDescent="0.2">
      <c r="A3" s="4"/>
      <c r="B3" s="82" t="s">
        <v>44</v>
      </c>
      <c r="C3" s="83"/>
      <c r="D3" s="427" t="s">
        <v>42</v>
      </c>
      <c r="E3" s="428"/>
      <c r="F3" s="428"/>
      <c r="G3" s="428"/>
      <c r="H3" s="428"/>
      <c r="I3" s="428"/>
      <c r="J3" s="429"/>
    </row>
    <row r="4" spans="1:15" ht="23.25" hidden="1" customHeight="1" x14ac:dyDescent="0.2">
      <c r="A4" s="4"/>
      <c r="B4" s="84" t="s">
        <v>43</v>
      </c>
      <c r="C4" s="85"/>
      <c r="D4" s="86"/>
      <c r="E4" s="86"/>
      <c r="F4" s="87"/>
      <c r="G4" s="88"/>
      <c r="H4" s="87"/>
      <c r="I4" s="88"/>
      <c r="J4" s="89"/>
    </row>
    <row r="5" spans="1:15" ht="24" customHeight="1" x14ac:dyDescent="0.2">
      <c r="A5" s="4"/>
      <c r="B5" s="47" t="s">
        <v>21</v>
      </c>
      <c r="C5" s="5"/>
      <c r="D5" s="171" t="s">
        <v>46</v>
      </c>
      <c r="E5" s="26"/>
      <c r="F5" s="26"/>
      <c r="G5" s="26"/>
      <c r="H5" s="28" t="s">
        <v>33</v>
      </c>
      <c r="I5" s="171"/>
      <c r="J5" s="11"/>
    </row>
    <row r="6" spans="1:15" ht="15.75" customHeight="1" x14ac:dyDescent="0.2">
      <c r="A6" s="4"/>
      <c r="B6" s="41"/>
      <c r="C6" s="26"/>
      <c r="D6" s="171" t="s">
        <v>47</v>
      </c>
      <c r="E6" s="26"/>
      <c r="F6" s="26"/>
      <c r="G6" s="26"/>
      <c r="H6" s="28" t="s">
        <v>34</v>
      </c>
      <c r="I6" s="171"/>
      <c r="J6" s="11"/>
    </row>
    <row r="7" spans="1:15" ht="15.75" customHeight="1" x14ac:dyDescent="0.2">
      <c r="A7" s="4"/>
      <c r="B7" s="42"/>
      <c r="C7" s="90" t="s">
        <v>49</v>
      </c>
      <c r="D7" s="172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430"/>
      <c r="E11" s="430"/>
      <c r="F11" s="430"/>
      <c r="G11" s="430"/>
      <c r="H11" s="28" t="s">
        <v>33</v>
      </c>
      <c r="I11" s="171"/>
      <c r="J11" s="11"/>
    </row>
    <row r="12" spans="1:15" ht="15.75" customHeight="1" x14ac:dyDescent="0.2">
      <c r="A12" s="4"/>
      <c r="B12" s="41"/>
      <c r="C12" s="26"/>
      <c r="D12" s="431"/>
      <c r="E12" s="431"/>
      <c r="F12" s="431"/>
      <c r="G12" s="431"/>
      <c r="H12" s="28" t="s">
        <v>34</v>
      </c>
      <c r="I12" s="171"/>
      <c r="J12" s="11"/>
    </row>
    <row r="13" spans="1:15" ht="15.75" customHeight="1" x14ac:dyDescent="0.2">
      <c r="A13" s="4"/>
      <c r="B13" s="42"/>
      <c r="C13" s="90"/>
      <c r="D13" s="432"/>
      <c r="E13" s="432"/>
      <c r="F13" s="432"/>
      <c r="G13" s="432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418"/>
      <c r="F15" s="418"/>
      <c r="G15" s="419"/>
      <c r="H15" s="419"/>
      <c r="I15" s="419" t="s">
        <v>28</v>
      </c>
      <c r="J15" s="420"/>
    </row>
    <row r="16" spans="1:15" ht="23.25" customHeight="1" x14ac:dyDescent="0.2">
      <c r="A16" s="132" t="s">
        <v>23</v>
      </c>
      <c r="B16" s="133" t="s">
        <v>23</v>
      </c>
      <c r="C16" s="58"/>
      <c r="D16" s="59"/>
      <c r="E16" s="415"/>
      <c r="F16" s="416"/>
      <c r="G16" s="415"/>
      <c r="H16" s="416"/>
      <c r="I16" s="415">
        <f>SUM(I47:J61)</f>
        <v>0</v>
      </c>
      <c r="J16" s="417"/>
    </row>
    <row r="17" spans="1:10" ht="23.25" customHeight="1" x14ac:dyDescent="0.2">
      <c r="A17" s="132" t="s">
        <v>24</v>
      </c>
      <c r="B17" s="133" t="s">
        <v>24</v>
      </c>
      <c r="C17" s="58"/>
      <c r="D17" s="59"/>
      <c r="E17" s="415"/>
      <c r="F17" s="416"/>
      <c r="G17" s="415"/>
      <c r="H17" s="416"/>
      <c r="I17" s="415">
        <f>SUM(I62:J77)</f>
        <v>0</v>
      </c>
      <c r="J17" s="417"/>
    </row>
    <row r="18" spans="1:10" ht="23.25" customHeight="1" x14ac:dyDescent="0.2">
      <c r="A18" s="132" t="s">
        <v>25</v>
      </c>
      <c r="B18" s="133" t="s">
        <v>25</v>
      </c>
      <c r="C18" s="58"/>
      <c r="D18" s="59"/>
      <c r="E18" s="415"/>
      <c r="F18" s="416"/>
      <c r="G18" s="415"/>
      <c r="H18" s="416"/>
      <c r="I18" s="415">
        <f>SUM(I78:J79)</f>
        <v>0</v>
      </c>
      <c r="J18" s="417"/>
    </row>
    <row r="19" spans="1:10" ht="23.25" customHeight="1" x14ac:dyDescent="0.2">
      <c r="A19" s="132" t="s">
        <v>121</v>
      </c>
      <c r="B19" s="133" t="s">
        <v>26</v>
      </c>
      <c r="C19" s="58"/>
      <c r="D19" s="59"/>
      <c r="E19" s="415"/>
      <c r="F19" s="416"/>
      <c r="G19" s="415"/>
      <c r="H19" s="416"/>
      <c r="I19" s="415">
        <f>SUM(I80)</f>
        <v>0</v>
      </c>
      <c r="J19" s="417"/>
    </row>
    <row r="20" spans="1:10" ht="23.25" customHeight="1" x14ac:dyDescent="0.2">
      <c r="A20" s="132" t="s">
        <v>122</v>
      </c>
      <c r="B20" s="133" t="s">
        <v>27</v>
      </c>
      <c r="C20" s="58"/>
      <c r="D20" s="59"/>
      <c r="E20" s="415"/>
      <c r="F20" s="416"/>
      <c r="G20" s="415"/>
      <c r="H20" s="416"/>
      <c r="I20" s="415">
        <v>0</v>
      </c>
      <c r="J20" s="417"/>
    </row>
    <row r="21" spans="1:10" ht="23.25" customHeight="1" x14ac:dyDescent="0.2">
      <c r="A21" s="4"/>
      <c r="B21" s="74" t="s">
        <v>28</v>
      </c>
      <c r="C21" s="75"/>
      <c r="D21" s="76"/>
      <c r="E21" s="408"/>
      <c r="F21" s="409"/>
      <c r="G21" s="408"/>
      <c r="H21" s="409"/>
      <c r="I21" s="408">
        <f>SUM(I16:J20)</f>
        <v>0</v>
      </c>
      <c r="J21" s="41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411">
        <v>0</v>
      </c>
      <c r="H23" s="412"/>
      <c r="I23" s="41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413">
        <v>0</v>
      </c>
      <c r="H24" s="414"/>
      <c r="I24" s="414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411">
        <f>I21</f>
        <v>0</v>
      </c>
      <c r="H25" s="412"/>
      <c r="I25" s="41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400">
        <f>ZakladDPHZakl*0.21</f>
        <v>0</v>
      </c>
      <c r="H26" s="401"/>
      <c r="I26" s="401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402">
        <v>0</v>
      </c>
      <c r="H27" s="402"/>
      <c r="I27" s="402"/>
      <c r="J27" s="63" t="str">
        <f t="shared" si="0"/>
        <v>CZK</v>
      </c>
    </row>
    <row r="28" spans="1:10" ht="27.75" hidden="1" customHeight="1" thickBot="1" x14ac:dyDescent="0.25">
      <c r="A28" s="4"/>
      <c r="B28" s="110" t="s">
        <v>22</v>
      </c>
      <c r="C28" s="111"/>
      <c r="D28" s="111"/>
      <c r="E28" s="112"/>
      <c r="F28" s="113"/>
      <c r="G28" s="403">
        <v>7266666.4199999999</v>
      </c>
      <c r="H28" s="404"/>
      <c r="I28" s="404"/>
      <c r="J28" s="114" t="str">
        <f t="shared" si="0"/>
        <v>CZK</v>
      </c>
    </row>
    <row r="29" spans="1:10" ht="27.75" customHeight="1" thickBot="1" x14ac:dyDescent="0.25">
      <c r="A29" s="4"/>
      <c r="B29" s="110" t="s">
        <v>35</v>
      </c>
      <c r="C29" s="115"/>
      <c r="D29" s="115"/>
      <c r="E29" s="115"/>
      <c r="F29" s="115"/>
      <c r="G29" s="403">
        <f>Zaokrouhleni+DPHZakl+ZakladDPHZakl</f>
        <v>0</v>
      </c>
      <c r="H29" s="403"/>
      <c r="I29" s="403"/>
      <c r="J29" s="116" t="s">
        <v>52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44320</v>
      </c>
      <c r="I32" s="39"/>
      <c r="J32" s="12"/>
    </row>
    <row r="33" spans="1:17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7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7" ht="12.75" customHeight="1" x14ac:dyDescent="0.2">
      <c r="A35" s="4"/>
      <c r="B35" s="4"/>
      <c r="C35" s="5"/>
      <c r="D35" s="405" t="s">
        <v>2</v>
      </c>
      <c r="E35" s="405"/>
      <c r="F35" s="5"/>
      <c r="G35" s="45"/>
      <c r="H35" s="13" t="s">
        <v>3</v>
      </c>
      <c r="I35" s="45"/>
      <c r="J35" s="12"/>
    </row>
    <row r="36" spans="1:17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7" ht="27" hidden="1" customHeight="1" x14ac:dyDescent="0.25">
      <c r="B37" s="77" t="s">
        <v>15</v>
      </c>
      <c r="C37" s="3"/>
      <c r="D37" s="3"/>
      <c r="E37" s="3"/>
      <c r="F37" s="102"/>
      <c r="G37" s="102"/>
      <c r="H37" s="102"/>
      <c r="I37" s="102"/>
      <c r="J37" s="3"/>
    </row>
    <row r="38" spans="1:17" ht="25.5" hidden="1" customHeight="1" x14ac:dyDescent="0.2">
      <c r="A38" s="94" t="s">
        <v>37</v>
      </c>
      <c r="B38" s="96" t="s">
        <v>16</v>
      </c>
      <c r="C38" s="97" t="s">
        <v>5</v>
      </c>
      <c r="D38" s="98"/>
      <c r="E38" s="98"/>
      <c r="F38" s="103" t="str">
        <f>B23</f>
        <v>Základ pro sníženou DPH</v>
      </c>
      <c r="G38" s="103" t="str">
        <f>B25</f>
        <v>Základ pro základní DPH</v>
      </c>
      <c r="H38" s="104" t="s">
        <v>17</v>
      </c>
      <c r="I38" s="104" t="s">
        <v>1</v>
      </c>
      <c r="J38" s="99" t="s">
        <v>0</v>
      </c>
    </row>
    <row r="39" spans="1:17" ht="25.5" hidden="1" customHeight="1" x14ac:dyDescent="0.2">
      <c r="A39" s="94">
        <v>0</v>
      </c>
      <c r="B39" s="100" t="s">
        <v>50</v>
      </c>
      <c r="C39" s="406" t="s">
        <v>45</v>
      </c>
      <c r="D39" s="407"/>
      <c r="E39" s="407"/>
      <c r="F39" s="105">
        <v>0</v>
      </c>
      <c r="G39" s="106">
        <v>7266666.4199999999</v>
      </c>
      <c r="H39" s="107">
        <v>1526000</v>
      </c>
      <c r="I39" s="107">
        <v>8792666.4199999999</v>
      </c>
      <c r="J39" s="101" t="str">
        <f>IF(CenaCelkemVypocet=0,"",I39/CenaCelkemVypocet*100)</f>
        <v/>
      </c>
    </row>
    <row r="40" spans="1:17" ht="25.5" hidden="1" customHeight="1" x14ac:dyDescent="0.2">
      <c r="A40" s="94"/>
      <c r="B40" s="394" t="s">
        <v>51</v>
      </c>
      <c r="C40" s="395"/>
      <c r="D40" s="395"/>
      <c r="E40" s="396"/>
      <c r="F40" s="108">
        <f>SUMIF(A39:A39,"=1",F39:F39)</f>
        <v>0</v>
      </c>
      <c r="G40" s="109">
        <f>SUMIF(A39:A39,"=1",G39:G39)</f>
        <v>0</v>
      </c>
      <c r="H40" s="109">
        <f>SUMIF(A39:A39,"=1",H39:H39)</f>
        <v>0</v>
      </c>
      <c r="I40" s="109">
        <f>SUMIF(A39:A39,"=1",I39:I39)</f>
        <v>0</v>
      </c>
      <c r="J40" s="95">
        <f>SUMIF(A39:A39,"=1",J39:J39)</f>
        <v>0</v>
      </c>
    </row>
    <row r="44" spans="1:17" ht="15.75" x14ac:dyDescent="0.25">
      <c r="B44" s="117" t="s">
        <v>53</v>
      </c>
    </row>
    <row r="46" spans="1:17" ht="43.15" customHeight="1" x14ac:dyDescent="0.2">
      <c r="A46" s="118"/>
      <c r="B46" s="122" t="s">
        <v>16</v>
      </c>
      <c r="C46" s="122" t="s">
        <v>5</v>
      </c>
      <c r="D46" s="123"/>
      <c r="E46" s="123"/>
      <c r="F46" s="169" t="s">
        <v>54</v>
      </c>
      <c r="G46" s="169"/>
      <c r="H46" s="169"/>
      <c r="I46" s="397" t="s">
        <v>866</v>
      </c>
      <c r="J46" s="397"/>
      <c r="K46" s="393" t="s">
        <v>954</v>
      </c>
      <c r="L46" s="393"/>
      <c r="M46" s="383" t="s">
        <v>955</v>
      </c>
      <c r="N46" s="383"/>
    </row>
    <row r="47" spans="1:17" ht="25.5" customHeight="1" x14ac:dyDescent="0.2">
      <c r="A47" s="119"/>
      <c r="B47" s="126" t="s">
        <v>55</v>
      </c>
      <c r="C47" s="398" t="s">
        <v>56</v>
      </c>
      <c r="D47" s="399"/>
      <c r="E47" s="399"/>
      <c r="F47" s="128" t="s">
        <v>23</v>
      </c>
      <c r="G47" s="170"/>
      <c r="H47" s="170"/>
      <c r="I47" s="384">
        <f t="shared" ref="I47:I80" si="1">K47+M47</f>
        <v>0</v>
      </c>
      <c r="J47" s="384"/>
      <c r="K47" s="384">
        <f>'Rozpočet Pol způsobilé'!G8</f>
        <v>0</v>
      </c>
      <c r="L47" s="384"/>
      <c r="M47" s="384">
        <f>'Rozpočet Pol nezpůsobilé'!G8</f>
        <v>0</v>
      </c>
      <c r="N47" s="384"/>
      <c r="Q47" s="92"/>
    </row>
    <row r="48" spans="1:17" ht="25.5" customHeight="1" x14ac:dyDescent="0.2">
      <c r="A48" s="119"/>
      <c r="B48" s="121" t="s">
        <v>57</v>
      </c>
      <c r="C48" s="385" t="s">
        <v>58</v>
      </c>
      <c r="D48" s="386"/>
      <c r="E48" s="386"/>
      <c r="F48" s="129" t="s">
        <v>23</v>
      </c>
      <c r="G48" s="166"/>
      <c r="H48" s="166"/>
      <c r="I48" s="387">
        <f t="shared" si="1"/>
        <v>0</v>
      </c>
      <c r="J48" s="388"/>
      <c r="K48" s="380"/>
      <c r="L48" s="380"/>
      <c r="M48" s="380">
        <f>'Rozpočet Pol nezpůsobilé'!G11</f>
        <v>0</v>
      </c>
      <c r="N48" s="380"/>
      <c r="Q48" s="92"/>
    </row>
    <row r="49" spans="1:17" ht="25.5" customHeight="1" x14ac:dyDescent="0.2">
      <c r="A49" s="119"/>
      <c r="B49" s="121" t="s">
        <v>59</v>
      </c>
      <c r="C49" s="385" t="s">
        <v>60</v>
      </c>
      <c r="D49" s="386"/>
      <c r="E49" s="386"/>
      <c r="F49" s="129" t="s">
        <v>23</v>
      </c>
      <c r="G49" s="166"/>
      <c r="H49" s="166"/>
      <c r="I49" s="387">
        <f t="shared" si="1"/>
        <v>0</v>
      </c>
      <c r="J49" s="388"/>
      <c r="K49" s="380"/>
      <c r="L49" s="380"/>
      <c r="M49" s="380">
        <f>'Rozpočet Pol nezpůsobilé'!G23</f>
        <v>0</v>
      </c>
      <c r="N49" s="380"/>
      <c r="Q49" s="92"/>
    </row>
    <row r="50" spans="1:17" ht="25.5" customHeight="1" x14ac:dyDescent="0.2">
      <c r="A50" s="119"/>
      <c r="B50" s="121" t="s">
        <v>61</v>
      </c>
      <c r="C50" s="385" t="s">
        <v>62</v>
      </c>
      <c r="D50" s="386"/>
      <c r="E50" s="386"/>
      <c r="F50" s="129" t="s">
        <v>23</v>
      </c>
      <c r="G50" s="166"/>
      <c r="H50" s="166"/>
      <c r="I50" s="387">
        <f t="shared" si="1"/>
        <v>0</v>
      </c>
      <c r="J50" s="388"/>
      <c r="K50" s="380">
        <f>'Rozpočet Pol způsobilé'!G17</f>
        <v>0</v>
      </c>
      <c r="L50" s="380"/>
      <c r="M50" s="380"/>
      <c r="N50" s="380"/>
      <c r="Q50" s="92"/>
    </row>
    <row r="51" spans="1:17" ht="25.5" customHeight="1" x14ac:dyDescent="0.2">
      <c r="A51" s="119"/>
      <c r="B51" s="121" t="s">
        <v>63</v>
      </c>
      <c r="C51" s="385" t="s">
        <v>64</v>
      </c>
      <c r="D51" s="386"/>
      <c r="E51" s="386"/>
      <c r="F51" s="129" t="s">
        <v>23</v>
      </c>
      <c r="G51" s="166"/>
      <c r="H51" s="166"/>
      <c r="I51" s="387">
        <f t="shared" si="1"/>
        <v>0</v>
      </c>
      <c r="J51" s="388"/>
      <c r="K51" s="380">
        <f>'Rozpočet Pol způsobilé'!G20</f>
        <v>0</v>
      </c>
      <c r="L51" s="380"/>
      <c r="M51" s="380"/>
      <c r="N51" s="380"/>
      <c r="Q51" s="92"/>
    </row>
    <row r="52" spans="1:17" ht="25.5" customHeight="1" x14ac:dyDescent="0.2">
      <c r="A52" s="119"/>
      <c r="B52" s="121" t="s">
        <v>65</v>
      </c>
      <c r="C52" s="385" t="s">
        <v>66</v>
      </c>
      <c r="D52" s="386"/>
      <c r="E52" s="386"/>
      <c r="F52" s="129" t="s">
        <v>23</v>
      </c>
      <c r="G52" s="166"/>
      <c r="H52" s="166"/>
      <c r="I52" s="387">
        <f t="shared" si="1"/>
        <v>0</v>
      </c>
      <c r="J52" s="388"/>
      <c r="K52" s="380"/>
      <c r="L52" s="380"/>
      <c r="M52" s="380">
        <f>'Rozpočet Pol nezpůsobilé'!G28</f>
        <v>0</v>
      </c>
      <c r="N52" s="380"/>
      <c r="Q52" s="92"/>
    </row>
    <row r="53" spans="1:17" ht="25.5" customHeight="1" x14ac:dyDescent="0.2">
      <c r="A53" s="119"/>
      <c r="B53" s="121" t="s">
        <v>67</v>
      </c>
      <c r="C53" s="385" t="s">
        <v>68</v>
      </c>
      <c r="D53" s="386"/>
      <c r="E53" s="386"/>
      <c r="F53" s="129" t="s">
        <v>23</v>
      </c>
      <c r="G53" s="166"/>
      <c r="H53" s="166"/>
      <c r="I53" s="387">
        <f t="shared" si="1"/>
        <v>0</v>
      </c>
      <c r="J53" s="388"/>
      <c r="K53" s="380">
        <f>'Rozpočet Pol způsobilé'!G30</f>
        <v>0</v>
      </c>
      <c r="L53" s="380"/>
      <c r="M53" s="380">
        <f>'Rozpočet Pol nezpůsobilé'!G52</f>
        <v>0</v>
      </c>
      <c r="N53" s="380"/>
      <c r="Q53" s="92"/>
    </row>
    <row r="54" spans="1:17" ht="25.5" customHeight="1" x14ac:dyDescent="0.2">
      <c r="A54" s="119"/>
      <c r="B54" s="121" t="s">
        <v>69</v>
      </c>
      <c r="C54" s="385" t="s">
        <v>70</v>
      </c>
      <c r="D54" s="386"/>
      <c r="E54" s="386"/>
      <c r="F54" s="129" t="s">
        <v>23</v>
      </c>
      <c r="G54" s="166"/>
      <c r="H54" s="166"/>
      <c r="I54" s="387">
        <f t="shared" si="1"/>
        <v>0</v>
      </c>
      <c r="J54" s="388"/>
      <c r="K54" s="380">
        <f>'Rozpočet Pol způsobilé'!G32</f>
        <v>0</v>
      </c>
      <c r="L54" s="380"/>
      <c r="M54" s="380">
        <f>'Rozpočet Pol nezpůsobilé'!G58</f>
        <v>0</v>
      </c>
      <c r="N54" s="380"/>
      <c r="Q54" s="92"/>
    </row>
    <row r="55" spans="1:17" ht="25.5" customHeight="1" x14ac:dyDescent="0.2">
      <c r="A55" s="119"/>
      <c r="B55" s="121" t="s">
        <v>71</v>
      </c>
      <c r="C55" s="385" t="s">
        <v>72</v>
      </c>
      <c r="D55" s="386"/>
      <c r="E55" s="386"/>
      <c r="F55" s="129" t="s">
        <v>23</v>
      </c>
      <c r="G55" s="166"/>
      <c r="H55" s="166"/>
      <c r="I55" s="387">
        <f t="shared" si="1"/>
        <v>0</v>
      </c>
      <c r="J55" s="388"/>
      <c r="K55" s="380">
        <f>'Rozpočet Pol způsobilé'!G119</f>
        <v>0</v>
      </c>
      <c r="L55" s="380"/>
      <c r="M55" s="380">
        <f>'Rozpočet Pol nezpůsobilé'!G61</f>
        <v>0</v>
      </c>
      <c r="N55" s="380"/>
      <c r="Q55" s="92"/>
    </row>
    <row r="56" spans="1:17" ht="25.5" customHeight="1" x14ac:dyDescent="0.2">
      <c r="A56" s="119"/>
      <c r="B56" s="121" t="s">
        <v>73</v>
      </c>
      <c r="C56" s="385" t="s">
        <v>74</v>
      </c>
      <c r="D56" s="386"/>
      <c r="E56" s="386"/>
      <c r="F56" s="129" t="s">
        <v>23</v>
      </c>
      <c r="G56" s="166"/>
      <c r="H56" s="166"/>
      <c r="I56" s="387">
        <f t="shared" si="1"/>
        <v>0</v>
      </c>
      <c r="J56" s="388"/>
      <c r="K56" s="380">
        <f>'Rozpočet Pol způsobilé'!G132</f>
        <v>0</v>
      </c>
      <c r="L56" s="380"/>
      <c r="M56" s="380"/>
      <c r="N56" s="380"/>
      <c r="Q56" s="92"/>
    </row>
    <row r="57" spans="1:17" ht="25.5" customHeight="1" x14ac:dyDescent="0.2">
      <c r="A57" s="119"/>
      <c r="B57" s="121" t="s">
        <v>75</v>
      </c>
      <c r="C57" s="385" t="s">
        <v>76</v>
      </c>
      <c r="D57" s="386"/>
      <c r="E57" s="386"/>
      <c r="F57" s="129" t="s">
        <v>23</v>
      </c>
      <c r="G57" s="166"/>
      <c r="H57" s="166"/>
      <c r="I57" s="387">
        <f t="shared" si="1"/>
        <v>0</v>
      </c>
      <c r="J57" s="388"/>
      <c r="K57" s="380">
        <f>'Rozpočet Pol způsobilé'!G143</f>
        <v>0</v>
      </c>
      <c r="L57" s="380"/>
      <c r="M57" s="380">
        <f>'Rozpočet Pol nezpůsobilé'!G70</f>
        <v>0</v>
      </c>
      <c r="N57" s="380"/>
      <c r="Q57" s="92"/>
    </row>
    <row r="58" spans="1:17" ht="25.5" customHeight="1" x14ac:dyDescent="0.2">
      <c r="A58" s="119"/>
      <c r="B58" s="121" t="s">
        <v>77</v>
      </c>
      <c r="C58" s="385" t="s">
        <v>78</v>
      </c>
      <c r="D58" s="386"/>
      <c r="E58" s="386"/>
      <c r="F58" s="129" t="s">
        <v>23</v>
      </c>
      <c r="G58" s="166"/>
      <c r="H58" s="166"/>
      <c r="I58" s="387">
        <f t="shared" si="1"/>
        <v>0</v>
      </c>
      <c r="J58" s="388"/>
      <c r="K58" s="380">
        <f>'Rozpočet Pol způsobilé'!G157</f>
        <v>0</v>
      </c>
      <c r="L58" s="380"/>
      <c r="M58" s="380"/>
      <c r="N58" s="380"/>
      <c r="Q58" s="92"/>
    </row>
    <row r="59" spans="1:17" ht="25.5" customHeight="1" x14ac:dyDescent="0.2">
      <c r="A59" s="119"/>
      <c r="B59" s="121" t="s">
        <v>79</v>
      </c>
      <c r="C59" s="385" t="s">
        <v>80</v>
      </c>
      <c r="D59" s="386"/>
      <c r="E59" s="386"/>
      <c r="F59" s="129" t="s">
        <v>23</v>
      </c>
      <c r="G59" s="166"/>
      <c r="H59" s="166"/>
      <c r="I59" s="387">
        <f t="shared" si="1"/>
        <v>0</v>
      </c>
      <c r="J59" s="388"/>
      <c r="K59" s="380">
        <f>'Rozpočet Pol způsobilé'!G159</f>
        <v>0</v>
      </c>
      <c r="L59" s="380"/>
      <c r="M59" s="380">
        <f>'Rozpočet Pol nezpůsobilé'!G72</f>
        <v>0</v>
      </c>
      <c r="N59" s="380"/>
      <c r="Q59" s="92"/>
    </row>
    <row r="60" spans="1:17" ht="25.5" customHeight="1" x14ac:dyDescent="0.2">
      <c r="A60" s="119"/>
      <c r="B60" s="121" t="s">
        <v>81</v>
      </c>
      <c r="C60" s="385" t="s">
        <v>82</v>
      </c>
      <c r="D60" s="386"/>
      <c r="E60" s="386"/>
      <c r="F60" s="129" t="s">
        <v>23</v>
      </c>
      <c r="G60" s="166"/>
      <c r="H60" s="166"/>
      <c r="I60" s="387">
        <f t="shared" si="1"/>
        <v>0</v>
      </c>
      <c r="J60" s="388"/>
      <c r="K60" s="380">
        <f>'Rozpočet Pol způsobilé'!G182</f>
        <v>0</v>
      </c>
      <c r="L60" s="380"/>
      <c r="M60" s="380">
        <f>'Rozpočet Pol nezpůsobilé'!G86</f>
        <v>0</v>
      </c>
      <c r="N60" s="380"/>
      <c r="Q60" s="92"/>
    </row>
    <row r="61" spans="1:17" ht="25.5" customHeight="1" x14ac:dyDescent="0.2">
      <c r="A61" s="119"/>
      <c r="B61" s="121" t="s">
        <v>83</v>
      </c>
      <c r="C61" s="385" t="s">
        <v>84</v>
      </c>
      <c r="D61" s="386"/>
      <c r="E61" s="386"/>
      <c r="F61" s="129" t="s">
        <v>23</v>
      </c>
      <c r="G61" s="166"/>
      <c r="H61" s="166"/>
      <c r="I61" s="387">
        <f t="shared" si="1"/>
        <v>0</v>
      </c>
      <c r="J61" s="388"/>
      <c r="K61" s="380">
        <f>'Rozpočet Pol způsobilé'!G213</f>
        <v>0</v>
      </c>
      <c r="L61" s="380"/>
      <c r="M61" s="380">
        <f>'Rozpočet Pol nezpůsobilé'!G99</f>
        <v>0</v>
      </c>
      <c r="N61" s="380"/>
      <c r="Q61" s="92"/>
    </row>
    <row r="62" spans="1:17" ht="25.5" customHeight="1" x14ac:dyDescent="0.2">
      <c r="A62" s="119"/>
      <c r="B62" s="121" t="s">
        <v>85</v>
      </c>
      <c r="C62" s="385" t="s">
        <v>86</v>
      </c>
      <c r="D62" s="386"/>
      <c r="E62" s="386"/>
      <c r="F62" s="129" t="s">
        <v>24</v>
      </c>
      <c r="G62" s="166"/>
      <c r="H62" s="166"/>
      <c r="I62" s="387">
        <f t="shared" si="1"/>
        <v>0</v>
      </c>
      <c r="J62" s="388"/>
      <c r="K62" s="380">
        <f>'Rozpočet Pol způsobilé'!G217</f>
        <v>0</v>
      </c>
      <c r="L62" s="380"/>
      <c r="M62" s="380">
        <f>'Rozpočet Pol nezpůsobilé'!G104</f>
        <v>0</v>
      </c>
      <c r="N62" s="380"/>
      <c r="Q62" s="92"/>
    </row>
    <row r="63" spans="1:17" ht="25.5" customHeight="1" x14ac:dyDescent="0.2">
      <c r="A63" s="119"/>
      <c r="B63" s="121" t="s">
        <v>87</v>
      </c>
      <c r="C63" s="385" t="s">
        <v>88</v>
      </c>
      <c r="D63" s="386"/>
      <c r="E63" s="386"/>
      <c r="F63" s="129" t="s">
        <v>24</v>
      </c>
      <c r="G63" s="166"/>
      <c r="H63" s="166"/>
      <c r="I63" s="387">
        <f t="shared" si="1"/>
        <v>0</v>
      </c>
      <c r="J63" s="388"/>
      <c r="K63" s="380">
        <f>'Rozpočet Pol způsobilé'!G242</f>
        <v>0</v>
      </c>
      <c r="L63" s="380"/>
      <c r="M63" s="380"/>
      <c r="N63" s="380"/>
      <c r="Q63" s="92"/>
    </row>
    <row r="64" spans="1:17" ht="25.5" customHeight="1" x14ac:dyDescent="0.2">
      <c r="A64" s="119"/>
      <c r="B64" s="121" t="s">
        <v>89</v>
      </c>
      <c r="C64" s="385" t="s">
        <v>90</v>
      </c>
      <c r="D64" s="386"/>
      <c r="E64" s="386"/>
      <c r="F64" s="129" t="s">
        <v>24</v>
      </c>
      <c r="G64" s="166"/>
      <c r="H64" s="166"/>
      <c r="I64" s="387">
        <f t="shared" si="1"/>
        <v>0</v>
      </c>
      <c r="J64" s="388"/>
      <c r="K64" s="380">
        <f>'Rozpočet Pol způsobilé'!G313</f>
        <v>0</v>
      </c>
      <c r="L64" s="380"/>
      <c r="M64" s="380">
        <f>'Rozpočet Pol nezpůsobilé'!G113</f>
        <v>0</v>
      </c>
      <c r="N64" s="380"/>
      <c r="Q64" s="92"/>
    </row>
    <row r="65" spans="1:17" ht="25.5" customHeight="1" x14ac:dyDescent="0.2">
      <c r="A65" s="119"/>
      <c r="B65" s="121" t="s">
        <v>91</v>
      </c>
      <c r="C65" s="385" t="s">
        <v>92</v>
      </c>
      <c r="D65" s="386"/>
      <c r="E65" s="386"/>
      <c r="F65" s="129" t="s">
        <v>24</v>
      </c>
      <c r="G65" s="166"/>
      <c r="H65" s="166"/>
      <c r="I65" s="387">
        <f t="shared" si="1"/>
        <v>0</v>
      </c>
      <c r="J65" s="388"/>
      <c r="K65" s="380">
        <f>'Rozpočet Pol způsobilé'!G355</f>
        <v>0</v>
      </c>
      <c r="L65" s="380"/>
      <c r="M65" s="380">
        <f>'Rozpočet Pol nezpůsobilé'!G123</f>
        <v>0</v>
      </c>
      <c r="N65" s="380"/>
      <c r="Q65" s="92"/>
    </row>
    <row r="66" spans="1:17" ht="25.5" customHeight="1" x14ac:dyDescent="0.2">
      <c r="A66" s="119"/>
      <c r="B66" s="121" t="s">
        <v>93</v>
      </c>
      <c r="C66" s="385" t="s">
        <v>94</v>
      </c>
      <c r="D66" s="386"/>
      <c r="E66" s="386"/>
      <c r="F66" s="129" t="s">
        <v>24</v>
      </c>
      <c r="G66" s="166"/>
      <c r="H66" s="166"/>
      <c r="I66" s="387">
        <f t="shared" si="1"/>
        <v>0</v>
      </c>
      <c r="J66" s="388"/>
      <c r="K66" s="380">
        <f>'Rozpočet Pol způsobilé'!G359</f>
        <v>0</v>
      </c>
      <c r="L66" s="380"/>
      <c r="M66" s="380">
        <f>'Rozpočet Pol nezpůsobilé'!G126</f>
        <v>0</v>
      </c>
      <c r="N66" s="380"/>
      <c r="Q66" s="92"/>
    </row>
    <row r="67" spans="1:17" ht="25.5" customHeight="1" x14ac:dyDescent="0.2">
      <c r="A67" s="119"/>
      <c r="B67" s="121" t="s">
        <v>95</v>
      </c>
      <c r="C67" s="385" t="s">
        <v>96</v>
      </c>
      <c r="D67" s="386"/>
      <c r="E67" s="386"/>
      <c r="F67" s="129" t="s">
        <v>24</v>
      </c>
      <c r="G67" s="166"/>
      <c r="H67" s="166"/>
      <c r="I67" s="387">
        <f t="shared" si="1"/>
        <v>0</v>
      </c>
      <c r="J67" s="388"/>
      <c r="K67" s="380">
        <f>'Rozpočet Pol způsobilé'!G360</f>
        <v>0</v>
      </c>
      <c r="L67" s="380"/>
      <c r="M67" s="380"/>
      <c r="N67" s="380"/>
      <c r="Q67" s="92"/>
    </row>
    <row r="68" spans="1:17" ht="25.5" customHeight="1" x14ac:dyDescent="0.2">
      <c r="A68" s="119"/>
      <c r="B68" s="121" t="s">
        <v>97</v>
      </c>
      <c r="C68" s="385" t="s">
        <v>98</v>
      </c>
      <c r="D68" s="386"/>
      <c r="E68" s="386"/>
      <c r="F68" s="129" t="s">
        <v>24</v>
      </c>
      <c r="G68" s="166"/>
      <c r="H68" s="166"/>
      <c r="I68" s="387">
        <f t="shared" si="1"/>
        <v>0</v>
      </c>
      <c r="J68" s="388"/>
      <c r="K68" s="380">
        <f>'Rozpočet Pol způsobilé'!G370</f>
        <v>0</v>
      </c>
      <c r="L68" s="380"/>
      <c r="M68" s="380">
        <f>'Rozpočet Pol nezpůsobilé'!G127</f>
        <v>0</v>
      </c>
      <c r="N68" s="380"/>
      <c r="Q68" s="92"/>
    </row>
    <row r="69" spans="1:17" ht="25.5" customHeight="1" x14ac:dyDescent="0.2">
      <c r="A69" s="119"/>
      <c r="B69" s="121" t="s">
        <v>99</v>
      </c>
      <c r="C69" s="385" t="s">
        <v>100</v>
      </c>
      <c r="D69" s="386"/>
      <c r="E69" s="386"/>
      <c r="F69" s="129" t="s">
        <v>24</v>
      </c>
      <c r="G69" s="166"/>
      <c r="H69" s="166"/>
      <c r="I69" s="387">
        <f t="shared" si="1"/>
        <v>0</v>
      </c>
      <c r="J69" s="388"/>
      <c r="K69" s="380">
        <f>'Rozpočet Pol způsobilé'!G383</f>
        <v>0</v>
      </c>
      <c r="L69" s="380"/>
      <c r="M69" s="380"/>
      <c r="N69" s="380"/>
      <c r="Q69" s="92"/>
    </row>
    <row r="70" spans="1:17" ht="25.5" customHeight="1" x14ac:dyDescent="0.2">
      <c r="A70" s="119"/>
      <c r="B70" s="121" t="s">
        <v>101</v>
      </c>
      <c r="C70" s="385" t="s">
        <v>102</v>
      </c>
      <c r="D70" s="386"/>
      <c r="E70" s="386"/>
      <c r="F70" s="129" t="s">
        <v>24</v>
      </c>
      <c r="G70" s="166"/>
      <c r="H70" s="166"/>
      <c r="I70" s="387">
        <f t="shared" si="1"/>
        <v>0</v>
      </c>
      <c r="J70" s="388"/>
      <c r="K70" s="380">
        <f>'Rozpočet Pol způsobilé'!G448</f>
        <v>0</v>
      </c>
      <c r="L70" s="380"/>
      <c r="M70" s="380"/>
      <c r="N70" s="380"/>
      <c r="Q70" s="92"/>
    </row>
    <row r="71" spans="1:17" ht="25.5" customHeight="1" x14ac:dyDescent="0.2">
      <c r="A71" s="119"/>
      <c r="B71" s="121" t="s">
        <v>103</v>
      </c>
      <c r="C71" s="385" t="s">
        <v>104</v>
      </c>
      <c r="D71" s="386"/>
      <c r="E71" s="386"/>
      <c r="F71" s="129" t="s">
        <v>24</v>
      </c>
      <c r="G71" s="166"/>
      <c r="H71" s="166"/>
      <c r="I71" s="387">
        <f t="shared" si="1"/>
        <v>0</v>
      </c>
      <c r="J71" s="388"/>
      <c r="K71" s="380">
        <f>'Rozpočet Pol způsobilé'!G457</f>
        <v>0</v>
      </c>
      <c r="L71" s="380"/>
      <c r="M71" s="380"/>
      <c r="N71" s="380"/>
      <c r="Q71" s="92"/>
    </row>
    <row r="72" spans="1:17" ht="25.5" customHeight="1" x14ac:dyDescent="0.2">
      <c r="A72" s="119"/>
      <c r="B72" s="121" t="s">
        <v>105</v>
      </c>
      <c r="C72" s="385" t="s">
        <v>106</v>
      </c>
      <c r="D72" s="386"/>
      <c r="E72" s="386"/>
      <c r="F72" s="129" t="s">
        <v>24</v>
      </c>
      <c r="G72" s="166"/>
      <c r="H72" s="166"/>
      <c r="I72" s="387">
        <f t="shared" si="1"/>
        <v>0</v>
      </c>
      <c r="J72" s="388"/>
      <c r="K72" s="380"/>
      <c r="L72" s="380"/>
      <c r="M72" s="380">
        <f>'Rozpočet Pol nezpůsobilé'!G131</f>
        <v>0</v>
      </c>
      <c r="N72" s="380"/>
      <c r="Q72" s="92"/>
    </row>
    <row r="73" spans="1:17" ht="25.5" customHeight="1" x14ac:dyDescent="0.2">
      <c r="A73" s="119"/>
      <c r="B73" s="121" t="s">
        <v>107</v>
      </c>
      <c r="C73" s="385" t="s">
        <v>108</v>
      </c>
      <c r="D73" s="386"/>
      <c r="E73" s="386"/>
      <c r="F73" s="129" t="s">
        <v>24</v>
      </c>
      <c r="G73" s="166"/>
      <c r="H73" s="166"/>
      <c r="I73" s="387">
        <f t="shared" si="1"/>
        <v>0</v>
      </c>
      <c r="J73" s="388"/>
      <c r="K73" s="380"/>
      <c r="L73" s="380"/>
      <c r="M73" s="380">
        <f>'Rozpočet Pol nezpůsobilé'!G136</f>
        <v>0</v>
      </c>
      <c r="N73" s="380"/>
      <c r="Q73" s="92"/>
    </row>
    <row r="74" spans="1:17" ht="25.5" customHeight="1" x14ac:dyDescent="0.2">
      <c r="A74" s="119"/>
      <c r="B74" s="121" t="s">
        <v>109</v>
      </c>
      <c r="C74" s="385" t="s">
        <v>110</v>
      </c>
      <c r="D74" s="386"/>
      <c r="E74" s="386"/>
      <c r="F74" s="129" t="s">
        <v>24</v>
      </c>
      <c r="G74" s="166"/>
      <c r="H74" s="166"/>
      <c r="I74" s="387">
        <f t="shared" si="1"/>
        <v>0</v>
      </c>
      <c r="J74" s="388"/>
      <c r="K74" s="380"/>
      <c r="L74" s="380"/>
      <c r="M74" s="380">
        <f>'Rozpočet Pol nezpůsobilé'!G147</f>
        <v>0</v>
      </c>
      <c r="N74" s="380"/>
      <c r="Q74" s="92"/>
    </row>
    <row r="75" spans="1:17" ht="25.5" customHeight="1" x14ac:dyDescent="0.2">
      <c r="A75" s="119"/>
      <c r="B75" s="121" t="s">
        <v>111</v>
      </c>
      <c r="C75" s="385" t="s">
        <v>112</v>
      </c>
      <c r="D75" s="386"/>
      <c r="E75" s="386"/>
      <c r="F75" s="129" t="s">
        <v>24</v>
      </c>
      <c r="G75" s="166"/>
      <c r="H75" s="166"/>
      <c r="I75" s="387">
        <f t="shared" si="1"/>
        <v>0</v>
      </c>
      <c r="J75" s="388"/>
      <c r="K75" s="380"/>
      <c r="L75" s="380"/>
      <c r="M75" s="380">
        <f>'Rozpočet Pol nezpůsobilé'!G151</f>
        <v>0</v>
      </c>
      <c r="N75" s="380"/>
      <c r="Q75" s="92"/>
    </row>
    <row r="76" spans="1:17" ht="25.5" customHeight="1" x14ac:dyDescent="0.2">
      <c r="A76" s="119"/>
      <c r="B76" s="121" t="s">
        <v>113</v>
      </c>
      <c r="C76" s="385" t="s">
        <v>114</v>
      </c>
      <c r="D76" s="386"/>
      <c r="E76" s="386"/>
      <c r="F76" s="129" t="s">
        <v>24</v>
      </c>
      <c r="G76" s="166"/>
      <c r="H76" s="166"/>
      <c r="I76" s="387">
        <f t="shared" si="1"/>
        <v>0</v>
      </c>
      <c r="J76" s="388"/>
      <c r="K76" s="380">
        <f>'Rozpočet Pol způsobilé'!G473</f>
        <v>0</v>
      </c>
      <c r="L76" s="380"/>
      <c r="M76" s="380"/>
      <c r="N76" s="380"/>
      <c r="Q76" s="92"/>
    </row>
    <row r="77" spans="1:17" ht="25.5" customHeight="1" x14ac:dyDescent="0.2">
      <c r="A77" s="119"/>
      <c r="B77" s="121" t="s">
        <v>115</v>
      </c>
      <c r="C77" s="385" t="s">
        <v>116</v>
      </c>
      <c r="D77" s="386"/>
      <c r="E77" s="386"/>
      <c r="F77" s="129" t="s">
        <v>24</v>
      </c>
      <c r="G77" s="166"/>
      <c r="H77" s="166"/>
      <c r="I77" s="387">
        <f t="shared" si="1"/>
        <v>0</v>
      </c>
      <c r="J77" s="388"/>
      <c r="K77" s="380">
        <f>'Rozpočet Pol způsobilé'!G478</f>
        <v>0</v>
      </c>
      <c r="L77" s="380"/>
      <c r="M77" s="380">
        <f>'Rozpočet Pol nezpůsobilé'!G155</f>
        <v>0</v>
      </c>
      <c r="N77" s="380"/>
      <c r="Q77" s="92"/>
    </row>
    <row r="78" spans="1:17" ht="25.5" customHeight="1" x14ac:dyDescent="0.2">
      <c r="A78" s="119"/>
      <c r="B78" s="121" t="s">
        <v>117</v>
      </c>
      <c r="C78" s="385" t="s">
        <v>118</v>
      </c>
      <c r="D78" s="386"/>
      <c r="E78" s="386"/>
      <c r="F78" s="129" t="s">
        <v>25</v>
      </c>
      <c r="G78" s="166"/>
      <c r="H78" s="166"/>
      <c r="I78" s="387">
        <f t="shared" si="1"/>
        <v>0</v>
      </c>
      <c r="J78" s="388"/>
      <c r="K78" s="380">
        <f>'Rozpočet Pol způsobilé'!G499</f>
        <v>0</v>
      </c>
      <c r="L78" s="380"/>
      <c r="M78" s="380">
        <f>'Rozpočet Pol nezpůsobilé'!G158</f>
        <v>0</v>
      </c>
      <c r="N78" s="380"/>
      <c r="Q78" s="92"/>
    </row>
    <row r="79" spans="1:17" ht="25.5" customHeight="1" x14ac:dyDescent="0.2">
      <c r="A79" s="119"/>
      <c r="B79" s="121" t="s">
        <v>119</v>
      </c>
      <c r="C79" s="385" t="s">
        <v>120</v>
      </c>
      <c r="D79" s="386"/>
      <c r="E79" s="386"/>
      <c r="F79" s="129" t="s">
        <v>25</v>
      </c>
      <c r="G79" s="166"/>
      <c r="H79" s="166"/>
      <c r="I79" s="387">
        <f t="shared" si="1"/>
        <v>0</v>
      </c>
      <c r="J79" s="388"/>
      <c r="K79" s="380">
        <f>'Rozpočet Pol způsobilé'!G502</f>
        <v>0</v>
      </c>
      <c r="L79" s="380"/>
      <c r="M79" s="380">
        <f>'Rozpočet Pol nezpůsobilé'!G160</f>
        <v>0</v>
      </c>
      <c r="N79" s="380"/>
      <c r="Q79" s="92"/>
    </row>
    <row r="80" spans="1:17" ht="25.5" customHeight="1" x14ac:dyDescent="0.2">
      <c r="A80" s="119"/>
      <c r="B80" s="127" t="s">
        <v>121</v>
      </c>
      <c r="C80" s="389" t="s">
        <v>26</v>
      </c>
      <c r="D80" s="390"/>
      <c r="E80" s="390"/>
      <c r="F80" s="130" t="s">
        <v>121</v>
      </c>
      <c r="G80" s="167"/>
      <c r="H80" s="167"/>
      <c r="I80" s="391">
        <f t="shared" si="1"/>
        <v>0</v>
      </c>
      <c r="J80" s="392"/>
      <c r="K80" s="381">
        <f>'Rozpočet Pol způsobilé'!G504</f>
        <v>0</v>
      </c>
      <c r="L80" s="381"/>
      <c r="M80" s="381"/>
      <c r="N80" s="381"/>
      <c r="Q80" s="92"/>
    </row>
    <row r="81" spans="1:14" ht="25.5" customHeight="1" x14ac:dyDescent="0.2">
      <c r="A81" s="120"/>
      <c r="B81" s="124" t="s">
        <v>1</v>
      </c>
      <c r="C81" s="124"/>
      <c r="D81" s="125"/>
      <c r="E81" s="125"/>
      <c r="F81" s="131"/>
      <c r="G81" s="168"/>
      <c r="H81" s="168"/>
      <c r="I81" s="382">
        <f>SUM(I47:I80)</f>
        <v>0</v>
      </c>
      <c r="J81" s="382"/>
      <c r="K81" s="382">
        <f>SUM(K47:K80)</f>
        <v>0</v>
      </c>
      <c r="L81" s="382"/>
      <c r="M81" s="382">
        <f>SUM(M47:M80)</f>
        <v>0</v>
      </c>
      <c r="N81" s="382"/>
    </row>
    <row r="82" spans="1:14" x14ac:dyDescent="0.2">
      <c r="F82" s="92"/>
      <c r="G82" s="93"/>
      <c r="H82" s="92"/>
      <c r="I82" s="93"/>
      <c r="J82" s="93"/>
    </row>
    <row r="83" spans="1:14" x14ac:dyDescent="0.2">
      <c r="F83" s="92"/>
      <c r="G83" s="93"/>
      <c r="H83" s="92"/>
      <c r="I83" s="93"/>
      <c r="J83" s="93"/>
    </row>
    <row r="84" spans="1:14" x14ac:dyDescent="0.2">
      <c r="F84" s="92"/>
      <c r="G84" s="93"/>
      <c r="H84" s="92"/>
      <c r="I84" s="93"/>
      <c r="J84" s="93"/>
    </row>
  </sheetData>
  <mergeCells count="179">
    <mergeCell ref="B1:J1"/>
    <mergeCell ref="D2:J2"/>
    <mergeCell ref="D3:J3"/>
    <mergeCell ref="D11:G11"/>
    <mergeCell ref="D12:G12"/>
    <mergeCell ref="D13:G13"/>
    <mergeCell ref="E17:F17"/>
    <mergeCell ref="G17:H17"/>
    <mergeCell ref="I17:J17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E21:F21"/>
    <mergeCell ref="G21:H21"/>
    <mergeCell ref="I21:J21"/>
    <mergeCell ref="G23:I23"/>
    <mergeCell ref="G24:I24"/>
    <mergeCell ref="G25:I25"/>
    <mergeCell ref="E19:F19"/>
    <mergeCell ref="G19:H19"/>
    <mergeCell ref="I19:J19"/>
    <mergeCell ref="E20:F20"/>
    <mergeCell ref="G20:H20"/>
    <mergeCell ref="I20:J20"/>
    <mergeCell ref="B40:E40"/>
    <mergeCell ref="I46:J46"/>
    <mergeCell ref="C47:E47"/>
    <mergeCell ref="I47:J47"/>
    <mergeCell ref="C48:E48"/>
    <mergeCell ref="I48:J48"/>
    <mergeCell ref="G26:I26"/>
    <mergeCell ref="G27:I27"/>
    <mergeCell ref="G28:I28"/>
    <mergeCell ref="G29:I29"/>
    <mergeCell ref="D35:E35"/>
    <mergeCell ref="C39:E39"/>
    <mergeCell ref="C52:E52"/>
    <mergeCell ref="I52:J52"/>
    <mergeCell ref="C53:E53"/>
    <mergeCell ref="I53:J53"/>
    <mergeCell ref="C54:E54"/>
    <mergeCell ref="I54:J54"/>
    <mergeCell ref="C49:E49"/>
    <mergeCell ref="I49:J49"/>
    <mergeCell ref="C50:E50"/>
    <mergeCell ref="I50:J50"/>
    <mergeCell ref="C51:E51"/>
    <mergeCell ref="I51:J51"/>
    <mergeCell ref="C58:E58"/>
    <mergeCell ref="I58:J58"/>
    <mergeCell ref="C59:E59"/>
    <mergeCell ref="I59:J59"/>
    <mergeCell ref="C60:E60"/>
    <mergeCell ref="I60:J60"/>
    <mergeCell ref="C55:E55"/>
    <mergeCell ref="I55:J55"/>
    <mergeCell ref="C56:E56"/>
    <mergeCell ref="I56:J56"/>
    <mergeCell ref="C57:E57"/>
    <mergeCell ref="I57:J57"/>
    <mergeCell ref="C64:E64"/>
    <mergeCell ref="I64:J64"/>
    <mergeCell ref="C65:E65"/>
    <mergeCell ref="I65:J65"/>
    <mergeCell ref="C66:E66"/>
    <mergeCell ref="I66:J66"/>
    <mergeCell ref="C61:E61"/>
    <mergeCell ref="I61:J61"/>
    <mergeCell ref="C62:E62"/>
    <mergeCell ref="I62:J62"/>
    <mergeCell ref="C63:E63"/>
    <mergeCell ref="I63:J63"/>
    <mergeCell ref="C71:E71"/>
    <mergeCell ref="I71:J71"/>
    <mergeCell ref="C72:E72"/>
    <mergeCell ref="I72:J72"/>
    <mergeCell ref="C67:E67"/>
    <mergeCell ref="I67:J67"/>
    <mergeCell ref="C68:E68"/>
    <mergeCell ref="I68:J68"/>
    <mergeCell ref="C69:E69"/>
    <mergeCell ref="I69:J69"/>
    <mergeCell ref="C79:E79"/>
    <mergeCell ref="I79:J79"/>
    <mergeCell ref="C80:E80"/>
    <mergeCell ref="I80:J80"/>
    <mergeCell ref="I81:J81"/>
    <mergeCell ref="K46:L46"/>
    <mergeCell ref="K47:L47"/>
    <mergeCell ref="K48:L48"/>
    <mergeCell ref="K49:L49"/>
    <mergeCell ref="K50:L50"/>
    <mergeCell ref="C76:E76"/>
    <mergeCell ref="I76:J76"/>
    <mergeCell ref="C77:E77"/>
    <mergeCell ref="I77:J77"/>
    <mergeCell ref="C78:E78"/>
    <mergeCell ref="I78:J78"/>
    <mergeCell ref="C73:E73"/>
    <mergeCell ref="I73:J73"/>
    <mergeCell ref="C74:E74"/>
    <mergeCell ref="I74:J74"/>
    <mergeCell ref="C75:E75"/>
    <mergeCell ref="I75:J75"/>
    <mergeCell ref="C70:E70"/>
    <mergeCell ref="I70:J70"/>
    <mergeCell ref="K57:L57"/>
    <mergeCell ref="K58:L58"/>
    <mergeCell ref="K59:L59"/>
    <mergeCell ref="K60:L60"/>
    <mergeCell ref="K61:L61"/>
    <mergeCell ref="K62:L62"/>
    <mergeCell ref="K51:L51"/>
    <mergeCell ref="K52:L52"/>
    <mergeCell ref="K53:L53"/>
    <mergeCell ref="K54:L54"/>
    <mergeCell ref="K55:L55"/>
    <mergeCell ref="K56:L56"/>
    <mergeCell ref="K71:L71"/>
    <mergeCell ref="K72:L72"/>
    <mergeCell ref="K73:L73"/>
    <mergeCell ref="K74:L74"/>
    <mergeCell ref="K63:L63"/>
    <mergeCell ref="K64:L64"/>
    <mergeCell ref="K65:L65"/>
    <mergeCell ref="K66:L66"/>
    <mergeCell ref="K67:L67"/>
    <mergeCell ref="K68:L68"/>
    <mergeCell ref="M55:N55"/>
    <mergeCell ref="M56:N56"/>
    <mergeCell ref="M57:N57"/>
    <mergeCell ref="M58:N58"/>
    <mergeCell ref="M59:N59"/>
    <mergeCell ref="M60:N60"/>
    <mergeCell ref="K81:L81"/>
    <mergeCell ref="M46:N46"/>
    <mergeCell ref="M47:N47"/>
    <mergeCell ref="M48:N48"/>
    <mergeCell ref="M49:N49"/>
    <mergeCell ref="M50:N50"/>
    <mergeCell ref="M51:N51"/>
    <mergeCell ref="M52:N52"/>
    <mergeCell ref="M53:N53"/>
    <mergeCell ref="M54:N54"/>
    <mergeCell ref="K75:L75"/>
    <mergeCell ref="K76:L76"/>
    <mergeCell ref="K77:L77"/>
    <mergeCell ref="K78:L78"/>
    <mergeCell ref="K79:L79"/>
    <mergeCell ref="K80:L80"/>
    <mergeCell ref="K69:L69"/>
    <mergeCell ref="K70:L70"/>
    <mergeCell ref="M67:N67"/>
    <mergeCell ref="M68:N68"/>
    <mergeCell ref="M69:N69"/>
    <mergeCell ref="M70:N70"/>
    <mergeCell ref="M71:N71"/>
    <mergeCell ref="M72:N72"/>
    <mergeCell ref="M61:N61"/>
    <mergeCell ref="M62:N62"/>
    <mergeCell ref="M63:N63"/>
    <mergeCell ref="M64:N64"/>
    <mergeCell ref="M65:N65"/>
    <mergeCell ref="M66:N66"/>
    <mergeCell ref="M79:N79"/>
    <mergeCell ref="M80:N80"/>
    <mergeCell ref="M81:N81"/>
    <mergeCell ref="M73:N73"/>
    <mergeCell ref="M74:N74"/>
    <mergeCell ref="M75:N75"/>
    <mergeCell ref="M76:N76"/>
    <mergeCell ref="M77:N77"/>
    <mergeCell ref="M78:N78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outlinePr summaryBelow="0"/>
  </sheetPr>
  <dimension ref="A1:BH519"/>
  <sheetViews>
    <sheetView tabSelected="1" topLeftCell="A33" workbookViewId="0">
      <selection activeCell="A82" sqref="A82"/>
    </sheetView>
  </sheetViews>
  <sheetFormatPr defaultRowHeight="12.75" outlineLevelRow="1" x14ac:dyDescent="0.2"/>
  <cols>
    <col min="1" max="1" width="4.28515625" customWidth="1"/>
    <col min="2" max="2" width="14.42578125" style="91" customWidth="1"/>
    <col min="3" max="3" width="38.28515625" style="91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14" width="0" hidden="1" customWidth="1"/>
    <col min="16" max="16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433" t="s">
        <v>1719</v>
      </c>
      <c r="B1" s="433"/>
      <c r="C1" s="433"/>
      <c r="D1" s="433"/>
      <c r="E1" s="433"/>
      <c r="F1" s="433"/>
      <c r="G1" s="433"/>
      <c r="AE1" t="s">
        <v>124</v>
      </c>
    </row>
    <row r="2" spans="1:60" ht="25.15" customHeight="1" x14ac:dyDescent="0.2">
      <c r="A2" s="182" t="s">
        <v>123</v>
      </c>
      <c r="B2" s="181"/>
      <c r="C2" s="434" t="s">
        <v>45</v>
      </c>
      <c r="D2" s="435"/>
      <c r="E2" s="435"/>
      <c r="F2" s="435"/>
      <c r="G2" s="436"/>
      <c r="AE2" t="s">
        <v>125</v>
      </c>
    </row>
    <row r="3" spans="1:60" ht="25.15" customHeight="1" x14ac:dyDescent="0.2">
      <c r="A3" s="182" t="s">
        <v>7</v>
      </c>
      <c r="B3" s="181"/>
      <c r="C3" s="434" t="s">
        <v>42</v>
      </c>
      <c r="D3" s="435"/>
      <c r="E3" s="435"/>
      <c r="F3" s="435"/>
      <c r="G3" s="436"/>
      <c r="AE3" t="s">
        <v>126</v>
      </c>
    </row>
    <row r="4" spans="1:60" ht="25.15" hidden="1" customHeight="1" x14ac:dyDescent="0.2">
      <c r="A4" s="182" t="s">
        <v>8</v>
      </c>
      <c r="B4" s="181"/>
      <c r="C4" s="434"/>
      <c r="D4" s="435"/>
      <c r="E4" s="435"/>
      <c r="F4" s="435"/>
      <c r="G4" s="436"/>
      <c r="AE4" t="s">
        <v>127</v>
      </c>
    </row>
    <row r="5" spans="1:60" hidden="1" x14ac:dyDescent="0.2">
      <c r="A5" s="180" t="s">
        <v>128</v>
      </c>
      <c r="B5" s="134"/>
      <c r="C5" s="134"/>
      <c r="D5" s="135"/>
      <c r="E5" s="135"/>
      <c r="F5" s="135"/>
      <c r="G5" s="179"/>
      <c r="AE5" t="s">
        <v>129</v>
      </c>
    </row>
    <row r="7" spans="1:60" ht="38.25" x14ac:dyDescent="0.2">
      <c r="A7" s="177" t="s">
        <v>130</v>
      </c>
      <c r="B7" s="178" t="s">
        <v>131</v>
      </c>
      <c r="C7" s="178" t="s">
        <v>132</v>
      </c>
      <c r="D7" s="177" t="s">
        <v>133</v>
      </c>
      <c r="E7" s="177" t="s">
        <v>134</v>
      </c>
      <c r="F7" s="136" t="s">
        <v>135</v>
      </c>
      <c r="G7" s="177" t="s">
        <v>28</v>
      </c>
      <c r="H7" s="154" t="s">
        <v>29</v>
      </c>
      <c r="I7" s="154" t="s">
        <v>136</v>
      </c>
      <c r="J7" s="154" t="s">
        <v>30</v>
      </c>
      <c r="K7" s="154" t="s">
        <v>137</v>
      </c>
      <c r="L7" s="154" t="s">
        <v>138</v>
      </c>
      <c r="M7" s="154" t="s">
        <v>139</v>
      </c>
      <c r="N7" s="154" t="s">
        <v>140</v>
      </c>
      <c r="O7" s="154" t="s">
        <v>141</v>
      </c>
      <c r="P7" s="154" t="s">
        <v>142</v>
      </c>
      <c r="Q7" s="154" t="s">
        <v>143</v>
      </c>
      <c r="R7" s="154" t="s">
        <v>144</v>
      </c>
      <c r="S7" s="154" t="s">
        <v>145</v>
      </c>
      <c r="T7" s="154" t="s">
        <v>146</v>
      </c>
      <c r="U7" s="154" t="s">
        <v>147</v>
      </c>
    </row>
    <row r="8" spans="1:60" x14ac:dyDescent="0.2">
      <c r="A8" s="155" t="s">
        <v>148</v>
      </c>
      <c r="B8" s="156" t="s">
        <v>55</v>
      </c>
      <c r="C8" s="157" t="s">
        <v>56</v>
      </c>
      <c r="D8" s="141"/>
      <c r="E8" s="158"/>
      <c r="F8" s="159"/>
      <c r="G8" s="159">
        <f>SUMIF(AE9:AE16,"&lt;&gt;NOR",G9:G16)</f>
        <v>0</v>
      </c>
      <c r="H8" s="159"/>
      <c r="I8" s="159">
        <f>SUM(I9:I16)</f>
        <v>0</v>
      </c>
      <c r="J8" s="159"/>
      <c r="K8" s="159">
        <f>SUM(K9:K16)</f>
        <v>30172.43</v>
      </c>
      <c r="L8" s="159"/>
      <c r="M8" s="159">
        <f>SUM(M9:M16)</f>
        <v>0</v>
      </c>
      <c r="N8" s="141"/>
      <c r="O8" s="141">
        <f>SUM(O9:O16)</f>
        <v>0</v>
      </c>
      <c r="P8" s="141"/>
      <c r="Q8" s="141">
        <f>SUM(Q9:Q16)</f>
        <v>0.27600000000000002</v>
      </c>
      <c r="R8" s="141"/>
      <c r="S8" s="141"/>
      <c r="T8" s="155"/>
      <c r="U8" s="141">
        <f>SUM(U9:U16)</f>
        <v>63.870000000000005</v>
      </c>
      <c r="AE8" t="s">
        <v>149</v>
      </c>
    </row>
    <row r="9" spans="1:60" outlineLevel="1" x14ac:dyDescent="0.2">
      <c r="A9" s="138">
        <v>1</v>
      </c>
      <c r="B9" s="138" t="s">
        <v>150</v>
      </c>
      <c r="C9" s="173" t="s">
        <v>151</v>
      </c>
      <c r="D9" s="142" t="s">
        <v>152</v>
      </c>
      <c r="E9" s="147">
        <v>2</v>
      </c>
      <c r="F9" s="369"/>
      <c r="G9" s="151">
        <f>E9*F9</f>
        <v>0</v>
      </c>
      <c r="H9" s="151">
        <v>0</v>
      </c>
      <c r="I9" s="151">
        <f>ROUND(E9*H9,2)</f>
        <v>0</v>
      </c>
      <c r="J9" s="151">
        <v>59.2</v>
      </c>
      <c r="K9" s="151">
        <f>ROUND(E9*J9,2)</f>
        <v>118.4</v>
      </c>
      <c r="L9" s="151">
        <v>21</v>
      </c>
      <c r="M9" s="151">
        <f>G9*(1+L9/100)</f>
        <v>0</v>
      </c>
      <c r="N9" s="142">
        <v>0</v>
      </c>
      <c r="O9" s="142">
        <f>ROUND(E9*N9,5)</f>
        <v>0</v>
      </c>
      <c r="P9" s="142">
        <v>0.13800000000000001</v>
      </c>
      <c r="Q9" s="142">
        <f>ROUND(E9*P9,5)</f>
        <v>0.27600000000000002</v>
      </c>
      <c r="R9" s="142"/>
      <c r="S9" s="142"/>
      <c r="T9" s="143">
        <v>0.16</v>
      </c>
      <c r="U9" s="142">
        <f>ROUND(E9*T9,2)</f>
        <v>0.32</v>
      </c>
      <c r="V9" s="137"/>
      <c r="W9" s="137"/>
      <c r="X9" s="137"/>
      <c r="Y9" s="137"/>
      <c r="Z9" s="137"/>
      <c r="AA9" s="137"/>
      <c r="AB9" s="137"/>
      <c r="AC9" s="137"/>
      <c r="AD9" s="137"/>
      <c r="AE9" s="137" t="s">
        <v>153</v>
      </c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138"/>
      <c r="B10" s="138"/>
      <c r="C10" s="176" t="s">
        <v>154</v>
      </c>
      <c r="D10" s="175"/>
      <c r="E10" s="148">
        <v>2</v>
      </c>
      <c r="F10" s="151"/>
      <c r="G10" s="151"/>
      <c r="H10" s="151"/>
      <c r="I10" s="151"/>
      <c r="J10" s="151"/>
      <c r="K10" s="151"/>
      <c r="L10" s="151"/>
      <c r="M10" s="151"/>
      <c r="N10" s="142"/>
      <c r="O10" s="142"/>
      <c r="P10" s="142"/>
      <c r="Q10" s="142"/>
      <c r="R10" s="142"/>
      <c r="S10" s="142"/>
      <c r="T10" s="143"/>
      <c r="U10" s="142"/>
      <c r="V10" s="137"/>
      <c r="W10" s="137"/>
      <c r="X10" s="137"/>
      <c r="Y10" s="137"/>
      <c r="Z10" s="137"/>
      <c r="AA10" s="137"/>
      <c r="AB10" s="137"/>
      <c r="AC10" s="137"/>
      <c r="AD10" s="137"/>
      <c r="AE10" s="137" t="s">
        <v>155</v>
      </c>
      <c r="AF10" s="137">
        <v>0</v>
      </c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38">
        <v>2</v>
      </c>
      <c r="B11" s="138" t="s">
        <v>156</v>
      </c>
      <c r="C11" s="173" t="s">
        <v>157</v>
      </c>
      <c r="D11" s="142" t="s">
        <v>158</v>
      </c>
      <c r="E11" s="147">
        <v>17.931999999999999</v>
      </c>
      <c r="F11" s="369"/>
      <c r="G11" s="151">
        <f>E11*F11</f>
        <v>0</v>
      </c>
      <c r="H11" s="151">
        <v>0</v>
      </c>
      <c r="I11" s="151">
        <f>ROUND(E11*H11,2)</f>
        <v>0</v>
      </c>
      <c r="J11" s="151">
        <v>1220</v>
      </c>
      <c r="K11" s="151">
        <f>ROUND(E11*J11,2)</f>
        <v>21877.040000000001</v>
      </c>
      <c r="L11" s="151">
        <v>21</v>
      </c>
      <c r="M11" s="151">
        <f>G11*(1+L11/100)</f>
        <v>0</v>
      </c>
      <c r="N11" s="142">
        <v>0</v>
      </c>
      <c r="O11" s="142">
        <f>ROUND(E11*N11,5)</f>
        <v>0</v>
      </c>
      <c r="P11" s="142">
        <v>0</v>
      </c>
      <c r="Q11" s="142">
        <f>ROUND(E11*P11,5)</f>
        <v>0</v>
      </c>
      <c r="R11" s="142"/>
      <c r="S11" s="142"/>
      <c r="T11" s="143">
        <v>3.5329999999999999</v>
      </c>
      <c r="U11" s="142">
        <f>ROUND(E11*T11,2)</f>
        <v>63.35</v>
      </c>
      <c r="V11" s="137"/>
      <c r="W11" s="137"/>
      <c r="X11" s="137"/>
      <c r="Y11" s="137"/>
      <c r="Z11" s="137"/>
      <c r="AA11" s="137"/>
      <c r="AB11" s="137"/>
      <c r="AC11" s="137"/>
      <c r="AD11" s="137"/>
      <c r="AE11" s="137" t="s">
        <v>153</v>
      </c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ht="22.5" outlineLevel="1" x14ac:dyDescent="0.2">
      <c r="A12" s="138"/>
      <c r="B12" s="138"/>
      <c r="C12" s="329" t="s">
        <v>159</v>
      </c>
      <c r="D12" s="330"/>
      <c r="E12" s="331"/>
      <c r="F12" s="332"/>
      <c r="G12" s="333"/>
      <c r="H12" s="151"/>
      <c r="I12" s="151"/>
      <c r="J12" s="151"/>
      <c r="K12" s="151"/>
      <c r="L12" s="151"/>
      <c r="M12" s="151"/>
      <c r="N12" s="142"/>
      <c r="O12" s="142"/>
      <c r="P12" s="142"/>
      <c r="Q12" s="142"/>
      <c r="R12" s="142"/>
      <c r="S12" s="142"/>
      <c r="T12" s="143"/>
      <c r="U12" s="142"/>
      <c r="V12" s="137"/>
      <c r="W12" s="137"/>
      <c r="X12" s="137"/>
      <c r="Y12" s="137"/>
      <c r="Z12" s="137"/>
      <c r="AA12" s="137"/>
      <c r="AB12" s="137"/>
      <c r="AC12" s="137"/>
      <c r="AD12" s="137"/>
      <c r="AE12" s="137" t="s">
        <v>160</v>
      </c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40" t="str">
        <f>C12</f>
        <v>s přehozením na vzdálenost do 5 m nebo s naložením na ruční dopravní prostředek</v>
      </c>
      <c r="BB12" s="137"/>
      <c r="BC12" s="137"/>
      <c r="BD12" s="137"/>
      <c r="BE12" s="137"/>
      <c r="BF12" s="137"/>
      <c r="BG12" s="137"/>
      <c r="BH12" s="137"/>
    </row>
    <row r="13" spans="1:60" ht="22.5" outlineLevel="1" x14ac:dyDescent="0.2">
      <c r="A13" s="138"/>
      <c r="B13" s="138"/>
      <c r="C13" s="176" t="s">
        <v>161</v>
      </c>
      <c r="D13" s="175"/>
      <c r="E13" s="148">
        <v>17.5</v>
      </c>
      <c r="F13" s="151"/>
      <c r="G13" s="151"/>
      <c r="H13" s="151"/>
      <c r="I13" s="151"/>
      <c r="J13" s="151"/>
      <c r="K13" s="151"/>
      <c r="L13" s="151"/>
      <c r="M13" s="151"/>
      <c r="N13" s="142"/>
      <c r="O13" s="142"/>
      <c r="P13" s="142"/>
      <c r="Q13" s="142"/>
      <c r="R13" s="142"/>
      <c r="S13" s="142"/>
      <c r="T13" s="143"/>
      <c r="U13" s="142"/>
      <c r="V13" s="137"/>
      <c r="W13" s="137"/>
      <c r="X13" s="137"/>
      <c r="Y13" s="137"/>
      <c r="Z13" s="137"/>
      <c r="AA13" s="137"/>
      <c r="AB13" s="137"/>
      <c r="AC13" s="137"/>
      <c r="AD13" s="137"/>
      <c r="AE13" s="137" t="s">
        <v>155</v>
      </c>
      <c r="AF13" s="137">
        <v>0</v>
      </c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ht="22.5" outlineLevel="1" x14ac:dyDescent="0.2">
      <c r="A14" s="138"/>
      <c r="B14" s="138"/>
      <c r="C14" s="176" t="s">
        <v>162</v>
      </c>
      <c r="D14" s="175"/>
      <c r="E14" s="148">
        <v>0.432</v>
      </c>
      <c r="F14" s="151"/>
      <c r="G14" s="151"/>
      <c r="H14" s="151"/>
      <c r="I14" s="151"/>
      <c r="J14" s="151"/>
      <c r="K14" s="151"/>
      <c r="L14" s="151"/>
      <c r="M14" s="151"/>
      <c r="N14" s="142"/>
      <c r="O14" s="142"/>
      <c r="P14" s="142"/>
      <c r="Q14" s="142"/>
      <c r="R14" s="142"/>
      <c r="S14" s="142"/>
      <c r="T14" s="143"/>
      <c r="U14" s="142"/>
      <c r="V14" s="137"/>
      <c r="W14" s="137"/>
      <c r="X14" s="137"/>
      <c r="Y14" s="137"/>
      <c r="Z14" s="137"/>
      <c r="AA14" s="137"/>
      <c r="AB14" s="137"/>
      <c r="AC14" s="137"/>
      <c r="AD14" s="137"/>
      <c r="AE14" s="137" t="s">
        <v>155</v>
      </c>
      <c r="AF14" s="137">
        <v>0</v>
      </c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 x14ac:dyDescent="0.2">
      <c r="A15" s="138">
        <v>3</v>
      </c>
      <c r="B15" s="138" t="s">
        <v>163</v>
      </c>
      <c r="C15" s="173" t="s">
        <v>164</v>
      </c>
      <c r="D15" s="142" t="s">
        <v>158</v>
      </c>
      <c r="E15" s="147">
        <v>17.931999999999999</v>
      </c>
      <c r="F15" s="369"/>
      <c r="G15" s="151">
        <f t="shared" ref="G15:G16" si="0">E15*F15</f>
        <v>0</v>
      </c>
      <c r="H15" s="151">
        <v>0</v>
      </c>
      <c r="I15" s="151">
        <f>ROUND(E15*H15,2)</f>
        <v>0</v>
      </c>
      <c r="J15" s="151">
        <v>176</v>
      </c>
      <c r="K15" s="151">
        <f>ROUND(E15*J15,2)</f>
        <v>3156.03</v>
      </c>
      <c r="L15" s="151">
        <v>21</v>
      </c>
      <c r="M15" s="151">
        <f>G15*(1+L15/100)</f>
        <v>0</v>
      </c>
      <c r="N15" s="142">
        <v>0</v>
      </c>
      <c r="O15" s="142">
        <f>ROUND(E15*N15,5)</f>
        <v>0</v>
      </c>
      <c r="P15" s="142">
        <v>0</v>
      </c>
      <c r="Q15" s="142">
        <f>ROUND(E15*P15,5)</f>
        <v>0</v>
      </c>
      <c r="R15" s="142"/>
      <c r="S15" s="142"/>
      <c r="T15" s="143">
        <v>1.0999999999999999E-2</v>
      </c>
      <c r="U15" s="142">
        <f>ROUND(E15*T15,2)</f>
        <v>0.2</v>
      </c>
      <c r="V15" s="137"/>
      <c r="W15" s="137"/>
      <c r="X15" s="137"/>
      <c r="Y15" s="137"/>
      <c r="Z15" s="137"/>
      <c r="AA15" s="137"/>
      <c r="AB15" s="137"/>
      <c r="AC15" s="137"/>
      <c r="AD15" s="137"/>
      <c r="AE15" s="137" t="s">
        <v>153</v>
      </c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138">
        <v>4</v>
      </c>
      <c r="B16" s="138" t="s">
        <v>165</v>
      </c>
      <c r="C16" s="173" t="s">
        <v>166</v>
      </c>
      <c r="D16" s="142" t="s">
        <v>158</v>
      </c>
      <c r="E16" s="147">
        <v>17.931999999999999</v>
      </c>
      <c r="F16" s="369"/>
      <c r="G16" s="151">
        <f t="shared" si="0"/>
        <v>0</v>
      </c>
      <c r="H16" s="151">
        <v>0</v>
      </c>
      <c r="I16" s="151">
        <f>ROUND(E16*H16,2)</f>
        <v>0</v>
      </c>
      <c r="J16" s="151">
        <v>280</v>
      </c>
      <c r="K16" s="151">
        <f>ROUND(E16*J16,2)</f>
        <v>5020.96</v>
      </c>
      <c r="L16" s="151">
        <v>21</v>
      </c>
      <c r="M16" s="151">
        <f>G16*(1+L16/100)</f>
        <v>0</v>
      </c>
      <c r="N16" s="142">
        <v>0</v>
      </c>
      <c r="O16" s="142">
        <f>ROUND(E16*N16,5)</f>
        <v>0</v>
      </c>
      <c r="P16" s="142">
        <v>0</v>
      </c>
      <c r="Q16" s="142">
        <f>ROUND(E16*P16,5)</f>
        <v>0</v>
      </c>
      <c r="R16" s="142"/>
      <c r="S16" s="142"/>
      <c r="T16" s="143">
        <v>0</v>
      </c>
      <c r="U16" s="142">
        <f>ROUND(E16*T16,2)</f>
        <v>0</v>
      </c>
      <c r="V16" s="137"/>
      <c r="W16" s="137"/>
      <c r="X16" s="137"/>
      <c r="Y16" s="137"/>
      <c r="Z16" s="137"/>
      <c r="AA16" s="137"/>
      <c r="AB16" s="137"/>
      <c r="AC16" s="137"/>
      <c r="AD16" s="137"/>
      <c r="AE16" s="137" t="s">
        <v>153</v>
      </c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x14ac:dyDescent="0.2">
      <c r="A17" s="139" t="s">
        <v>148</v>
      </c>
      <c r="B17" s="139" t="s">
        <v>61</v>
      </c>
      <c r="C17" s="174" t="s">
        <v>62</v>
      </c>
      <c r="D17" s="144"/>
      <c r="E17" s="149"/>
      <c r="F17" s="152"/>
      <c r="G17" s="152">
        <f>SUMIF(AE18:AE19,"&lt;&gt;NOR",G18:G19)</f>
        <v>0</v>
      </c>
      <c r="H17" s="152"/>
      <c r="I17" s="152">
        <f>SUM(I18:I19)</f>
        <v>0</v>
      </c>
      <c r="J17" s="152"/>
      <c r="K17" s="152">
        <f>SUM(K18:K19)</f>
        <v>15850</v>
      </c>
      <c r="L17" s="152"/>
      <c r="M17" s="152">
        <f>SUM(M18:M19)</f>
        <v>0</v>
      </c>
      <c r="N17" s="144"/>
      <c r="O17" s="144">
        <f>SUM(O18:O19)</f>
        <v>0</v>
      </c>
      <c r="P17" s="144"/>
      <c r="Q17" s="144">
        <f>SUM(Q18:Q19)</f>
        <v>0</v>
      </c>
      <c r="R17" s="144"/>
      <c r="S17" s="144"/>
      <c r="T17" s="145"/>
      <c r="U17" s="144">
        <f>SUM(U18:U19)</f>
        <v>0</v>
      </c>
      <c r="AE17" t="s">
        <v>149</v>
      </c>
    </row>
    <row r="18" spans="1:60" outlineLevel="1" x14ac:dyDescent="0.2">
      <c r="A18" s="138">
        <v>5</v>
      </c>
      <c r="B18" s="138" t="s">
        <v>195</v>
      </c>
      <c r="C18" s="173" t="s">
        <v>196</v>
      </c>
      <c r="D18" s="142" t="s">
        <v>197</v>
      </c>
      <c r="E18" s="147">
        <v>1</v>
      </c>
      <c r="F18" s="369"/>
      <c r="G18" s="151">
        <f>E18*F18</f>
        <v>0</v>
      </c>
      <c r="H18" s="151">
        <v>0</v>
      </c>
      <c r="I18" s="151">
        <f>ROUND(E18*H18,2)</f>
        <v>0</v>
      </c>
      <c r="J18" s="151">
        <v>15850</v>
      </c>
      <c r="K18" s="151">
        <f>ROUND(E18*J18,2)</f>
        <v>15850</v>
      </c>
      <c r="L18" s="151">
        <v>21</v>
      </c>
      <c r="M18" s="151">
        <f>G18*(1+L18/100)</f>
        <v>0</v>
      </c>
      <c r="N18" s="142">
        <v>0</v>
      </c>
      <c r="O18" s="142">
        <f>ROUND(E18*N18,5)</f>
        <v>0</v>
      </c>
      <c r="P18" s="142">
        <v>0</v>
      </c>
      <c r="Q18" s="142">
        <f>ROUND(E18*P18,5)</f>
        <v>0</v>
      </c>
      <c r="R18" s="142"/>
      <c r="S18" s="142"/>
      <c r="T18" s="143">
        <v>0</v>
      </c>
      <c r="U18" s="142">
        <f>ROUND(E18*T18,2)</f>
        <v>0</v>
      </c>
      <c r="V18" s="137"/>
      <c r="W18" s="137"/>
      <c r="X18" s="137"/>
      <c r="Y18" s="137"/>
      <c r="Z18" s="137"/>
      <c r="AA18" s="137"/>
      <c r="AB18" s="137"/>
      <c r="AC18" s="137"/>
      <c r="AD18" s="137"/>
      <c r="AE18" s="137" t="s">
        <v>153</v>
      </c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ht="22.5" outlineLevel="1" x14ac:dyDescent="0.2">
      <c r="A19" s="138"/>
      <c r="B19" s="138"/>
      <c r="C19" s="329" t="s">
        <v>198</v>
      </c>
      <c r="D19" s="330"/>
      <c r="E19" s="331"/>
      <c r="F19" s="332"/>
      <c r="G19" s="333"/>
      <c r="H19" s="151"/>
      <c r="I19" s="151"/>
      <c r="J19" s="151"/>
      <c r="K19" s="151"/>
      <c r="L19" s="151"/>
      <c r="M19" s="151"/>
      <c r="N19" s="142"/>
      <c r="O19" s="142"/>
      <c r="P19" s="142"/>
      <c r="Q19" s="142"/>
      <c r="R19" s="142"/>
      <c r="S19" s="142"/>
      <c r="T19" s="143"/>
      <c r="U19" s="142"/>
      <c r="V19" s="137"/>
      <c r="W19" s="137"/>
      <c r="X19" s="137"/>
      <c r="Y19" s="137"/>
      <c r="Z19" s="137"/>
      <c r="AA19" s="137"/>
      <c r="AB19" s="137"/>
      <c r="AC19" s="137"/>
      <c r="AD19" s="137"/>
      <c r="AE19" s="137" t="s">
        <v>160</v>
      </c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40" t="str">
        <f>C19</f>
        <v>zvýšení s doplněním větrací mřížky a zákrytové desky</v>
      </c>
      <c r="BB19" s="137"/>
      <c r="BC19" s="137"/>
      <c r="BD19" s="137"/>
      <c r="BE19" s="137"/>
      <c r="BF19" s="137"/>
      <c r="BG19" s="137"/>
      <c r="BH19" s="137"/>
    </row>
    <row r="20" spans="1:60" x14ac:dyDescent="0.2">
      <c r="A20" s="139" t="s">
        <v>148</v>
      </c>
      <c r="B20" s="139" t="s">
        <v>63</v>
      </c>
      <c r="C20" s="174" t="s">
        <v>64</v>
      </c>
      <c r="D20" s="144"/>
      <c r="E20" s="149"/>
      <c r="F20" s="152"/>
      <c r="G20" s="152">
        <f>SUMIF(AE21:AE29,"&lt;&gt;NOR",G21:G29)</f>
        <v>0</v>
      </c>
      <c r="H20" s="152"/>
      <c r="I20" s="152">
        <f>SUM(I21:I29)</f>
        <v>26191.559999999998</v>
      </c>
      <c r="J20" s="152"/>
      <c r="K20" s="152">
        <f>SUM(K21:K29)</f>
        <v>21231.79</v>
      </c>
      <c r="L20" s="152"/>
      <c r="M20" s="152">
        <f>SUM(M21:M29)</f>
        <v>0</v>
      </c>
      <c r="N20" s="144"/>
      <c r="O20" s="144">
        <f>SUM(O21:O29)</f>
        <v>12.429500000000001</v>
      </c>
      <c r="P20" s="144"/>
      <c r="Q20" s="144">
        <f>SUM(Q21:Q29)</f>
        <v>0</v>
      </c>
      <c r="R20" s="144"/>
      <c r="S20" s="144"/>
      <c r="T20" s="145"/>
      <c r="U20" s="144">
        <f>SUM(U21:U29)</f>
        <v>49.85</v>
      </c>
      <c r="AE20" t="s">
        <v>149</v>
      </c>
    </row>
    <row r="21" spans="1:60" outlineLevel="1" x14ac:dyDescent="0.2">
      <c r="A21" s="138">
        <v>6</v>
      </c>
      <c r="B21" s="138" t="s">
        <v>199</v>
      </c>
      <c r="C21" s="173" t="s">
        <v>200</v>
      </c>
      <c r="D21" s="142" t="s">
        <v>158</v>
      </c>
      <c r="E21" s="147">
        <v>4.665</v>
      </c>
      <c r="F21" s="369"/>
      <c r="G21" s="151">
        <f>E21*F21</f>
        <v>0</v>
      </c>
      <c r="H21" s="151">
        <v>2532.38</v>
      </c>
      <c r="I21" s="151">
        <f>ROUND(E21*H21,2)</f>
        <v>11813.55</v>
      </c>
      <c r="J21" s="151">
        <v>627.61999999999989</v>
      </c>
      <c r="K21" s="151">
        <f>ROUND(E21*J21,2)</f>
        <v>2927.85</v>
      </c>
      <c r="L21" s="151">
        <v>21</v>
      </c>
      <c r="M21" s="151">
        <f>G21*(1+L21/100)</f>
        <v>0</v>
      </c>
      <c r="N21" s="142">
        <v>2.5251100000000002</v>
      </c>
      <c r="O21" s="142">
        <f>ROUND(E21*N21,5)</f>
        <v>11.779640000000001</v>
      </c>
      <c r="P21" s="142">
        <v>0</v>
      </c>
      <c r="Q21" s="142">
        <f>ROUND(E21*P21,5)</f>
        <v>0</v>
      </c>
      <c r="R21" s="142"/>
      <c r="S21" s="142"/>
      <c r="T21" s="143">
        <v>1.448</v>
      </c>
      <c r="U21" s="142">
        <f>ROUND(E21*T21,2)</f>
        <v>6.75</v>
      </c>
      <c r="V21" s="137"/>
      <c r="W21" s="137"/>
      <c r="X21" s="137"/>
      <c r="Y21" s="137"/>
      <c r="Z21" s="137"/>
      <c r="AA21" s="137"/>
      <c r="AB21" s="137"/>
      <c r="AC21" s="137"/>
      <c r="AD21" s="137"/>
      <c r="AE21" s="137" t="s">
        <v>153</v>
      </c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1" x14ac:dyDescent="0.2">
      <c r="A22" s="138"/>
      <c r="B22" s="138"/>
      <c r="C22" s="176" t="s">
        <v>201</v>
      </c>
      <c r="D22" s="175"/>
      <c r="E22" s="148">
        <v>3.6749999999999998</v>
      </c>
      <c r="F22" s="151"/>
      <c r="G22" s="151"/>
      <c r="H22" s="151"/>
      <c r="I22" s="151"/>
      <c r="J22" s="151"/>
      <c r="K22" s="151"/>
      <c r="L22" s="151"/>
      <c r="M22" s="151"/>
      <c r="N22" s="142"/>
      <c r="O22" s="142"/>
      <c r="P22" s="142"/>
      <c r="Q22" s="142"/>
      <c r="R22" s="142"/>
      <c r="S22" s="142"/>
      <c r="T22" s="143"/>
      <c r="U22" s="142"/>
      <c r="V22" s="137"/>
      <c r="W22" s="137"/>
      <c r="X22" s="137"/>
      <c r="Y22" s="137"/>
      <c r="Z22" s="137"/>
      <c r="AA22" s="137"/>
      <c r="AB22" s="137"/>
      <c r="AC22" s="137"/>
      <c r="AD22" s="137"/>
      <c r="AE22" s="137" t="s">
        <v>155</v>
      </c>
      <c r="AF22" s="137">
        <v>0</v>
      </c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1" x14ac:dyDescent="0.2">
      <c r="A23" s="138"/>
      <c r="B23" s="138"/>
      <c r="C23" s="176" t="s">
        <v>202</v>
      </c>
      <c r="D23" s="175"/>
      <c r="E23" s="148">
        <v>0.99</v>
      </c>
      <c r="F23" s="151"/>
      <c r="G23" s="151"/>
      <c r="H23" s="151"/>
      <c r="I23" s="151"/>
      <c r="J23" s="151"/>
      <c r="K23" s="151"/>
      <c r="L23" s="151"/>
      <c r="M23" s="151"/>
      <c r="N23" s="142"/>
      <c r="O23" s="142"/>
      <c r="P23" s="142"/>
      <c r="Q23" s="142"/>
      <c r="R23" s="142"/>
      <c r="S23" s="142"/>
      <c r="T23" s="143"/>
      <c r="U23" s="142"/>
      <c r="V23" s="137"/>
      <c r="W23" s="137"/>
      <c r="X23" s="137"/>
      <c r="Y23" s="137"/>
      <c r="Z23" s="137"/>
      <c r="AA23" s="137"/>
      <c r="AB23" s="137"/>
      <c r="AC23" s="137"/>
      <c r="AD23" s="137"/>
      <c r="AE23" s="137" t="s">
        <v>155</v>
      </c>
      <c r="AF23" s="137">
        <v>0</v>
      </c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outlineLevel="1" x14ac:dyDescent="0.2">
      <c r="A24" s="138">
        <v>7</v>
      </c>
      <c r="B24" s="138" t="s">
        <v>203</v>
      </c>
      <c r="C24" s="173" t="s">
        <v>204</v>
      </c>
      <c r="D24" s="142" t="s">
        <v>152</v>
      </c>
      <c r="E24" s="147">
        <v>31.1</v>
      </c>
      <c r="F24" s="369"/>
      <c r="G24" s="151">
        <f>E24*F24</f>
        <v>0</v>
      </c>
      <c r="H24" s="151">
        <v>93.91</v>
      </c>
      <c r="I24" s="151">
        <f>ROUND(E24*H24,2)</f>
        <v>2920.6</v>
      </c>
      <c r="J24" s="151">
        <v>314.59000000000003</v>
      </c>
      <c r="K24" s="151">
        <f>ROUND(E24*J24,2)</f>
        <v>9783.75</v>
      </c>
      <c r="L24" s="151">
        <v>21</v>
      </c>
      <c r="M24" s="151">
        <f>G24*(1+L24/100)</f>
        <v>0</v>
      </c>
      <c r="N24" s="142">
        <v>7.8200000000000006E-3</v>
      </c>
      <c r="O24" s="142">
        <f>ROUND(E24*N24,5)</f>
        <v>0.2432</v>
      </c>
      <c r="P24" s="142">
        <v>0</v>
      </c>
      <c r="Q24" s="142">
        <f>ROUND(E24*P24,5)</f>
        <v>0</v>
      </c>
      <c r="R24" s="142"/>
      <c r="S24" s="142"/>
      <c r="T24" s="143">
        <v>0.79</v>
      </c>
      <c r="U24" s="142">
        <f>ROUND(E24*T24,2)</f>
        <v>24.57</v>
      </c>
      <c r="V24" s="137"/>
      <c r="W24" s="137"/>
      <c r="X24" s="137"/>
      <c r="Y24" s="137"/>
      <c r="Z24" s="137"/>
      <c r="AA24" s="137"/>
      <c r="AB24" s="137"/>
      <c r="AC24" s="137"/>
      <c r="AD24" s="137"/>
      <c r="AE24" s="137" t="s">
        <v>153</v>
      </c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outlineLevel="1" x14ac:dyDescent="0.2">
      <c r="A25" s="138"/>
      <c r="B25" s="138"/>
      <c r="C25" s="176" t="s">
        <v>205</v>
      </c>
      <c r="D25" s="175"/>
      <c r="E25" s="148">
        <v>24.5</v>
      </c>
      <c r="F25" s="151"/>
      <c r="G25" s="151"/>
      <c r="H25" s="151"/>
      <c r="I25" s="151"/>
      <c r="J25" s="151"/>
      <c r="K25" s="151"/>
      <c r="L25" s="151"/>
      <c r="M25" s="151"/>
      <c r="N25" s="142"/>
      <c r="O25" s="142"/>
      <c r="P25" s="142"/>
      <c r="Q25" s="142"/>
      <c r="R25" s="142"/>
      <c r="S25" s="142"/>
      <c r="T25" s="143"/>
      <c r="U25" s="142"/>
      <c r="V25" s="137"/>
      <c r="W25" s="137"/>
      <c r="X25" s="137"/>
      <c r="Y25" s="137"/>
      <c r="Z25" s="137"/>
      <c r="AA25" s="137"/>
      <c r="AB25" s="137"/>
      <c r="AC25" s="137"/>
      <c r="AD25" s="137"/>
      <c r="AE25" s="137" t="s">
        <v>155</v>
      </c>
      <c r="AF25" s="137">
        <v>0</v>
      </c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outlineLevel="1" x14ac:dyDescent="0.2">
      <c r="A26" s="138"/>
      <c r="B26" s="138"/>
      <c r="C26" s="176" t="s">
        <v>206</v>
      </c>
      <c r="D26" s="175"/>
      <c r="E26" s="148">
        <v>6.6</v>
      </c>
      <c r="F26" s="151"/>
      <c r="G26" s="151"/>
      <c r="H26" s="151"/>
      <c r="I26" s="151"/>
      <c r="J26" s="151"/>
      <c r="K26" s="151"/>
      <c r="L26" s="151"/>
      <c r="M26" s="151"/>
      <c r="N26" s="142"/>
      <c r="O26" s="142"/>
      <c r="P26" s="142"/>
      <c r="Q26" s="142"/>
      <c r="R26" s="142"/>
      <c r="S26" s="142"/>
      <c r="T26" s="143"/>
      <c r="U26" s="142"/>
      <c r="V26" s="137"/>
      <c r="W26" s="137"/>
      <c r="X26" s="137"/>
      <c r="Y26" s="137"/>
      <c r="Z26" s="137"/>
      <c r="AA26" s="137"/>
      <c r="AB26" s="137"/>
      <c r="AC26" s="137"/>
      <c r="AD26" s="137"/>
      <c r="AE26" s="137" t="s">
        <v>155</v>
      </c>
      <c r="AF26" s="137">
        <v>0</v>
      </c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1" x14ac:dyDescent="0.2">
      <c r="A27" s="138">
        <v>8</v>
      </c>
      <c r="B27" s="138" t="s">
        <v>207</v>
      </c>
      <c r="C27" s="173" t="s">
        <v>208</v>
      </c>
      <c r="D27" s="142" t="s">
        <v>152</v>
      </c>
      <c r="E27" s="147">
        <v>31.1</v>
      </c>
      <c r="F27" s="369"/>
      <c r="G27" s="151">
        <f t="shared" ref="G27:G28" si="1">E27*F27</f>
        <v>0</v>
      </c>
      <c r="H27" s="151">
        <v>0</v>
      </c>
      <c r="I27" s="151">
        <f>ROUND(E27*H27,2)</f>
        <v>0</v>
      </c>
      <c r="J27" s="151">
        <v>96</v>
      </c>
      <c r="K27" s="151">
        <f>ROUND(E27*J27,2)</f>
        <v>2985.6</v>
      </c>
      <c r="L27" s="151">
        <v>21</v>
      </c>
      <c r="M27" s="151">
        <f>G27*(1+L27/100)</f>
        <v>0</v>
      </c>
      <c r="N27" s="142">
        <v>0</v>
      </c>
      <c r="O27" s="142">
        <f>ROUND(E27*N27,5)</f>
        <v>0</v>
      </c>
      <c r="P27" s="142">
        <v>0</v>
      </c>
      <c r="Q27" s="142">
        <f>ROUND(E27*P27,5)</f>
        <v>0</v>
      </c>
      <c r="R27" s="142"/>
      <c r="S27" s="142"/>
      <c r="T27" s="143">
        <v>0.24</v>
      </c>
      <c r="U27" s="142">
        <f>ROUND(E27*T27,2)</f>
        <v>7.46</v>
      </c>
      <c r="V27" s="137"/>
      <c r="W27" s="137"/>
      <c r="X27" s="137"/>
      <c r="Y27" s="137"/>
      <c r="Z27" s="137"/>
      <c r="AA27" s="137"/>
      <c r="AB27" s="137"/>
      <c r="AC27" s="137"/>
      <c r="AD27" s="137"/>
      <c r="AE27" s="137" t="s">
        <v>153</v>
      </c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 x14ac:dyDescent="0.2">
      <c r="A28" s="138">
        <v>9</v>
      </c>
      <c r="B28" s="138" t="s">
        <v>209</v>
      </c>
      <c r="C28" s="173" t="s">
        <v>210</v>
      </c>
      <c r="D28" s="142" t="s">
        <v>181</v>
      </c>
      <c r="E28" s="147">
        <v>0.4</v>
      </c>
      <c r="F28" s="369"/>
      <c r="G28" s="151">
        <f t="shared" si="1"/>
        <v>0</v>
      </c>
      <c r="H28" s="151">
        <v>28643.52</v>
      </c>
      <c r="I28" s="151">
        <f>ROUND(E28*H28,2)</f>
        <v>11457.41</v>
      </c>
      <c r="J28" s="151">
        <v>13836.48</v>
      </c>
      <c r="K28" s="151">
        <f>ROUND(E28*J28,2)</f>
        <v>5534.59</v>
      </c>
      <c r="L28" s="151">
        <v>21</v>
      </c>
      <c r="M28" s="151">
        <f>G28*(1+L28/100)</f>
        <v>0</v>
      </c>
      <c r="N28" s="142">
        <v>1.0166500000000001</v>
      </c>
      <c r="O28" s="142">
        <f>ROUND(E28*N28,5)</f>
        <v>0.40666000000000002</v>
      </c>
      <c r="P28" s="142">
        <v>0</v>
      </c>
      <c r="Q28" s="142">
        <f>ROUND(E28*P28,5)</f>
        <v>0</v>
      </c>
      <c r="R28" s="142"/>
      <c r="S28" s="142"/>
      <c r="T28" s="143">
        <v>27.672999999999998</v>
      </c>
      <c r="U28" s="142">
        <f>ROUND(E28*T28,2)</f>
        <v>11.07</v>
      </c>
      <c r="V28" s="137"/>
      <c r="W28" s="137"/>
      <c r="X28" s="137"/>
      <c r="Y28" s="137"/>
      <c r="Z28" s="137"/>
      <c r="AA28" s="137"/>
      <c r="AB28" s="137"/>
      <c r="AC28" s="137"/>
      <c r="AD28" s="137"/>
      <c r="AE28" s="137" t="s">
        <v>153</v>
      </c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ht="22.5" outlineLevel="1" x14ac:dyDescent="0.2">
      <c r="A29" s="138"/>
      <c r="B29" s="138"/>
      <c r="C29" s="176" t="s">
        <v>211</v>
      </c>
      <c r="D29" s="175"/>
      <c r="E29" s="148">
        <v>0.4</v>
      </c>
      <c r="F29" s="151"/>
      <c r="G29" s="151"/>
      <c r="H29" s="151"/>
      <c r="I29" s="151"/>
      <c r="J29" s="151"/>
      <c r="K29" s="151"/>
      <c r="L29" s="151"/>
      <c r="M29" s="151"/>
      <c r="N29" s="142"/>
      <c r="O29" s="142"/>
      <c r="P29" s="142"/>
      <c r="Q29" s="142"/>
      <c r="R29" s="142"/>
      <c r="S29" s="142"/>
      <c r="T29" s="143"/>
      <c r="U29" s="142"/>
      <c r="V29" s="137"/>
      <c r="W29" s="137"/>
      <c r="X29" s="137"/>
      <c r="Y29" s="137"/>
      <c r="Z29" s="137"/>
      <c r="AA29" s="137"/>
      <c r="AB29" s="137"/>
      <c r="AC29" s="137"/>
      <c r="AD29" s="137"/>
      <c r="AE29" s="137" t="s">
        <v>155</v>
      </c>
      <c r="AF29" s="137">
        <v>0</v>
      </c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x14ac:dyDescent="0.2">
      <c r="A30" s="139" t="s">
        <v>148</v>
      </c>
      <c r="B30" s="139" t="s">
        <v>67</v>
      </c>
      <c r="C30" s="174" t="s">
        <v>68</v>
      </c>
      <c r="D30" s="144"/>
      <c r="E30" s="149"/>
      <c r="F30" s="152"/>
      <c r="G30" s="152">
        <f>SUMIF(AE31:AE31,"&lt;&gt;NOR",G31:G31)</f>
        <v>0</v>
      </c>
      <c r="H30" s="152"/>
      <c r="I30" s="152">
        <f>SUM(I31:I31)</f>
        <v>2694.2</v>
      </c>
      <c r="J30" s="152"/>
      <c r="K30" s="152">
        <f>SUM(K31:K31)</f>
        <v>15118.3</v>
      </c>
      <c r="L30" s="152"/>
      <c r="M30" s="152">
        <f>SUM(M31:M31)</f>
        <v>0</v>
      </c>
      <c r="N30" s="144"/>
      <c r="O30" s="144">
        <f>SUM(O31:O31)</f>
        <v>1.4953000000000001</v>
      </c>
      <c r="P30" s="144"/>
      <c r="Q30" s="144">
        <f>SUM(Q31:Q31)</f>
        <v>0</v>
      </c>
      <c r="R30" s="144"/>
      <c r="S30" s="144"/>
      <c r="T30" s="145"/>
      <c r="U30" s="144">
        <f>SUM(U31:U31)</f>
        <v>31.81</v>
      </c>
      <c r="AE30" t="s">
        <v>149</v>
      </c>
    </row>
    <row r="31" spans="1:60" outlineLevel="1" x14ac:dyDescent="0.2">
      <c r="A31" s="138">
        <v>10</v>
      </c>
      <c r="B31" s="138" t="s">
        <v>250</v>
      </c>
      <c r="C31" s="173" t="s">
        <v>251</v>
      </c>
      <c r="D31" s="142" t="s">
        <v>152</v>
      </c>
      <c r="E31" s="147">
        <v>95</v>
      </c>
      <c r="F31" s="369"/>
      <c r="G31" s="151">
        <f>E31*F31</f>
        <v>0</v>
      </c>
      <c r="H31" s="151">
        <v>28.36</v>
      </c>
      <c r="I31" s="151">
        <f>ROUND(E31*H31,2)</f>
        <v>2694.2</v>
      </c>
      <c r="J31" s="151">
        <v>159.13999999999999</v>
      </c>
      <c r="K31" s="151">
        <f>ROUND(E31*J31,2)</f>
        <v>15118.3</v>
      </c>
      <c r="L31" s="151">
        <v>21</v>
      </c>
      <c r="M31" s="151">
        <f>G31*(1+L31/100)</f>
        <v>0</v>
      </c>
      <c r="N31" s="142">
        <v>1.5740000000000001E-2</v>
      </c>
      <c r="O31" s="142">
        <f>ROUND(E31*N31,5)</f>
        <v>1.4953000000000001</v>
      </c>
      <c r="P31" s="142">
        <v>0</v>
      </c>
      <c r="Q31" s="142">
        <f>ROUND(E31*P31,5)</f>
        <v>0</v>
      </c>
      <c r="R31" s="142"/>
      <c r="S31" s="142"/>
      <c r="T31" s="143">
        <v>0.33481</v>
      </c>
      <c r="U31" s="142">
        <f>ROUND(E31*T31,2)</f>
        <v>31.81</v>
      </c>
      <c r="V31" s="137"/>
      <c r="W31" s="137"/>
      <c r="X31" s="137"/>
      <c r="Y31" s="137"/>
      <c r="Z31" s="137"/>
      <c r="AA31" s="137"/>
      <c r="AB31" s="137"/>
      <c r="AC31" s="137"/>
      <c r="AD31" s="137"/>
      <c r="AE31" s="137" t="s">
        <v>153</v>
      </c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x14ac:dyDescent="0.2">
      <c r="A32" s="139" t="s">
        <v>148</v>
      </c>
      <c r="B32" s="139" t="s">
        <v>69</v>
      </c>
      <c r="C32" s="174" t="s">
        <v>70</v>
      </c>
      <c r="D32" s="144"/>
      <c r="E32" s="149"/>
      <c r="F32" s="152"/>
      <c r="G32" s="152">
        <f>SUMIF(AE33:AE118,"&lt;&gt;NOR",G33:G118)</f>
        <v>0</v>
      </c>
      <c r="H32" s="152"/>
      <c r="I32" s="152">
        <f>SUM(I33:I118)</f>
        <v>1387238.4599999997</v>
      </c>
      <c r="J32" s="152"/>
      <c r="K32" s="152">
        <f>SUM(K33:K118)</f>
        <v>799066.12000000011</v>
      </c>
      <c r="L32" s="152"/>
      <c r="M32" s="152">
        <f>SUM(M33:M118)</f>
        <v>0</v>
      </c>
      <c r="N32" s="144"/>
      <c r="O32" s="144">
        <f>SUM(O33:O118)</f>
        <v>53.211509999999997</v>
      </c>
      <c r="P32" s="144"/>
      <c r="Q32" s="144">
        <f>SUM(Q33:Q118)</f>
        <v>0</v>
      </c>
      <c r="R32" s="144"/>
      <c r="S32" s="144"/>
      <c r="T32" s="145"/>
      <c r="U32" s="144">
        <f>SUM(U33:U118)</f>
        <v>2020.2600000000004</v>
      </c>
      <c r="AE32" t="s">
        <v>149</v>
      </c>
    </row>
    <row r="33" spans="1:60" outlineLevel="1" x14ac:dyDescent="0.2">
      <c r="A33" s="138">
        <v>11</v>
      </c>
      <c r="B33" s="138" t="s">
        <v>252</v>
      </c>
      <c r="C33" s="173" t="s">
        <v>253</v>
      </c>
      <c r="D33" s="142" t="s">
        <v>152</v>
      </c>
      <c r="E33" s="147">
        <v>154</v>
      </c>
      <c r="F33" s="369"/>
      <c r="G33" s="151">
        <f>E33*F33</f>
        <v>0</v>
      </c>
      <c r="H33" s="151">
        <v>13.42</v>
      </c>
      <c r="I33" s="151">
        <f>ROUND(E33*H33,2)</f>
        <v>2066.6799999999998</v>
      </c>
      <c r="J33" s="151">
        <v>32.28</v>
      </c>
      <c r="K33" s="151">
        <f>ROUND(E33*J33,2)</f>
        <v>4971.12</v>
      </c>
      <c r="L33" s="151">
        <v>21</v>
      </c>
      <c r="M33" s="151">
        <f>G33*(1+L33/100)</f>
        <v>0</v>
      </c>
      <c r="N33" s="142">
        <v>4.0000000000000003E-5</v>
      </c>
      <c r="O33" s="142">
        <f>ROUND(E33*N33,5)</f>
        <v>6.1599999999999997E-3</v>
      </c>
      <c r="P33" s="142">
        <v>0</v>
      </c>
      <c r="Q33" s="142">
        <f>ROUND(E33*P33,5)</f>
        <v>0</v>
      </c>
      <c r="R33" s="142"/>
      <c r="S33" s="142"/>
      <c r="T33" s="143">
        <v>7.8E-2</v>
      </c>
      <c r="U33" s="142">
        <f>ROUND(E33*T33,2)</f>
        <v>12.01</v>
      </c>
      <c r="V33" s="137"/>
      <c r="W33" s="137"/>
      <c r="X33" s="137"/>
      <c r="Y33" s="137"/>
      <c r="Z33" s="137"/>
      <c r="AA33" s="137"/>
      <c r="AB33" s="137"/>
      <c r="AC33" s="137"/>
      <c r="AD33" s="137"/>
      <c r="AE33" s="137" t="s">
        <v>153</v>
      </c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outlineLevel="1" x14ac:dyDescent="0.2">
      <c r="A34" s="138"/>
      <c r="B34" s="138"/>
      <c r="C34" s="176" t="s">
        <v>254</v>
      </c>
      <c r="D34" s="175"/>
      <c r="E34" s="148">
        <v>138</v>
      </c>
      <c r="F34" s="151"/>
      <c r="G34" s="151"/>
      <c r="H34" s="151"/>
      <c r="I34" s="151"/>
      <c r="J34" s="151"/>
      <c r="K34" s="151"/>
      <c r="L34" s="151"/>
      <c r="M34" s="151"/>
      <c r="N34" s="142"/>
      <c r="O34" s="142"/>
      <c r="P34" s="142"/>
      <c r="Q34" s="142"/>
      <c r="R34" s="142"/>
      <c r="S34" s="142"/>
      <c r="T34" s="143"/>
      <c r="U34" s="142"/>
      <c r="V34" s="137"/>
      <c r="W34" s="137"/>
      <c r="X34" s="137"/>
      <c r="Y34" s="137"/>
      <c r="Z34" s="137"/>
      <c r="AA34" s="137"/>
      <c r="AB34" s="137"/>
      <c r="AC34" s="137"/>
      <c r="AD34" s="137"/>
      <c r="AE34" s="137" t="s">
        <v>155</v>
      </c>
      <c r="AF34" s="137">
        <v>0</v>
      </c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1" x14ac:dyDescent="0.2">
      <c r="A35" s="138"/>
      <c r="B35" s="138"/>
      <c r="C35" s="176" t="s">
        <v>255</v>
      </c>
      <c r="D35" s="175"/>
      <c r="E35" s="148">
        <v>16</v>
      </c>
      <c r="F35" s="151"/>
      <c r="G35" s="151"/>
      <c r="H35" s="151"/>
      <c r="I35" s="151"/>
      <c r="J35" s="151"/>
      <c r="K35" s="151"/>
      <c r="L35" s="151"/>
      <c r="M35" s="151"/>
      <c r="N35" s="142"/>
      <c r="O35" s="142"/>
      <c r="P35" s="142"/>
      <c r="Q35" s="142"/>
      <c r="R35" s="142"/>
      <c r="S35" s="142"/>
      <c r="T35" s="143"/>
      <c r="U35" s="142"/>
      <c r="V35" s="137"/>
      <c r="W35" s="137"/>
      <c r="X35" s="137"/>
      <c r="Y35" s="137"/>
      <c r="Z35" s="137"/>
      <c r="AA35" s="137"/>
      <c r="AB35" s="137"/>
      <c r="AC35" s="137"/>
      <c r="AD35" s="137"/>
      <c r="AE35" s="137" t="s">
        <v>155</v>
      </c>
      <c r="AF35" s="137">
        <v>0</v>
      </c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ht="22.5" outlineLevel="1" x14ac:dyDescent="0.2">
      <c r="A36" s="138">
        <v>12</v>
      </c>
      <c r="B36" s="138" t="s">
        <v>256</v>
      </c>
      <c r="C36" s="173" t="s">
        <v>257</v>
      </c>
      <c r="D36" s="142" t="s">
        <v>152</v>
      </c>
      <c r="E36" s="147">
        <v>22.5</v>
      </c>
      <c r="F36" s="369"/>
      <c r="G36" s="151">
        <f>E36*F36</f>
        <v>0</v>
      </c>
      <c r="H36" s="151">
        <v>753.26</v>
      </c>
      <c r="I36" s="151">
        <f>ROUND(E36*H36,2)</f>
        <v>16948.349999999999</v>
      </c>
      <c r="J36" s="151">
        <v>337.53999999999996</v>
      </c>
      <c r="K36" s="151">
        <f>ROUND(E36*J36,2)</f>
        <v>7594.65</v>
      </c>
      <c r="L36" s="151">
        <v>21</v>
      </c>
      <c r="M36" s="151">
        <f>G36*(1+L36/100)</f>
        <v>0</v>
      </c>
      <c r="N36" s="142">
        <v>1.119E-2</v>
      </c>
      <c r="O36" s="142">
        <f>ROUND(E36*N36,5)</f>
        <v>0.25178</v>
      </c>
      <c r="P36" s="142">
        <v>0</v>
      </c>
      <c r="Q36" s="142">
        <f>ROUND(E36*P36,5)</f>
        <v>0</v>
      </c>
      <c r="R36" s="142"/>
      <c r="S36" s="142"/>
      <c r="T36" s="143">
        <v>0.85699999999999998</v>
      </c>
      <c r="U36" s="142">
        <f>ROUND(E36*T36,2)</f>
        <v>19.28</v>
      </c>
      <c r="V36" s="137"/>
      <c r="W36" s="137"/>
      <c r="X36" s="137"/>
      <c r="Y36" s="137"/>
      <c r="Z36" s="137"/>
      <c r="AA36" s="137"/>
      <c r="AB36" s="137"/>
      <c r="AC36" s="137"/>
      <c r="AD36" s="137"/>
      <c r="AE36" s="137" t="s">
        <v>153</v>
      </c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ht="22.5" outlineLevel="1" x14ac:dyDescent="0.2">
      <c r="A37" s="451"/>
      <c r="B37" s="138"/>
      <c r="C37" s="372" t="s">
        <v>1732</v>
      </c>
      <c r="D37" s="330"/>
      <c r="E37" s="331"/>
      <c r="F37" s="332"/>
      <c r="G37" s="333"/>
      <c r="H37" s="151"/>
      <c r="I37" s="151"/>
      <c r="J37" s="151"/>
      <c r="K37" s="151"/>
      <c r="L37" s="151"/>
      <c r="M37" s="151"/>
      <c r="N37" s="142"/>
      <c r="O37" s="142"/>
      <c r="P37" s="142"/>
      <c r="Q37" s="142"/>
      <c r="R37" s="142"/>
      <c r="S37" s="142"/>
      <c r="T37" s="143"/>
      <c r="U37" s="142"/>
      <c r="V37" s="137"/>
      <c r="W37" s="137"/>
      <c r="X37" s="137"/>
      <c r="Y37" s="137"/>
      <c r="Z37" s="137"/>
      <c r="AA37" s="137"/>
      <c r="AB37" s="137"/>
      <c r="AC37" s="137"/>
      <c r="AD37" s="137"/>
      <c r="AE37" s="137" t="s">
        <v>160</v>
      </c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40" t="str">
        <f>C37</f>
        <v>položka obsahuje komplexní montáž včetně dodávky veškerých materiálů a izolantu dle popisu.</v>
      </c>
      <c r="BB37" s="137"/>
      <c r="BC37" s="137"/>
      <c r="BD37" s="137"/>
      <c r="BE37" s="137"/>
      <c r="BF37" s="137"/>
      <c r="BG37" s="137"/>
      <c r="BH37" s="137"/>
    </row>
    <row r="38" spans="1:60" outlineLevel="1" x14ac:dyDescent="0.2">
      <c r="A38" s="138"/>
      <c r="B38" s="138"/>
      <c r="C38" s="371" t="s">
        <v>258</v>
      </c>
      <c r="D38" s="146"/>
      <c r="E38" s="150"/>
      <c r="F38" s="153"/>
      <c r="G38" s="153"/>
      <c r="H38" s="151"/>
      <c r="I38" s="151"/>
      <c r="J38" s="151"/>
      <c r="K38" s="151"/>
      <c r="L38" s="151"/>
      <c r="M38" s="151"/>
      <c r="N38" s="142"/>
      <c r="O38" s="142"/>
      <c r="P38" s="142"/>
      <c r="Q38" s="142"/>
      <c r="R38" s="142"/>
      <c r="S38" s="142"/>
      <c r="T38" s="143"/>
      <c r="U38" s="142"/>
      <c r="V38" s="137"/>
      <c r="W38" s="137"/>
      <c r="X38" s="137"/>
      <c r="Y38" s="137"/>
      <c r="Z38" s="137"/>
      <c r="AA38" s="137"/>
      <c r="AB38" s="137"/>
      <c r="AC38" s="137"/>
      <c r="AD38" s="137"/>
      <c r="AE38" s="137" t="s">
        <v>160</v>
      </c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</row>
    <row r="39" spans="1:60" ht="45" outlineLevel="1" x14ac:dyDescent="0.2">
      <c r="A39" s="138"/>
      <c r="B39" s="138"/>
      <c r="C39" s="329" t="s">
        <v>260</v>
      </c>
      <c r="D39" s="330"/>
      <c r="E39" s="331"/>
      <c r="F39" s="332"/>
      <c r="G39" s="333"/>
      <c r="H39" s="151"/>
      <c r="I39" s="151"/>
      <c r="J39" s="151"/>
      <c r="K39" s="151"/>
      <c r="L39" s="151"/>
      <c r="M39" s="151"/>
      <c r="N39" s="142"/>
      <c r="O39" s="142"/>
      <c r="P39" s="142"/>
      <c r="Q39" s="142"/>
      <c r="R39" s="142"/>
      <c r="S39" s="142"/>
      <c r="T39" s="143"/>
      <c r="U39" s="142"/>
      <c r="V39" s="137"/>
      <c r="W39" s="137"/>
      <c r="X39" s="137"/>
      <c r="Y39" s="137"/>
      <c r="Z39" s="137"/>
      <c r="AA39" s="137"/>
      <c r="AB39" s="137"/>
      <c r="AC39" s="137"/>
      <c r="AD39" s="137"/>
      <c r="AE39" s="137" t="s">
        <v>160</v>
      </c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40" t="str">
        <f>C39</f>
        <v>nanesení lepicího tmelu na izolační desky, nalepení desek, zajištění talířovými hmoždinkami (6 ks/m2), natažení stěrky, vtlačení výztužné tkaniny (1,15 m2/m2), přehlazení stěrky</v>
      </c>
      <c r="BB39" s="137"/>
      <c r="BC39" s="137"/>
      <c r="BD39" s="137"/>
      <c r="BE39" s="137"/>
      <c r="BF39" s="137"/>
      <c r="BG39" s="137"/>
      <c r="BH39" s="137"/>
    </row>
    <row r="40" spans="1:60" ht="22.5" outlineLevel="1" x14ac:dyDescent="0.2">
      <c r="A40" s="138"/>
      <c r="B40" s="138"/>
      <c r="C40" s="176" t="s">
        <v>261</v>
      </c>
      <c r="D40" s="175"/>
      <c r="E40" s="148">
        <v>22.5</v>
      </c>
      <c r="F40" s="151"/>
      <c r="G40" s="151"/>
      <c r="H40" s="151"/>
      <c r="I40" s="151"/>
      <c r="J40" s="151"/>
      <c r="K40" s="151"/>
      <c r="L40" s="151"/>
      <c r="M40" s="151"/>
      <c r="N40" s="142"/>
      <c r="O40" s="142"/>
      <c r="P40" s="142"/>
      <c r="Q40" s="142"/>
      <c r="R40" s="142"/>
      <c r="S40" s="142"/>
      <c r="T40" s="143"/>
      <c r="U40" s="142"/>
      <c r="V40" s="137"/>
      <c r="W40" s="137"/>
      <c r="X40" s="137"/>
      <c r="Y40" s="137"/>
      <c r="Z40" s="137"/>
      <c r="AA40" s="137"/>
      <c r="AB40" s="137"/>
      <c r="AC40" s="137"/>
      <c r="AD40" s="137"/>
      <c r="AE40" s="137" t="s">
        <v>155</v>
      </c>
      <c r="AF40" s="137">
        <v>0</v>
      </c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</row>
    <row r="41" spans="1:60" ht="22.5" outlineLevel="1" x14ac:dyDescent="0.2">
      <c r="A41" s="138">
        <v>13</v>
      </c>
      <c r="B41" s="138" t="s">
        <v>262</v>
      </c>
      <c r="C41" s="173" t="s">
        <v>263</v>
      </c>
      <c r="D41" s="142" t="s">
        <v>152</v>
      </c>
      <c r="E41" s="147">
        <v>58.5</v>
      </c>
      <c r="F41" s="369"/>
      <c r="G41" s="151">
        <f>E41*F41</f>
        <v>0</v>
      </c>
      <c r="H41" s="151">
        <v>1184.42</v>
      </c>
      <c r="I41" s="151">
        <f>ROUND(E41*H41,2)</f>
        <v>69288.570000000007</v>
      </c>
      <c r="J41" s="151">
        <v>334.57999999999993</v>
      </c>
      <c r="K41" s="151">
        <f>ROUND(E41*J41,2)</f>
        <v>19572.93</v>
      </c>
      <c r="L41" s="151">
        <v>21</v>
      </c>
      <c r="M41" s="151">
        <f>G41*(1+L41/100)</f>
        <v>0</v>
      </c>
      <c r="N41" s="142">
        <v>1.242E-2</v>
      </c>
      <c r="O41" s="142">
        <f>ROUND(E41*N41,5)</f>
        <v>0.72657000000000005</v>
      </c>
      <c r="P41" s="142">
        <v>0</v>
      </c>
      <c r="Q41" s="142">
        <f>ROUND(E41*P41,5)</f>
        <v>0</v>
      </c>
      <c r="R41" s="142"/>
      <c r="S41" s="142"/>
      <c r="T41" s="143">
        <v>0.85699999999999998</v>
      </c>
      <c r="U41" s="142">
        <f>ROUND(E41*T41,2)</f>
        <v>50.13</v>
      </c>
      <c r="V41" s="137"/>
      <c r="W41" s="137"/>
      <c r="X41" s="137"/>
      <c r="Y41" s="137"/>
      <c r="Z41" s="137"/>
      <c r="AA41" s="137"/>
      <c r="AB41" s="137"/>
      <c r="AC41" s="137"/>
      <c r="AD41" s="137"/>
      <c r="AE41" s="137" t="s">
        <v>153</v>
      </c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ht="22.5" outlineLevel="1" x14ac:dyDescent="0.2">
      <c r="A42" s="451"/>
      <c r="B42" s="138"/>
      <c r="C42" s="372" t="s">
        <v>1732</v>
      </c>
      <c r="D42" s="330"/>
      <c r="E42" s="331"/>
      <c r="F42" s="332"/>
      <c r="G42" s="333"/>
      <c r="H42" s="151"/>
      <c r="I42" s="151"/>
      <c r="J42" s="151"/>
      <c r="K42" s="151"/>
      <c r="L42" s="151"/>
      <c r="M42" s="151"/>
      <c r="N42" s="142"/>
      <c r="O42" s="142"/>
      <c r="P42" s="142"/>
      <c r="Q42" s="142"/>
      <c r="R42" s="142"/>
      <c r="S42" s="142"/>
      <c r="T42" s="143"/>
      <c r="U42" s="142"/>
      <c r="V42" s="137"/>
      <c r="W42" s="137"/>
      <c r="X42" s="137"/>
      <c r="Y42" s="137"/>
      <c r="Z42" s="137"/>
      <c r="AA42" s="137"/>
      <c r="AB42" s="137"/>
      <c r="AC42" s="137"/>
      <c r="AD42" s="137"/>
      <c r="AE42" s="137" t="s">
        <v>160</v>
      </c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40" t="str">
        <f>C42</f>
        <v>položka obsahuje komplexní montáž včetně dodávky veškerých materiálů a izolantu dle popisu.</v>
      </c>
      <c r="BB42" s="137"/>
      <c r="BC42" s="137"/>
      <c r="BD42" s="137"/>
      <c r="BE42" s="137"/>
      <c r="BF42" s="137"/>
      <c r="BG42" s="137"/>
      <c r="BH42" s="137"/>
    </row>
    <row r="43" spans="1:60" outlineLevel="1" x14ac:dyDescent="0.2">
      <c r="A43" s="138"/>
      <c r="B43" s="138"/>
      <c r="C43" s="371" t="s">
        <v>258</v>
      </c>
      <c r="D43" s="146"/>
      <c r="E43" s="150"/>
      <c r="F43" s="153"/>
      <c r="G43" s="153"/>
      <c r="H43" s="151"/>
      <c r="I43" s="151"/>
      <c r="J43" s="151"/>
      <c r="K43" s="151"/>
      <c r="L43" s="151"/>
      <c r="M43" s="151"/>
      <c r="N43" s="142"/>
      <c r="O43" s="142"/>
      <c r="P43" s="142"/>
      <c r="Q43" s="142"/>
      <c r="R43" s="142"/>
      <c r="S43" s="142"/>
      <c r="T43" s="143"/>
      <c r="U43" s="142"/>
      <c r="V43" s="137"/>
      <c r="W43" s="137"/>
      <c r="X43" s="137"/>
      <c r="Y43" s="137"/>
      <c r="Z43" s="137"/>
      <c r="AA43" s="137"/>
      <c r="AB43" s="137"/>
      <c r="AC43" s="137"/>
      <c r="AD43" s="137"/>
      <c r="AE43" s="137" t="s">
        <v>160</v>
      </c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ht="45" outlineLevel="1" x14ac:dyDescent="0.2">
      <c r="A44" s="138"/>
      <c r="B44" s="138"/>
      <c r="C44" s="329" t="s">
        <v>260</v>
      </c>
      <c r="D44" s="330"/>
      <c r="E44" s="331"/>
      <c r="F44" s="332"/>
      <c r="G44" s="333"/>
      <c r="H44" s="151"/>
      <c r="I44" s="151"/>
      <c r="J44" s="151"/>
      <c r="K44" s="151"/>
      <c r="L44" s="151"/>
      <c r="M44" s="151"/>
      <c r="N44" s="142"/>
      <c r="O44" s="142"/>
      <c r="P44" s="142"/>
      <c r="Q44" s="142"/>
      <c r="R44" s="142"/>
      <c r="S44" s="142"/>
      <c r="T44" s="143"/>
      <c r="U44" s="142"/>
      <c r="V44" s="137"/>
      <c r="W44" s="137"/>
      <c r="X44" s="137"/>
      <c r="Y44" s="137"/>
      <c r="Z44" s="137"/>
      <c r="AA44" s="137"/>
      <c r="AB44" s="137"/>
      <c r="AC44" s="137"/>
      <c r="AD44" s="137"/>
      <c r="AE44" s="137" t="s">
        <v>160</v>
      </c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40" t="str">
        <f>C44</f>
        <v>nanesení lepicího tmelu na izolační desky, nalepení desek, zajištění talířovými hmoždinkami (6 ks/m2), natažení stěrky, vtlačení výztužné tkaniny (1,15 m2/m2), přehlazení stěrky</v>
      </c>
      <c r="BB44" s="137"/>
      <c r="BC44" s="137"/>
      <c r="BD44" s="137"/>
      <c r="BE44" s="137"/>
      <c r="BF44" s="137"/>
      <c r="BG44" s="137"/>
      <c r="BH44" s="137"/>
    </row>
    <row r="45" spans="1:60" outlineLevel="1" x14ac:dyDescent="0.2">
      <c r="A45" s="138"/>
      <c r="B45" s="138"/>
      <c r="C45" s="176" t="s">
        <v>264</v>
      </c>
      <c r="D45" s="175"/>
      <c r="E45" s="148"/>
      <c r="F45" s="151"/>
      <c r="G45" s="151"/>
      <c r="H45" s="151"/>
      <c r="I45" s="151"/>
      <c r="J45" s="151"/>
      <c r="K45" s="151"/>
      <c r="L45" s="151"/>
      <c r="M45" s="151"/>
      <c r="N45" s="142"/>
      <c r="O45" s="142"/>
      <c r="P45" s="142"/>
      <c r="Q45" s="142"/>
      <c r="R45" s="142"/>
      <c r="S45" s="142"/>
      <c r="T45" s="143"/>
      <c r="U45" s="142"/>
      <c r="V45" s="137"/>
      <c r="W45" s="137"/>
      <c r="X45" s="137"/>
      <c r="Y45" s="137"/>
      <c r="Z45" s="137"/>
      <c r="AA45" s="137"/>
      <c r="AB45" s="137"/>
      <c r="AC45" s="137"/>
      <c r="AD45" s="137"/>
      <c r="AE45" s="137" t="s">
        <v>155</v>
      </c>
      <c r="AF45" s="137">
        <v>0</v>
      </c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1" x14ac:dyDescent="0.2">
      <c r="A46" s="138"/>
      <c r="B46" s="138"/>
      <c r="C46" s="176" t="s">
        <v>265</v>
      </c>
      <c r="D46" s="175"/>
      <c r="E46" s="148">
        <v>20</v>
      </c>
      <c r="F46" s="151"/>
      <c r="G46" s="151"/>
      <c r="H46" s="151"/>
      <c r="I46" s="151"/>
      <c r="J46" s="151"/>
      <c r="K46" s="151"/>
      <c r="L46" s="151"/>
      <c r="M46" s="151"/>
      <c r="N46" s="142"/>
      <c r="O46" s="142"/>
      <c r="P46" s="142"/>
      <c r="Q46" s="142"/>
      <c r="R46" s="142"/>
      <c r="S46" s="142"/>
      <c r="T46" s="143"/>
      <c r="U46" s="142"/>
      <c r="V46" s="137"/>
      <c r="W46" s="137"/>
      <c r="X46" s="137"/>
      <c r="Y46" s="137"/>
      <c r="Z46" s="137"/>
      <c r="AA46" s="137"/>
      <c r="AB46" s="137"/>
      <c r="AC46" s="137"/>
      <c r="AD46" s="137"/>
      <c r="AE46" s="137" t="s">
        <v>155</v>
      </c>
      <c r="AF46" s="137">
        <v>0</v>
      </c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1" x14ac:dyDescent="0.2">
      <c r="A47" s="138"/>
      <c r="B47" s="138"/>
      <c r="C47" s="176" t="s">
        <v>266</v>
      </c>
      <c r="D47" s="175"/>
      <c r="E47" s="148">
        <v>13.5</v>
      </c>
      <c r="F47" s="151"/>
      <c r="G47" s="151"/>
      <c r="H47" s="151"/>
      <c r="I47" s="151"/>
      <c r="J47" s="151"/>
      <c r="K47" s="151"/>
      <c r="L47" s="151"/>
      <c r="M47" s="151"/>
      <c r="N47" s="142"/>
      <c r="O47" s="142"/>
      <c r="P47" s="142"/>
      <c r="Q47" s="142"/>
      <c r="R47" s="142"/>
      <c r="S47" s="142"/>
      <c r="T47" s="143"/>
      <c r="U47" s="142"/>
      <c r="V47" s="137"/>
      <c r="W47" s="137"/>
      <c r="X47" s="137"/>
      <c r="Y47" s="137"/>
      <c r="Z47" s="137"/>
      <c r="AA47" s="137"/>
      <c r="AB47" s="137"/>
      <c r="AC47" s="137"/>
      <c r="AD47" s="137"/>
      <c r="AE47" s="137" t="s">
        <v>155</v>
      </c>
      <c r="AF47" s="137">
        <v>0</v>
      </c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outlineLevel="1" x14ac:dyDescent="0.2">
      <c r="A48" s="138"/>
      <c r="B48" s="138"/>
      <c r="C48" s="176" t="s">
        <v>267</v>
      </c>
      <c r="D48" s="175"/>
      <c r="E48" s="148">
        <v>7</v>
      </c>
      <c r="F48" s="151"/>
      <c r="G48" s="151"/>
      <c r="H48" s="151"/>
      <c r="I48" s="151"/>
      <c r="J48" s="151"/>
      <c r="K48" s="151"/>
      <c r="L48" s="151"/>
      <c r="M48" s="151"/>
      <c r="N48" s="142"/>
      <c r="O48" s="142"/>
      <c r="P48" s="142"/>
      <c r="Q48" s="142"/>
      <c r="R48" s="142"/>
      <c r="S48" s="142"/>
      <c r="T48" s="143"/>
      <c r="U48" s="142"/>
      <c r="V48" s="137"/>
      <c r="W48" s="137"/>
      <c r="X48" s="137"/>
      <c r="Y48" s="137"/>
      <c r="Z48" s="137"/>
      <c r="AA48" s="137"/>
      <c r="AB48" s="137"/>
      <c r="AC48" s="137"/>
      <c r="AD48" s="137"/>
      <c r="AE48" s="137" t="s">
        <v>155</v>
      </c>
      <c r="AF48" s="137">
        <v>0</v>
      </c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outlineLevel="1" x14ac:dyDescent="0.2">
      <c r="A49" s="138"/>
      <c r="B49" s="138"/>
      <c r="C49" s="176" t="s">
        <v>268</v>
      </c>
      <c r="D49" s="175"/>
      <c r="E49" s="148">
        <v>18</v>
      </c>
      <c r="F49" s="151"/>
      <c r="G49" s="151"/>
      <c r="H49" s="151"/>
      <c r="I49" s="151"/>
      <c r="J49" s="151"/>
      <c r="K49" s="151"/>
      <c r="L49" s="151"/>
      <c r="M49" s="151"/>
      <c r="N49" s="142"/>
      <c r="O49" s="142"/>
      <c r="P49" s="142"/>
      <c r="Q49" s="142"/>
      <c r="R49" s="142"/>
      <c r="S49" s="142"/>
      <c r="T49" s="143"/>
      <c r="U49" s="142"/>
      <c r="V49" s="137"/>
      <c r="W49" s="137"/>
      <c r="X49" s="137"/>
      <c r="Y49" s="137"/>
      <c r="Z49" s="137"/>
      <c r="AA49" s="137"/>
      <c r="AB49" s="137"/>
      <c r="AC49" s="137"/>
      <c r="AD49" s="137"/>
      <c r="AE49" s="137" t="s">
        <v>155</v>
      </c>
      <c r="AF49" s="137">
        <v>0</v>
      </c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ht="22.5" outlineLevel="1" x14ac:dyDescent="0.2">
      <c r="A50" s="138">
        <v>14</v>
      </c>
      <c r="B50" s="138" t="s">
        <v>269</v>
      </c>
      <c r="C50" s="173" t="s">
        <v>270</v>
      </c>
      <c r="D50" s="142" t="s">
        <v>152</v>
      </c>
      <c r="E50" s="147">
        <v>7.2149999999999999</v>
      </c>
      <c r="F50" s="369"/>
      <c r="G50" s="151">
        <f>E50*F50</f>
        <v>0</v>
      </c>
      <c r="H50" s="151">
        <v>572.6</v>
      </c>
      <c r="I50" s="151">
        <f>ROUND(E50*H50,2)</f>
        <v>4131.3100000000004</v>
      </c>
      <c r="J50" s="151">
        <v>402.4</v>
      </c>
      <c r="K50" s="151">
        <f>ROUND(E50*J50,2)</f>
        <v>2903.32</v>
      </c>
      <c r="L50" s="151">
        <v>21</v>
      </c>
      <c r="M50" s="151">
        <f>G50*(1+L50/100)</f>
        <v>0</v>
      </c>
      <c r="N50" s="142">
        <v>2.2270000000000002E-2</v>
      </c>
      <c r="O50" s="142">
        <f>ROUND(E50*N50,5)</f>
        <v>0.16067999999999999</v>
      </c>
      <c r="P50" s="142">
        <v>0</v>
      </c>
      <c r="Q50" s="142">
        <f>ROUND(E50*P50,5)</f>
        <v>0</v>
      </c>
      <c r="R50" s="142"/>
      <c r="S50" s="142"/>
      <c r="T50" s="143">
        <v>1.0169999999999999</v>
      </c>
      <c r="U50" s="142">
        <f>ROUND(E50*T50,2)</f>
        <v>7.34</v>
      </c>
      <c r="V50" s="137"/>
      <c r="W50" s="137"/>
      <c r="X50" s="137"/>
      <c r="Y50" s="137"/>
      <c r="Z50" s="137"/>
      <c r="AA50" s="137"/>
      <c r="AB50" s="137"/>
      <c r="AC50" s="137"/>
      <c r="AD50" s="137"/>
      <c r="AE50" s="137" t="s">
        <v>153</v>
      </c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ht="22.5" outlineLevel="1" x14ac:dyDescent="0.2">
      <c r="A51" s="451"/>
      <c r="B51" s="138"/>
      <c r="C51" s="372" t="s">
        <v>1732</v>
      </c>
      <c r="D51" s="330"/>
      <c r="E51" s="331"/>
      <c r="F51" s="332"/>
      <c r="G51" s="333"/>
      <c r="H51" s="151"/>
      <c r="I51" s="151"/>
      <c r="J51" s="151"/>
      <c r="K51" s="151"/>
      <c r="L51" s="151"/>
      <c r="M51" s="151"/>
      <c r="N51" s="142"/>
      <c r="O51" s="142"/>
      <c r="P51" s="142"/>
      <c r="Q51" s="142"/>
      <c r="R51" s="142"/>
      <c r="S51" s="142"/>
      <c r="T51" s="143"/>
      <c r="U51" s="142"/>
      <c r="V51" s="137"/>
      <c r="W51" s="137"/>
      <c r="X51" s="137"/>
      <c r="Y51" s="137"/>
      <c r="Z51" s="137"/>
      <c r="AA51" s="137"/>
      <c r="AB51" s="137"/>
      <c r="AC51" s="137"/>
      <c r="AD51" s="137"/>
      <c r="AE51" s="137" t="s">
        <v>160</v>
      </c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40" t="str">
        <f>C51</f>
        <v>položka obsahuje komplexní montáž včetně dodávky veškerých materiálů a izolantu dle popisu.</v>
      </c>
      <c r="BB51" s="137"/>
      <c r="BC51" s="137"/>
      <c r="BD51" s="137"/>
      <c r="BE51" s="137"/>
      <c r="BF51" s="137"/>
      <c r="BG51" s="137"/>
      <c r="BH51" s="137"/>
    </row>
    <row r="52" spans="1:60" ht="45" outlineLevel="1" x14ac:dyDescent="0.2">
      <c r="A52" s="138"/>
      <c r="B52" s="138"/>
      <c r="C52" s="371" t="s">
        <v>260</v>
      </c>
      <c r="D52" s="146"/>
      <c r="E52" s="150"/>
      <c r="F52" s="153"/>
      <c r="G52" s="153"/>
      <c r="H52" s="151"/>
      <c r="I52" s="151"/>
      <c r="J52" s="151"/>
      <c r="K52" s="151"/>
      <c r="L52" s="151"/>
      <c r="M52" s="151"/>
      <c r="N52" s="142"/>
      <c r="O52" s="142"/>
      <c r="P52" s="142"/>
      <c r="Q52" s="142"/>
      <c r="R52" s="142"/>
      <c r="S52" s="142"/>
      <c r="T52" s="143"/>
      <c r="U52" s="142"/>
      <c r="V52" s="137"/>
      <c r="W52" s="137"/>
      <c r="X52" s="137"/>
      <c r="Y52" s="137"/>
      <c r="Z52" s="137"/>
      <c r="AA52" s="137"/>
      <c r="AB52" s="137"/>
      <c r="AC52" s="137"/>
      <c r="AD52" s="137"/>
      <c r="AE52" s="137" t="s">
        <v>160</v>
      </c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</row>
    <row r="53" spans="1:60" ht="22.5" outlineLevel="1" x14ac:dyDescent="0.2">
      <c r="A53" s="138"/>
      <c r="B53" s="138"/>
      <c r="C53" s="329" t="s">
        <v>271</v>
      </c>
      <c r="D53" s="330"/>
      <c r="E53" s="331"/>
      <c r="F53" s="332"/>
      <c r="G53" s="333"/>
      <c r="H53" s="151"/>
      <c r="I53" s="151"/>
      <c r="J53" s="151"/>
      <c r="K53" s="151"/>
      <c r="L53" s="151"/>
      <c r="M53" s="151"/>
      <c r="N53" s="142"/>
      <c r="O53" s="142"/>
      <c r="P53" s="142"/>
      <c r="Q53" s="142"/>
      <c r="R53" s="142"/>
      <c r="S53" s="142"/>
      <c r="T53" s="143"/>
      <c r="U53" s="142"/>
      <c r="V53" s="137"/>
      <c r="W53" s="137"/>
      <c r="X53" s="137"/>
      <c r="Y53" s="137"/>
      <c r="Z53" s="137"/>
      <c r="AA53" s="137"/>
      <c r="AB53" s="137"/>
      <c r="AC53" s="137"/>
      <c r="AD53" s="137"/>
      <c r="AE53" s="137" t="s">
        <v>160</v>
      </c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40" t="str">
        <f>C53</f>
        <v>tepelná izolace ve standardu čedičová vlna ( ?=0,041 W/m.K)</v>
      </c>
      <c r="BB53" s="137"/>
      <c r="BC53" s="137"/>
      <c r="BD53" s="137"/>
      <c r="BE53" s="137"/>
      <c r="BF53" s="137"/>
      <c r="BG53" s="137"/>
      <c r="BH53" s="137"/>
    </row>
    <row r="54" spans="1:60" outlineLevel="1" x14ac:dyDescent="0.2">
      <c r="A54" s="138"/>
      <c r="B54" s="138"/>
      <c r="C54" s="176" t="s">
        <v>272</v>
      </c>
      <c r="D54" s="175"/>
      <c r="E54" s="148">
        <v>3.7749999999999999</v>
      </c>
      <c r="F54" s="151"/>
      <c r="G54" s="151"/>
      <c r="H54" s="151"/>
      <c r="I54" s="151"/>
      <c r="J54" s="151"/>
      <c r="K54" s="151"/>
      <c r="L54" s="151"/>
      <c r="M54" s="151"/>
      <c r="N54" s="142"/>
      <c r="O54" s="142"/>
      <c r="P54" s="142"/>
      <c r="Q54" s="142"/>
      <c r="R54" s="142"/>
      <c r="S54" s="142"/>
      <c r="T54" s="143"/>
      <c r="U54" s="142"/>
      <c r="V54" s="137"/>
      <c r="W54" s="137"/>
      <c r="X54" s="137"/>
      <c r="Y54" s="137"/>
      <c r="Z54" s="137"/>
      <c r="AA54" s="137"/>
      <c r="AB54" s="137"/>
      <c r="AC54" s="137"/>
      <c r="AD54" s="137"/>
      <c r="AE54" s="137" t="s">
        <v>155</v>
      </c>
      <c r="AF54" s="137">
        <v>0</v>
      </c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outlineLevel="1" x14ac:dyDescent="0.2">
      <c r="A55" s="138"/>
      <c r="B55" s="138"/>
      <c r="C55" s="176" t="s">
        <v>273</v>
      </c>
      <c r="D55" s="175"/>
      <c r="E55" s="148">
        <v>3.44</v>
      </c>
      <c r="F55" s="151"/>
      <c r="G55" s="151"/>
      <c r="H55" s="151"/>
      <c r="I55" s="151"/>
      <c r="J55" s="151"/>
      <c r="K55" s="151"/>
      <c r="L55" s="151"/>
      <c r="M55" s="151"/>
      <c r="N55" s="142"/>
      <c r="O55" s="142"/>
      <c r="P55" s="142"/>
      <c r="Q55" s="142"/>
      <c r="R55" s="142"/>
      <c r="S55" s="142"/>
      <c r="T55" s="143"/>
      <c r="U55" s="142"/>
      <c r="V55" s="137"/>
      <c r="W55" s="137"/>
      <c r="X55" s="137"/>
      <c r="Y55" s="137"/>
      <c r="Z55" s="137"/>
      <c r="AA55" s="137"/>
      <c r="AB55" s="137"/>
      <c r="AC55" s="137"/>
      <c r="AD55" s="137"/>
      <c r="AE55" s="137" t="s">
        <v>155</v>
      </c>
      <c r="AF55" s="137">
        <v>0</v>
      </c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</row>
    <row r="56" spans="1:60" ht="22.5" outlineLevel="1" x14ac:dyDescent="0.2">
      <c r="A56" s="138">
        <v>15</v>
      </c>
      <c r="B56" s="138" t="s">
        <v>274</v>
      </c>
      <c r="C56" s="173" t="s">
        <v>275</v>
      </c>
      <c r="D56" s="142" t="s">
        <v>152</v>
      </c>
      <c r="E56" s="147">
        <v>23</v>
      </c>
      <c r="F56" s="369"/>
      <c r="G56" s="151">
        <f>E56*F56</f>
        <v>0</v>
      </c>
      <c r="H56" s="151">
        <v>577.96</v>
      </c>
      <c r="I56" s="151">
        <f>ROUND(E56*H56,2)</f>
        <v>13293.08</v>
      </c>
      <c r="J56" s="151">
        <v>632.04</v>
      </c>
      <c r="K56" s="151">
        <f>ROUND(E56*J56,2)</f>
        <v>14536.92</v>
      </c>
      <c r="L56" s="151">
        <v>21</v>
      </c>
      <c r="M56" s="151">
        <f>G56*(1+L56/100)</f>
        <v>0</v>
      </c>
      <c r="N56" s="142">
        <v>1.8870000000000001E-2</v>
      </c>
      <c r="O56" s="142">
        <f>ROUND(E56*N56,5)</f>
        <v>0.43401000000000001</v>
      </c>
      <c r="P56" s="142">
        <v>0</v>
      </c>
      <c r="Q56" s="142">
        <f>ROUND(E56*P56,5)</f>
        <v>0</v>
      </c>
      <c r="R56" s="142"/>
      <c r="S56" s="142"/>
      <c r="T56" s="143">
        <v>1.5820000000000001</v>
      </c>
      <c r="U56" s="142">
        <f>ROUND(E56*T56,2)</f>
        <v>36.39</v>
      </c>
      <c r="V56" s="137"/>
      <c r="W56" s="137"/>
      <c r="X56" s="137"/>
      <c r="Y56" s="137"/>
      <c r="Z56" s="137"/>
      <c r="AA56" s="137"/>
      <c r="AB56" s="137"/>
      <c r="AC56" s="137"/>
      <c r="AD56" s="137"/>
      <c r="AE56" s="137" t="s">
        <v>153</v>
      </c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ht="22.5" outlineLevel="1" x14ac:dyDescent="0.2">
      <c r="A57" s="451"/>
      <c r="B57" s="138"/>
      <c r="C57" s="372" t="s">
        <v>1732</v>
      </c>
      <c r="D57" s="142"/>
      <c r="E57" s="147"/>
      <c r="F57" s="369"/>
      <c r="G57" s="151"/>
      <c r="H57" s="151"/>
      <c r="I57" s="151"/>
      <c r="J57" s="151"/>
      <c r="K57" s="151"/>
      <c r="L57" s="151"/>
      <c r="M57" s="151"/>
      <c r="N57" s="142"/>
      <c r="O57" s="142"/>
      <c r="P57" s="142"/>
      <c r="Q57" s="142"/>
      <c r="R57" s="142"/>
      <c r="S57" s="142"/>
      <c r="T57" s="143"/>
      <c r="U57" s="142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outlineLevel="1" x14ac:dyDescent="0.2">
      <c r="A58" s="138"/>
      <c r="B58" s="138"/>
      <c r="C58" s="176" t="s">
        <v>276</v>
      </c>
      <c r="D58" s="175"/>
      <c r="E58" s="148">
        <v>23</v>
      </c>
      <c r="F58" s="151"/>
      <c r="G58" s="151"/>
      <c r="H58" s="151"/>
      <c r="I58" s="151"/>
      <c r="J58" s="151"/>
      <c r="K58" s="151"/>
      <c r="L58" s="151"/>
      <c r="M58" s="151"/>
      <c r="N58" s="142"/>
      <c r="O58" s="142"/>
      <c r="P58" s="142"/>
      <c r="Q58" s="142"/>
      <c r="R58" s="142"/>
      <c r="S58" s="142"/>
      <c r="T58" s="143"/>
      <c r="U58" s="142"/>
      <c r="V58" s="137"/>
      <c r="W58" s="137"/>
      <c r="X58" s="137"/>
      <c r="Y58" s="137"/>
      <c r="Z58" s="137"/>
      <c r="AA58" s="137"/>
      <c r="AB58" s="137"/>
      <c r="AC58" s="137"/>
      <c r="AD58" s="137"/>
      <c r="AE58" s="137" t="s">
        <v>155</v>
      </c>
      <c r="AF58" s="137">
        <v>0</v>
      </c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</row>
    <row r="59" spans="1:60" ht="22.5" outlineLevel="1" x14ac:dyDescent="0.2">
      <c r="A59" s="138">
        <v>16</v>
      </c>
      <c r="B59" s="138" t="s">
        <v>277</v>
      </c>
      <c r="C59" s="173" t="s">
        <v>278</v>
      </c>
      <c r="D59" s="142" t="s">
        <v>152</v>
      </c>
      <c r="E59" s="147">
        <v>71</v>
      </c>
      <c r="F59" s="369"/>
      <c r="G59" s="151">
        <f>E59*F59</f>
        <v>0</v>
      </c>
      <c r="H59" s="151">
        <v>1012.5</v>
      </c>
      <c r="I59" s="151">
        <f>ROUND(E59*H59,2)</f>
        <v>71887.5</v>
      </c>
      <c r="J59" s="151">
        <v>397.5</v>
      </c>
      <c r="K59" s="151">
        <f>ROUND(E59*J59,2)</f>
        <v>28222.5</v>
      </c>
      <c r="L59" s="151">
        <v>21</v>
      </c>
      <c r="M59" s="151">
        <f>G59*(1+L59/100)</f>
        <v>0</v>
      </c>
      <c r="N59" s="142">
        <v>3.3149999999999999E-2</v>
      </c>
      <c r="O59" s="142">
        <f>ROUND(E59*N59,5)</f>
        <v>2.35365</v>
      </c>
      <c r="P59" s="142">
        <v>0</v>
      </c>
      <c r="Q59" s="142">
        <f>ROUND(E59*P59,5)</f>
        <v>0</v>
      </c>
      <c r="R59" s="142"/>
      <c r="S59" s="142"/>
      <c r="T59" s="143">
        <v>1.0169999999999999</v>
      </c>
      <c r="U59" s="142">
        <f>ROUND(E59*T59,2)</f>
        <v>72.209999999999994</v>
      </c>
      <c r="V59" s="137"/>
      <c r="W59" s="137"/>
      <c r="X59" s="137"/>
      <c r="Y59" s="137"/>
      <c r="Z59" s="137"/>
      <c r="AA59" s="137"/>
      <c r="AB59" s="137"/>
      <c r="AC59" s="137"/>
      <c r="AD59" s="137"/>
      <c r="AE59" s="137" t="s">
        <v>153</v>
      </c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ht="30.75" customHeight="1" outlineLevel="1" x14ac:dyDescent="0.2">
      <c r="A60" s="451"/>
      <c r="B60" s="138"/>
      <c r="C60" s="372" t="s">
        <v>1732</v>
      </c>
      <c r="D60" s="330"/>
      <c r="E60" s="331"/>
      <c r="F60" s="332"/>
      <c r="G60" s="333"/>
      <c r="H60" s="151"/>
      <c r="I60" s="151"/>
      <c r="J60" s="151"/>
      <c r="K60" s="151"/>
      <c r="L60" s="151"/>
      <c r="M60" s="151"/>
      <c r="N60" s="142"/>
      <c r="O60" s="142"/>
      <c r="P60" s="142"/>
      <c r="Q60" s="142"/>
      <c r="R60" s="142"/>
      <c r="S60" s="142"/>
      <c r="T60" s="143"/>
      <c r="U60" s="142"/>
      <c r="V60" s="137"/>
      <c r="W60" s="137"/>
      <c r="X60" s="137"/>
      <c r="Y60" s="137"/>
      <c r="Z60" s="137"/>
      <c r="AA60" s="137"/>
      <c r="AB60" s="137"/>
      <c r="AC60" s="137"/>
      <c r="AD60" s="137"/>
      <c r="AE60" s="137" t="s">
        <v>160</v>
      </c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40" t="str">
        <f>C60</f>
        <v>položka obsahuje komplexní montáž včetně dodávky veškerých materiálů a izolantu dle popisu.</v>
      </c>
      <c r="BB60" s="137"/>
      <c r="BC60" s="137"/>
      <c r="BD60" s="137"/>
      <c r="BE60" s="137"/>
      <c r="BF60" s="137"/>
      <c r="BG60" s="137"/>
      <c r="BH60" s="137"/>
    </row>
    <row r="61" spans="1:60" ht="78.75" outlineLevel="1" x14ac:dyDescent="0.2">
      <c r="A61" s="138"/>
      <c r="B61" s="138"/>
      <c r="C61" s="371" t="s">
        <v>279</v>
      </c>
      <c r="D61" s="146"/>
      <c r="E61" s="150"/>
      <c r="F61" s="153"/>
      <c r="G61" s="153"/>
      <c r="H61" s="151"/>
      <c r="I61" s="151"/>
      <c r="J61" s="151"/>
      <c r="K61" s="151"/>
      <c r="L61" s="151"/>
      <c r="M61" s="151"/>
      <c r="N61" s="142"/>
      <c r="O61" s="142"/>
      <c r="P61" s="142"/>
      <c r="Q61" s="142"/>
      <c r="R61" s="142"/>
      <c r="S61" s="142"/>
      <c r="T61" s="143"/>
      <c r="U61" s="142"/>
      <c r="V61" s="137"/>
      <c r="W61" s="137"/>
      <c r="X61" s="137"/>
      <c r="Y61" s="137"/>
      <c r="Z61" s="137"/>
      <c r="AA61" s="137"/>
      <c r="AB61" s="137"/>
      <c r="AC61" s="137"/>
      <c r="AD61" s="137"/>
      <c r="AE61" s="137" t="s">
        <v>160</v>
      </c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</row>
    <row r="62" spans="1:60" outlineLevel="1" x14ac:dyDescent="0.2">
      <c r="A62" s="138"/>
      <c r="B62" s="138"/>
      <c r="C62" s="329" t="s">
        <v>280</v>
      </c>
      <c r="D62" s="330"/>
      <c r="E62" s="331"/>
      <c r="F62" s="332"/>
      <c r="G62" s="333"/>
      <c r="H62" s="151"/>
      <c r="I62" s="151"/>
      <c r="J62" s="151"/>
      <c r="K62" s="151"/>
      <c r="L62" s="151"/>
      <c r="M62" s="151"/>
      <c r="N62" s="142"/>
      <c r="O62" s="142"/>
      <c r="P62" s="142"/>
      <c r="Q62" s="142"/>
      <c r="R62" s="142"/>
      <c r="S62" s="142"/>
      <c r="T62" s="143"/>
      <c r="U62" s="142"/>
      <c r="V62" s="137"/>
      <c r="W62" s="137"/>
      <c r="X62" s="137"/>
      <c r="Y62" s="137"/>
      <c r="Z62" s="137"/>
      <c r="AA62" s="137"/>
      <c r="AB62" s="137"/>
      <c r="AC62" s="137"/>
      <c r="AD62" s="137"/>
      <c r="AE62" s="137" t="s">
        <v>160</v>
      </c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40" t="str">
        <f>C62</f>
        <v>tepelná izolace ve standardu čedičová vlna</v>
      </c>
      <c r="BB62" s="137"/>
      <c r="BC62" s="137"/>
      <c r="BD62" s="137"/>
      <c r="BE62" s="137"/>
      <c r="BF62" s="137"/>
      <c r="BG62" s="137"/>
      <c r="BH62" s="137"/>
    </row>
    <row r="63" spans="1:60" outlineLevel="1" x14ac:dyDescent="0.2">
      <c r="A63" s="138"/>
      <c r="B63" s="138"/>
      <c r="C63" s="329" t="s">
        <v>281</v>
      </c>
      <c r="D63" s="330"/>
      <c r="E63" s="331"/>
      <c r="F63" s="332"/>
      <c r="G63" s="333"/>
      <c r="H63" s="151"/>
      <c r="I63" s="151"/>
      <c r="J63" s="151"/>
      <c r="K63" s="151"/>
      <c r="L63" s="151"/>
      <c r="M63" s="151"/>
      <c r="N63" s="142"/>
      <c r="O63" s="142"/>
      <c r="P63" s="142"/>
      <c r="Q63" s="142"/>
      <c r="R63" s="142"/>
      <c r="S63" s="142"/>
      <c r="T63" s="143"/>
      <c r="U63" s="142"/>
      <c r="V63" s="137"/>
      <c r="W63" s="137"/>
      <c r="X63" s="137"/>
      <c r="Y63" s="137"/>
      <c r="Z63" s="137"/>
      <c r="AA63" s="137"/>
      <c r="AB63" s="137"/>
      <c r="AC63" s="137"/>
      <c r="AD63" s="137"/>
      <c r="AE63" s="137" t="s">
        <v>160</v>
      </c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40" t="str">
        <f>C63</f>
        <v>(pevnost v tahu TR 10 kPa, ?=0,036 W/m.K),</v>
      </c>
      <c r="BB63" s="137"/>
      <c r="BC63" s="137"/>
      <c r="BD63" s="137"/>
      <c r="BE63" s="137"/>
      <c r="BF63" s="137"/>
      <c r="BG63" s="137"/>
      <c r="BH63" s="137"/>
    </row>
    <row r="64" spans="1:60" outlineLevel="1" x14ac:dyDescent="0.2">
      <c r="A64" s="138"/>
      <c r="B64" s="138"/>
      <c r="C64" s="176" t="s">
        <v>282</v>
      </c>
      <c r="D64" s="175"/>
      <c r="E64" s="148"/>
      <c r="F64" s="151"/>
      <c r="G64" s="151"/>
      <c r="H64" s="151"/>
      <c r="I64" s="151"/>
      <c r="J64" s="151"/>
      <c r="K64" s="151"/>
      <c r="L64" s="151"/>
      <c r="M64" s="151"/>
      <c r="N64" s="142"/>
      <c r="O64" s="142"/>
      <c r="P64" s="142"/>
      <c r="Q64" s="142"/>
      <c r="R64" s="142"/>
      <c r="S64" s="142"/>
      <c r="T64" s="143"/>
      <c r="U64" s="142"/>
      <c r="V64" s="137"/>
      <c r="W64" s="137"/>
      <c r="X64" s="137"/>
      <c r="Y64" s="137"/>
      <c r="Z64" s="137"/>
      <c r="AA64" s="137"/>
      <c r="AB64" s="137"/>
      <c r="AC64" s="137"/>
      <c r="AD64" s="137"/>
      <c r="AE64" s="137" t="s">
        <v>155</v>
      </c>
      <c r="AF64" s="137">
        <v>0</v>
      </c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</row>
    <row r="65" spans="1:60" outlineLevel="1" x14ac:dyDescent="0.2">
      <c r="A65" s="138"/>
      <c r="B65" s="138"/>
      <c r="C65" s="176" t="s">
        <v>283</v>
      </c>
      <c r="D65" s="175"/>
      <c r="E65" s="148">
        <v>21</v>
      </c>
      <c r="F65" s="151"/>
      <c r="G65" s="151"/>
      <c r="H65" s="151"/>
      <c r="I65" s="151"/>
      <c r="J65" s="151"/>
      <c r="K65" s="151"/>
      <c r="L65" s="151"/>
      <c r="M65" s="151"/>
      <c r="N65" s="142"/>
      <c r="O65" s="142"/>
      <c r="P65" s="142"/>
      <c r="Q65" s="142"/>
      <c r="R65" s="142"/>
      <c r="S65" s="142"/>
      <c r="T65" s="143"/>
      <c r="U65" s="142"/>
      <c r="V65" s="137"/>
      <c r="W65" s="137"/>
      <c r="X65" s="137"/>
      <c r="Y65" s="137"/>
      <c r="Z65" s="137"/>
      <c r="AA65" s="137"/>
      <c r="AB65" s="137"/>
      <c r="AC65" s="137"/>
      <c r="AD65" s="137"/>
      <c r="AE65" s="137" t="s">
        <v>155</v>
      </c>
      <c r="AF65" s="137">
        <v>0</v>
      </c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</row>
    <row r="66" spans="1:60" outlineLevel="1" x14ac:dyDescent="0.2">
      <c r="A66" s="138"/>
      <c r="B66" s="138"/>
      <c r="C66" s="176" t="s">
        <v>284</v>
      </c>
      <c r="D66" s="175"/>
      <c r="E66" s="148">
        <v>17</v>
      </c>
      <c r="F66" s="151"/>
      <c r="G66" s="151"/>
      <c r="H66" s="151"/>
      <c r="I66" s="151"/>
      <c r="J66" s="151"/>
      <c r="K66" s="151"/>
      <c r="L66" s="151"/>
      <c r="M66" s="151"/>
      <c r="N66" s="142"/>
      <c r="O66" s="142"/>
      <c r="P66" s="142"/>
      <c r="Q66" s="142"/>
      <c r="R66" s="142"/>
      <c r="S66" s="142"/>
      <c r="T66" s="143"/>
      <c r="U66" s="142"/>
      <c r="V66" s="137"/>
      <c r="W66" s="137"/>
      <c r="X66" s="137"/>
      <c r="Y66" s="137"/>
      <c r="Z66" s="137"/>
      <c r="AA66" s="137"/>
      <c r="AB66" s="137"/>
      <c r="AC66" s="137"/>
      <c r="AD66" s="137"/>
      <c r="AE66" s="137" t="s">
        <v>155</v>
      </c>
      <c r="AF66" s="137">
        <v>0</v>
      </c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outlineLevel="1" x14ac:dyDescent="0.2">
      <c r="A67" s="138"/>
      <c r="B67" s="138"/>
      <c r="C67" s="176" t="s">
        <v>285</v>
      </c>
      <c r="D67" s="175"/>
      <c r="E67" s="148">
        <v>32</v>
      </c>
      <c r="F67" s="151"/>
      <c r="G67" s="151"/>
      <c r="H67" s="151"/>
      <c r="I67" s="151"/>
      <c r="J67" s="151"/>
      <c r="K67" s="151"/>
      <c r="L67" s="151"/>
      <c r="M67" s="151"/>
      <c r="N67" s="142"/>
      <c r="O67" s="142"/>
      <c r="P67" s="142"/>
      <c r="Q67" s="142"/>
      <c r="R67" s="142"/>
      <c r="S67" s="142"/>
      <c r="T67" s="143"/>
      <c r="U67" s="142"/>
      <c r="V67" s="137"/>
      <c r="W67" s="137"/>
      <c r="X67" s="137"/>
      <c r="Y67" s="137"/>
      <c r="Z67" s="137"/>
      <c r="AA67" s="137"/>
      <c r="AB67" s="137"/>
      <c r="AC67" s="137"/>
      <c r="AD67" s="137"/>
      <c r="AE67" s="137" t="s">
        <v>155</v>
      </c>
      <c r="AF67" s="137">
        <v>0</v>
      </c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outlineLevel="1" x14ac:dyDescent="0.2">
      <c r="A68" s="138"/>
      <c r="B68" s="138"/>
      <c r="C68" s="176" t="s">
        <v>286</v>
      </c>
      <c r="D68" s="175"/>
      <c r="E68" s="148">
        <v>15</v>
      </c>
      <c r="F68" s="151"/>
      <c r="G68" s="151"/>
      <c r="H68" s="151"/>
      <c r="I68" s="151"/>
      <c r="J68" s="151"/>
      <c r="K68" s="151"/>
      <c r="L68" s="151"/>
      <c r="M68" s="151"/>
      <c r="N68" s="142"/>
      <c r="O68" s="142"/>
      <c r="P68" s="142"/>
      <c r="Q68" s="142"/>
      <c r="R68" s="142"/>
      <c r="S68" s="142"/>
      <c r="T68" s="143"/>
      <c r="U68" s="142"/>
      <c r="V68" s="137"/>
      <c r="W68" s="137"/>
      <c r="X68" s="137"/>
      <c r="Y68" s="137"/>
      <c r="Z68" s="137"/>
      <c r="AA68" s="137"/>
      <c r="AB68" s="137"/>
      <c r="AC68" s="137"/>
      <c r="AD68" s="137"/>
      <c r="AE68" s="137" t="s">
        <v>155</v>
      </c>
      <c r="AF68" s="137">
        <v>0</v>
      </c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</row>
    <row r="69" spans="1:60" ht="33.75" outlineLevel="1" x14ac:dyDescent="0.2">
      <c r="A69" s="138"/>
      <c r="B69" s="138"/>
      <c r="C69" s="176" t="s">
        <v>287</v>
      </c>
      <c r="D69" s="175"/>
      <c r="E69" s="148">
        <v>-14</v>
      </c>
      <c r="F69" s="151"/>
      <c r="G69" s="151"/>
      <c r="H69" s="151"/>
      <c r="I69" s="151"/>
      <c r="J69" s="151"/>
      <c r="K69" s="151"/>
      <c r="L69" s="151"/>
      <c r="M69" s="151"/>
      <c r="N69" s="142"/>
      <c r="O69" s="142"/>
      <c r="P69" s="142"/>
      <c r="Q69" s="142"/>
      <c r="R69" s="142"/>
      <c r="S69" s="142"/>
      <c r="T69" s="143"/>
      <c r="U69" s="142"/>
      <c r="V69" s="137"/>
      <c r="W69" s="137"/>
      <c r="X69" s="137"/>
      <c r="Y69" s="137"/>
      <c r="Z69" s="137"/>
      <c r="AA69" s="137"/>
      <c r="AB69" s="137"/>
      <c r="AC69" s="137"/>
      <c r="AD69" s="137"/>
      <c r="AE69" s="137" t="s">
        <v>155</v>
      </c>
      <c r="AF69" s="137">
        <v>0</v>
      </c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</row>
    <row r="70" spans="1:60" ht="22.5" outlineLevel="1" x14ac:dyDescent="0.2">
      <c r="A70" s="138">
        <v>17</v>
      </c>
      <c r="B70" s="138" t="s">
        <v>288</v>
      </c>
      <c r="C70" s="173" t="s">
        <v>289</v>
      </c>
      <c r="D70" s="142" t="s">
        <v>152</v>
      </c>
      <c r="E70" s="147">
        <v>624</v>
      </c>
      <c r="F70" s="369"/>
      <c r="G70" s="151">
        <f>E70*F70</f>
        <v>0</v>
      </c>
      <c r="H70" s="151">
        <v>1386.94</v>
      </c>
      <c r="I70" s="151">
        <f>ROUND(E70*H70,2)</f>
        <v>865450.56</v>
      </c>
      <c r="J70" s="151">
        <v>395.05999999999995</v>
      </c>
      <c r="K70" s="151">
        <f>ROUND(E70*J70,2)</f>
        <v>246517.44</v>
      </c>
      <c r="L70" s="151">
        <v>21</v>
      </c>
      <c r="M70" s="151">
        <f>G70*(1+L70/100)</f>
        <v>0</v>
      </c>
      <c r="N70" s="142">
        <v>4.2869999999999998E-2</v>
      </c>
      <c r="O70" s="142">
        <f>ROUND(E70*N70,5)</f>
        <v>26.750879999999999</v>
      </c>
      <c r="P70" s="142">
        <v>0</v>
      </c>
      <c r="Q70" s="142">
        <f>ROUND(E70*P70,5)</f>
        <v>0</v>
      </c>
      <c r="R70" s="142"/>
      <c r="S70" s="142"/>
      <c r="T70" s="143">
        <v>1.0169999999999999</v>
      </c>
      <c r="U70" s="142">
        <f>ROUND(E70*T70,2)</f>
        <v>634.61</v>
      </c>
      <c r="V70" s="137"/>
      <c r="W70" s="137"/>
      <c r="X70" s="137"/>
      <c r="Y70" s="137"/>
      <c r="Z70" s="137"/>
      <c r="AA70" s="137"/>
      <c r="AB70" s="137"/>
      <c r="AC70" s="137"/>
      <c r="AD70" s="137"/>
      <c r="AE70" s="137" t="s">
        <v>153</v>
      </c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</row>
    <row r="71" spans="1:60" ht="39.75" customHeight="1" outlineLevel="1" x14ac:dyDescent="0.2">
      <c r="A71" s="451"/>
      <c r="B71" s="138"/>
      <c r="C71" s="372" t="s">
        <v>1732</v>
      </c>
      <c r="D71" s="330"/>
      <c r="E71" s="331"/>
      <c r="F71" s="332"/>
      <c r="G71" s="333"/>
      <c r="H71" s="151"/>
      <c r="I71" s="151"/>
      <c r="J71" s="151"/>
      <c r="K71" s="151"/>
      <c r="L71" s="151"/>
      <c r="M71" s="151"/>
      <c r="N71" s="142"/>
      <c r="O71" s="142"/>
      <c r="P71" s="142"/>
      <c r="Q71" s="142"/>
      <c r="R71" s="142"/>
      <c r="S71" s="142"/>
      <c r="T71" s="143"/>
      <c r="U71" s="142"/>
      <c r="V71" s="137"/>
      <c r="W71" s="137"/>
      <c r="X71" s="137"/>
      <c r="Y71" s="137"/>
      <c r="Z71" s="137"/>
      <c r="AA71" s="137"/>
      <c r="AB71" s="137"/>
      <c r="AC71" s="137"/>
      <c r="AD71" s="137"/>
      <c r="AE71" s="137" t="s">
        <v>160</v>
      </c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40" t="str">
        <f>C71</f>
        <v>položka obsahuje komplexní montáž včetně dodávky veškerých materiálů a izolantu dle popisu.</v>
      </c>
      <c r="BB71" s="137"/>
      <c r="BC71" s="137"/>
      <c r="BD71" s="137"/>
      <c r="BE71" s="137"/>
      <c r="BF71" s="137"/>
      <c r="BG71" s="137"/>
      <c r="BH71" s="137"/>
    </row>
    <row r="72" spans="1:60" ht="78.75" outlineLevel="1" x14ac:dyDescent="0.2">
      <c r="A72" s="138"/>
      <c r="B72" s="138"/>
      <c r="C72" s="371" t="s">
        <v>279</v>
      </c>
      <c r="D72" s="146"/>
      <c r="E72" s="150"/>
      <c r="F72" s="153"/>
      <c r="G72" s="153"/>
      <c r="H72" s="151"/>
      <c r="I72" s="151"/>
      <c r="J72" s="151"/>
      <c r="K72" s="151"/>
      <c r="L72" s="151"/>
      <c r="M72" s="151"/>
      <c r="N72" s="142"/>
      <c r="O72" s="142"/>
      <c r="P72" s="142"/>
      <c r="Q72" s="142"/>
      <c r="R72" s="142"/>
      <c r="S72" s="142"/>
      <c r="T72" s="143"/>
      <c r="U72" s="142"/>
      <c r="V72" s="137"/>
      <c r="W72" s="137"/>
      <c r="X72" s="137"/>
      <c r="Y72" s="137"/>
      <c r="Z72" s="137"/>
      <c r="AA72" s="137"/>
      <c r="AB72" s="137"/>
      <c r="AC72" s="137"/>
      <c r="AD72" s="137"/>
      <c r="AE72" s="137" t="s">
        <v>160</v>
      </c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</row>
    <row r="73" spans="1:60" outlineLevel="1" x14ac:dyDescent="0.2">
      <c r="A73" s="138"/>
      <c r="B73" s="138"/>
      <c r="C73" s="329" t="s">
        <v>280</v>
      </c>
      <c r="D73" s="330"/>
      <c r="E73" s="331"/>
      <c r="F73" s="332"/>
      <c r="G73" s="333"/>
      <c r="H73" s="151"/>
      <c r="I73" s="151"/>
      <c r="J73" s="151"/>
      <c r="K73" s="151"/>
      <c r="L73" s="151"/>
      <c r="M73" s="151"/>
      <c r="N73" s="142"/>
      <c r="O73" s="142"/>
      <c r="P73" s="142"/>
      <c r="Q73" s="142"/>
      <c r="R73" s="142"/>
      <c r="S73" s="142"/>
      <c r="T73" s="143"/>
      <c r="U73" s="142"/>
      <c r="V73" s="137"/>
      <c r="W73" s="137"/>
      <c r="X73" s="137"/>
      <c r="Y73" s="137"/>
      <c r="Z73" s="137"/>
      <c r="AA73" s="137"/>
      <c r="AB73" s="137"/>
      <c r="AC73" s="137"/>
      <c r="AD73" s="137"/>
      <c r="AE73" s="137" t="s">
        <v>160</v>
      </c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40" t="str">
        <f>C73</f>
        <v>tepelná izolace ve standardu čedičová vlna</v>
      </c>
      <c r="BB73" s="137"/>
      <c r="BC73" s="137"/>
      <c r="BD73" s="137"/>
      <c r="BE73" s="137"/>
      <c r="BF73" s="137"/>
      <c r="BG73" s="137"/>
      <c r="BH73" s="137"/>
    </row>
    <row r="74" spans="1:60" outlineLevel="1" x14ac:dyDescent="0.2">
      <c r="A74" s="138"/>
      <c r="B74" s="138"/>
      <c r="C74" s="329" t="s">
        <v>281</v>
      </c>
      <c r="D74" s="330"/>
      <c r="E74" s="331"/>
      <c r="F74" s="332"/>
      <c r="G74" s="333"/>
      <c r="H74" s="151"/>
      <c r="I74" s="151"/>
      <c r="J74" s="151"/>
      <c r="K74" s="151"/>
      <c r="L74" s="151"/>
      <c r="M74" s="151"/>
      <c r="N74" s="142"/>
      <c r="O74" s="142"/>
      <c r="P74" s="142"/>
      <c r="Q74" s="142"/>
      <c r="R74" s="142"/>
      <c r="S74" s="142"/>
      <c r="T74" s="143"/>
      <c r="U74" s="142"/>
      <c r="V74" s="137"/>
      <c r="W74" s="137"/>
      <c r="X74" s="137"/>
      <c r="Y74" s="137"/>
      <c r="Z74" s="137"/>
      <c r="AA74" s="137"/>
      <c r="AB74" s="137"/>
      <c r="AC74" s="137"/>
      <c r="AD74" s="137"/>
      <c r="AE74" s="137" t="s">
        <v>160</v>
      </c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40" t="str">
        <f>C74</f>
        <v>(pevnost v tahu TR 10 kPa, ?=0,036 W/m.K),</v>
      </c>
      <c r="BB74" s="137"/>
      <c r="BC74" s="137"/>
      <c r="BD74" s="137"/>
      <c r="BE74" s="137"/>
      <c r="BF74" s="137"/>
      <c r="BG74" s="137"/>
      <c r="BH74" s="137"/>
    </row>
    <row r="75" spans="1:60" outlineLevel="1" x14ac:dyDescent="0.2">
      <c r="A75" s="138"/>
      <c r="B75" s="138"/>
      <c r="C75" s="176" t="s">
        <v>290</v>
      </c>
      <c r="D75" s="175"/>
      <c r="E75" s="148"/>
      <c r="F75" s="151"/>
      <c r="G75" s="151"/>
      <c r="H75" s="151"/>
      <c r="I75" s="151"/>
      <c r="J75" s="151"/>
      <c r="K75" s="151"/>
      <c r="L75" s="151"/>
      <c r="M75" s="151"/>
      <c r="N75" s="142"/>
      <c r="O75" s="142"/>
      <c r="P75" s="142"/>
      <c r="Q75" s="142"/>
      <c r="R75" s="142"/>
      <c r="S75" s="142"/>
      <c r="T75" s="143"/>
      <c r="U75" s="142"/>
      <c r="V75" s="137"/>
      <c r="W75" s="137"/>
      <c r="X75" s="137"/>
      <c r="Y75" s="137"/>
      <c r="Z75" s="137"/>
      <c r="AA75" s="137"/>
      <c r="AB75" s="137"/>
      <c r="AC75" s="137"/>
      <c r="AD75" s="137"/>
      <c r="AE75" s="137" t="s">
        <v>155</v>
      </c>
      <c r="AF75" s="137">
        <v>0</v>
      </c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</row>
    <row r="76" spans="1:60" outlineLevel="1" x14ac:dyDescent="0.2">
      <c r="A76" s="138"/>
      <c r="B76" s="138"/>
      <c r="C76" s="176" t="s">
        <v>291</v>
      </c>
      <c r="D76" s="175"/>
      <c r="E76" s="148">
        <v>208</v>
      </c>
      <c r="F76" s="151"/>
      <c r="G76" s="151"/>
      <c r="H76" s="151"/>
      <c r="I76" s="151"/>
      <c r="J76" s="151"/>
      <c r="K76" s="151"/>
      <c r="L76" s="151"/>
      <c r="M76" s="151"/>
      <c r="N76" s="142"/>
      <c r="O76" s="142"/>
      <c r="P76" s="142"/>
      <c r="Q76" s="142"/>
      <c r="R76" s="142"/>
      <c r="S76" s="142"/>
      <c r="T76" s="143"/>
      <c r="U76" s="142"/>
      <c r="V76" s="137"/>
      <c r="W76" s="137"/>
      <c r="X76" s="137"/>
      <c r="Y76" s="137"/>
      <c r="Z76" s="137"/>
      <c r="AA76" s="137"/>
      <c r="AB76" s="137"/>
      <c r="AC76" s="137"/>
      <c r="AD76" s="137"/>
      <c r="AE76" s="137" t="s">
        <v>155</v>
      </c>
      <c r="AF76" s="137">
        <v>0</v>
      </c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</row>
    <row r="77" spans="1:60" outlineLevel="1" x14ac:dyDescent="0.2">
      <c r="A77" s="138"/>
      <c r="B77" s="138"/>
      <c r="C77" s="176" t="s">
        <v>292</v>
      </c>
      <c r="D77" s="175"/>
      <c r="E77" s="148">
        <v>232</v>
      </c>
      <c r="F77" s="151"/>
      <c r="G77" s="151"/>
      <c r="H77" s="151"/>
      <c r="I77" s="151"/>
      <c r="J77" s="151"/>
      <c r="K77" s="151"/>
      <c r="L77" s="151"/>
      <c r="M77" s="151"/>
      <c r="N77" s="142"/>
      <c r="O77" s="142"/>
      <c r="P77" s="142"/>
      <c r="Q77" s="142"/>
      <c r="R77" s="142"/>
      <c r="S77" s="142"/>
      <c r="T77" s="143"/>
      <c r="U77" s="142"/>
      <c r="V77" s="137"/>
      <c r="W77" s="137"/>
      <c r="X77" s="137"/>
      <c r="Y77" s="137"/>
      <c r="Z77" s="137"/>
      <c r="AA77" s="137"/>
      <c r="AB77" s="137"/>
      <c r="AC77" s="137"/>
      <c r="AD77" s="137"/>
      <c r="AE77" s="137" t="s">
        <v>155</v>
      </c>
      <c r="AF77" s="137">
        <v>0</v>
      </c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</row>
    <row r="78" spans="1:60" outlineLevel="1" x14ac:dyDescent="0.2">
      <c r="A78" s="138"/>
      <c r="B78" s="138"/>
      <c r="C78" s="176" t="s">
        <v>293</v>
      </c>
      <c r="D78" s="175"/>
      <c r="E78" s="148">
        <v>146</v>
      </c>
      <c r="F78" s="151"/>
      <c r="G78" s="151"/>
      <c r="H78" s="151"/>
      <c r="I78" s="151"/>
      <c r="J78" s="151"/>
      <c r="K78" s="151"/>
      <c r="L78" s="151"/>
      <c r="M78" s="151"/>
      <c r="N78" s="142"/>
      <c r="O78" s="142"/>
      <c r="P78" s="142"/>
      <c r="Q78" s="142"/>
      <c r="R78" s="142"/>
      <c r="S78" s="142"/>
      <c r="T78" s="143"/>
      <c r="U78" s="142"/>
      <c r="V78" s="137"/>
      <c r="W78" s="137"/>
      <c r="X78" s="137"/>
      <c r="Y78" s="137"/>
      <c r="Z78" s="137"/>
      <c r="AA78" s="137"/>
      <c r="AB78" s="137"/>
      <c r="AC78" s="137"/>
      <c r="AD78" s="137"/>
      <c r="AE78" s="137" t="s">
        <v>155</v>
      </c>
      <c r="AF78" s="137">
        <v>0</v>
      </c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</row>
    <row r="79" spans="1:60" outlineLevel="1" x14ac:dyDescent="0.2">
      <c r="A79" s="138"/>
      <c r="B79" s="138"/>
      <c r="C79" s="176" t="s">
        <v>294</v>
      </c>
      <c r="D79" s="175"/>
      <c r="E79" s="148">
        <v>162</v>
      </c>
      <c r="F79" s="151"/>
      <c r="G79" s="151"/>
      <c r="H79" s="151"/>
      <c r="I79" s="151"/>
      <c r="J79" s="151"/>
      <c r="K79" s="151"/>
      <c r="L79" s="151"/>
      <c r="M79" s="151"/>
      <c r="N79" s="142"/>
      <c r="O79" s="142"/>
      <c r="P79" s="142"/>
      <c r="Q79" s="142"/>
      <c r="R79" s="142"/>
      <c r="S79" s="142"/>
      <c r="T79" s="143"/>
      <c r="U79" s="142"/>
      <c r="V79" s="137"/>
      <c r="W79" s="137"/>
      <c r="X79" s="137"/>
      <c r="Y79" s="137"/>
      <c r="Z79" s="137"/>
      <c r="AA79" s="137"/>
      <c r="AB79" s="137"/>
      <c r="AC79" s="137"/>
      <c r="AD79" s="137"/>
      <c r="AE79" s="137" t="s">
        <v>155</v>
      </c>
      <c r="AF79" s="137">
        <v>0</v>
      </c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</row>
    <row r="80" spans="1:60" ht="33.75" outlineLevel="1" x14ac:dyDescent="0.2">
      <c r="A80" s="138"/>
      <c r="B80" s="138"/>
      <c r="C80" s="176" t="s">
        <v>295</v>
      </c>
      <c r="D80" s="175"/>
      <c r="E80" s="148">
        <v>-124</v>
      </c>
      <c r="F80" s="151"/>
      <c r="G80" s="151"/>
      <c r="H80" s="151"/>
      <c r="I80" s="151"/>
      <c r="J80" s="151"/>
      <c r="K80" s="151"/>
      <c r="L80" s="151"/>
      <c r="M80" s="151"/>
      <c r="N80" s="142"/>
      <c r="O80" s="142"/>
      <c r="P80" s="142"/>
      <c r="Q80" s="142"/>
      <c r="R80" s="142"/>
      <c r="S80" s="142"/>
      <c r="T80" s="143"/>
      <c r="U80" s="142"/>
      <c r="V80" s="137"/>
      <c r="W80" s="137"/>
      <c r="X80" s="137"/>
      <c r="Y80" s="137"/>
      <c r="Z80" s="137"/>
      <c r="AA80" s="137"/>
      <c r="AB80" s="137"/>
      <c r="AC80" s="137"/>
      <c r="AD80" s="137"/>
      <c r="AE80" s="137" t="s">
        <v>155</v>
      </c>
      <c r="AF80" s="137">
        <v>0</v>
      </c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</row>
    <row r="81" spans="1:60" ht="22.5" outlineLevel="1" x14ac:dyDescent="0.2">
      <c r="A81" s="138">
        <v>18</v>
      </c>
      <c r="B81" s="138" t="s">
        <v>296</v>
      </c>
      <c r="C81" s="173" t="s">
        <v>297</v>
      </c>
      <c r="D81" s="142" t="s">
        <v>152</v>
      </c>
      <c r="E81" s="147">
        <v>101.8</v>
      </c>
      <c r="F81" s="369"/>
      <c r="G81" s="151">
        <f>E81*F81</f>
        <v>0</v>
      </c>
      <c r="H81" s="151">
        <v>802.61</v>
      </c>
      <c r="I81" s="151">
        <f>ROUND(E81*H81,2)</f>
        <v>81705.7</v>
      </c>
      <c r="J81" s="151">
        <v>977.39</v>
      </c>
      <c r="K81" s="151">
        <f>ROUND(E81*J81,2)</f>
        <v>99498.3</v>
      </c>
      <c r="L81" s="151">
        <v>21</v>
      </c>
      <c r="M81" s="151">
        <f>G81*(1+L81/100)</f>
        <v>0</v>
      </c>
      <c r="N81" s="142">
        <v>1.8419999999999999E-2</v>
      </c>
      <c r="O81" s="142">
        <f>ROUND(E81*N81,5)</f>
        <v>1.8751599999999999</v>
      </c>
      <c r="P81" s="142">
        <v>0</v>
      </c>
      <c r="Q81" s="142">
        <f>ROUND(E81*P81,5)</f>
        <v>0</v>
      </c>
      <c r="R81" s="142"/>
      <c r="S81" s="142"/>
      <c r="T81" s="143">
        <v>2.456</v>
      </c>
      <c r="U81" s="142">
        <f>ROUND(E81*T81,2)</f>
        <v>250.02</v>
      </c>
      <c r="V81" s="137"/>
      <c r="W81" s="137"/>
      <c r="X81" s="137"/>
      <c r="Y81" s="137"/>
      <c r="Z81" s="137"/>
      <c r="AA81" s="137"/>
      <c r="AB81" s="137"/>
      <c r="AC81" s="137"/>
      <c r="AD81" s="137"/>
      <c r="AE81" s="137" t="s">
        <v>153</v>
      </c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</row>
    <row r="82" spans="1:60" ht="22.5" outlineLevel="1" x14ac:dyDescent="0.2">
      <c r="A82" s="451"/>
      <c r="B82" s="138"/>
      <c r="C82" s="372" t="s">
        <v>1732</v>
      </c>
      <c r="D82" s="330"/>
      <c r="E82" s="331"/>
      <c r="F82" s="332"/>
      <c r="G82" s="333"/>
      <c r="H82" s="151"/>
      <c r="I82" s="151"/>
      <c r="J82" s="151"/>
      <c r="K82" s="151"/>
      <c r="L82" s="151"/>
      <c r="M82" s="151"/>
      <c r="N82" s="142"/>
      <c r="O82" s="142"/>
      <c r="P82" s="142"/>
      <c r="Q82" s="142"/>
      <c r="R82" s="142"/>
      <c r="S82" s="142"/>
      <c r="T82" s="143"/>
      <c r="U82" s="142"/>
      <c r="V82" s="137"/>
      <c r="W82" s="137"/>
      <c r="X82" s="137"/>
      <c r="Y82" s="137"/>
      <c r="Z82" s="137"/>
      <c r="AA82" s="137"/>
      <c r="AB82" s="137"/>
      <c r="AC82" s="137"/>
      <c r="AD82" s="137"/>
      <c r="AE82" s="137" t="s">
        <v>160</v>
      </c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40" t="str">
        <f>C82</f>
        <v>položka obsahuje komplexní montáž včetně dodávky veškerých materiálů a izolantu dle popisu.</v>
      </c>
      <c r="BB82" s="137"/>
      <c r="BC82" s="137"/>
      <c r="BD82" s="137"/>
      <c r="BE82" s="137"/>
      <c r="BF82" s="137"/>
      <c r="BG82" s="137"/>
      <c r="BH82" s="137"/>
    </row>
    <row r="83" spans="1:60" ht="56.25" outlineLevel="1" x14ac:dyDescent="0.2">
      <c r="A83" s="138"/>
      <c r="B83" s="138"/>
      <c r="C83" s="371" t="s">
        <v>853</v>
      </c>
      <c r="D83" s="146"/>
      <c r="E83" s="150"/>
      <c r="F83" s="153"/>
      <c r="G83" s="153"/>
      <c r="H83" s="151"/>
      <c r="I83" s="151"/>
      <c r="J83" s="151"/>
      <c r="K83" s="151"/>
      <c r="L83" s="151"/>
      <c r="M83" s="151"/>
      <c r="N83" s="142"/>
      <c r="O83" s="142"/>
      <c r="P83" s="142"/>
      <c r="Q83" s="142"/>
      <c r="R83" s="142"/>
      <c r="S83" s="142"/>
      <c r="T83" s="143"/>
      <c r="U83" s="142"/>
      <c r="V83" s="137"/>
      <c r="W83" s="137"/>
      <c r="X83" s="137"/>
      <c r="Y83" s="137"/>
      <c r="Z83" s="137"/>
      <c r="AA83" s="137"/>
      <c r="AB83" s="137"/>
      <c r="AC83" s="137"/>
      <c r="AD83" s="137"/>
      <c r="AE83" s="137" t="s">
        <v>160</v>
      </c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</row>
    <row r="84" spans="1:60" outlineLevel="1" x14ac:dyDescent="0.2">
      <c r="A84" s="138"/>
      <c r="B84" s="138"/>
      <c r="C84" s="329" t="s">
        <v>280</v>
      </c>
      <c r="D84" s="330"/>
      <c r="E84" s="331"/>
      <c r="F84" s="332"/>
      <c r="G84" s="333"/>
      <c r="H84" s="151"/>
      <c r="I84" s="151"/>
      <c r="J84" s="151"/>
      <c r="K84" s="151"/>
      <c r="L84" s="151"/>
      <c r="M84" s="151"/>
      <c r="N84" s="142"/>
      <c r="O84" s="142"/>
      <c r="P84" s="142"/>
      <c r="Q84" s="142"/>
      <c r="R84" s="142"/>
      <c r="S84" s="142"/>
      <c r="T84" s="143"/>
      <c r="U84" s="142"/>
      <c r="V84" s="137"/>
      <c r="W84" s="137"/>
      <c r="X84" s="137"/>
      <c r="Y84" s="137"/>
      <c r="Z84" s="137"/>
      <c r="AA84" s="137"/>
      <c r="AB84" s="137"/>
      <c r="AC84" s="137"/>
      <c r="AD84" s="137"/>
      <c r="AE84" s="137" t="s">
        <v>160</v>
      </c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40" t="str">
        <f>C84</f>
        <v>tepelná izolace ve standardu čedičová vlna</v>
      </c>
      <c r="BB84" s="137"/>
      <c r="BC84" s="137"/>
      <c r="BD84" s="137"/>
      <c r="BE84" s="137"/>
      <c r="BF84" s="137"/>
      <c r="BG84" s="137"/>
      <c r="BH84" s="137"/>
    </row>
    <row r="85" spans="1:60" outlineLevel="1" x14ac:dyDescent="0.2">
      <c r="A85" s="138"/>
      <c r="B85" s="138"/>
      <c r="C85" s="329" t="s">
        <v>281</v>
      </c>
      <c r="D85" s="330"/>
      <c r="E85" s="331"/>
      <c r="F85" s="332"/>
      <c r="G85" s="333"/>
      <c r="H85" s="151"/>
      <c r="I85" s="151"/>
      <c r="J85" s="151"/>
      <c r="K85" s="151"/>
      <c r="L85" s="151"/>
      <c r="M85" s="151"/>
      <c r="N85" s="142"/>
      <c r="O85" s="142"/>
      <c r="P85" s="142"/>
      <c r="Q85" s="142"/>
      <c r="R85" s="142"/>
      <c r="S85" s="142"/>
      <c r="T85" s="143"/>
      <c r="U85" s="142"/>
      <c r="V85" s="137"/>
      <c r="W85" s="137"/>
      <c r="X85" s="137"/>
      <c r="Y85" s="137"/>
      <c r="Z85" s="137"/>
      <c r="AA85" s="137"/>
      <c r="AB85" s="137"/>
      <c r="AC85" s="137"/>
      <c r="AD85" s="137"/>
      <c r="AE85" s="137" t="s">
        <v>160</v>
      </c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40" t="str">
        <f>C85</f>
        <v>(pevnost v tahu TR 10 kPa, ?=0,036 W/m.K),</v>
      </c>
      <c r="BB85" s="137"/>
      <c r="BC85" s="137"/>
      <c r="BD85" s="137"/>
      <c r="BE85" s="137"/>
      <c r="BF85" s="137"/>
      <c r="BG85" s="137"/>
      <c r="BH85" s="137"/>
    </row>
    <row r="86" spans="1:60" outlineLevel="1" x14ac:dyDescent="0.2">
      <c r="A86" s="138"/>
      <c r="B86" s="138"/>
      <c r="C86" s="176" t="s">
        <v>298</v>
      </c>
      <c r="D86" s="175"/>
      <c r="E86" s="148">
        <v>84.5</v>
      </c>
      <c r="F86" s="151"/>
      <c r="G86" s="151"/>
      <c r="H86" s="151"/>
      <c r="I86" s="151"/>
      <c r="J86" s="151"/>
      <c r="K86" s="151"/>
      <c r="L86" s="151"/>
      <c r="M86" s="151"/>
      <c r="N86" s="142"/>
      <c r="O86" s="142"/>
      <c r="P86" s="142"/>
      <c r="Q86" s="142"/>
      <c r="R86" s="142"/>
      <c r="S86" s="142"/>
      <c r="T86" s="143"/>
      <c r="U86" s="142"/>
      <c r="V86" s="137"/>
      <c r="W86" s="137"/>
      <c r="X86" s="137"/>
      <c r="Y86" s="137"/>
      <c r="Z86" s="137"/>
      <c r="AA86" s="137"/>
      <c r="AB86" s="137"/>
      <c r="AC86" s="137"/>
      <c r="AD86" s="137"/>
      <c r="AE86" s="137" t="s">
        <v>155</v>
      </c>
      <c r="AF86" s="137">
        <v>0</v>
      </c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</row>
    <row r="87" spans="1:60" outlineLevel="1" x14ac:dyDescent="0.2">
      <c r="A87" s="138"/>
      <c r="B87" s="138"/>
      <c r="C87" s="176" t="s">
        <v>299</v>
      </c>
      <c r="D87" s="175"/>
      <c r="E87" s="148">
        <v>11</v>
      </c>
      <c r="F87" s="151"/>
      <c r="G87" s="151"/>
      <c r="H87" s="151"/>
      <c r="I87" s="151"/>
      <c r="J87" s="151"/>
      <c r="K87" s="151"/>
      <c r="L87" s="151"/>
      <c r="M87" s="151"/>
      <c r="N87" s="142"/>
      <c r="O87" s="142"/>
      <c r="P87" s="142"/>
      <c r="Q87" s="142"/>
      <c r="R87" s="142"/>
      <c r="S87" s="142"/>
      <c r="T87" s="143"/>
      <c r="U87" s="142"/>
      <c r="V87" s="137"/>
      <c r="W87" s="137"/>
      <c r="X87" s="137"/>
      <c r="Y87" s="137"/>
      <c r="Z87" s="137"/>
      <c r="AA87" s="137"/>
      <c r="AB87" s="137"/>
      <c r="AC87" s="137"/>
      <c r="AD87" s="137"/>
      <c r="AE87" s="137" t="s">
        <v>155</v>
      </c>
      <c r="AF87" s="137">
        <v>0</v>
      </c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</row>
    <row r="88" spans="1:60" outlineLevel="1" x14ac:dyDescent="0.2">
      <c r="A88" s="138"/>
      <c r="B88" s="138"/>
      <c r="C88" s="176" t="s">
        <v>300</v>
      </c>
      <c r="D88" s="175"/>
      <c r="E88" s="148">
        <v>6.3</v>
      </c>
      <c r="F88" s="151"/>
      <c r="G88" s="151"/>
      <c r="H88" s="151"/>
      <c r="I88" s="151"/>
      <c r="J88" s="151"/>
      <c r="K88" s="151"/>
      <c r="L88" s="151"/>
      <c r="M88" s="151"/>
      <c r="N88" s="142"/>
      <c r="O88" s="142"/>
      <c r="P88" s="142"/>
      <c r="Q88" s="142"/>
      <c r="R88" s="142"/>
      <c r="S88" s="142"/>
      <c r="T88" s="143"/>
      <c r="U88" s="142"/>
      <c r="V88" s="137"/>
      <c r="W88" s="137"/>
      <c r="X88" s="137"/>
      <c r="Y88" s="137"/>
      <c r="Z88" s="137"/>
      <c r="AA88" s="137"/>
      <c r="AB88" s="137"/>
      <c r="AC88" s="137"/>
      <c r="AD88" s="137"/>
      <c r="AE88" s="137" t="s">
        <v>155</v>
      </c>
      <c r="AF88" s="137">
        <v>0</v>
      </c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</row>
    <row r="89" spans="1:60" outlineLevel="1" x14ac:dyDescent="0.2">
      <c r="A89" s="138">
        <v>19</v>
      </c>
      <c r="B89" s="138" t="s">
        <v>301</v>
      </c>
      <c r="C89" s="173" t="s">
        <v>302</v>
      </c>
      <c r="D89" s="142" t="s">
        <v>152</v>
      </c>
      <c r="E89" s="147">
        <v>695</v>
      </c>
      <c r="F89" s="369"/>
      <c r="G89" s="151">
        <f>E89*F89</f>
        <v>0</v>
      </c>
      <c r="H89" s="151">
        <v>14.57</v>
      </c>
      <c r="I89" s="151">
        <f>ROUND(E89*H89,2)</f>
        <v>10126.15</v>
      </c>
      <c r="J89" s="151">
        <v>57.43</v>
      </c>
      <c r="K89" s="151">
        <f>ROUND(E89*J89,2)</f>
        <v>39913.85</v>
      </c>
      <c r="L89" s="151">
        <v>21</v>
      </c>
      <c r="M89" s="151">
        <f>G89*(1+L89/100)</f>
        <v>0</v>
      </c>
      <c r="N89" s="142">
        <v>0</v>
      </c>
      <c r="O89" s="142">
        <f>ROUND(E89*N89,5)</f>
        <v>0</v>
      </c>
      <c r="P89" s="142">
        <v>0</v>
      </c>
      <c r="Q89" s="142">
        <f>ROUND(E89*P89,5)</f>
        <v>0</v>
      </c>
      <c r="R89" s="142"/>
      <c r="S89" s="142"/>
      <c r="T89" s="143">
        <v>0.12</v>
      </c>
      <c r="U89" s="142">
        <f>ROUND(E89*T89,2)</f>
        <v>83.4</v>
      </c>
      <c r="V89" s="137"/>
      <c r="W89" s="137"/>
      <c r="X89" s="137"/>
      <c r="Y89" s="137"/>
      <c r="Z89" s="137"/>
      <c r="AA89" s="137"/>
      <c r="AB89" s="137"/>
      <c r="AC89" s="137"/>
      <c r="AD89" s="137"/>
      <c r="AE89" s="137" t="s">
        <v>153</v>
      </c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</row>
    <row r="90" spans="1:60" outlineLevel="1" x14ac:dyDescent="0.2">
      <c r="A90" s="138"/>
      <c r="B90" s="138"/>
      <c r="C90" s="176" t="s">
        <v>303</v>
      </c>
      <c r="D90" s="175"/>
      <c r="E90" s="148">
        <v>624</v>
      </c>
      <c r="F90" s="151"/>
      <c r="G90" s="151"/>
      <c r="H90" s="151"/>
      <c r="I90" s="151"/>
      <c r="J90" s="151"/>
      <c r="K90" s="151"/>
      <c r="L90" s="151"/>
      <c r="M90" s="151"/>
      <c r="N90" s="142"/>
      <c r="O90" s="142"/>
      <c r="P90" s="142"/>
      <c r="Q90" s="142"/>
      <c r="R90" s="142"/>
      <c r="S90" s="142"/>
      <c r="T90" s="143"/>
      <c r="U90" s="142"/>
      <c r="V90" s="137"/>
      <c r="W90" s="137"/>
      <c r="X90" s="137"/>
      <c r="Y90" s="137"/>
      <c r="Z90" s="137"/>
      <c r="AA90" s="137"/>
      <c r="AB90" s="137"/>
      <c r="AC90" s="137"/>
      <c r="AD90" s="137"/>
      <c r="AE90" s="137" t="s">
        <v>155</v>
      </c>
      <c r="AF90" s="137">
        <v>0</v>
      </c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</row>
    <row r="91" spans="1:60" outlineLevel="1" x14ac:dyDescent="0.2">
      <c r="A91" s="138"/>
      <c r="B91" s="138"/>
      <c r="C91" s="176" t="s">
        <v>304</v>
      </c>
      <c r="D91" s="175"/>
      <c r="E91" s="148">
        <v>71</v>
      </c>
      <c r="F91" s="151"/>
      <c r="G91" s="151"/>
      <c r="H91" s="151"/>
      <c r="I91" s="151"/>
      <c r="J91" s="151"/>
      <c r="K91" s="151"/>
      <c r="L91" s="151"/>
      <c r="M91" s="151"/>
      <c r="N91" s="142"/>
      <c r="O91" s="142"/>
      <c r="P91" s="142"/>
      <c r="Q91" s="142"/>
      <c r="R91" s="142"/>
      <c r="S91" s="142"/>
      <c r="T91" s="143"/>
      <c r="U91" s="142"/>
      <c r="V91" s="137"/>
      <c r="W91" s="137"/>
      <c r="X91" s="137"/>
      <c r="Y91" s="137"/>
      <c r="Z91" s="137"/>
      <c r="AA91" s="137"/>
      <c r="AB91" s="137"/>
      <c r="AC91" s="137"/>
      <c r="AD91" s="137"/>
      <c r="AE91" s="137" t="s">
        <v>155</v>
      </c>
      <c r="AF91" s="137">
        <v>0</v>
      </c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</row>
    <row r="92" spans="1:60" outlineLevel="1" x14ac:dyDescent="0.2">
      <c r="A92" s="138">
        <v>20</v>
      </c>
      <c r="B92" s="138" t="s">
        <v>305</v>
      </c>
      <c r="C92" s="173" t="s">
        <v>306</v>
      </c>
      <c r="D92" s="142" t="s">
        <v>152</v>
      </c>
      <c r="E92" s="147">
        <v>695</v>
      </c>
      <c r="F92" s="369"/>
      <c r="G92" s="151">
        <f t="shared" ref="G92:G93" si="2">E92*F92</f>
        <v>0</v>
      </c>
      <c r="H92" s="151">
        <v>68.709999999999994</v>
      </c>
      <c r="I92" s="151">
        <f>ROUND(E92*H92,2)</f>
        <v>47753.45</v>
      </c>
      <c r="J92" s="151">
        <v>4.7900000000000063</v>
      </c>
      <c r="K92" s="151">
        <f>ROUND(E92*J92,2)</f>
        <v>3329.05</v>
      </c>
      <c r="L92" s="151">
        <v>21</v>
      </c>
      <c r="M92" s="151">
        <f>G92*(1+L92/100)</f>
        <v>0</v>
      </c>
      <c r="N92" s="142">
        <v>0</v>
      </c>
      <c r="O92" s="142">
        <f>ROUND(E92*N92,5)</f>
        <v>0</v>
      </c>
      <c r="P92" s="142">
        <v>0</v>
      </c>
      <c r="Q92" s="142">
        <f>ROUND(E92*P92,5)</f>
        <v>0</v>
      </c>
      <c r="R92" s="142"/>
      <c r="S92" s="142"/>
      <c r="T92" s="143">
        <v>0.01</v>
      </c>
      <c r="U92" s="142">
        <f>ROUND(E92*T92,2)</f>
        <v>6.95</v>
      </c>
      <c r="V92" s="137"/>
      <c r="W92" s="137"/>
      <c r="X92" s="137"/>
      <c r="Y92" s="137"/>
      <c r="Z92" s="137"/>
      <c r="AA92" s="137"/>
      <c r="AB92" s="137"/>
      <c r="AC92" s="137"/>
      <c r="AD92" s="137"/>
      <c r="AE92" s="137" t="s">
        <v>153</v>
      </c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</row>
    <row r="93" spans="1:60" outlineLevel="1" x14ac:dyDescent="0.2">
      <c r="A93" s="138">
        <v>21</v>
      </c>
      <c r="B93" s="138" t="s">
        <v>307</v>
      </c>
      <c r="C93" s="173" t="s">
        <v>308</v>
      </c>
      <c r="D93" s="142" t="s">
        <v>152</v>
      </c>
      <c r="E93" s="147">
        <v>804.05</v>
      </c>
      <c r="F93" s="369"/>
      <c r="G93" s="151">
        <f t="shared" si="2"/>
        <v>0</v>
      </c>
      <c r="H93" s="151">
        <v>24.39</v>
      </c>
      <c r="I93" s="151">
        <f>ROUND(E93*H93,2)</f>
        <v>19610.78</v>
      </c>
      <c r="J93" s="151">
        <v>31.11</v>
      </c>
      <c r="K93" s="151">
        <f>ROUND(E93*J93,2)</f>
        <v>25014</v>
      </c>
      <c r="L93" s="151">
        <v>21</v>
      </c>
      <c r="M93" s="151">
        <f>G93*(1+L93/100)</f>
        <v>0</v>
      </c>
      <c r="N93" s="142">
        <v>3.2000000000000003E-4</v>
      </c>
      <c r="O93" s="142">
        <f>ROUND(E93*N93,5)</f>
        <v>0.25729999999999997</v>
      </c>
      <c r="P93" s="142">
        <v>0</v>
      </c>
      <c r="Q93" s="142">
        <f>ROUND(E93*P93,5)</f>
        <v>0</v>
      </c>
      <c r="R93" s="142"/>
      <c r="S93" s="142"/>
      <c r="T93" s="143">
        <v>7.0000000000000007E-2</v>
      </c>
      <c r="U93" s="142">
        <f>ROUND(E93*T93,2)</f>
        <v>56.28</v>
      </c>
      <c r="V93" s="137"/>
      <c r="W93" s="137"/>
      <c r="X93" s="137"/>
      <c r="Y93" s="137"/>
      <c r="Z93" s="137"/>
      <c r="AA93" s="137"/>
      <c r="AB93" s="137"/>
      <c r="AC93" s="137"/>
      <c r="AD93" s="137"/>
      <c r="AE93" s="137" t="s">
        <v>153</v>
      </c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</row>
    <row r="94" spans="1:60" outlineLevel="1" x14ac:dyDescent="0.2">
      <c r="A94" s="138"/>
      <c r="B94" s="138"/>
      <c r="C94" s="176" t="s">
        <v>309</v>
      </c>
      <c r="D94" s="175"/>
      <c r="E94" s="148">
        <v>708.5</v>
      </c>
      <c r="F94" s="151"/>
      <c r="G94" s="151"/>
      <c r="H94" s="151"/>
      <c r="I94" s="151"/>
      <c r="J94" s="151"/>
      <c r="K94" s="151"/>
      <c r="L94" s="151"/>
      <c r="M94" s="151"/>
      <c r="N94" s="142"/>
      <c r="O94" s="142"/>
      <c r="P94" s="142"/>
      <c r="Q94" s="142"/>
      <c r="R94" s="142"/>
      <c r="S94" s="142"/>
      <c r="T94" s="143"/>
      <c r="U94" s="142"/>
      <c r="V94" s="137"/>
      <c r="W94" s="137"/>
      <c r="X94" s="137"/>
      <c r="Y94" s="137"/>
      <c r="Z94" s="137"/>
      <c r="AA94" s="137"/>
      <c r="AB94" s="137"/>
      <c r="AC94" s="137"/>
      <c r="AD94" s="137"/>
      <c r="AE94" s="137" t="s">
        <v>155</v>
      </c>
      <c r="AF94" s="137">
        <v>0</v>
      </c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</row>
    <row r="95" spans="1:60" outlineLevel="1" x14ac:dyDescent="0.2">
      <c r="A95" s="138"/>
      <c r="B95" s="138"/>
      <c r="C95" s="176" t="s">
        <v>310</v>
      </c>
      <c r="D95" s="175"/>
      <c r="E95" s="148">
        <v>82</v>
      </c>
      <c r="F95" s="151"/>
      <c r="G95" s="151"/>
      <c r="H95" s="151"/>
      <c r="I95" s="151"/>
      <c r="J95" s="151"/>
      <c r="K95" s="151"/>
      <c r="L95" s="151"/>
      <c r="M95" s="151"/>
      <c r="N95" s="142"/>
      <c r="O95" s="142"/>
      <c r="P95" s="142"/>
      <c r="Q95" s="142"/>
      <c r="R95" s="142"/>
      <c r="S95" s="142"/>
      <c r="T95" s="143"/>
      <c r="U95" s="142"/>
      <c r="V95" s="137"/>
      <c r="W95" s="137"/>
      <c r="X95" s="137"/>
      <c r="Y95" s="137"/>
      <c r="Z95" s="137"/>
      <c r="AA95" s="137"/>
      <c r="AB95" s="137"/>
      <c r="AC95" s="137"/>
      <c r="AD95" s="137"/>
      <c r="AE95" s="137" t="s">
        <v>155</v>
      </c>
      <c r="AF95" s="137">
        <v>0</v>
      </c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</row>
    <row r="96" spans="1:60" outlineLevel="1" x14ac:dyDescent="0.2">
      <c r="A96" s="138"/>
      <c r="B96" s="138"/>
      <c r="C96" s="176" t="s">
        <v>311</v>
      </c>
      <c r="D96" s="175"/>
      <c r="E96" s="148">
        <v>7.25</v>
      </c>
      <c r="F96" s="151"/>
      <c r="G96" s="151"/>
      <c r="H96" s="151"/>
      <c r="I96" s="151"/>
      <c r="J96" s="151"/>
      <c r="K96" s="151"/>
      <c r="L96" s="151"/>
      <c r="M96" s="151"/>
      <c r="N96" s="142"/>
      <c r="O96" s="142"/>
      <c r="P96" s="142"/>
      <c r="Q96" s="142"/>
      <c r="R96" s="142"/>
      <c r="S96" s="142"/>
      <c r="T96" s="143"/>
      <c r="U96" s="142"/>
      <c r="V96" s="137"/>
      <c r="W96" s="137"/>
      <c r="X96" s="137"/>
      <c r="Y96" s="137"/>
      <c r="Z96" s="137"/>
      <c r="AA96" s="137"/>
      <c r="AB96" s="137"/>
      <c r="AC96" s="137"/>
      <c r="AD96" s="137"/>
      <c r="AE96" s="137" t="s">
        <v>155</v>
      </c>
      <c r="AF96" s="137">
        <v>0</v>
      </c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</row>
    <row r="97" spans="1:60" outlineLevel="1" x14ac:dyDescent="0.2">
      <c r="A97" s="138"/>
      <c r="B97" s="138"/>
      <c r="C97" s="176" t="s">
        <v>300</v>
      </c>
      <c r="D97" s="175"/>
      <c r="E97" s="148">
        <v>6.3</v>
      </c>
      <c r="F97" s="151"/>
      <c r="G97" s="151"/>
      <c r="H97" s="151"/>
      <c r="I97" s="151"/>
      <c r="J97" s="151"/>
      <c r="K97" s="151"/>
      <c r="L97" s="151"/>
      <c r="M97" s="151"/>
      <c r="N97" s="142"/>
      <c r="O97" s="142"/>
      <c r="P97" s="142"/>
      <c r="Q97" s="142"/>
      <c r="R97" s="142"/>
      <c r="S97" s="142"/>
      <c r="T97" s="143"/>
      <c r="U97" s="142"/>
      <c r="V97" s="137"/>
      <c r="W97" s="137"/>
      <c r="X97" s="137"/>
      <c r="Y97" s="137"/>
      <c r="Z97" s="137"/>
      <c r="AA97" s="137"/>
      <c r="AB97" s="137"/>
      <c r="AC97" s="137"/>
      <c r="AD97" s="137"/>
      <c r="AE97" s="137" t="s">
        <v>155</v>
      </c>
      <c r="AF97" s="137">
        <v>0</v>
      </c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</row>
    <row r="98" spans="1:60" outlineLevel="1" x14ac:dyDescent="0.2">
      <c r="A98" s="138">
        <v>22</v>
      </c>
      <c r="B98" s="138" t="s">
        <v>312</v>
      </c>
      <c r="C98" s="173" t="s">
        <v>313</v>
      </c>
      <c r="D98" s="142" t="s">
        <v>152</v>
      </c>
      <c r="E98" s="147">
        <v>804.05</v>
      </c>
      <c r="F98" s="369"/>
      <c r="G98" s="151">
        <f>E98*F98</f>
        <v>0</v>
      </c>
      <c r="H98" s="151">
        <v>152.76</v>
      </c>
      <c r="I98" s="151">
        <f>ROUND(E98*H98,2)</f>
        <v>122826.68</v>
      </c>
      <c r="J98" s="151">
        <v>111.74000000000001</v>
      </c>
      <c r="K98" s="151">
        <f>ROUND(E98*J98,2)</f>
        <v>89844.55</v>
      </c>
      <c r="L98" s="151">
        <v>21</v>
      </c>
      <c r="M98" s="151">
        <f>G98*(1+L98/100)</f>
        <v>0</v>
      </c>
      <c r="N98" s="142">
        <v>2.4199999999999998E-3</v>
      </c>
      <c r="O98" s="142">
        <f>ROUND(E98*N98,5)</f>
        <v>1.9458</v>
      </c>
      <c r="P98" s="142">
        <v>0</v>
      </c>
      <c r="Q98" s="142">
        <f>ROUND(E98*P98,5)</f>
        <v>0</v>
      </c>
      <c r="R98" s="142"/>
      <c r="S98" s="142"/>
      <c r="T98" s="143">
        <v>0.22400999999999999</v>
      </c>
      <c r="U98" s="142">
        <f>ROUND(E98*T98,2)</f>
        <v>180.12</v>
      </c>
      <c r="V98" s="137"/>
      <c r="W98" s="137"/>
      <c r="X98" s="137"/>
      <c r="Y98" s="137"/>
      <c r="Z98" s="137"/>
      <c r="AA98" s="137"/>
      <c r="AB98" s="137"/>
      <c r="AC98" s="137"/>
      <c r="AD98" s="137"/>
      <c r="AE98" s="137" t="s">
        <v>153</v>
      </c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</row>
    <row r="99" spans="1:60" outlineLevel="1" x14ac:dyDescent="0.2">
      <c r="A99" s="138"/>
      <c r="B99" s="138"/>
      <c r="C99" s="176" t="s">
        <v>309</v>
      </c>
      <c r="D99" s="175"/>
      <c r="E99" s="148">
        <v>708.5</v>
      </c>
      <c r="F99" s="151"/>
      <c r="G99" s="151"/>
      <c r="H99" s="151"/>
      <c r="I99" s="151"/>
      <c r="J99" s="151"/>
      <c r="K99" s="151"/>
      <c r="L99" s="151"/>
      <c r="M99" s="151"/>
      <c r="N99" s="142"/>
      <c r="O99" s="142"/>
      <c r="P99" s="142"/>
      <c r="Q99" s="142"/>
      <c r="R99" s="142"/>
      <c r="S99" s="142"/>
      <c r="T99" s="143"/>
      <c r="U99" s="142"/>
      <c r="V99" s="137"/>
      <c r="W99" s="137"/>
      <c r="X99" s="137"/>
      <c r="Y99" s="137"/>
      <c r="Z99" s="137"/>
      <c r="AA99" s="137"/>
      <c r="AB99" s="137"/>
      <c r="AC99" s="137"/>
      <c r="AD99" s="137"/>
      <c r="AE99" s="137" t="s">
        <v>155</v>
      </c>
      <c r="AF99" s="137">
        <v>0</v>
      </c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</row>
    <row r="100" spans="1:60" outlineLevel="1" x14ac:dyDescent="0.2">
      <c r="A100" s="138"/>
      <c r="B100" s="138"/>
      <c r="C100" s="176" t="s">
        <v>310</v>
      </c>
      <c r="D100" s="175"/>
      <c r="E100" s="148">
        <v>82</v>
      </c>
      <c r="F100" s="151"/>
      <c r="G100" s="151"/>
      <c r="H100" s="151"/>
      <c r="I100" s="151"/>
      <c r="J100" s="151"/>
      <c r="K100" s="151"/>
      <c r="L100" s="151"/>
      <c r="M100" s="151"/>
      <c r="N100" s="142"/>
      <c r="O100" s="142"/>
      <c r="P100" s="142"/>
      <c r="Q100" s="142"/>
      <c r="R100" s="142"/>
      <c r="S100" s="142"/>
      <c r="T100" s="143"/>
      <c r="U100" s="142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 t="s">
        <v>155</v>
      </c>
      <c r="AF100" s="137">
        <v>0</v>
      </c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</row>
    <row r="101" spans="1:60" outlineLevel="1" x14ac:dyDescent="0.2">
      <c r="A101" s="138"/>
      <c r="B101" s="138"/>
      <c r="C101" s="176" t="s">
        <v>311</v>
      </c>
      <c r="D101" s="175"/>
      <c r="E101" s="148">
        <v>7.25</v>
      </c>
      <c r="F101" s="151"/>
      <c r="G101" s="151"/>
      <c r="H101" s="151"/>
      <c r="I101" s="151"/>
      <c r="J101" s="151"/>
      <c r="K101" s="151"/>
      <c r="L101" s="151"/>
      <c r="M101" s="151"/>
      <c r="N101" s="142"/>
      <c r="O101" s="142"/>
      <c r="P101" s="142"/>
      <c r="Q101" s="142"/>
      <c r="R101" s="142"/>
      <c r="S101" s="142"/>
      <c r="T101" s="143"/>
      <c r="U101" s="142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 t="s">
        <v>155</v>
      </c>
      <c r="AF101" s="137">
        <v>0</v>
      </c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</row>
    <row r="102" spans="1:60" outlineLevel="1" x14ac:dyDescent="0.2">
      <c r="A102" s="138"/>
      <c r="B102" s="138"/>
      <c r="C102" s="176" t="s">
        <v>300</v>
      </c>
      <c r="D102" s="175"/>
      <c r="E102" s="148">
        <v>6.3</v>
      </c>
      <c r="F102" s="151"/>
      <c r="G102" s="151"/>
      <c r="H102" s="151"/>
      <c r="I102" s="151"/>
      <c r="J102" s="151"/>
      <c r="K102" s="151"/>
      <c r="L102" s="151"/>
      <c r="M102" s="151"/>
      <c r="N102" s="142"/>
      <c r="O102" s="142"/>
      <c r="P102" s="142"/>
      <c r="Q102" s="142"/>
      <c r="R102" s="142"/>
      <c r="S102" s="142"/>
      <c r="T102" s="143"/>
      <c r="U102" s="142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 t="s">
        <v>155</v>
      </c>
      <c r="AF102" s="137">
        <v>0</v>
      </c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</row>
    <row r="103" spans="1:60" outlineLevel="1" x14ac:dyDescent="0.2">
      <c r="A103" s="138">
        <v>23</v>
      </c>
      <c r="B103" s="138" t="s">
        <v>314</v>
      </c>
      <c r="C103" s="173" t="s">
        <v>315</v>
      </c>
      <c r="D103" s="142" t="s">
        <v>152</v>
      </c>
      <c r="E103" s="147">
        <v>81</v>
      </c>
      <c r="F103" s="369"/>
      <c r="G103" s="151">
        <f>E103*F103</f>
        <v>0</v>
      </c>
      <c r="H103" s="151">
        <v>39.19</v>
      </c>
      <c r="I103" s="151">
        <f>ROUND(E103*H103,2)</f>
        <v>3174.39</v>
      </c>
      <c r="J103" s="151">
        <v>31.11</v>
      </c>
      <c r="K103" s="151">
        <f>ROUND(E103*J103,2)</f>
        <v>2519.91</v>
      </c>
      <c r="L103" s="151">
        <v>21</v>
      </c>
      <c r="M103" s="151">
        <f>G103*(1+L103/100)</f>
        <v>0</v>
      </c>
      <c r="N103" s="142">
        <v>4.2999999999999999E-4</v>
      </c>
      <c r="O103" s="142">
        <f>ROUND(E103*N103,5)</f>
        <v>3.483E-2</v>
      </c>
      <c r="P103" s="142">
        <v>0</v>
      </c>
      <c r="Q103" s="142">
        <f>ROUND(E103*P103,5)</f>
        <v>0</v>
      </c>
      <c r="R103" s="142"/>
      <c r="S103" s="142"/>
      <c r="T103" s="143">
        <v>7.0000000000000007E-2</v>
      </c>
      <c r="U103" s="142">
        <f>ROUND(E103*T103,2)</f>
        <v>5.67</v>
      </c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 t="s">
        <v>153</v>
      </c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</row>
    <row r="104" spans="1:60" outlineLevel="1" x14ac:dyDescent="0.2">
      <c r="A104" s="138"/>
      <c r="B104" s="138"/>
      <c r="C104" s="176" t="s">
        <v>316</v>
      </c>
      <c r="D104" s="175"/>
      <c r="E104" s="148">
        <v>58.5</v>
      </c>
      <c r="F104" s="151"/>
      <c r="G104" s="151"/>
      <c r="H104" s="151"/>
      <c r="I104" s="151"/>
      <c r="J104" s="151"/>
      <c r="K104" s="151"/>
      <c r="L104" s="151"/>
      <c r="M104" s="151"/>
      <c r="N104" s="142"/>
      <c r="O104" s="142"/>
      <c r="P104" s="142"/>
      <c r="Q104" s="142"/>
      <c r="R104" s="142"/>
      <c r="S104" s="142"/>
      <c r="T104" s="143"/>
      <c r="U104" s="142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 t="s">
        <v>155</v>
      </c>
      <c r="AF104" s="137">
        <v>0</v>
      </c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</row>
    <row r="105" spans="1:60" outlineLevel="1" x14ac:dyDescent="0.2">
      <c r="A105" s="138"/>
      <c r="B105" s="138"/>
      <c r="C105" s="176" t="s">
        <v>317</v>
      </c>
      <c r="D105" s="175"/>
      <c r="E105" s="148">
        <v>22.5</v>
      </c>
      <c r="F105" s="151"/>
      <c r="G105" s="151"/>
      <c r="H105" s="151"/>
      <c r="I105" s="151"/>
      <c r="J105" s="151"/>
      <c r="K105" s="151"/>
      <c r="L105" s="151"/>
      <c r="M105" s="151"/>
      <c r="N105" s="142"/>
      <c r="O105" s="142"/>
      <c r="P105" s="142"/>
      <c r="Q105" s="142"/>
      <c r="R105" s="142"/>
      <c r="S105" s="142"/>
      <c r="T105" s="143"/>
      <c r="U105" s="142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 t="s">
        <v>155</v>
      </c>
      <c r="AF105" s="137">
        <v>0</v>
      </c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</row>
    <row r="106" spans="1:60" outlineLevel="1" x14ac:dyDescent="0.2">
      <c r="A106" s="138">
        <v>24</v>
      </c>
      <c r="B106" s="138" t="s">
        <v>318</v>
      </c>
      <c r="C106" s="173" t="s">
        <v>319</v>
      </c>
      <c r="D106" s="142" t="s">
        <v>152</v>
      </c>
      <c r="E106" s="147">
        <v>81</v>
      </c>
      <c r="F106" s="369"/>
      <c r="G106" s="151">
        <f>E106*F106</f>
        <v>0</v>
      </c>
      <c r="H106" s="151">
        <v>351.34</v>
      </c>
      <c r="I106" s="151">
        <f>ROUND(E106*H106,2)</f>
        <v>28458.54</v>
      </c>
      <c r="J106" s="151">
        <v>176.66000000000003</v>
      </c>
      <c r="K106" s="151">
        <f>ROUND(E106*J106,2)</f>
        <v>14309.46</v>
      </c>
      <c r="L106" s="151">
        <v>21</v>
      </c>
      <c r="M106" s="151">
        <f>G106*(1+L106/100)</f>
        <v>0</v>
      </c>
      <c r="N106" s="142">
        <v>4.7299999999999998E-3</v>
      </c>
      <c r="O106" s="142">
        <f>ROUND(E106*N106,5)</f>
        <v>0.38313000000000003</v>
      </c>
      <c r="P106" s="142">
        <v>0</v>
      </c>
      <c r="Q106" s="142">
        <f>ROUND(E106*P106,5)</f>
        <v>0</v>
      </c>
      <c r="R106" s="142"/>
      <c r="S106" s="142"/>
      <c r="T106" s="143">
        <v>0.36</v>
      </c>
      <c r="U106" s="142">
        <f>ROUND(E106*T106,2)</f>
        <v>29.16</v>
      </c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 t="s">
        <v>153</v>
      </c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</row>
    <row r="107" spans="1:60" ht="33.75" outlineLevel="1" x14ac:dyDescent="0.2">
      <c r="A107" s="138"/>
      <c r="B107" s="138"/>
      <c r="C107" s="329" t="s">
        <v>320</v>
      </c>
      <c r="D107" s="330"/>
      <c r="E107" s="331"/>
      <c r="F107" s="332"/>
      <c r="G107" s="333"/>
      <c r="H107" s="151"/>
      <c r="I107" s="151"/>
      <c r="J107" s="151"/>
      <c r="K107" s="151"/>
      <c r="L107" s="151"/>
      <c r="M107" s="151"/>
      <c r="N107" s="142"/>
      <c r="O107" s="142"/>
      <c r="P107" s="142"/>
      <c r="Q107" s="142"/>
      <c r="R107" s="142"/>
      <c r="S107" s="142"/>
      <c r="T107" s="143"/>
      <c r="U107" s="142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 t="s">
        <v>160</v>
      </c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40" t="str">
        <f>C107</f>
        <v>akrylátová mozaiková dekorativní omítkovina, paropropustná, velmi nízká smáčivost, vodoodpudivá, trvalá odolnost proti vnějším vlivům</v>
      </c>
      <c r="BB107" s="137"/>
      <c r="BC107" s="137"/>
      <c r="BD107" s="137"/>
      <c r="BE107" s="137"/>
      <c r="BF107" s="137"/>
      <c r="BG107" s="137"/>
      <c r="BH107" s="137"/>
    </row>
    <row r="108" spans="1:60" outlineLevel="1" x14ac:dyDescent="0.2">
      <c r="A108" s="138"/>
      <c r="B108" s="138"/>
      <c r="C108" s="176" t="s">
        <v>316</v>
      </c>
      <c r="D108" s="175"/>
      <c r="E108" s="148">
        <v>58.5</v>
      </c>
      <c r="F108" s="151"/>
      <c r="G108" s="151"/>
      <c r="H108" s="151"/>
      <c r="I108" s="151"/>
      <c r="J108" s="151"/>
      <c r="K108" s="151"/>
      <c r="L108" s="151"/>
      <c r="M108" s="151"/>
      <c r="N108" s="142"/>
      <c r="O108" s="142"/>
      <c r="P108" s="142"/>
      <c r="Q108" s="142"/>
      <c r="R108" s="142"/>
      <c r="S108" s="142"/>
      <c r="T108" s="143"/>
      <c r="U108" s="142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 t="s">
        <v>155</v>
      </c>
      <c r="AF108" s="137">
        <v>0</v>
      </c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</row>
    <row r="109" spans="1:60" outlineLevel="1" x14ac:dyDescent="0.2">
      <c r="A109" s="138"/>
      <c r="B109" s="138"/>
      <c r="C109" s="176" t="s">
        <v>317</v>
      </c>
      <c r="D109" s="175"/>
      <c r="E109" s="148">
        <v>22.5</v>
      </c>
      <c r="F109" s="151"/>
      <c r="G109" s="151"/>
      <c r="H109" s="151"/>
      <c r="I109" s="151"/>
      <c r="J109" s="151"/>
      <c r="K109" s="151"/>
      <c r="L109" s="151"/>
      <c r="M109" s="151"/>
      <c r="N109" s="142"/>
      <c r="O109" s="142"/>
      <c r="P109" s="142"/>
      <c r="Q109" s="142"/>
      <c r="R109" s="142"/>
      <c r="S109" s="142"/>
      <c r="T109" s="143"/>
      <c r="U109" s="142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 t="s">
        <v>155</v>
      </c>
      <c r="AF109" s="137">
        <v>0</v>
      </c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</row>
    <row r="110" spans="1:60" outlineLevel="1" x14ac:dyDescent="0.2">
      <c r="A110" s="138">
        <v>25</v>
      </c>
      <c r="B110" s="138" t="s">
        <v>321</v>
      </c>
      <c r="C110" s="173" t="s">
        <v>322</v>
      </c>
      <c r="D110" s="142" t="s">
        <v>152</v>
      </c>
      <c r="E110" s="147">
        <v>860.7</v>
      </c>
      <c r="F110" s="369"/>
      <c r="G110" s="151">
        <f>E110*F110</f>
        <v>0</v>
      </c>
      <c r="H110" s="151">
        <v>3.82</v>
      </c>
      <c r="I110" s="151">
        <f>ROUND(E110*H110,2)</f>
        <v>3287.87</v>
      </c>
      <c r="J110" s="151">
        <v>53.38</v>
      </c>
      <c r="K110" s="151">
        <f>ROUND(E110*J110,2)</f>
        <v>45944.17</v>
      </c>
      <c r="L110" s="151">
        <v>21</v>
      </c>
      <c r="M110" s="151">
        <f>G110*(1+L110/100)</f>
        <v>0</v>
      </c>
      <c r="N110" s="142">
        <v>2.0000000000000002E-5</v>
      </c>
      <c r="O110" s="142">
        <f>ROUND(E110*N110,5)</f>
        <v>1.721E-2</v>
      </c>
      <c r="P110" s="142">
        <v>0</v>
      </c>
      <c r="Q110" s="142">
        <f>ROUND(E110*P110,5)</f>
        <v>0</v>
      </c>
      <c r="R110" s="142"/>
      <c r="S110" s="142"/>
      <c r="T110" s="143">
        <v>0.11</v>
      </c>
      <c r="U110" s="142">
        <f>ROUND(E110*T110,2)</f>
        <v>94.68</v>
      </c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 t="s">
        <v>153</v>
      </c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</row>
    <row r="111" spans="1:60" outlineLevel="1" x14ac:dyDescent="0.2">
      <c r="A111" s="138"/>
      <c r="B111" s="138"/>
      <c r="C111" s="176" t="s">
        <v>323</v>
      </c>
      <c r="D111" s="175"/>
      <c r="E111" s="148">
        <v>860.7</v>
      </c>
      <c r="F111" s="151"/>
      <c r="G111" s="151"/>
      <c r="H111" s="151"/>
      <c r="I111" s="151"/>
      <c r="J111" s="151"/>
      <c r="K111" s="151"/>
      <c r="L111" s="151"/>
      <c r="M111" s="151"/>
      <c r="N111" s="142"/>
      <c r="O111" s="142"/>
      <c r="P111" s="142"/>
      <c r="Q111" s="142"/>
      <c r="R111" s="142"/>
      <c r="S111" s="142"/>
      <c r="T111" s="143"/>
      <c r="U111" s="142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 t="s">
        <v>155</v>
      </c>
      <c r="AF111" s="137">
        <v>0</v>
      </c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</row>
    <row r="112" spans="1:60" ht="22.5" outlineLevel="1" x14ac:dyDescent="0.2">
      <c r="A112" s="138">
        <v>26</v>
      </c>
      <c r="B112" s="138" t="s">
        <v>324</v>
      </c>
      <c r="C112" s="173" t="s">
        <v>325</v>
      </c>
      <c r="D112" s="142" t="s">
        <v>152</v>
      </c>
      <c r="E112" s="147">
        <v>395</v>
      </c>
      <c r="F112" s="369"/>
      <c r="G112" s="151">
        <f>E112*F112</f>
        <v>0</v>
      </c>
      <c r="H112" s="151">
        <v>34.770000000000003</v>
      </c>
      <c r="I112" s="151">
        <f>ROUND(E112*H112,2)</f>
        <v>13734.15</v>
      </c>
      <c r="J112" s="151">
        <v>242.23</v>
      </c>
      <c r="K112" s="151">
        <f>ROUND(E112*J112,2)</f>
        <v>95680.85</v>
      </c>
      <c r="L112" s="151">
        <v>21</v>
      </c>
      <c r="M112" s="151">
        <f>G112*(1+L112/100)</f>
        <v>0</v>
      </c>
      <c r="N112" s="142">
        <v>2.5250000000000002E-2</v>
      </c>
      <c r="O112" s="142">
        <f>ROUND(E112*N112,5)</f>
        <v>9.9737500000000008</v>
      </c>
      <c r="P112" s="142">
        <v>0</v>
      </c>
      <c r="Q112" s="142">
        <f>ROUND(E112*P112,5)</f>
        <v>0</v>
      </c>
      <c r="R112" s="142"/>
      <c r="S112" s="142"/>
      <c r="T112" s="143">
        <v>0.31659999999999999</v>
      </c>
      <c r="U112" s="142">
        <f>ROUND(E112*T112,2)</f>
        <v>125.06</v>
      </c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 t="s">
        <v>153</v>
      </c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</row>
    <row r="113" spans="1:60" outlineLevel="1" x14ac:dyDescent="0.2">
      <c r="A113" s="138"/>
      <c r="B113" s="138"/>
      <c r="C113" s="176" t="s">
        <v>303</v>
      </c>
      <c r="D113" s="175"/>
      <c r="E113" s="148">
        <v>624</v>
      </c>
      <c r="F113" s="151"/>
      <c r="G113" s="151"/>
      <c r="H113" s="151"/>
      <c r="I113" s="151"/>
      <c r="J113" s="151"/>
      <c r="K113" s="151"/>
      <c r="L113" s="151"/>
      <c r="M113" s="151"/>
      <c r="N113" s="142"/>
      <c r="O113" s="142"/>
      <c r="P113" s="142"/>
      <c r="Q113" s="142"/>
      <c r="R113" s="142"/>
      <c r="S113" s="142"/>
      <c r="T113" s="143"/>
      <c r="U113" s="142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 t="s">
        <v>155</v>
      </c>
      <c r="AF113" s="137">
        <v>0</v>
      </c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</row>
    <row r="114" spans="1:60" outlineLevel="1" x14ac:dyDescent="0.2">
      <c r="A114" s="138"/>
      <c r="B114" s="138"/>
      <c r="C114" s="176" t="s">
        <v>304</v>
      </c>
      <c r="D114" s="175"/>
      <c r="E114" s="148">
        <v>71</v>
      </c>
      <c r="F114" s="151"/>
      <c r="G114" s="151"/>
      <c r="H114" s="151"/>
      <c r="I114" s="151"/>
      <c r="J114" s="151"/>
      <c r="K114" s="151"/>
      <c r="L114" s="151"/>
      <c r="M114" s="151"/>
      <c r="N114" s="142"/>
      <c r="O114" s="142"/>
      <c r="P114" s="142"/>
      <c r="Q114" s="142"/>
      <c r="R114" s="142"/>
      <c r="S114" s="142"/>
      <c r="T114" s="143"/>
      <c r="U114" s="142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 t="s">
        <v>155</v>
      </c>
      <c r="AF114" s="137">
        <v>0</v>
      </c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</row>
    <row r="115" spans="1:60" outlineLevel="1" x14ac:dyDescent="0.2">
      <c r="A115" s="138"/>
      <c r="B115" s="138"/>
      <c r="C115" s="176" t="s">
        <v>326</v>
      </c>
      <c r="D115" s="175"/>
      <c r="E115" s="148">
        <v>-300</v>
      </c>
      <c r="F115" s="151"/>
      <c r="G115" s="151"/>
      <c r="H115" s="151"/>
      <c r="I115" s="151"/>
      <c r="J115" s="151"/>
      <c r="K115" s="151"/>
      <c r="L115" s="151"/>
      <c r="M115" s="151"/>
      <c r="N115" s="142"/>
      <c r="O115" s="142"/>
      <c r="P115" s="142"/>
      <c r="Q115" s="142"/>
      <c r="R115" s="142"/>
      <c r="S115" s="142"/>
      <c r="T115" s="143"/>
      <c r="U115" s="142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 t="s">
        <v>155</v>
      </c>
      <c r="AF115" s="137">
        <v>0</v>
      </c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</row>
    <row r="116" spans="1:60" outlineLevel="1" x14ac:dyDescent="0.2">
      <c r="A116" s="138">
        <v>27</v>
      </c>
      <c r="B116" s="138" t="s">
        <v>327</v>
      </c>
      <c r="C116" s="173" t="s">
        <v>328</v>
      </c>
      <c r="D116" s="142" t="s">
        <v>152</v>
      </c>
      <c r="E116" s="147">
        <v>165.7</v>
      </c>
      <c r="F116" s="369"/>
      <c r="G116" s="151">
        <f>E116*F116</f>
        <v>0</v>
      </c>
      <c r="H116" s="151">
        <v>42.93</v>
      </c>
      <c r="I116" s="151">
        <f>ROUND(E116*H116,2)</f>
        <v>7113.5</v>
      </c>
      <c r="J116" s="151">
        <v>211.07</v>
      </c>
      <c r="K116" s="151">
        <f>ROUND(E116*J116,2)</f>
        <v>34974.300000000003</v>
      </c>
      <c r="L116" s="151">
        <v>21</v>
      </c>
      <c r="M116" s="151">
        <f>G116*(1+L116/100)</f>
        <v>0</v>
      </c>
      <c r="N116" s="142">
        <v>4.5929999999999999E-2</v>
      </c>
      <c r="O116" s="142">
        <f>ROUND(E116*N116,5)</f>
        <v>7.6105999999999998</v>
      </c>
      <c r="P116" s="142">
        <v>0</v>
      </c>
      <c r="Q116" s="142">
        <f>ROUND(E116*P116,5)</f>
        <v>0</v>
      </c>
      <c r="R116" s="142"/>
      <c r="S116" s="142"/>
      <c r="T116" s="143">
        <v>0.51100000000000001</v>
      </c>
      <c r="U116" s="142">
        <f>ROUND(E116*T116,2)</f>
        <v>84.67</v>
      </c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 t="s">
        <v>153</v>
      </c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</row>
    <row r="117" spans="1:60" outlineLevel="1" x14ac:dyDescent="0.2">
      <c r="A117" s="138"/>
      <c r="B117" s="138"/>
      <c r="C117" s="176" t="s">
        <v>329</v>
      </c>
      <c r="D117" s="175"/>
      <c r="E117" s="148">
        <v>165.7</v>
      </c>
      <c r="F117" s="151"/>
      <c r="G117" s="151"/>
      <c r="H117" s="151"/>
      <c r="I117" s="151"/>
      <c r="J117" s="151"/>
      <c r="K117" s="151"/>
      <c r="L117" s="151"/>
      <c r="M117" s="151"/>
      <c r="N117" s="142"/>
      <c r="O117" s="142"/>
      <c r="P117" s="142"/>
      <c r="Q117" s="142"/>
      <c r="R117" s="142"/>
      <c r="S117" s="142"/>
      <c r="T117" s="143"/>
      <c r="U117" s="142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 t="s">
        <v>155</v>
      </c>
      <c r="AF117" s="137">
        <v>0</v>
      </c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</row>
    <row r="118" spans="1:60" outlineLevel="1" x14ac:dyDescent="0.2">
      <c r="A118" s="138">
        <v>28</v>
      </c>
      <c r="B118" s="138" t="s">
        <v>330</v>
      </c>
      <c r="C118" s="173" t="s">
        <v>331</v>
      </c>
      <c r="D118" s="142" t="s">
        <v>152</v>
      </c>
      <c r="E118" s="147">
        <v>860</v>
      </c>
      <c r="F118" s="369"/>
      <c r="G118" s="151">
        <f>E118*F118</f>
        <v>0</v>
      </c>
      <c r="H118" s="151">
        <v>7.42</v>
      </c>
      <c r="I118" s="151">
        <f>ROUND(E118*H118,2)</f>
        <v>6381.2</v>
      </c>
      <c r="J118" s="151">
        <v>27.58</v>
      </c>
      <c r="K118" s="151">
        <f>ROUND(E118*J118,2)</f>
        <v>23718.799999999999</v>
      </c>
      <c r="L118" s="151">
        <v>21</v>
      </c>
      <c r="M118" s="151">
        <f>G118*(1+L118/100)</f>
        <v>0</v>
      </c>
      <c r="N118" s="142">
        <v>5.0000000000000001E-4</v>
      </c>
      <c r="O118" s="142">
        <f>ROUND(E118*N118,5)</f>
        <v>0.43</v>
      </c>
      <c r="P118" s="142">
        <v>0</v>
      </c>
      <c r="Q118" s="142">
        <f>ROUND(E118*P118,5)</f>
        <v>0</v>
      </c>
      <c r="R118" s="142"/>
      <c r="S118" s="142"/>
      <c r="T118" s="143">
        <v>0.31659999999999999</v>
      </c>
      <c r="U118" s="142">
        <f>ROUND(E118*T118,2)</f>
        <v>272.27999999999997</v>
      </c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 t="s">
        <v>153</v>
      </c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</row>
    <row r="119" spans="1:60" x14ac:dyDescent="0.2">
      <c r="A119" s="139" t="s">
        <v>148</v>
      </c>
      <c r="B119" s="139" t="s">
        <v>71</v>
      </c>
      <c r="C119" s="174" t="s">
        <v>72</v>
      </c>
      <c r="D119" s="144"/>
      <c r="E119" s="149"/>
      <c r="F119" s="152"/>
      <c r="G119" s="152">
        <f>SUMIF(AE120:AE131,"&lt;&gt;NOR",G120:G131)</f>
        <v>0</v>
      </c>
      <c r="H119" s="152"/>
      <c r="I119" s="152">
        <f>SUM(I120:I131)</f>
        <v>38331.61</v>
      </c>
      <c r="J119" s="152"/>
      <c r="K119" s="152">
        <f>SUM(K120:K131)</f>
        <v>37007.060000000005</v>
      </c>
      <c r="L119" s="152"/>
      <c r="M119" s="152">
        <f>SUM(M120:M131)</f>
        <v>0</v>
      </c>
      <c r="N119" s="144"/>
      <c r="O119" s="144">
        <f>SUM(O120:O131)</f>
        <v>34.619340000000008</v>
      </c>
      <c r="P119" s="144"/>
      <c r="Q119" s="144">
        <f>SUM(Q120:Q131)</f>
        <v>0</v>
      </c>
      <c r="R119" s="144"/>
      <c r="S119" s="144"/>
      <c r="T119" s="145"/>
      <c r="U119" s="144">
        <f>SUM(U120:U131)</f>
        <v>107.09</v>
      </c>
      <c r="AE119" t="s">
        <v>149</v>
      </c>
    </row>
    <row r="120" spans="1:60" outlineLevel="1" x14ac:dyDescent="0.2">
      <c r="A120" s="138">
        <v>29</v>
      </c>
      <c r="B120" s="138" t="s">
        <v>338</v>
      </c>
      <c r="C120" s="173" t="s">
        <v>339</v>
      </c>
      <c r="D120" s="142" t="s">
        <v>152</v>
      </c>
      <c r="E120" s="147">
        <v>278</v>
      </c>
      <c r="F120" s="369"/>
      <c r="G120" s="151">
        <f>E120*F120</f>
        <v>0</v>
      </c>
      <c r="H120" s="151">
        <v>116.78</v>
      </c>
      <c r="I120" s="151">
        <f>ROUND(E120*H120,2)</f>
        <v>32464.84</v>
      </c>
      <c r="J120" s="151">
        <v>108.22</v>
      </c>
      <c r="K120" s="151">
        <f>ROUND(E120*J120,2)</f>
        <v>30085.16</v>
      </c>
      <c r="L120" s="151">
        <v>21</v>
      </c>
      <c r="M120" s="151">
        <f>G120*(1+L120/100)</f>
        <v>0</v>
      </c>
      <c r="N120" s="142">
        <v>0.1231</v>
      </c>
      <c r="O120" s="142">
        <f>ROUND(E120*N120,5)</f>
        <v>34.221800000000002</v>
      </c>
      <c r="P120" s="142">
        <v>0</v>
      </c>
      <c r="Q120" s="142">
        <f>ROUND(E120*P120,5)</f>
        <v>0</v>
      </c>
      <c r="R120" s="142"/>
      <c r="S120" s="142"/>
      <c r="T120" s="143">
        <v>0.33700000000000002</v>
      </c>
      <c r="U120" s="142">
        <f>ROUND(E120*T120,2)</f>
        <v>93.69</v>
      </c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 t="s">
        <v>153</v>
      </c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</row>
    <row r="121" spans="1:60" ht="56.25" outlineLevel="1" x14ac:dyDescent="0.2">
      <c r="A121" s="138"/>
      <c r="B121" s="138"/>
      <c r="C121" s="329" t="s">
        <v>340</v>
      </c>
      <c r="D121" s="330"/>
      <c r="E121" s="331"/>
      <c r="F121" s="332"/>
      <c r="G121" s="333"/>
      <c r="H121" s="151"/>
      <c r="I121" s="151"/>
      <c r="J121" s="151"/>
      <c r="K121" s="151"/>
      <c r="L121" s="151"/>
      <c r="M121" s="151"/>
      <c r="N121" s="142"/>
      <c r="O121" s="142"/>
      <c r="P121" s="142"/>
      <c r="Q121" s="142"/>
      <c r="R121" s="142"/>
      <c r="S121" s="142"/>
      <c r="T121" s="143"/>
      <c r="U121" s="142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 t="s">
        <v>160</v>
      </c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40" t="str">
        <f>C121</f>
        <v>Rovinnost podkladu musí splňovat podmínku max nerovností – odchylky 5 mm při měření dvoumetrovou latí. Prohlubně větší než 3 mm budou vyplněny a výčnělky vyšší než 3 mm budou zbroušeny.</v>
      </c>
      <c r="BB121" s="137"/>
      <c r="BC121" s="137"/>
      <c r="BD121" s="137"/>
      <c r="BE121" s="137"/>
      <c r="BF121" s="137"/>
      <c r="BG121" s="137"/>
      <c r="BH121" s="137"/>
    </row>
    <row r="122" spans="1:60" outlineLevel="1" x14ac:dyDescent="0.2">
      <c r="A122" s="138"/>
      <c r="B122" s="138"/>
      <c r="C122" s="176" t="s">
        <v>341</v>
      </c>
      <c r="D122" s="175"/>
      <c r="E122" s="148">
        <v>237</v>
      </c>
      <c r="F122" s="151"/>
      <c r="G122" s="151"/>
      <c r="H122" s="151"/>
      <c r="I122" s="151"/>
      <c r="J122" s="151"/>
      <c r="K122" s="151"/>
      <c r="L122" s="151"/>
      <c r="M122" s="151"/>
      <c r="N122" s="142"/>
      <c r="O122" s="142"/>
      <c r="P122" s="142"/>
      <c r="Q122" s="142"/>
      <c r="R122" s="142"/>
      <c r="S122" s="142"/>
      <c r="T122" s="143"/>
      <c r="U122" s="142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 t="s">
        <v>155</v>
      </c>
      <c r="AF122" s="137">
        <v>0</v>
      </c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</row>
    <row r="123" spans="1:60" outlineLevel="1" x14ac:dyDescent="0.2">
      <c r="A123" s="138"/>
      <c r="B123" s="138"/>
      <c r="C123" s="176" t="s">
        <v>342</v>
      </c>
      <c r="D123" s="175"/>
      <c r="E123" s="148">
        <v>41</v>
      </c>
      <c r="F123" s="151"/>
      <c r="G123" s="151"/>
      <c r="H123" s="151"/>
      <c r="I123" s="151"/>
      <c r="J123" s="151"/>
      <c r="K123" s="151"/>
      <c r="L123" s="151"/>
      <c r="M123" s="151"/>
      <c r="N123" s="142"/>
      <c r="O123" s="142"/>
      <c r="P123" s="142"/>
      <c r="Q123" s="142"/>
      <c r="R123" s="142"/>
      <c r="S123" s="142"/>
      <c r="T123" s="143"/>
      <c r="U123" s="142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 t="s">
        <v>155</v>
      </c>
      <c r="AF123" s="137">
        <v>0</v>
      </c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</row>
    <row r="124" spans="1:60" ht="22.5" outlineLevel="1" x14ac:dyDescent="0.2">
      <c r="A124" s="138">
        <v>30</v>
      </c>
      <c r="B124" s="138" t="s">
        <v>343</v>
      </c>
      <c r="C124" s="173" t="s">
        <v>344</v>
      </c>
      <c r="D124" s="142" t="s">
        <v>181</v>
      </c>
      <c r="E124" s="147">
        <v>0.107666</v>
      </c>
      <c r="F124" s="369"/>
      <c r="G124" s="151">
        <f>E124*F124</f>
        <v>0</v>
      </c>
      <c r="H124" s="151">
        <v>30255.16</v>
      </c>
      <c r="I124" s="151">
        <f>ROUND(E124*H124,2)</f>
        <v>3257.45</v>
      </c>
      <c r="J124" s="151">
        <v>6894.84</v>
      </c>
      <c r="K124" s="151">
        <f>ROUND(E124*J124,2)</f>
        <v>742.34</v>
      </c>
      <c r="L124" s="151">
        <v>21</v>
      </c>
      <c r="M124" s="151">
        <f>G124*(1+L124/100)</f>
        <v>0</v>
      </c>
      <c r="N124" s="142">
        <v>1.0662499999999999</v>
      </c>
      <c r="O124" s="142">
        <f>ROUND(E124*N124,5)</f>
        <v>0.1148</v>
      </c>
      <c r="P124" s="142">
        <v>0</v>
      </c>
      <c r="Q124" s="142">
        <f>ROUND(E124*P124,5)</f>
        <v>0</v>
      </c>
      <c r="R124" s="142"/>
      <c r="S124" s="142"/>
      <c r="T124" s="143">
        <v>15.231</v>
      </c>
      <c r="U124" s="142">
        <f>ROUND(E124*T124,2)</f>
        <v>1.64</v>
      </c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 t="s">
        <v>153</v>
      </c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</row>
    <row r="125" spans="1:60" ht="22.5" outlineLevel="1" x14ac:dyDescent="0.2">
      <c r="A125" s="138"/>
      <c r="B125" s="138"/>
      <c r="C125" s="176" t="s">
        <v>345</v>
      </c>
      <c r="D125" s="175"/>
      <c r="E125" s="148">
        <v>0.107666</v>
      </c>
      <c r="F125" s="151"/>
      <c r="G125" s="151"/>
      <c r="H125" s="151"/>
      <c r="I125" s="151"/>
      <c r="J125" s="151"/>
      <c r="K125" s="151"/>
      <c r="L125" s="151"/>
      <c r="M125" s="151"/>
      <c r="N125" s="142"/>
      <c r="O125" s="142"/>
      <c r="P125" s="142"/>
      <c r="Q125" s="142"/>
      <c r="R125" s="142"/>
      <c r="S125" s="142"/>
      <c r="T125" s="143"/>
      <c r="U125" s="142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 t="s">
        <v>155</v>
      </c>
      <c r="AF125" s="137">
        <v>0</v>
      </c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</row>
    <row r="126" spans="1:60" outlineLevel="1" x14ac:dyDescent="0.2">
      <c r="A126" s="138">
        <v>31</v>
      </c>
      <c r="B126" s="138" t="s">
        <v>346</v>
      </c>
      <c r="C126" s="173" t="s">
        <v>347</v>
      </c>
      <c r="D126" s="142" t="s">
        <v>217</v>
      </c>
      <c r="E126" s="147">
        <v>40</v>
      </c>
      <c r="F126" s="369"/>
      <c r="G126" s="151">
        <f>E126*F126</f>
        <v>0</v>
      </c>
      <c r="H126" s="151">
        <v>29.84</v>
      </c>
      <c r="I126" s="151">
        <f>ROUND(E126*H126,2)</f>
        <v>1193.5999999999999</v>
      </c>
      <c r="J126" s="151">
        <v>141.66</v>
      </c>
      <c r="K126" s="151">
        <f>ROUND(E126*J126,2)</f>
        <v>5666.4</v>
      </c>
      <c r="L126" s="151">
        <v>21</v>
      </c>
      <c r="M126" s="151">
        <f>G126*(1+L126/100)</f>
        <v>0</v>
      </c>
      <c r="N126" s="142">
        <v>2.3000000000000001E-4</v>
      </c>
      <c r="O126" s="142">
        <f>ROUND(E126*N126,5)</f>
        <v>9.1999999999999998E-3</v>
      </c>
      <c r="P126" s="142">
        <v>0</v>
      </c>
      <c r="Q126" s="142">
        <f>ROUND(E126*P126,5)</f>
        <v>0</v>
      </c>
      <c r="R126" s="142"/>
      <c r="S126" s="142"/>
      <c r="T126" s="143">
        <v>0.26600000000000001</v>
      </c>
      <c r="U126" s="142">
        <f>ROUND(E126*T126,2)</f>
        <v>10.64</v>
      </c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 t="s">
        <v>153</v>
      </c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137"/>
      <c r="BF126" s="137"/>
      <c r="BG126" s="137"/>
      <c r="BH126" s="137"/>
    </row>
    <row r="127" spans="1:60" outlineLevel="1" x14ac:dyDescent="0.2">
      <c r="A127" s="138"/>
      <c r="B127" s="138"/>
      <c r="C127" s="176" t="s">
        <v>348</v>
      </c>
      <c r="D127" s="175"/>
      <c r="E127" s="148">
        <v>40</v>
      </c>
      <c r="F127" s="151"/>
      <c r="G127" s="151"/>
      <c r="H127" s="151"/>
      <c r="I127" s="151"/>
      <c r="J127" s="151"/>
      <c r="K127" s="151"/>
      <c r="L127" s="151"/>
      <c r="M127" s="151"/>
      <c r="N127" s="142"/>
      <c r="O127" s="142"/>
      <c r="P127" s="142"/>
      <c r="Q127" s="142"/>
      <c r="R127" s="142"/>
      <c r="S127" s="142"/>
      <c r="T127" s="143"/>
      <c r="U127" s="142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 t="s">
        <v>155</v>
      </c>
      <c r="AF127" s="137">
        <v>0</v>
      </c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  <c r="AZ127" s="137"/>
      <c r="BA127" s="137"/>
      <c r="BB127" s="137"/>
      <c r="BC127" s="137"/>
      <c r="BD127" s="137"/>
      <c r="BE127" s="137"/>
      <c r="BF127" s="137"/>
      <c r="BG127" s="137"/>
      <c r="BH127" s="137"/>
    </row>
    <row r="128" spans="1:60" ht="22.5" outlineLevel="1" x14ac:dyDescent="0.2">
      <c r="A128" s="138">
        <v>32</v>
      </c>
      <c r="B128" s="138" t="s">
        <v>349</v>
      </c>
      <c r="C128" s="173" t="s">
        <v>350</v>
      </c>
      <c r="D128" s="142" t="s">
        <v>152</v>
      </c>
      <c r="E128" s="147">
        <v>2.88</v>
      </c>
      <c r="F128" s="369"/>
      <c r="G128" s="151">
        <f>E128*F128</f>
        <v>0</v>
      </c>
      <c r="H128" s="151">
        <v>147.82</v>
      </c>
      <c r="I128" s="151">
        <f>ROUND(E128*H128,2)</f>
        <v>425.72</v>
      </c>
      <c r="J128" s="151">
        <v>178.18</v>
      </c>
      <c r="K128" s="151">
        <f>ROUND(E128*J128,2)</f>
        <v>513.16</v>
      </c>
      <c r="L128" s="151">
        <v>21</v>
      </c>
      <c r="M128" s="151">
        <f>G128*(1+L128/100)</f>
        <v>0</v>
      </c>
      <c r="N128" s="142">
        <v>1.23E-3</v>
      </c>
      <c r="O128" s="142">
        <f>ROUND(E128*N128,5)</f>
        <v>3.5400000000000002E-3</v>
      </c>
      <c r="P128" s="142">
        <v>0</v>
      </c>
      <c r="Q128" s="142">
        <f>ROUND(E128*P128,5)</f>
        <v>0</v>
      </c>
      <c r="R128" s="142"/>
      <c r="S128" s="142"/>
      <c r="T128" s="143">
        <v>0.39</v>
      </c>
      <c r="U128" s="142">
        <f>ROUND(E128*T128,2)</f>
        <v>1.1200000000000001</v>
      </c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 t="s">
        <v>153</v>
      </c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</row>
    <row r="129" spans="1:60" outlineLevel="1" x14ac:dyDescent="0.2">
      <c r="A129" s="138"/>
      <c r="B129" s="138"/>
      <c r="C129" s="176" t="s">
        <v>351</v>
      </c>
      <c r="D129" s="175"/>
      <c r="E129" s="148">
        <v>2.88</v>
      </c>
      <c r="F129" s="151"/>
      <c r="G129" s="151"/>
      <c r="H129" s="151"/>
      <c r="I129" s="151"/>
      <c r="J129" s="151"/>
      <c r="K129" s="151"/>
      <c r="L129" s="151"/>
      <c r="M129" s="151"/>
      <c r="N129" s="142"/>
      <c r="O129" s="142"/>
      <c r="P129" s="142"/>
      <c r="Q129" s="142"/>
      <c r="R129" s="142"/>
      <c r="S129" s="142"/>
      <c r="T129" s="143"/>
      <c r="U129" s="142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 t="s">
        <v>155</v>
      </c>
      <c r="AF129" s="137">
        <v>0</v>
      </c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</row>
    <row r="130" spans="1:60" outlineLevel="1" x14ac:dyDescent="0.2">
      <c r="A130" s="138">
        <v>33</v>
      </c>
      <c r="B130" s="138" t="s">
        <v>352</v>
      </c>
      <c r="C130" s="173" t="s">
        <v>353</v>
      </c>
      <c r="D130" s="142" t="s">
        <v>217</v>
      </c>
      <c r="E130" s="147">
        <v>18</v>
      </c>
      <c r="F130" s="369"/>
      <c r="G130" s="151">
        <f>E130*F130</f>
        <v>0</v>
      </c>
      <c r="H130" s="151">
        <v>55</v>
      </c>
      <c r="I130" s="151">
        <f>ROUND(E130*H130,2)</f>
        <v>990</v>
      </c>
      <c r="J130" s="151">
        <v>0</v>
      </c>
      <c r="K130" s="151">
        <f>ROUND(E130*J130,2)</f>
        <v>0</v>
      </c>
      <c r="L130" s="151">
        <v>21</v>
      </c>
      <c r="M130" s="151">
        <f>G130*(1+L130/100)</f>
        <v>0</v>
      </c>
      <c r="N130" s="142">
        <v>1.4999999999999999E-2</v>
      </c>
      <c r="O130" s="142">
        <f>ROUND(E130*N130,5)</f>
        <v>0.27</v>
      </c>
      <c r="P130" s="142">
        <v>0</v>
      </c>
      <c r="Q130" s="142">
        <f>ROUND(E130*P130,5)</f>
        <v>0</v>
      </c>
      <c r="R130" s="142"/>
      <c r="S130" s="142"/>
      <c r="T130" s="143">
        <v>0</v>
      </c>
      <c r="U130" s="142">
        <f>ROUND(E130*T130,2)</f>
        <v>0</v>
      </c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 t="s">
        <v>188</v>
      </c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</row>
    <row r="131" spans="1:60" outlineLevel="1" x14ac:dyDescent="0.2">
      <c r="A131" s="138"/>
      <c r="B131" s="138"/>
      <c r="C131" s="176" t="s">
        <v>354</v>
      </c>
      <c r="D131" s="175"/>
      <c r="E131" s="148">
        <v>18</v>
      </c>
      <c r="F131" s="151"/>
      <c r="G131" s="151"/>
      <c r="H131" s="151"/>
      <c r="I131" s="151"/>
      <c r="J131" s="151"/>
      <c r="K131" s="151"/>
      <c r="L131" s="151"/>
      <c r="M131" s="151"/>
      <c r="N131" s="142"/>
      <c r="O131" s="142"/>
      <c r="P131" s="142"/>
      <c r="Q131" s="142"/>
      <c r="R131" s="142"/>
      <c r="S131" s="142"/>
      <c r="T131" s="143"/>
      <c r="U131" s="142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 t="s">
        <v>155</v>
      </c>
      <c r="AF131" s="137">
        <v>0</v>
      </c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37"/>
      <c r="BE131" s="137"/>
      <c r="BF131" s="137"/>
      <c r="BG131" s="137"/>
      <c r="BH131" s="137"/>
    </row>
    <row r="132" spans="1:60" x14ac:dyDescent="0.2">
      <c r="A132" s="139" t="s">
        <v>148</v>
      </c>
      <c r="B132" s="139" t="s">
        <v>73</v>
      </c>
      <c r="C132" s="174" t="s">
        <v>74</v>
      </c>
      <c r="D132" s="144"/>
      <c r="E132" s="149"/>
      <c r="F132" s="152"/>
      <c r="G132" s="152">
        <f>SUMIF(AE133:AE142,"&lt;&gt;NOR",G133:G142)</f>
        <v>0</v>
      </c>
      <c r="H132" s="152"/>
      <c r="I132" s="152">
        <f>SUM(I133:I142)</f>
        <v>0</v>
      </c>
      <c r="J132" s="152"/>
      <c r="K132" s="152">
        <f>SUM(K133:K142)</f>
        <v>176303.75</v>
      </c>
      <c r="L132" s="152"/>
      <c r="M132" s="152">
        <f>SUM(M133:M142)</f>
        <v>0</v>
      </c>
      <c r="N132" s="144"/>
      <c r="O132" s="144">
        <f>SUM(O133:O142)</f>
        <v>0</v>
      </c>
      <c r="P132" s="144"/>
      <c r="Q132" s="144">
        <f>SUM(Q133:Q142)</f>
        <v>0</v>
      </c>
      <c r="R132" s="144"/>
      <c r="S132" s="144"/>
      <c r="T132" s="145"/>
      <c r="U132" s="144">
        <f>SUM(U133:U142)</f>
        <v>0</v>
      </c>
      <c r="AE132" t="s">
        <v>149</v>
      </c>
    </row>
    <row r="133" spans="1:60" outlineLevel="1" x14ac:dyDescent="0.2">
      <c r="A133" s="138">
        <v>34</v>
      </c>
      <c r="B133" s="138" t="s">
        <v>361</v>
      </c>
      <c r="C133" s="173" t="s">
        <v>362</v>
      </c>
      <c r="D133" s="142" t="s">
        <v>197</v>
      </c>
      <c r="E133" s="147">
        <v>1</v>
      </c>
      <c r="F133" s="369"/>
      <c r="G133" s="151">
        <f>E133*F133</f>
        <v>0</v>
      </c>
      <c r="H133" s="151">
        <v>0</v>
      </c>
      <c r="I133" s="151">
        <f>ROUND(E133*H133,2)</f>
        <v>0</v>
      </c>
      <c r="J133" s="151">
        <v>46962.5</v>
      </c>
      <c r="K133" s="151">
        <f>ROUND(E133*J133,2)</f>
        <v>46962.5</v>
      </c>
      <c r="L133" s="151">
        <v>21</v>
      </c>
      <c r="M133" s="151">
        <f>G133*(1+L133/100)</f>
        <v>0</v>
      </c>
      <c r="N133" s="142">
        <v>0</v>
      </c>
      <c r="O133" s="142">
        <f>ROUND(E133*N133,5)</f>
        <v>0</v>
      </c>
      <c r="P133" s="142">
        <v>0</v>
      </c>
      <c r="Q133" s="142">
        <f>ROUND(E133*P133,5)</f>
        <v>0</v>
      </c>
      <c r="R133" s="142"/>
      <c r="S133" s="142"/>
      <c r="T133" s="143">
        <v>0</v>
      </c>
      <c r="U133" s="142">
        <f>ROUND(E133*T133,2)</f>
        <v>0</v>
      </c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 t="s">
        <v>153</v>
      </c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137"/>
      <c r="BF133" s="137"/>
      <c r="BG133" s="137"/>
      <c r="BH133" s="137"/>
    </row>
    <row r="134" spans="1:60" ht="22.5" outlineLevel="1" x14ac:dyDescent="0.2">
      <c r="A134" s="138"/>
      <c r="B134" s="138"/>
      <c r="C134" s="329" t="s">
        <v>363</v>
      </c>
      <c r="D134" s="330"/>
      <c r="E134" s="331"/>
      <c r="F134" s="332"/>
      <c r="G134" s="333"/>
      <c r="H134" s="151"/>
      <c r="I134" s="151"/>
      <c r="J134" s="151"/>
      <c r="K134" s="151"/>
      <c r="L134" s="151"/>
      <c r="M134" s="151"/>
      <c r="N134" s="142"/>
      <c r="O134" s="142"/>
      <c r="P134" s="142"/>
      <c r="Q134" s="142"/>
      <c r="R134" s="142"/>
      <c r="S134" s="142"/>
      <c r="T134" s="143"/>
      <c r="U134" s="142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 t="s">
        <v>160</v>
      </c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40" t="str">
        <f>C134</f>
        <v>Kompletní specifikace je uvedena v projektové dokumentaci D.1.1-18 PRVKY PSV</v>
      </c>
      <c r="BB134" s="137"/>
      <c r="BC134" s="137"/>
      <c r="BD134" s="137"/>
      <c r="BE134" s="137"/>
      <c r="BF134" s="137"/>
      <c r="BG134" s="137"/>
      <c r="BH134" s="137"/>
    </row>
    <row r="135" spans="1:60" outlineLevel="1" x14ac:dyDescent="0.2">
      <c r="A135" s="138">
        <v>35</v>
      </c>
      <c r="B135" s="138" t="s">
        <v>364</v>
      </c>
      <c r="C135" s="173" t="s">
        <v>365</v>
      </c>
      <c r="D135" s="142" t="s">
        <v>197</v>
      </c>
      <c r="E135" s="147">
        <v>1</v>
      </c>
      <c r="F135" s="369"/>
      <c r="G135" s="151">
        <f>E135*F135</f>
        <v>0</v>
      </c>
      <c r="H135" s="151">
        <v>0</v>
      </c>
      <c r="I135" s="151">
        <f>ROUND(E135*H135,2)</f>
        <v>0</v>
      </c>
      <c r="J135" s="151">
        <v>36231.25</v>
      </c>
      <c r="K135" s="151">
        <f>ROUND(E135*J135,2)</f>
        <v>36231.25</v>
      </c>
      <c r="L135" s="151">
        <v>21</v>
      </c>
      <c r="M135" s="151">
        <f>G135*(1+L135/100)</f>
        <v>0</v>
      </c>
      <c r="N135" s="142">
        <v>0</v>
      </c>
      <c r="O135" s="142">
        <f>ROUND(E135*N135,5)</f>
        <v>0</v>
      </c>
      <c r="P135" s="142">
        <v>0</v>
      </c>
      <c r="Q135" s="142">
        <f>ROUND(E135*P135,5)</f>
        <v>0</v>
      </c>
      <c r="R135" s="142"/>
      <c r="S135" s="142"/>
      <c r="T135" s="143">
        <v>0</v>
      </c>
      <c r="U135" s="142">
        <f>ROUND(E135*T135,2)</f>
        <v>0</v>
      </c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 t="s">
        <v>153</v>
      </c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7"/>
      <c r="BH135" s="137"/>
    </row>
    <row r="136" spans="1:60" ht="22.5" outlineLevel="1" x14ac:dyDescent="0.2">
      <c r="A136" s="138"/>
      <c r="B136" s="138"/>
      <c r="C136" s="329" t="s">
        <v>363</v>
      </c>
      <c r="D136" s="330"/>
      <c r="E136" s="331"/>
      <c r="F136" s="332"/>
      <c r="G136" s="333"/>
      <c r="H136" s="151"/>
      <c r="I136" s="151"/>
      <c r="J136" s="151"/>
      <c r="K136" s="151"/>
      <c r="L136" s="151"/>
      <c r="M136" s="151"/>
      <c r="N136" s="142"/>
      <c r="O136" s="142"/>
      <c r="P136" s="142"/>
      <c r="Q136" s="142"/>
      <c r="R136" s="142"/>
      <c r="S136" s="142"/>
      <c r="T136" s="143"/>
      <c r="U136" s="142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 t="s">
        <v>160</v>
      </c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40" t="str">
        <f>C136</f>
        <v>Kompletní specifikace je uvedena v projektové dokumentaci D.1.1-18 PRVKY PSV</v>
      </c>
      <c r="BB136" s="137"/>
      <c r="BC136" s="137"/>
      <c r="BD136" s="137"/>
      <c r="BE136" s="137"/>
      <c r="BF136" s="137"/>
      <c r="BG136" s="137"/>
      <c r="BH136" s="137"/>
    </row>
    <row r="137" spans="1:60" outlineLevel="1" x14ac:dyDescent="0.2">
      <c r="A137" s="138">
        <v>36</v>
      </c>
      <c r="B137" s="138" t="s">
        <v>366</v>
      </c>
      <c r="C137" s="173" t="s">
        <v>367</v>
      </c>
      <c r="D137" s="142" t="s">
        <v>197</v>
      </c>
      <c r="E137" s="147">
        <v>1</v>
      </c>
      <c r="F137" s="369"/>
      <c r="G137" s="151">
        <f>E137*F137</f>
        <v>0</v>
      </c>
      <c r="H137" s="151">
        <v>0</v>
      </c>
      <c r="I137" s="151">
        <f>ROUND(E137*H137,2)</f>
        <v>0</v>
      </c>
      <c r="J137" s="151">
        <v>67525</v>
      </c>
      <c r="K137" s="151">
        <f>ROUND(E137*J137,2)</f>
        <v>67525</v>
      </c>
      <c r="L137" s="151">
        <v>21</v>
      </c>
      <c r="M137" s="151">
        <f>G137*(1+L137/100)</f>
        <v>0</v>
      </c>
      <c r="N137" s="142">
        <v>0</v>
      </c>
      <c r="O137" s="142">
        <f>ROUND(E137*N137,5)</f>
        <v>0</v>
      </c>
      <c r="P137" s="142">
        <v>0</v>
      </c>
      <c r="Q137" s="142">
        <f>ROUND(E137*P137,5)</f>
        <v>0</v>
      </c>
      <c r="R137" s="142"/>
      <c r="S137" s="142"/>
      <c r="T137" s="143">
        <v>0</v>
      </c>
      <c r="U137" s="142">
        <f>ROUND(E137*T137,2)</f>
        <v>0</v>
      </c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 t="s">
        <v>153</v>
      </c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  <c r="BG137" s="137"/>
      <c r="BH137" s="137"/>
    </row>
    <row r="138" spans="1:60" ht="22.5" outlineLevel="1" x14ac:dyDescent="0.2">
      <c r="A138" s="138"/>
      <c r="B138" s="138"/>
      <c r="C138" s="329" t="s">
        <v>363</v>
      </c>
      <c r="D138" s="330"/>
      <c r="E138" s="331"/>
      <c r="F138" s="332"/>
      <c r="G138" s="333"/>
      <c r="H138" s="151"/>
      <c r="I138" s="151"/>
      <c r="J138" s="151"/>
      <c r="K138" s="151"/>
      <c r="L138" s="151"/>
      <c r="M138" s="151"/>
      <c r="N138" s="142"/>
      <c r="O138" s="142"/>
      <c r="P138" s="142"/>
      <c r="Q138" s="142"/>
      <c r="R138" s="142"/>
      <c r="S138" s="142"/>
      <c r="T138" s="143"/>
      <c r="U138" s="142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 t="s">
        <v>160</v>
      </c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40" t="str">
        <f>C138</f>
        <v>Kompletní specifikace je uvedena v projektové dokumentaci D.1.1-18 PRVKY PSV</v>
      </c>
      <c r="BB138" s="137"/>
      <c r="BC138" s="137"/>
      <c r="BD138" s="137"/>
      <c r="BE138" s="137"/>
      <c r="BF138" s="137"/>
      <c r="BG138" s="137"/>
      <c r="BH138" s="137"/>
    </row>
    <row r="139" spans="1:60" outlineLevel="1" x14ac:dyDescent="0.2">
      <c r="A139" s="138">
        <v>37</v>
      </c>
      <c r="B139" s="138" t="s">
        <v>368</v>
      </c>
      <c r="C139" s="173" t="s">
        <v>369</v>
      </c>
      <c r="D139" s="142" t="s">
        <v>197</v>
      </c>
      <c r="E139" s="147">
        <v>3</v>
      </c>
      <c r="F139" s="369"/>
      <c r="G139" s="151">
        <f>E139*F139</f>
        <v>0</v>
      </c>
      <c r="H139" s="151">
        <v>0</v>
      </c>
      <c r="I139" s="151">
        <f>ROUND(E139*H139,2)</f>
        <v>0</v>
      </c>
      <c r="J139" s="151">
        <v>7607.5</v>
      </c>
      <c r="K139" s="151">
        <f>ROUND(E139*J139,2)</f>
        <v>22822.5</v>
      </c>
      <c r="L139" s="151">
        <v>21</v>
      </c>
      <c r="M139" s="151">
        <f>G139*(1+L139/100)</f>
        <v>0</v>
      </c>
      <c r="N139" s="142">
        <v>0</v>
      </c>
      <c r="O139" s="142">
        <f>ROUND(E139*N139,5)</f>
        <v>0</v>
      </c>
      <c r="P139" s="142">
        <v>0</v>
      </c>
      <c r="Q139" s="142">
        <f>ROUND(E139*P139,5)</f>
        <v>0</v>
      </c>
      <c r="R139" s="142"/>
      <c r="S139" s="142"/>
      <c r="T139" s="143">
        <v>0</v>
      </c>
      <c r="U139" s="142">
        <f>ROUND(E139*T139,2)</f>
        <v>0</v>
      </c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 t="s">
        <v>153</v>
      </c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137"/>
      <c r="BF139" s="137"/>
      <c r="BG139" s="137"/>
      <c r="BH139" s="137"/>
    </row>
    <row r="140" spans="1:60" ht="22.5" outlineLevel="1" x14ac:dyDescent="0.2">
      <c r="A140" s="138"/>
      <c r="B140" s="138"/>
      <c r="C140" s="329" t="s">
        <v>363</v>
      </c>
      <c r="D140" s="330"/>
      <c r="E140" s="331"/>
      <c r="F140" s="332"/>
      <c r="G140" s="333"/>
      <c r="H140" s="151"/>
      <c r="I140" s="151"/>
      <c r="J140" s="151"/>
      <c r="K140" s="151"/>
      <c r="L140" s="151"/>
      <c r="M140" s="151"/>
      <c r="N140" s="142"/>
      <c r="O140" s="142"/>
      <c r="P140" s="142"/>
      <c r="Q140" s="142"/>
      <c r="R140" s="142"/>
      <c r="S140" s="142"/>
      <c r="T140" s="143"/>
      <c r="U140" s="142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 t="s">
        <v>160</v>
      </c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40" t="str">
        <f>C140</f>
        <v>Kompletní specifikace je uvedena v projektové dokumentaci D.1.1-18 PRVKY PSV</v>
      </c>
      <c r="BB140" s="137"/>
      <c r="BC140" s="137"/>
      <c r="BD140" s="137"/>
      <c r="BE140" s="137"/>
      <c r="BF140" s="137"/>
      <c r="BG140" s="137"/>
      <c r="BH140" s="137"/>
    </row>
    <row r="141" spans="1:60" outlineLevel="1" x14ac:dyDescent="0.2">
      <c r="A141" s="138">
        <v>38</v>
      </c>
      <c r="B141" s="138" t="s">
        <v>370</v>
      </c>
      <c r="C141" s="173" t="s">
        <v>371</v>
      </c>
      <c r="D141" s="142" t="s">
        <v>197</v>
      </c>
      <c r="E141" s="147">
        <v>1</v>
      </c>
      <c r="F141" s="369"/>
      <c r="G141" s="151">
        <f>E141*F141</f>
        <v>0</v>
      </c>
      <c r="H141" s="151">
        <v>0</v>
      </c>
      <c r="I141" s="151">
        <f>ROUND(E141*H141,2)</f>
        <v>0</v>
      </c>
      <c r="J141" s="151">
        <v>2762.5</v>
      </c>
      <c r="K141" s="151">
        <f>ROUND(E141*J141,2)</f>
        <v>2762.5</v>
      </c>
      <c r="L141" s="151">
        <v>21</v>
      </c>
      <c r="M141" s="151">
        <f>G141*(1+L141/100)</f>
        <v>0</v>
      </c>
      <c r="N141" s="142">
        <v>0</v>
      </c>
      <c r="O141" s="142">
        <f>ROUND(E141*N141,5)</f>
        <v>0</v>
      </c>
      <c r="P141" s="142">
        <v>0</v>
      </c>
      <c r="Q141" s="142">
        <f>ROUND(E141*P141,5)</f>
        <v>0</v>
      </c>
      <c r="R141" s="142"/>
      <c r="S141" s="142"/>
      <c r="T141" s="143">
        <v>0</v>
      </c>
      <c r="U141" s="142">
        <f>ROUND(E141*T141,2)</f>
        <v>0</v>
      </c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 t="s">
        <v>153</v>
      </c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</row>
    <row r="142" spans="1:60" ht="22.5" outlineLevel="1" x14ac:dyDescent="0.2">
      <c r="A142" s="138"/>
      <c r="B142" s="138"/>
      <c r="C142" s="329" t="s">
        <v>363</v>
      </c>
      <c r="D142" s="330"/>
      <c r="E142" s="331"/>
      <c r="F142" s="332"/>
      <c r="G142" s="333"/>
      <c r="H142" s="151"/>
      <c r="I142" s="151"/>
      <c r="J142" s="151"/>
      <c r="K142" s="151"/>
      <c r="L142" s="151"/>
      <c r="M142" s="151"/>
      <c r="N142" s="142"/>
      <c r="O142" s="142"/>
      <c r="P142" s="142"/>
      <c r="Q142" s="142"/>
      <c r="R142" s="142"/>
      <c r="S142" s="142"/>
      <c r="T142" s="143"/>
      <c r="U142" s="142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 t="s">
        <v>160</v>
      </c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40" t="str">
        <f>C142</f>
        <v>Kompletní specifikace je uvedena v projektové dokumentaci D.1.1-18 PRVKY PSV</v>
      </c>
      <c r="BB142" s="137"/>
      <c r="BC142" s="137"/>
      <c r="BD142" s="137"/>
      <c r="BE142" s="137"/>
      <c r="BF142" s="137"/>
      <c r="BG142" s="137"/>
      <c r="BH142" s="137"/>
    </row>
    <row r="143" spans="1:60" x14ac:dyDescent="0.2">
      <c r="A143" s="139" t="s">
        <v>148</v>
      </c>
      <c r="B143" s="139" t="s">
        <v>75</v>
      </c>
      <c r="C143" s="174" t="s">
        <v>76</v>
      </c>
      <c r="D143" s="144"/>
      <c r="E143" s="149"/>
      <c r="F143" s="152"/>
      <c r="G143" s="152">
        <f>SUMIF(AE144:AE156,"&lt;&gt;NOR",G144:G156)</f>
        <v>0</v>
      </c>
      <c r="H143" s="152"/>
      <c r="I143" s="152">
        <f>SUM(I144:I156)</f>
        <v>40107.07</v>
      </c>
      <c r="J143" s="152"/>
      <c r="K143" s="152">
        <f>SUM(K144:K156)</f>
        <v>428982.93</v>
      </c>
      <c r="L143" s="152"/>
      <c r="M143" s="152">
        <f>SUM(M144:M156)</f>
        <v>0</v>
      </c>
      <c r="N143" s="144"/>
      <c r="O143" s="144">
        <f>SUM(O144:O156)</f>
        <v>0.39634000000000003</v>
      </c>
      <c r="P143" s="144"/>
      <c r="Q143" s="144">
        <f>SUM(Q144:Q156)</f>
        <v>0</v>
      </c>
      <c r="R143" s="144"/>
      <c r="S143" s="144"/>
      <c r="T143" s="145"/>
      <c r="U143" s="144">
        <f>SUM(U144:U156)</f>
        <v>308.31</v>
      </c>
      <c r="AE143" t="s">
        <v>149</v>
      </c>
    </row>
    <row r="144" spans="1:60" ht="22.5" outlineLevel="1" x14ac:dyDescent="0.2">
      <c r="A144" s="138">
        <v>39</v>
      </c>
      <c r="B144" s="138" t="s">
        <v>372</v>
      </c>
      <c r="C144" s="173" t="s">
        <v>373</v>
      </c>
      <c r="D144" s="142" t="s">
        <v>152</v>
      </c>
      <c r="E144" s="147">
        <v>1265</v>
      </c>
      <c r="F144" s="369"/>
      <c r="G144" s="151">
        <f t="shared" ref="G144:G145" si="3">E144*F144</f>
        <v>0</v>
      </c>
      <c r="H144" s="151">
        <v>0</v>
      </c>
      <c r="I144" s="151">
        <f>ROUND(E144*H144,2)</f>
        <v>0</v>
      </c>
      <c r="J144" s="151">
        <v>49.9</v>
      </c>
      <c r="K144" s="151">
        <f>ROUND(E144*J144,2)</f>
        <v>63123.5</v>
      </c>
      <c r="L144" s="151">
        <v>21</v>
      </c>
      <c r="M144" s="151">
        <f>G144*(1+L144/100)</f>
        <v>0</v>
      </c>
      <c r="N144" s="142">
        <v>0</v>
      </c>
      <c r="O144" s="142">
        <f>ROUND(E144*N144,5)</f>
        <v>0</v>
      </c>
      <c r="P144" s="142">
        <v>0</v>
      </c>
      <c r="Q144" s="142">
        <f>ROUND(E144*P144,5)</f>
        <v>0</v>
      </c>
      <c r="R144" s="142"/>
      <c r="S144" s="142"/>
      <c r="T144" s="143">
        <v>0.109</v>
      </c>
      <c r="U144" s="142">
        <f>ROUND(E144*T144,2)</f>
        <v>137.88999999999999</v>
      </c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 t="s">
        <v>153</v>
      </c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</row>
    <row r="145" spans="1:60" outlineLevel="1" x14ac:dyDescent="0.2">
      <c r="A145" s="138">
        <v>40</v>
      </c>
      <c r="B145" s="138" t="s">
        <v>374</v>
      </c>
      <c r="C145" s="173" t="s">
        <v>375</v>
      </c>
      <c r="D145" s="142" t="s">
        <v>152</v>
      </c>
      <c r="E145" s="147">
        <v>39215</v>
      </c>
      <c r="F145" s="369"/>
      <c r="G145" s="151">
        <f t="shared" si="3"/>
        <v>0</v>
      </c>
      <c r="H145" s="151">
        <v>0</v>
      </c>
      <c r="I145" s="151">
        <f>ROUND(E145*H145,2)</f>
        <v>0</v>
      </c>
      <c r="J145" s="151">
        <v>1.5</v>
      </c>
      <c r="K145" s="151">
        <f>ROUND(E145*J145,2)</f>
        <v>58822.5</v>
      </c>
      <c r="L145" s="151">
        <v>21</v>
      </c>
      <c r="M145" s="151">
        <f>G145*(1+L145/100)</f>
        <v>0</v>
      </c>
      <c r="N145" s="142">
        <v>0</v>
      </c>
      <c r="O145" s="142">
        <f>ROUND(E145*N145,5)</f>
        <v>0</v>
      </c>
      <c r="P145" s="142">
        <v>0</v>
      </c>
      <c r="Q145" s="142">
        <f>ROUND(E145*P145,5)</f>
        <v>0</v>
      </c>
      <c r="R145" s="142"/>
      <c r="S145" s="142"/>
      <c r="T145" s="143">
        <v>0</v>
      </c>
      <c r="U145" s="142">
        <f>ROUND(E145*T145,2)</f>
        <v>0</v>
      </c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 t="s">
        <v>153</v>
      </c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BG145" s="137"/>
      <c r="BH145" s="137"/>
    </row>
    <row r="146" spans="1:60" outlineLevel="1" x14ac:dyDescent="0.2">
      <c r="A146" s="138"/>
      <c r="B146" s="138"/>
      <c r="C146" s="176" t="s">
        <v>376</v>
      </c>
      <c r="D146" s="175"/>
      <c r="E146" s="148">
        <v>39215</v>
      </c>
      <c r="F146" s="151"/>
      <c r="G146" s="151"/>
      <c r="H146" s="151"/>
      <c r="I146" s="151"/>
      <c r="J146" s="151"/>
      <c r="K146" s="151"/>
      <c r="L146" s="151"/>
      <c r="M146" s="151"/>
      <c r="N146" s="142"/>
      <c r="O146" s="142"/>
      <c r="P146" s="142"/>
      <c r="Q146" s="142"/>
      <c r="R146" s="142"/>
      <c r="S146" s="142"/>
      <c r="T146" s="143"/>
      <c r="U146" s="142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 t="s">
        <v>155</v>
      </c>
      <c r="AF146" s="137">
        <v>0</v>
      </c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  <c r="BG146" s="137"/>
      <c r="BH146" s="137"/>
    </row>
    <row r="147" spans="1:60" ht="22.5" outlineLevel="1" x14ac:dyDescent="0.2">
      <c r="A147" s="138">
        <v>41</v>
      </c>
      <c r="B147" s="138" t="s">
        <v>377</v>
      </c>
      <c r="C147" s="173" t="s">
        <v>378</v>
      </c>
      <c r="D147" s="142" t="s">
        <v>152</v>
      </c>
      <c r="E147" s="147">
        <v>2530</v>
      </c>
      <c r="F147" s="369"/>
      <c r="G147" s="151">
        <f>E147*F147</f>
        <v>0</v>
      </c>
      <c r="H147" s="151">
        <v>0</v>
      </c>
      <c r="I147" s="151">
        <f>ROUND(E147*H147,2)</f>
        <v>0</v>
      </c>
      <c r="J147" s="151">
        <v>45.5</v>
      </c>
      <c r="K147" s="151">
        <f>ROUND(E147*J147,2)</f>
        <v>115115</v>
      </c>
      <c r="L147" s="151">
        <v>21</v>
      </c>
      <c r="M147" s="151">
        <f>G147*(1+L147/100)</f>
        <v>0</v>
      </c>
      <c r="N147" s="142">
        <v>0</v>
      </c>
      <c r="O147" s="142">
        <f>ROUND(E147*N147,5)</f>
        <v>0</v>
      </c>
      <c r="P147" s="142">
        <v>0</v>
      </c>
      <c r="Q147" s="142">
        <f>ROUND(E147*P147,5)</f>
        <v>0</v>
      </c>
      <c r="R147" s="142"/>
      <c r="S147" s="142"/>
      <c r="T147" s="143">
        <v>0</v>
      </c>
      <c r="U147" s="142">
        <f>ROUND(E147*T147,2)</f>
        <v>0</v>
      </c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 t="s">
        <v>153</v>
      </c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137"/>
      <c r="BG147" s="137"/>
      <c r="BH147" s="137"/>
    </row>
    <row r="148" spans="1:60" outlineLevel="1" x14ac:dyDescent="0.2">
      <c r="A148" s="138"/>
      <c r="B148" s="138"/>
      <c r="C148" s="176" t="s">
        <v>379</v>
      </c>
      <c r="D148" s="175"/>
      <c r="E148" s="148">
        <v>2530</v>
      </c>
      <c r="F148" s="151"/>
      <c r="G148" s="151"/>
      <c r="H148" s="151"/>
      <c r="I148" s="151"/>
      <c r="J148" s="151"/>
      <c r="K148" s="151"/>
      <c r="L148" s="151"/>
      <c r="M148" s="151"/>
      <c r="N148" s="142"/>
      <c r="O148" s="142"/>
      <c r="P148" s="142"/>
      <c r="Q148" s="142"/>
      <c r="R148" s="142"/>
      <c r="S148" s="142"/>
      <c r="T148" s="143"/>
      <c r="U148" s="142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 t="s">
        <v>155</v>
      </c>
      <c r="AF148" s="137">
        <v>0</v>
      </c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  <c r="BG148" s="137"/>
      <c r="BH148" s="137"/>
    </row>
    <row r="149" spans="1:60" ht="22.5" outlineLevel="1" x14ac:dyDescent="0.2">
      <c r="A149" s="138">
        <v>42</v>
      </c>
      <c r="B149" s="138" t="s">
        <v>380</v>
      </c>
      <c r="C149" s="173" t="s">
        <v>381</v>
      </c>
      <c r="D149" s="142" t="s">
        <v>382</v>
      </c>
      <c r="E149" s="147">
        <v>100</v>
      </c>
      <c r="F149" s="369"/>
      <c r="G149" s="151">
        <f>E149*F149</f>
        <v>0</v>
      </c>
      <c r="H149" s="151">
        <v>0</v>
      </c>
      <c r="I149" s="151">
        <f>ROUND(E149*H149,2)</f>
        <v>0</v>
      </c>
      <c r="J149" s="151">
        <v>160</v>
      </c>
      <c r="K149" s="151">
        <f>ROUND(E149*J149,2)</f>
        <v>16000</v>
      </c>
      <c r="L149" s="151">
        <v>21</v>
      </c>
      <c r="M149" s="151">
        <f>G149*(1+L149/100)</f>
        <v>0</v>
      </c>
      <c r="N149" s="142">
        <v>0</v>
      </c>
      <c r="O149" s="142">
        <f>ROUND(E149*N149,5)</f>
        <v>0</v>
      </c>
      <c r="P149" s="142">
        <v>0</v>
      </c>
      <c r="Q149" s="142">
        <f>ROUND(E149*P149,5)</f>
        <v>0</v>
      </c>
      <c r="R149" s="142"/>
      <c r="S149" s="142"/>
      <c r="T149" s="143">
        <v>0</v>
      </c>
      <c r="U149" s="142">
        <f>ROUND(E149*T149,2)</f>
        <v>0</v>
      </c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 t="s">
        <v>153</v>
      </c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  <c r="BG149" s="137"/>
      <c r="BH149" s="137"/>
    </row>
    <row r="150" spans="1:60" outlineLevel="1" x14ac:dyDescent="0.2">
      <c r="A150" s="138"/>
      <c r="B150" s="138"/>
      <c r="C150" s="176" t="s">
        <v>383</v>
      </c>
      <c r="D150" s="175"/>
      <c r="E150" s="148">
        <v>100</v>
      </c>
      <c r="F150" s="151"/>
      <c r="G150" s="151"/>
      <c r="H150" s="151"/>
      <c r="I150" s="151"/>
      <c r="J150" s="151"/>
      <c r="K150" s="151"/>
      <c r="L150" s="151"/>
      <c r="M150" s="151"/>
      <c r="N150" s="142"/>
      <c r="O150" s="142"/>
      <c r="P150" s="142"/>
      <c r="Q150" s="142"/>
      <c r="R150" s="142"/>
      <c r="S150" s="142"/>
      <c r="T150" s="143"/>
      <c r="U150" s="142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 t="s">
        <v>155</v>
      </c>
      <c r="AF150" s="137">
        <v>0</v>
      </c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137"/>
      <c r="BF150" s="137"/>
      <c r="BG150" s="137"/>
      <c r="BH150" s="137"/>
    </row>
    <row r="151" spans="1:60" outlineLevel="1" x14ac:dyDescent="0.2">
      <c r="A151" s="138">
        <v>43</v>
      </c>
      <c r="B151" s="138" t="s">
        <v>384</v>
      </c>
      <c r="C151" s="173" t="s">
        <v>385</v>
      </c>
      <c r="D151" s="142" t="s">
        <v>152</v>
      </c>
      <c r="E151" s="147">
        <v>1265</v>
      </c>
      <c r="F151" s="369"/>
      <c r="G151" s="151">
        <f t="shared" ref="G151:G152" si="4">E151*F151</f>
        <v>0</v>
      </c>
      <c r="H151" s="151">
        <v>0</v>
      </c>
      <c r="I151" s="151">
        <f>ROUND(E151*H151,2)</f>
        <v>0</v>
      </c>
      <c r="J151" s="151">
        <v>17.7</v>
      </c>
      <c r="K151" s="151">
        <f>ROUND(E151*J151,2)</f>
        <v>22390.5</v>
      </c>
      <c r="L151" s="151">
        <v>21</v>
      </c>
      <c r="M151" s="151">
        <f>G151*(1+L151/100)</f>
        <v>0</v>
      </c>
      <c r="N151" s="142">
        <v>0</v>
      </c>
      <c r="O151" s="142">
        <f>ROUND(E151*N151,5)</f>
        <v>0</v>
      </c>
      <c r="P151" s="142">
        <v>0</v>
      </c>
      <c r="Q151" s="142">
        <f>ROUND(E151*P151,5)</f>
        <v>0</v>
      </c>
      <c r="R151" s="142"/>
      <c r="S151" s="142"/>
      <c r="T151" s="143">
        <v>0.04</v>
      </c>
      <c r="U151" s="142">
        <f>ROUND(E151*T151,2)</f>
        <v>50.6</v>
      </c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 t="s">
        <v>153</v>
      </c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7"/>
      <c r="BD151" s="137"/>
      <c r="BE151" s="137"/>
      <c r="BF151" s="137"/>
      <c r="BG151" s="137"/>
      <c r="BH151" s="137"/>
    </row>
    <row r="152" spans="1:60" outlineLevel="1" x14ac:dyDescent="0.2">
      <c r="A152" s="138">
        <v>44</v>
      </c>
      <c r="B152" s="138" t="s">
        <v>386</v>
      </c>
      <c r="C152" s="173" t="s">
        <v>387</v>
      </c>
      <c r="D152" s="142" t="s">
        <v>152</v>
      </c>
      <c r="E152" s="147">
        <v>2530</v>
      </c>
      <c r="F152" s="369"/>
      <c r="G152" s="151">
        <f t="shared" si="4"/>
        <v>0</v>
      </c>
      <c r="H152" s="151">
        <v>15.7</v>
      </c>
      <c r="I152" s="151">
        <f>ROUND(E152*H152,2)</f>
        <v>39721</v>
      </c>
      <c r="J152" s="151">
        <v>0</v>
      </c>
      <c r="K152" s="151">
        <f>ROUND(E152*J152,2)</f>
        <v>0</v>
      </c>
      <c r="L152" s="151">
        <v>21</v>
      </c>
      <c r="M152" s="151">
        <f>G152*(1+L152/100)</f>
        <v>0</v>
      </c>
      <c r="N152" s="142">
        <v>1.2999999999999999E-4</v>
      </c>
      <c r="O152" s="142">
        <f>ROUND(E152*N152,5)</f>
        <v>0.32890000000000003</v>
      </c>
      <c r="P152" s="142">
        <v>0</v>
      </c>
      <c r="Q152" s="142">
        <f>ROUND(E152*P152,5)</f>
        <v>0</v>
      </c>
      <c r="R152" s="142"/>
      <c r="S152" s="142"/>
      <c r="T152" s="143">
        <v>0</v>
      </c>
      <c r="U152" s="142">
        <f>ROUND(E152*T152,2)</f>
        <v>0</v>
      </c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 t="s">
        <v>153</v>
      </c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137"/>
      <c r="BG152" s="137"/>
      <c r="BH152" s="137"/>
    </row>
    <row r="153" spans="1:60" outlineLevel="1" x14ac:dyDescent="0.2">
      <c r="A153" s="138"/>
      <c r="B153" s="138"/>
      <c r="C153" s="176" t="s">
        <v>388</v>
      </c>
      <c r="D153" s="175"/>
      <c r="E153" s="148">
        <v>2530</v>
      </c>
      <c r="F153" s="151"/>
      <c r="G153" s="151"/>
      <c r="H153" s="151"/>
      <c r="I153" s="151"/>
      <c r="J153" s="151"/>
      <c r="K153" s="151"/>
      <c r="L153" s="151"/>
      <c r="M153" s="151"/>
      <c r="N153" s="142"/>
      <c r="O153" s="142"/>
      <c r="P153" s="142"/>
      <c r="Q153" s="142"/>
      <c r="R153" s="142"/>
      <c r="S153" s="142"/>
      <c r="T153" s="143"/>
      <c r="U153" s="142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 t="s">
        <v>155</v>
      </c>
      <c r="AF153" s="137">
        <v>0</v>
      </c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137"/>
      <c r="BG153" s="137"/>
      <c r="BH153" s="137"/>
    </row>
    <row r="154" spans="1:60" ht="22.5" outlineLevel="1" x14ac:dyDescent="0.2">
      <c r="A154" s="138">
        <v>45</v>
      </c>
      <c r="B154" s="138" t="s">
        <v>389</v>
      </c>
      <c r="C154" s="173" t="s">
        <v>390</v>
      </c>
      <c r="D154" s="142" t="s">
        <v>152</v>
      </c>
      <c r="E154" s="147">
        <v>1265</v>
      </c>
      <c r="F154" s="369"/>
      <c r="G154" s="151">
        <f t="shared" ref="G154:G156" si="5">E154*F154</f>
        <v>0</v>
      </c>
      <c r="H154" s="151">
        <v>0</v>
      </c>
      <c r="I154" s="151">
        <f>ROUND(E154*H154,2)</f>
        <v>0</v>
      </c>
      <c r="J154" s="151">
        <v>32.200000000000003</v>
      </c>
      <c r="K154" s="151">
        <f>ROUND(E154*J154,2)</f>
        <v>40733</v>
      </c>
      <c r="L154" s="151">
        <v>21</v>
      </c>
      <c r="M154" s="151">
        <f>G154*(1+L154/100)</f>
        <v>0</v>
      </c>
      <c r="N154" s="142">
        <v>0</v>
      </c>
      <c r="O154" s="142">
        <f>ROUND(E154*N154,5)</f>
        <v>0</v>
      </c>
      <c r="P154" s="142">
        <v>0</v>
      </c>
      <c r="Q154" s="142">
        <f>ROUND(E154*P154,5)</f>
        <v>0</v>
      </c>
      <c r="R154" s="142"/>
      <c r="S154" s="142"/>
      <c r="T154" s="143">
        <v>7.0000000000000007E-2</v>
      </c>
      <c r="U154" s="142">
        <f>ROUND(E154*T154,2)</f>
        <v>88.55</v>
      </c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 t="s">
        <v>153</v>
      </c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BG154" s="137"/>
      <c r="BH154" s="137"/>
    </row>
    <row r="155" spans="1:60" outlineLevel="1" x14ac:dyDescent="0.2">
      <c r="A155" s="138">
        <v>46</v>
      </c>
      <c r="B155" s="138" t="s">
        <v>391</v>
      </c>
      <c r="C155" s="173" t="s">
        <v>392</v>
      </c>
      <c r="D155" s="142" t="s">
        <v>152</v>
      </c>
      <c r="E155" s="147">
        <v>1265</v>
      </c>
      <c r="F155" s="369"/>
      <c r="G155" s="151">
        <f t="shared" si="5"/>
        <v>0</v>
      </c>
      <c r="H155" s="151">
        <v>0</v>
      </c>
      <c r="I155" s="151">
        <f>ROUND(E155*H155,2)</f>
        <v>0</v>
      </c>
      <c r="J155" s="151">
        <v>10.6</v>
      </c>
      <c r="K155" s="151">
        <f>ROUND(E155*J155,2)</f>
        <v>13409</v>
      </c>
      <c r="L155" s="151">
        <v>21</v>
      </c>
      <c r="M155" s="151">
        <f>G155*(1+L155/100)</f>
        <v>0</v>
      </c>
      <c r="N155" s="142">
        <v>0</v>
      </c>
      <c r="O155" s="142">
        <f>ROUND(E155*N155,5)</f>
        <v>0</v>
      </c>
      <c r="P155" s="142">
        <v>0</v>
      </c>
      <c r="Q155" s="142">
        <f>ROUND(E155*P155,5)</f>
        <v>0</v>
      </c>
      <c r="R155" s="142"/>
      <c r="S155" s="142"/>
      <c r="T155" s="143">
        <v>2.4E-2</v>
      </c>
      <c r="U155" s="142">
        <f>ROUND(E155*T155,2)</f>
        <v>30.36</v>
      </c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 t="s">
        <v>153</v>
      </c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  <c r="AZ155" s="137"/>
      <c r="BA155" s="137"/>
      <c r="BB155" s="137"/>
      <c r="BC155" s="137"/>
      <c r="BD155" s="137"/>
      <c r="BE155" s="137"/>
      <c r="BF155" s="137"/>
      <c r="BG155" s="137"/>
      <c r="BH155" s="137"/>
    </row>
    <row r="156" spans="1:60" ht="22.5" outlineLevel="1" x14ac:dyDescent="0.2">
      <c r="A156" s="138">
        <v>47</v>
      </c>
      <c r="B156" s="138" t="s">
        <v>393</v>
      </c>
      <c r="C156" s="173" t="s">
        <v>394</v>
      </c>
      <c r="D156" s="142" t="s">
        <v>395</v>
      </c>
      <c r="E156" s="147">
        <v>3</v>
      </c>
      <c r="F156" s="369"/>
      <c r="G156" s="151">
        <f t="shared" si="5"/>
        <v>0</v>
      </c>
      <c r="H156" s="151">
        <v>128.69</v>
      </c>
      <c r="I156" s="151">
        <f>ROUND(E156*H156,2)</f>
        <v>386.07</v>
      </c>
      <c r="J156" s="151">
        <v>33129.81</v>
      </c>
      <c r="K156" s="151">
        <f>ROUND(E156*J156,2)</f>
        <v>99389.43</v>
      </c>
      <c r="L156" s="151">
        <v>21</v>
      </c>
      <c r="M156" s="151">
        <f>G156*(1+L156/100)</f>
        <v>0</v>
      </c>
      <c r="N156" s="142">
        <v>2.248E-2</v>
      </c>
      <c r="O156" s="142">
        <f>ROUND(E156*N156,5)</f>
        <v>6.744E-2</v>
      </c>
      <c r="P156" s="142">
        <v>0</v>
      </c>
      <c r="Q156" s="142">
        <f>ROUND(E156*P156,5)</f>
        <v>0</v>
      </c>
      <c r="R156" s="142"/>
      <c r="S156" s="142"/>
      <c r="T156" s="143">
        <v>0.30171999999999999</v>
      </c>
      <c r="U156" s="142">
        <f>ROUND(E156*T156,2)</f>
        <v>0.91</v>
      </c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 t="s">
        <v>396</v>
      </c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7"/>
      <c r="BE156" s="137"/>
      <c r="BF156" s="137"/>
      <c r="BG156" s="137"/>
      <c r="BH156" s="137"/>
    </row>
    <row r="157" spans="1:60" x14ac:dyDescent="0.2">
      <c r="A157" s="139" t="s">
        <v>148</v>
      </c>
      <c r="B157" s="139" t="s">
        <v>77</v>
      </c>
      <c r="C157" s="174" t="s">
        <v>78</v>
      </c>
      <c r="D157" s="144"/>
      <c r="E157" s="149"/>
      <c r="F157" s="152"/>
      <c r="G157" s="152">
        <f>SUMIF(AE158:AE158,"&lt;&gt;NOR",G158:G158)</f>
        <v>0</v>
      </c>
      <c r="H157" s="152"/>
      <c r="I157" s="152">
        <f>SUM(I158:I158)</f>
        <v>262.5</v>
      </c>
      <c r="J157" s="152"/>
      <c r="K157" s="152">
        <f>SUM(K158:K158)</f>
        <v>18987.5</v>
      </c>
      <c r="L157" s="152"/>
      <c r="M157" s="152">
        <f>SUM(M158:M158)</f>
        <v>0</v>
      </c>
      <c r="N157" s="144"/>
      <c r="O157" s="144">
        <f>SUM(O158:O158)</f>
        <v>1.4E-2</v>
      </c>
      <c r="P157" s="144"/>
      <c r="Q157" s="144">
        <f>SUM(Q158:Q158)</f>
        <v>0</v>
      </c>
      <c r="R157" s="144"/>
      <c r="S157" s="144"/>
      <c r="T157" s="145"/>
      <c r="U157" s="144">
        <f>SUM(U158:U158)</f>
        <v>107.8</v>
      </c>
      <c r="AE157" t="s">
        <v>149</v>
      </c>
    </row>
    <row r="158" spans="1:60" outlineLevel="1" x14ac:dyDescent="0.2">
      <c r="A158" s="138">
        <v>48</v>
      </c>
      <c r="B158" s="138" t="s">
        <v>399</v>
      </c>
      <c r="C158" s="173" t="s">
        <v>400</v>
      </c>
      <c r="D158" s="142" t="s">
        <v>152</v>
      </c>
      <c r="E158" s="147">
        <v>350</v>
      </c>
      <c r="F158" s="369"/>
      <c r="G158" s="151">
        <f>E158*F158</f>
        <v>0</v>
      </c>
      <c r="H158" s="151">
        <v>0.75</v>
      </c>
      <c r="I158" s="151">
        <f>ROUND(E158*H158,2)</f>
        <v>262.5</v>
      </c>
      <c r="J158" s="151">
        <v>54.25</v>
      </c>
      <c r="K158" s="151">
        <f>ROUND(E158*J158,2)</f>
        <v>18987.5</v>
      </c>
      <c r="L158" s="151">
        <v>21</v>
      </c>
      <c r="M158" s="151">
        <f>G158*(1+L158/100)</f>
        <v>0</v>
      </c>
      <c r="N158" s="142">
        <v>4.0000000000000003E-5</v>
      </c>
      <c r="O158" s="142">
        <f>ROUND(E158*N158,5)</f>
        <v>1.4E-2</v>
      </c>
      <c r="P158" s="142">
        <v>0</v>
      </c>
      <c r="Q158" s="142">
        <f>ROUND(E158*P158,5)</f>
        <v>0</v>
      </c>
      <c r="R158" s="142"/>
      <c r="S158" s="142"/>
      <c r="T158" s="143">
        <v>0.308</v>
      </c>
      <c r="U158" s="142">
        <f>ROUND(E158*T158,2)</f>
        <v>107.8</v>
      </c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 t="s">
        <v>153</v>
      </c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  <c r="AV158" s="137"/>
      <c r="AW158" s="137"/>
      <c r="AX158" s="137"/>
      <c r="AY158" s="137"/>
      <c r="AZ158" s="137"/>
      <c r="BA158" s="137"/>
      <c r="BB158" s="137"/>
      <c r="BC158" s="137"/>
      <c r="BD158" s="137"/>
      <c r="BE158" s="137"/>
      <c r="BF158" s="137"/>
      <c r="BG158" s="137"/>
      <c r="BH158" s="137"/>
    </row>
    <row r="159" spans="1:60" x14ac:dyDescent="0.2">
      <c r="A159" s="139" t="s">
        <v>148</v>
      </c>
      <c r="B159" s="139" t="s">
        <v>79</v>
      </c>
      <c r="C159" s="174" t="s">
        <v>80</v>
      </c>
      <c r="D159" s="144"/>
      <c r="E159" s="149"/>
      <c r="F159" s="152"/>
      <c r="G159" s="152">
        <f>SUMIF(AE160:AE181,"&lt;&gt;NOR",G160:G181)</f>
        <v>0</v>
      </c>
      <c r="H159" s="152"/>
      <c r="I159" s="152">
        <f>SUM(I160:I181)</f>
        <v>664.46</v>
      </c>
      <c r="J159" s="152"/>
      <c r="K159" s="152">
        <f>SUM(K160:K181)</f>
        <v>19054.689999999999</v>
      </c>
      <c r="L159" s="152"/>
      <c r="M159" s="152">
        <f>SUM(M160:M181)</f>
        <v>0</v>
      </c>
      <c r="N159" s="144"/>
      <c r="O159" s="144">
        <f>SUM(O160:O181)</f>
        <v>2.7929999999999996E-2</v>
      </c>
      <c r="P159" s="144"/>
      <c r="Q159" s="144">
        <f>SUM(Q160:Q181)</f>
        <v>33.068840000000002</v>
      </c>
      <c r="R159" s="144"/>
      <c r="S159" s="144"/>
      <c r="T159" s="145"/>
      <c r="U159" s="144">
        <f>SUM(U160:U181)</f>
        <v>48.949999999999996</v>
      </c>
      <c r="AE159" t="s">
        <v>149</v>
      </c>
    </row>
    <row r="160" spans="1:60" outlineLevel="1" x14ac:dyDescent="0.2">
      <c r="A160" s="138">
        <v>49</v>
      </c>
      <c r="B160" s="138" t="s">
        <v>401</v>
      </c>
      <c r="C160" s="173" t="s">
        <v>402</v>
      </c>
      <c r="D160" s="142" t="s">
        <v>158</v>
      </c>
      <c r="E160" s="147">
        <v>5.07</v>
      </c>
      <c r="F160" s="369"/>
      <c r="G160" s="151">
        <f>E160*F160</f>
        <v>0</v>
      </c>
      <c r="H160" s="151">
        <v>30.41</v>
      </c>
      <c r="I160" s="151">
        <f>ROUND(E160*H160,2)</f>
        <v>154.18</v>
      </c>
      <c r="J160" s="151">
        <v>755.59</v>
      </c>
      <c r="K160" s="151">
        <f>ROUND(E160*J160,2)</f>
        <v>3830.84</v>
      </c>
      <c r="L160" s="151">
        <v>21</v>
      </c>
      <c r="M160" s="151">
        <f>G160*(1+L160/100)</f>
        <v>0</v>
      </c>
      <c r="N160" s="142">
        <v>1.2800000000000001E-3</v>
      </c>
      <c r="O160" s="142">
        <f>ROUND(E160*N160,5)</f>
        <v>6.4900000000000001E-3</v>
      </c>
      <c r="P160" s="142">
        <v>1.8</v>
      </c>
      <c r="Q160" s="142">
        <f>ROUND(E160*P160,5)</f>
        <v>9.1259999999999994</v>
      </c>
      <c r="R160" s="142"/>
      <c r="S160" s="142"/>
      <c r="T160" s="143">
        <v>1.52</v>
      </c>
      <c r="U160" s="142">
        <f>ROUND(E160*T160,2)</f>
        <v>7.71</v>
      </c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 t="s">
        <v>153</v>
      </c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7"/>
      <c r="AW160" s="137"/>
      <c r="AX160" s="137"/>
      <c r="AY160" s="137"/>
      <c r="AZ160" s="137"/>
      <c r="BA160" s="137"/>
      <c r="BB160" s="137"/>
      <c r="BC160" s="137"/>
      <c r="BD160" s="137"/>
      <c r="BE160" s="137"/>
      <c r="BF160" s="137"/>
      <c r="BG160" s="137"/>
      <c r="BH160" s="137"/>
    </row>
    <row r="161" spans="1:60" ht="22.5" outlineLevel="1" x14ac:dyDescent="0.2">
      <c r="A161" s="138"/>
      <c r="B161" s="138"/>
      <c r="C161" s="176" t="s">
        <v>403</v>
      </c>
      <c r="D161" s="175"/>
      <c r="E161" s="148">
        <v>2.73</v>
      </c>
      <c r="F161" s="151"/>
      <c r="G161" s="151"/>
      <c r="H161" s="151"/>
      <c r="I161" s="151"/>
      <c r="J161" s="151"/>
      <c r="K161" s="151"/>
      <c r="L161" s="151"/>
      <c r="M161" s="151"/>
      <c r="N161" s="142"/>
      <c r="O161" s="142"/>
      <c r="P161" s="142"/>
      <c r="Q161" s="142"/>
      <c r="R161" s="142"/>
      <c r="S161" s="142"/>
      <c r="T161" s="143"/>
      <c r="U161" s="142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 t="s">
        <v>155</v>
      </c>
      <c r="AF161" s="137">
        <v>0</v>
      </c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  <c r="AZ161" s="137"/>
      <c r="BA161" s="137"/>
      <c r="BB161" s="137"/>
      <c r="BC161" s="137"/>
      <c r="BD161" s="137"/>
      <c r="BE161" s="137"/>
      <c r="BF161" s="137"/>
      <c r="BG161" s="137"/>
      <c r="BH161" s="137"/>
    </row>
    <row r="162" spans="1:60" outlineLevel="1" x14ac:dyDescent="0.2">
      <c r="A162" s="138"/>
      <c r="B162" s="138"/>
      <c r="C162" s="176" t="s">
        <v>404</v>
      </c>
      <c r="D162" s="175"/>
      <c r="E162" s="148">
        <v>1.35</v>
      </c>
      <c r="F162" s="151"/>
      <c r="G162" s="151"/>
      <c r="H162" s="151"/>
      <c r="I162" s="151"/>
      <c r="J162" s="151"/>
      <c r="K162" s="151"/>
      <c r="L162" s="151"/>
      <c r="M162" s="151"/>
      <c r="N162" s="142"/>
      <c r="O162" s="142"/>
      <c r="P162" s="142"/>
      <c r="Q162" s="142"/>
      <c r="R162" s="142"/>
      <c r="S162" s="142"/>
      <c r="T162" s="143"/>
      <c r="U162" s="142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 t="s">
        <v>155</v>
      </c>
      <c r="AF162" s="137">
        <v>0</v>
      </c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137"/>
      <c r="AV162" s="137"/>
      <c r="AW162" s="137"/>
      <c r="AX162" s="137"/>
      <c r="AY162" s="137"/>
      <c r="AZ162" s="137"/>
      <c r="BA162" s="137"/>
      <c r="BB162" s="137"/>
      <c r="BC162" s="137"/>
      <c r="BD162" s="137"/>
      <c r="BE162" s="137"/>
      <c r="BF162" s="137"/>
      <c r="BG162" s="137"/>
      <c r="BH162" s="137"/>
    </row>
    <row r="163" spans="1:60" ht="22.5" outlineLevel="1" x14ac:dyDescent="0.2">
      <c r="A163" s="138"/>
      <c r="B163" s="138"/>
      <c r="C163" s="176" t="s">
        <v>405</v>
      </c>
      <c r="D163" s="175"/>
      <c r="E163" s="148">
        <v>0.99</v>
      </c>
      <c r="F163" s="151"/>
      <c r="G163" s="151"/>
      <c r="H163" s="151"/>
      <c r="I163" s="151"/>
      <c r="J163" s="151"/>
      <c r="K163" s="151"/>
      <c r="L163" s="151"/>
      <c r="M163" s="151"/>
      <c r="N163" s="142"/>
      <c r="O163" s="142"/>
      <c r="P163" s="142"/>
      <c r="Q163" s="142"/>
      <c r="R163" s="142"/>
      <c r="S163" s="142"/>
      <c r="T163" s="143"/>
      <c r="U163" s="142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 t="s">
        <v>155</v>
      </c>
      <c r="AF163" s="137">
        <v>0</v>
      </c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  <c r="AV163" s="137"/>
      <c r="AW163" s="137"/>
      <c r="AX163" s="137"/>
      <c r="AY163" s="137"/>
      <c r="AZ163" s="137"/>
      <c r="BA163" s="137"/>
      <c r="BB163" s="137"/>
      <c r="BC163" s="137"/>
      <c r="BD163" s="137"/>
      <c r="BE163" s="137"/>
      <c r="BF163" s="137"/>
      <c r="BG163" s="137"/>
      <c r="BH163" s="137"/>
    </row>
    <row r="164" spans="1:60" outlineLevel="1" x14ac:dyDescent="0.2">
      <c r="A164" s="138">
        <v>50</v>
      </c>
      <c r="B164" s="138" t="s">
        <v>406</v>
      </c>
      <c r="C164" s="173" t="s">
        <v>407</v>
      </c>
      <c r="D164" s="142" t="s">
        <v>158</v>
      </c>
      <c r="E164" s="147">
        <v>4.0999999999999996</v>
      </c>
      <c r="F164" s="369"/>
      <c r="G164" s="151">
        <f>E164*F164</f>
        <v>0</v>
      </c>
      <c r="H164" s="151">
        <v>26.26</v>
      </c>
      <c r="I164" s="151">
        <f>ROUND(E164*H164,2)</f>
        <v>107.67</v>
      </c>
      <c r="J164" s="151">
        <v>482.74</v>
      </c>
      <c r="K164" s="151">
        <f>ROUND(E164*J164,2)</f>
        <v>1979.23</v>
      </c>
      <c r="L164" s="151">
        <v>21</v>
      </c>
      <c r="M164" s="151">
        <f>G164*(1+L164/100)</f>
        <v>0</v>
      </c>
      <c r="N164" s="142">
        <v>1.1000000000000001E-3</v>
      </c>
      <c r="O164" s="142">
        <f>ROUND(E164*N164,5)</f>
        <v>4.5100000000000001E-3</v>
      </c>
      <c r="P164" s="142">
        <v>0.68700000000000006</v>
      </c>
      <c r="Q164" s="142">
        <f>ROUND(E164*P164,5)</f>
        <v>2.8167</v>
      </c>
      <c r="R164" s="142"/>
      <c r="S164" s="142"/>
      <c r="T164" s="143">
        <v>1.08</v>
      </c>
      <c r="U164" s="142">
        <f>ROUND(E164*T164,2)</f>
        <v>4.43</v>
      </c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 t="s">
        <v>153</v>
      </c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37"/>
      <c r="AX164" s="137"/>
      <c r="AY164" s="137"/>
      <c r="AZ164" s="137"/>
      <c r="BA164" s="137"/>
      <c r="BB164" s="137"/>
      <c r="BC164" s="137"/>
      <c r="BD164" s="137"/>
      <c r="BE164" s="137"/>
      <c r="BF164" s="137"/>
      <c r="BG164" s="137"/>
      <c r="BH164" s="137"/>
    </row>
    <row r="165" spans="1:60" ht="22.5" outlineLevel="1" x14ac:dyDescent="0.2">
      <c r="A165" s="138"/>
      <c r="B165" s="138"/>
      <c r="C165" s="176" t="s">
        <v>408</v>
      </c>
      <c r="D165" s="175"/>
      <c r="E165" s="148">
        <v>4.0999999999999996</v>
      </c>
      <c r="F165" s="151"/>
      <c r="G165" s="151"/>
      <c r="H165" s="151"/>
      <c r="I165" s="151"/>
      <c r="J165" s="151"/>
      <c r="K165" s="151"/>
      <c r="L165" s="151"/>
      <c r="M165" s="151"/>
      <c r="N165" s="142"/>
      <c r="O165" s="142"/>
      <c r="P165" s="142"/>
      <c r="Q165" s="142"/>
      <c r="R165" s="142"/>
      <c r="S165" s="142"/>
      <c r="T165" s="143"/>
      <c r="U165" s="142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 t="s">
        <v>155</v>
      </c>
      <c r="AF165" s="137">
        <v>0</v>
      </c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137"/>
      <c r="AV165" s="137"/>
      <c r="AW165" s="137"/>
      <c r="AX165" s="137"/>
      <c r="AY165" s="137"/>
      <c r="AZ165" s="137"/>
      <c r="BA165" s="137"/>
      <c r="BB165" s="137"/>
      <c r="BC165" s="137"/>
      <c r="BD165" s="137"/>
      <c r="BE165" s="137"/>
      <c r="BF165" s="137"/>
      <c r="BG165" s="137"/>
      <c r="BH165" s="137"/>
    </row>
    <row r="166" spans="1:60" outlineLevel="1" x14ac:dyDescent="0.2">
      <c r="A166" s="138">
        <v>51</v>
      </c>
      <c r="B166" s="138" t="s">
        <v>409</v>
      </c>
      <c r="C166" s="173" t="s">
        <v>410</v>
      </c>
      <c r="D166" s="142" t="s">
        <v>158</v>
      </c>
      <c r="E166" s="147">
        <v>2.0499999999999998</v>
      </c>
      <c r="F166" s="369"/>
      <c r="G166" s="151">
        <f>E166*F166</f>
        <v>0</v>
      </c>
      <c r="H166" s="151">
        <v>0</v>
      </c>
      <c r="I166" s="151">
        <f>ROUND(E166*H166,2)</f>
        <v>0</v>
      </c>
      <c r="J166" s="151">
        <v>2795</v>
      </c>
      <c r="K166" s="151">
        <f>ROUND(E166*J166,2)</f>
        <v>5729.75</v>
      </c>
      <c r="L166" s="151">
        <v>21</v>
      </c>
      <c r="M166" s="151">
        <f>G166*(1+L166/100)</f>
        <v>0</v>
      </c>
      <c r="N166" s="142">
        <v>0</v>
      </c>
      <c r="O166" s="142">
        <f>ROUND(E166*N166,5)</f>
        <v>0</v>
      </c>
      <c r="P166" s="142">
        <v>2.2000000000000002</v>
      </c>
      <c r="Q166" s="142">
        <f>ROUND(E166*P166,5)</f>
        <v>4.51</v>
      </c>
      <c r="R166" s="142"/>
      <c r="S166" s="142"/>
      <c r="T166" s="143">
        <v>7.1950000000000003</v>
      </c>
      <c r="U166" s="142">
        <f>ROUND(E166*T166,2)</f>
        <v>14.75</v>
      </c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 t="s">
        <v>153</v>
      </c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  <c r="AV166" s="137"/>
      <c r="AW166" s="137"/>
      <c r="AX166" s="137"/>
      <c r="AY166" s="137"/>
      <c r="AZ166" s="137"/>
      <c r="BA166" s="137"/>
      <c r="BB166" s="137"/>
      <c r="BC166" s="137"/>
      <c r="BD166" s="137"/>
      <c r="BE166" s="137"/>
      <c r="BF166" s="137"/>
      <c r="BG166" s="137"/>
      <c r="BH166" s="137"/>
    </row>
    <row r="167" spans="1:60" ht="22.5" outlineLevel="1" x14ac:dyDescent="0.2">
      <c r="A167" s="138"/>
      <c r="B167" s="138"/>
      <c r="C167" s="176" t="s">
        <v>413</v>
      </c>
      <c r="D167" s="175"/>
      <c r="E167" s="148">
        <v>2.0499999999999998</v>
      </c>
      <c r="F167" s="151"/>
      <c r="G167" s="151"/>
      <c r="H167" s="151"/>
      <c r="I167" s="151"/>
      <c r="J167" s="151"/>
      <c r="K167" s="151"/>
      <c r="L167" s="151"/>
      <c r="M167" s="151"/>
      <c r="N167" s="142"/>
      <c r="O167" s="142"/>
      <c r="P167" s="142"/>
      <c r="Q167" s="142"/>
      <c r="R167" s="142"/>
      <c r="S167" s="142"/>
      <c r="T167" s="143"/>
      <c r="U167" s="142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 t="s">
        <v>155</v>
      </c>
      <c r="AF167" s="137">
        <v>0</v>
      </c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137"/>
      <c r="AV167" s="137"/>
      <c r="AW167" s="137"/>
      <c r="AX167" s="137"/>
      <c r="AY167" s="137"/>
      <c r="AZ167" s="137"/>
      <c r="BA167" s="137"/>
      <c r="BB167" s="137"/>
      <c r="BC167" s="137"/>
      <c r="BD167" s="137"/>
      <c r="BE167" s="137"/>
      <c r="BF167" s="137"/>
      <c r="BG167" s="137"/>
      <c r="BH167" s="137"/>
    </row>
    <row r="168" spans="1:60" outlineLevel="1" x14ac:dyDescent="0.2">
      <c r="A168" s="138">
        <v>52</v>
      </c>
      <c r="B168" s="138" t="s">
        <v>425</v>
      </c>
      <c r="C168" s="173" t="s">
        <v>426</v>
      </c>
      <c r="D168" s="142" t="s">
        <v>158</v>
      </c>
      <c r="E168" s="147">
        <v>10.8</v>
      </c>
      <c r="F168" s="369"/>
      <c r="G168" s="151">
        <f>E168*F168</f>
        <v>0</v>
      </c>
      <c r="H168" s="151">
        <v>0</v>
      </c>
      <c r="I168" s="151">
        <f>ROUND(E168*H168,2)</f>
        <v>0</v>
      </c>
      <c r="J168" s="151">
        <v>340.5</v>
      </c>
      <c r="K168" s="151">
        <f>ROUND(E168*J168,2)</f>
        <v>3677.4</v>
      </c>
      <c r="L168" s="151">
        <v>21</v>
      </c>
      <c r="M168" s="151">
        <f>G168*(1+L168/100)</f>
        <v>0</v>
      </c>
      <c r="N168" s="142">
        <v>0</v>
      </c>
      <c r="O168" s="142">
        <f>ROUND(E168*N168,5)</f>
        <v>0</v>
      </c>
      <c r="P168" s="142">
        <v>1.4</v>
      </c>
      <c r="Q168" s="142">
        <f>ROUND(E168*P168,5)</f>
        <v>15.12</v>
      </c>
      <c r="R168" s="142"/>
      <c r="S168" s="142"/>
      <c r="T168" s="143">
        <v>1.0509999999999999</v>
      </c>
      <c r="U168" s="142">
        <f>ROUND(E168*T168,2)</f>
        <v>11.35</v>
      </c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 t="s">
        <v>153</v>
      </c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137"/>
      <c r="AV168" s="137"/>
      <c r="AW168" s="137"/>
      <c r="AX168" s="137"/>
      <c r="AY168" s="137"/>
      <c r="AZ168" s="137"/>
      <c r="BA168" s="137"/>
      <c r="BB168" s="137"/>
      <c r="BC168" s="137"/>
      <c r="BD168" s="137"/>
      <c r="BE168" s="137"/>
      <c r="BF168" s="137"/>
      <c r="BG168" s="137"/>
      <c r="BH168" s="137"/>
    </row>
    <row r="169" spans="1:60" outlineLevel="1" x14ac:dyDescent="0.2">
      <c r="A169" s="138"/>
      <c r="B169" s="138"/>
      <c r="C169" s="176" t="s">
        <v>429</v>
      </c>
      <c r="D169" s="175"/>
      <c r="E169" s="148">
        <v>10.8</v>
      </c>
      <c r="F169" s="151"/>
      <c r="G169" s="151"/>
      <c r="H169" s="151"/>
      <c r="I169" s="151"/>
      <c r="J169" s="151"/>
      <c r="K169" s="151"/>
      <c r="L169" s="151"/>
      <c r="M169" s="151"/>
      <c r="N169" s="142"/>
      <c r="O169" s="142"/>
      <c r="P169" s="142"/>
      <c r="Q169" s="142"/>
      <c r="R169" s="142"/>
      <c r="S169" s="142"/>
      <c r="T169" s="143"/>
      <c r="U169" s="142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 t="s">
        <v>155</v>
      </c>
      <c r="AF169" s="137">
        <v>0</v>
      </c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137"/>
      <c r="AV169" s="137"/>
      <c r="AW169" s="137"/>
      <c r="AX169" s="137"/>
      <c r="AY169" s="137"/>
      <c r="AZ169" s="137"/>
      <c r="BA169" s="137"/>
      <c r="BB169" s="137"/>
      <c r="BC169" s="137"/>
      <c r="BD169" s="137"/>
      <c r="BE169" s="137"/>
      <c r="BF169" s="137"/>
      <c r="BG169" s="137"/>
      <c r="BH169" s="137"/>
    </row>
    <row r="170" spans="1:60" outlineLevel="1" x14ac:dyDescent="0.2">
      <c r="A170" s="138">
        <v>53</v>
      </c>
      <c r="B170" s="138" t="s">
        <v>430</v>
      </c>
      <c r="C170" s="173" t="s">
        <v>431</v>
      </c>
      <c r="D170" s="142" t="s">
        <v>152</v>
      </c>
      <c r="E170" s="147">
        <v>0.79200000000000004</v>
      </c>
      <c r="F170" s="369"/>
      <c r="G170" s="151">
        <f>E170*F170</f>
        <v>0</v>
      </c>
      <c r="H170" s="151">
        <v>7.97</v>
      </c>
      <c r="I170" s="151">
        <f>ROUND(E170*H170,2)</f>
        <v>6.31</v>
      </c>
      <c r="J170" s="151">
        <v>496.03</v>
      </c>
      <c r="K170" s="151">
        <f>ROUND(E170*J170,2)</f>
        <v>392.86</v>
      </c>
      <c r="L170" s="151">
        <v>21</v>
      </c>
      <c r="M170" s="151">
        <f>G170*(1+L170/100)</f>
        <v>0</v>
      </c>
      <c r="N170" s="142">
        <v>3.4000000000000002E-4</v>
      </c>
      <c r="O170" s="142">
        <f>ROUND(E170*N170,5)</f>
        <v>2.7E-4</v>
      </c>
      <c r="P170" s="142">
        <v>0.54500000000000004</v>
      </c>
      <c r="Q170" s="142">
        <f>ROUND(E170*P170,5)</f>
        <v>0.43164000000000002</v>
      </c>
      <c r="R170" s="142"/>
      <c r="S170" s="142"/>
      <c r="T170" s="143">
        <v>1.524</v>
      </c>
      <c r="U170" s="142">
        <f>ROUND(E170*T170,2)</f>
        <v>1.21</v>
      </c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 t="s">
        <v>153</v>
      </c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137"/>
      <c r="AV170" s="137"/>
      <c r="AW170" s="137"/>
      <c r="AX170" s="137"/>
      <c r="AY170" s="137"/>
      <c r="AZ170" s="137"/>
      <c r="BA170" s="137"/>
      <c r="BB170" s="137"/>
      <c r="BC170" s="137"/>
      <c r="BD170" s="137"/>
      <c r="BE170" s="137"/>
      <c r="BF170" s="137"/>
      <c r="BG170" s="137"/>
      <c r="BH170" s="137"/>
    </row>
    <row r="171" spans="1:60" ht="22.5" outlineLevel="1" x14ac:dyDescent="0.2">
      <c r="A171" s="138"/>
      <c r="B171" s="138"/>
      <c r="C171" s="176" t="s">
        <v>432</v>
      </c>
      <c r="D171" s="175"/>
      <c r="E171" s="148">
        <v>0.79200000000000004</v>
      </c>
      <c r="F171" s="151"/>
      <c r="G171" s="151"/>
      <c r="H171" s="151"/>
      <c r="I171" s="151"/>
      <c r="J171" s="151"/>
      <c r="K171" s="151"/>
      <c r="L171" s="151"/>
      <c r="M171" s="151"/>
      <c r="N171" s="142"/>
      <c r="O171" s="142"/>
      <c r="P171" s="142"/>
      <c r="Q171" s="142"/>
      <c r="R171" s="142"/>
      <c r="S171" s="142"/>
      <c r="T171" s="143"/>
      <c r="U171" s="142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 t="s">
        <v>155</v>
      </c>
      <c r="AF171" s="137">
        <v>0</v>
      </c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137"/>
      <c r="AV171" s="137"/>
      <c r="AW171" s="137"/>
      <c r="AX171" s="137"/>
      <c r="AY171" s="137"/>
      <c r="AZ171" s="137"/>
      <c r="BA171" s="137"/>
      <c r="BB171" s="137"/>
      <c r="BC171" s="137"/>
      <c r="BD171" s="137"/>
      <c r="BE171" s="137"/>
      <c r="BF171" s="137"/>
      <c r="BG171" s="137"/>
      <c r="BH171" s="137"/>
    </row>
    <row r="172" spans="1:60" outlineLevel="1" x14ac:dyDescent="0.2">
      <c r="A172" s="138">
        <v>54</v>
      </c>
      <c r="B172" s="138" t="s">
        <v>433</v>
      </c>
      <c r="C172" s="173" t="s">
        <v>434</v>
      </c>
      <c r="D172" s="142" t="s">
        <v>217</v>
      </c>
      <c r="E172" s="147">
        <v>5</v>
      </c>
      <c r="F172" s="369"/>
      <c r="G172" s="151">
        <f>E172*F172</f>
        <v>0</v>
      </c>
      <c r="H172" s="151">
        <v>0</v>
      </c>
      <c r="I172" s="151">
        <f>ROUND(E172*H172,2)</f>
        <v>0</v>
      </c>
      <c r="J172" s="151">
        <v>19.5</v>
      </c>
      <c r="K172" s="151">
        <f>ROUND(E172*J172,2)</f>
        <v>97.5</v>
      </c>
      <c r="L172" s="151">
        <v>21</v>
      </c>
      <c r="M172" s="151">
        <f>G172*(1+L172/100)</f>
        <v>0</v>
      </c>
      <c r="N172" s="142">
        <v>0</v>
      </c>
      <c r="O172" s="142">
        <f>ROUND(E172*N172,5)</f>
        <v>0</v>
      </c>
      <c r="P172" s="142">
        <v>0</v>
      </c>
      <c r="Q172" s="142">
        <f>ROUND(E172*P172,5)</f>
        <v>0</v>
      </c>
      <c r="R172" s="142"/>
      <c r="S172" s="142"/>
      <c r="T172" s="143">
        <v>0.06</v>
      </c>
      <c r="U172" s="142">
        <f>ROUND(E172*T172,2)</f>
        <v>0.3</v>
      </c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 t="s">
        <v>153</v>
      </c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137"/>
      <c r="AV172" s="137"/>
      <c r="AW172" s="137"/>
      <c r="AX172" s="137"/>
      <c r="AY172" s="137"/>
      <c r="AZ172" s="137"/>
      <c r="BA172" s="137"/>
      <c r="BB172" s="137"/>
      <c r="BC172" s="137"/>
      <c r="BD172" s="137"/>
      <c r="BE172" s="137"/>
      <c r="BF172" s="137"/>
      <c r="BG172" s="137"/>
      <c r="BH172" s="137"/>
    </row>
    <row r="173" spans="1:60" outlineLevel="1" x14ac:dyDescent="0.2">
      <c r="A173" s="138"/>
      <c r="B173" s="138"/>
      <c r="C173" s="176" t="s">
        <v>435</v>
      </c>
      <c r="D173" s="175"/>
      <c r="E173" s="148">
        <v>5</v>
      </c>
      <c r="F173" s="151"/>
      <c r="G173" s="151"/>
      <c r="H173" s="151"/>
      <c r="I173" s="151"/>
      <c r="J173" s="151"/>
      <c r="K173" s="151"/>
      <c r="L173" s="151"/>
      <c r="M173" s="151"/>
      <c r="N173" s="142"/>
      <c r="O173" s="142"/>
      <c r="P173" s="142"/>
      <c r="Q173" s="142"/>
      <c r="R173" s="142"/>
      <c r="S173" s="142"/>
      <c r="T173" s="143"/>
      <c r="U173" s="142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 t="s">
        <v>155</v>
      </c>
      <c r="AF173" s="137">
        <v>0</v>
      </c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137"/>
      <c r="AV173" s="137"/>
      <c r="AW173" s="137"/>
      <c r="AX173" s="137"/>
      <c r="AY173" s="137"/>
      <c r="AZ173" s="137"/>
      <c r="BA173" s="137"/>
      <c r="BB173" s="137"/>
      <c r="BC173" s="137"/>
      <c r="BD173" s="137"/>
      <c r="BE173" s="137"/>
      <c r="BF173" s="137"/>
      <c r="BG173" s="137"/>
      <c r="BH173" s="137"/>
    </row>
    <row r="174" spans="1:60" outlineLevel="1" x14ac:dyDescent="0.2">
      <c r="A174" s="138">
        <v>55</v>
      </c>
      <c r="B174" s="138" t="s">
        <v>436</v>
      </c>
      <c r="C174" s="173" t="s">
        <v>437</v>
      </c>
      <c r="D174" s="142" t="s">
        <v>217</v>
      </c>
      <c r="E174" s="147">
        <v>2</v>
      </c>
      <c r="F174" s="369"/>
      <c r="G174" s="151">
        <f>E174*F174</f>
        <v>0</v>
      </c>
      <c r="H174" s="151">
        <v>0</v>
      </c>
      <c r="I174" s="151">
        <f>ROUND(E174*H174,2)</f>
        <v>0</v>
      </c>
      <c r="J174" s="151">
        <v>29.2</v>
      </c>
      <c r="K174" s="151">
        <f>ROUND(E174*J174,2)</f>
        <v>58.4</v>
      </c>
      <c r="L174" s="151">
        <v>21</v>
      </c>
      <c r="M174" s="151">
        <f>G174*(1+L174/100)</f>
        <v>0</v>
      </c>
      <c r="N174" s="142">
        <v>0</v>
      </c>
      <c r="O174" s="142">
        <f>ROUND(E174*N174,5)</f>
        <v>0</v>
      </c>
      <c r="P174" s="142">
        <v>0</v>
      </c>
      <c r="Q174" s="142">
        <f>ROUND(E174*P174,5)</f>
        <v>0</v>
      </c>
      <c r="R174" s="142"/>
      <c r="S174" s="142"/>
      <c r="T174" s="143">
        <v>0.09</v>
      </c>
      <c r="U174" s="142">
        <f>ROUND(E174*T174,2)</f>
        <v>0.18</v>
      </c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 t="s">
        <v>153</v>
      </c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137"/>
      <c r="AV174" s="137"/>
      <c r="AW174" s="137"/>
      <c r="AX174" s="137"/>
      <c r="AY174" s="137"/>
      <c r="AZ174" s="137"/>
      <c r="BA174" s="137"/>
      <c r="BB174" s="137"/>
      <c r="BC174" s="137"/>
      <c r="BD174" s="137"/>
      <c r="BE174" s="137"/>
      <c r="BF174" s="137"/>
      <c r="BG174" s="137"/>
      <c r="BH174" s="137"/>
    </row>
    <row r="175" spans="1:60" outlineLevel="1" x14ac:dyDescent="0.2">
      <c r="A175" s="138"/>
      <c r="B175" s="138"/>
      <c r="C175" s="176" t="s">
        <v>438</v>
      </c>
      <c r="D175" s="175"/>
      <c r="E175" s="148">
        <v>2</v>
      </c>
      <c r="F175" s="151"/>
      <c r="G175" s="151"/>
      <c r="H175" s="151"/>
      <c r="I175" s="151"/>
      <c r="J175" s="151"/>
      <c r="K175" s="151"/>
      <c r="L175" s="151"/>
      <c r="M175" s="151"/>
      <c r="N175" s="142"/>
      <c r="O175" s="142"/>
      <c r="P175" s="142"/>
      <c r="Q175" s="142"/>
      <c r="R175" s="142"/>
      <c r="S175" s="142"/>
      <c r="T175" s="143"/>
      <c r="U175" s="142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 t="s">
        <v>155</v>
      </c>
      <c r="AF175" s="137">
        <v>0</v>
      </c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137"/>
      <c r="AV175" s="137"/>
      <c r="AW175" s="137"/>
      <c r="AX175" s="137"/>
      <c r="AY175" s="137"/>
      <c r="AZ175" s="137"/>
      <c r="BA175" s="137"/>
      <c r="BB175" s="137"/>
      <c r="BC175" s="137"/>
      <c r="BD175" s="137"/>
      <c r="BE175" s="137"/>
      <c r="BF175" s="137"/>
      <c r="BG175" s="137"/>
      <c r="BH175" s="137"/>
    </row>
    <row r="176" spans="1:60" outlineLevel="1" x14ac:dyDescent="0.2">
      <c r="A176" s="138">
        <v>56</v>
      </c>
      <c r="B176" s="138" t="s">
        <v>439</v>
      </c>
      <c r="C176" s="173" t="s">
        <v>440</v>
      </c>
      <c r="D176" s="142" t="s">
        <v>152</v>
      </c>
      <c r="E176" s="147">
        <v>7.5</v>
      </c>
      <c r="F176" s="369"/>
      <c r="G176" s="151">
        <f>E176*F176</f>
        <v>0</v>
      </c>
      <c r="H176" s="151">
        <v>23.81</v>
      </c>
      <c r="I176" s="151">
        <f>ROUND(E176*H176,2)</f>
        <v>178.58</v>
      </c>
      <c r="J176" s="151">
        <v>122.19</v>
      </c>
      <c r="K176" s="151">
        <f>ROUND(E176*J176,2)</f>
        <v>916.43</v>
      </c>
      <c r="L176" s="151">
        <v>21</v>
      </c>
      <c r="M176" s="151">
        <f>G176*(1+L176/100)</f>
        <v>0</v>
      </c>
      <c r="N176" s="142">
        <v>1E-3</v>
      </c>
      <c r="O176" s="142">
        <f>ROUND(E176*N176,5)</f>
        <v>7.4999999999999997E-3</v>
      </c>
      <c r="P176" s="142">
        <v>3.1E-2</v>
      </c>
      <c r="Q176" s="142">
        <f>ROUND(E176*P176,5)</f>
        <v>0.23250000000000001</v>
      </c>
      <c r="R176" s="142"/>
      <c r="S176" s="142"/>
      <c r="T176" s="143">
        <v>0.33100000000000002</v>
      </c>
      <c r="U176" s="142">
        <f>ROUND(E176*T176,2)</f>
        <v>2.48</v>
      </c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 t="s">
        <v>153</v>
      </c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137"/>
      <c r="AV176" s="137"/>
      <c r="AW176" s="137"/>
      <c r="AX176" s="137"/>
      <c r="AY176" s="137"/>
      <c r="AZ176" s="137"/>
      <c r="BA176" s="137"/>
      <c r="BB176" s="137"/>
      <c r="BC176" s="137"/>
      <c r="BD176" s="137"/>
      <c r="BE176" s="137"/>
      <c r="BF176" s="137"/>
      <c r="BG176" s="137"/>
      <c r="BH176" s="137"/>
    </row>
    <row r="177" spans="1:60" outlineLevel="1" x14ac:dyDescent="0.2">
      <c r="A177" s="138"/>
      <c r="B177" s="138"/>
      <c r="C177" s="176" t="s">
        <v>441</v>
      </c>
      <c r="D177" s="175"/>
      <c r="E177" s="148">
        <v>7.5</v>
      </c>
      <c r="F177" s="151"/>
      <c r="G177" s="151"/>
      <c r="H177" s="151"/>
      <c r="I177" s="151"/>
      <c r="J177" s="151"/>
      <c r="K177" s="151"/>
      <c r="L177" s="151"/>
      <c r="M177" s="151"/>
      <c r="N177" s="142"/>
      <c r="O177" s="142"/>
      <c r="P177" s="142"/>
      <c r="Q177" s="142"/>
      <c r="R177" s="142"/>
      <c r="S177" s="142"/>
      <c r="T177" s="143"/>
      <c r="U177" s="142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 t="s">
        <v>155</v>
      </c>
      <c r="AF177" s="137">
        <v>0</v>
      </c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137"/>
      <c r="AV177" s="137"/>
      <c r="AW177" s="137"/>
      <c r="AX177" s="137"/>
      <c r="AY177" s="137"/>
      <c r="AZ177" s="137"/>
      <c r="BA177" s="137"/>
      <c r="BB177" s="137"/>
      <c r="BC177" s="137"/>
      <c r="BD177" s="137"/>
      <c r="BE177" s="137"/>
      <c r="BF177" s="137"/>
      <c r="BG177" s="137"/>
      <c r="BH177" s="137"/>
    </row>
    <row r="178" spans="1:60" outlineLevel="1" x14ac:dyDescent="0.2">
      <c r="A178" s="138">
        <v>57</v>
      </c>
      <c r="B178" s="138" t="s">
        <v>442</v>
      </c>
      <c r="C178" s="173" t="s">
        <v>443</v>
      </c>
      <c r="D178" s="142" t="s">
        <v>152</v>
      </c>
      <c r="E178" s="147">
        <v>4</v>
      </c>
      <c r="F178" s="369"/>
      <c r="G178" s="151">
        <f>E178*F178</f>
        <v>0</v>
      </c>
      <c r="H178" s="151">
        <v>27.85</v>
      </c>
      <c r="I178" s="151">
        <f>ROUND(E178*H178,2)</f>
        <v>111.4</v>
      </c>
      <c r="J178" s="151">
        <v>340.65</v>
      </c>
      <c r="K178" s="151">
        <f>ROUND(E178*J178,2)</f>
        <v>1362.6</v>
      </c>
      <c r="L178" s="151">
        <v>21</v>
      </c>
      <c r="M178" s="151">
        <f>G178*(1+L178/100)</f>
        <v>0</v>
      </c>
      <c r="N178" s="142">
        <v>1.17E-3</v>
      </c>
      <c r="O178" s="142">
        <f>ROUND(E178*N178,5)</f>
        <v>4.6800000000000001E-3</v>
      </c>
      <c r="P178" s="142">
        <v>7.5999999999999998E-2</v>
      </c>
      <c r="Q178" s="142">
        <f>ROUND(E178*P178,5)</f>
        <v>0.30399999999999999</v>
      </c>
      <c r="R178" s="142"/>
      <c r="S178" s="142"/>
      <c r="T178" s="143">
        <v>0.93899999999999995</v>
      </c>
      <c r="U178" s="142">
        <f>ROUND(E178*T178,2)</f>
        <v>3.76</v>
      </c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 t="s">
        <v>153</v>
      </c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137"/>
      <c r="AV178" s="137"/>
      <c r="AW178" s="137"/>
      <c r="AX178" s="137"/>
      <c r="AY178" s="137"/>
      <c r="AZ178" s="137"/>
      <c r="BA178" s="137"/>
      <c r="BB178" s="137"/>
      <c r="BC178" s="137"/>
      <c r="BD178" s="137"/>
      <c r="BE178" s="137"/>
      <c r="BF178" s="137"/>
      <c r="BG178" s="137"/>
      <c r="BH178" s="137"/>
    </row>
    <row r="179" spans="1:60" outlineLevel="1" x14ac:dyDescent="0.2">
      <c r="A179" s="138"/>
      <c r="B179" s="138"/>
      <c r="C179" s="176" t="s">
        <v>444</v>
      </c>
      <c r="D179" s="175"/>
      <c r="E179" s="148">
        <v>4</v>
      </c>
      <c r="F179" s="151"/>
      <c r="G179" s="151"/>
      <c r="H179" s="151"/>
      <c r="I179" s="151"/>
      <c r="J179" s="151"/>
      <c r="K179" s="151"/>
      <c r="L179" s="151"/>
      <c r="M179" s="151"/>
      <c r="N179" s="142"/>
      <c r="O179" s="142"/>
      <c r="P179" s="142"/>
      <c r="Q179" s="142"/>
      <c r="R179" s="142"/>
      <c r="S179" s="142"/>
      <c r="T179" s="143"/>
      <c r="U179" s="142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 t="s">
        <v>155</v>
      </c>
      <c r="AF179" s="137">
        <v>0</v>
      </c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  <c r="AV179" s="137"/>
      <c r="AW179" s="137"/>
      <c r="AX179" s="137"/>
      <c r="AY179" s="137"/>
      <c r="AZ179" s="137"/>
      <c r="BA179" s="137"/>
      <c r="BB179" s="137"/>
      <c r="BC179" s="137"/>
      <c r="BD179" s="137"/>
      <c r="BE179" s="137"/>
      <c r="BF179" s="137"/>
      <c r="BG179" s="137"/>
      <c r="BH179" s="137"/>
    </row>
    <row r="180" spans="1:60" ht="22.5" outlineLevel="1" x14ac:dyDescent="0.2">
      <c r="A180" s="138">
        <v>58</v>
      </c>
      <c r="B180" s="138" t="s">
        <v>445</v>
      </c>
      <c r="C180" s="173" t="s">
        <v>446</v>
      </c>
      <c r="D180" s="142" t="s">
        <v>152</v>
      </c>
      <c r="E180" s="147">
        <v>8</v>
      </c>
      <c r="F180" s="369"/>
      <c r="G180" s="151">
        <f>E180*F180</f>
        <v>0</v>
      </c>
      <c r="H180" s="151">
        <v>13.29</v>
      </c>
      <c r="I180" s="151">
        <f>ROUND(E180*H180,2)</f>
        <v>106.32</v>
      </c>
      <c r="J180" s="151">
        <v>126.21000000000001</v>
      </c>
      <c r="K180" s="151">
        <f>ROUND(E180*J180,2)</f>
        <v>1009.68</v>
      </c>
      <c r="L180" s="151">
        <v>21</v>
      </c>
      <c r="M180" s="151">
        <f>G180*(1+L180/100)</f>
        <v>0</v>
      </c>
      <c r="N180" s="142">
        <v>5.5999999999999995E-4</v>
      </c>
      <c r="O180" s="142">
        <f>ROUND(E180*N180,5)</f>
        <v>4.4799999999999996E-3</v>
      </c>
      <c r="P180" s="142">
        <v>6.6000000000000003E-2</v>
      </c>
      <c r="Q180" s="142">
        <f>ROUND(E180*P180,5)</f>
        <v>0.52800000000000002</v>
      </c>
      <c r="R180" s="142"/>
      <c r="S180" s="142"/>
      <c r="T180" s="143">
        <v>0.34699999999999998</v>
      </c>
      <c r="U180" s="142">
        <f>ROUND(E180*T180,2)</f>
        <v>2.78</v>
      </c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 t="s">
        <v>153</v>
      </c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  <c r="AV180" s="137"/>
      <c r="AW180" s="137"/>
      <c r="AX180" s="137"/>
      <c r="AY180" s="137"/>
      <c r="AZ180" s="137"/>
      <c r="BA180" s="137"/>
      <c r="BB180" s="137"/>
      <c r="BC180" s="137"/>
      <c r="BD180" s="137"/>
      <c r="BE180" s="137"/>
      <c r="BF180" s="137"/>
      <c r="BG180" s="137"/>
      <c r="BH180" s="137"/>
    </row>
    <row r="181" spans="1:60" outlineLevel="1" x14ac:dyDescent="0.2">
      <c r="A181" s="138"/>
      <c r="B181" s="138"/>
      <c r="C181" s="176" t="s">
        <v>447</v>
      </c>
      <c r="D181" s="175"/>
      <c r="E181" s="148">
        <v>8</v>
      </c>
      <c r="F181" s="151"/>
      <c r="G181" s="151"/>
      <c r="H181" s="151"/>
      <c r="I181" s="151"/>
      <c r="J181" s="151"/>
      <c r="K181" s="151"/>
      <c r="L181" s="151"/>
      <c r="M181" s="151"/>
      <c r="N181" s="142"/>
      <c r="O181" s="142"/>
      <c r="P181" s="142"/>
      <c r="Q181" s="142"/>
      <c r="R181" s="142"/>
      <c r="S181" s="142"/>
      <c r="T181" s="143"/>
      <c r="U181" s="142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 t="s">
        <v>155</v>
      </c>
      <c r="AF181" s="137">
        <v>0</v>
      </c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137"/>
      <c r="AV181" s="137"/>
      <c r="AW181" s="137"/>
      <c r="AX181" s="137"/>
      <c r="AY181" s="137"/>
      <c r="AZ181" s="137"/>
      <c r="BA181" s="137"/>
      <c r="BB181" s="137"/>
      <c r="BC181" s="137"/>
      <c r="BD181" s="137"/>
      <c r="BE181" s="137"/>
      <c r="BF181" s="137"/>
      <c r="BG181" s="137"/>
      <c r="BH181" s="137"/>
    </row>
    <row r="182" spans="1:60" x14ac:dyDescent="0.2">
      <c r="A182" s="139" t="s">
        <v>148</v>
      </c>
      <c r="B182" s="139" t="s">
        <v>81</v>
      </c>
      <c r="C182" s="174" t="s">
        <v>82</v>
      </c>
      <c r="D182" s="144"/>
      <c r="E182" s="149"/>
      <c r="F182" s="152"/>
      <c r="G182" s="152">
        <f>SUMIF(AE183:AE212,"&lt;&gt;NOR",G183:G212)</f>
        <v>0</v>
      </c>
      <c r="H182" s="152"/>
      <c r="I182" s="152">
        <f>SUM(I183:I212)</f>
        <v>15.46</v>
      </c>
      <c r="J182" s="152"/>
      <c r="K182" s="152">
        <f>SUM(K183:K212)</f>
        <v>138378.99</v>
      </c>
      <c r="L182" s="152"/>
      <c r="M182" s="152">
        <f>SUM(M183:M212)</f>
        <v>0</v>
      </c>
      <c r="N182" s="144"/>
      <c r="O182" s="144">
        <f>SUM(O183:O212)</f>
        <v>6.4999999999999997E-4</v>
      </c>
      <c r="P182" s="144"/>
      <c r="Q182" s="144">
        <f>SUM(Q183:Q212)</f>
        <v>15.10192</v>
      </c>
      <c r="R182" s="144"/>
      <c r="S182" s="144"/>
      <c r="T182" s="145"/>
      <c r="U182" s="144">
        <f>SUM(U183:U212)</f>
        <v>229.86999999999998</v>
      </c>
      <c r="AE182" t="s">
        <v>149</v>
      </c>
    </row>
    <row r="183" spans="1:60" outlineLevel="1" x14ac:dyDescent="0.2">
      <c r="A183" s="138">
        <v>59</v>
      </c>
      <c r="B183" s="138" t="s">
        <v>453</v>
      </c>
      <c r="C183" s="173" t="s">
        <v>454</v>
      </c>
      <c r="D183" s="142" t="s">
        <v>158</v>
      </c>
      <c r="E183" s="147">
        <v>0.35639999999999999</v>
      </c>
      <c r="F183" s="369"/>
      <c r="G183" s="151">
        <f>E183*F183</f>
        <v>0</v>
      </c>
      <c r="H183" s="151">
        <v>43.38</v>
      </c>
      <c r="I183" s="151">
        <f>ROUND(E183*H183,2)</f>
        <v>15.46</v>
      </c>
      <c r="J183" s="151">
        <v>1801.62</v>
      </c>
      <c r="K183" s="151">
        <f>ROUND(E183*J183,2)</f>
        <v>642.1</v>
      </c>
      <c r="L183" s="151">
        <v>21</v>
      </c>
      <c r="M183" s="151">
        <f>G183*(1+L183/100)</f>
        <v>0</v>
      </c>
      <c r="N183" s="142">
        <v>1.82E-3</v>
      </c>
      <c r="O183" s="142">
        <f>ROUND(E183*N183,5)</f>
        <v>6.4999999999999997E-4</v>
      </c>
      <c r="P183" s="142">
        <v>1.8</v>
      </c>
      <c r="Q183" s="142">
        <f>ROUND(E183*P183,5)</f>
        <v>0.64151999999999998</v>
      </c>
      <c r="R183" s="142"/>
      <c r="S183" s="142"/>
      <c r="T183" s="143">
        <v>5.016</v>
      </c>
      <c r="U183" s="142">
        <f>ROUND(E183*T183,2)</f>
        <v>1.79</v>
      </c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 t="s">
        <v>153</v>
      </c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137"/>
      <c r="AV183" s="137"/>
      <c r="AW183" s="137"/>
      <c r="AX183" s="137"/>
      <c r="AY183" s="137"/>
      <c r="AZ183" s="137"/>
      <c r="BA183" s="137"/>
      <c r="BB183" s="137"/>
      <c r="BC183" s="137"/>
      <c r="BD183" s="137"/>
      <c r="BE183" s="137"/>
      <c r="BF183" s="137"/>
      <c r="BG183" s="137"/>
      <c r="BH183" s="137"/>
    </row>
    <row r="184" spans="1:60" ht="22.5" outlineLevel="1" x14ac:dyDescent="0.2">
      <c r="A184" s="138"/>
      <c r="B184" s="138"/>
      <c r="C184" s="176" t="s">
        <v>455</v>
      </c>
      <c r="D184" s="175"/>
      <c r="E184" s="148">
        <v>0.35639999999999999</v>
      </c>
      <c r="F184" s="151"/>
      <c r="G184" s="151"/>
      <c r="H184" s="151"/>
      <c r="I184" s="151"/>
      <c r="J184" s="151"/>
      <c r="K184" s="151"/>
      <c r="L184" s="151"/>
      <c r="M184" s="151"/>
      <c r="N184" s="142"/>
      <c r="O184" s="142"/>
      <c r="P184" s="142"/>
      <c r="Q184" s="142"/>
      <c r="R184" s="142"/>
      <c r="S184" s="142"/>
      <c r="T184" s="143"/>
      <c r="U184" s="142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 t="s">
        <v>155</v>
      </c>
      <c r="AF184" s="137">
        <v>0</v>
      </c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137"/>
      <c r="AV184" s="137"/>
      <c r="AW184" s="137"/>
      <c r="AX184" s="137"/>
      <c r="AY184" s="137"/>
      <c r="AZ184" s="137"/>
      <c r="BA184" s="137"/>
      <c r="BB184" s="137"/>
      <c r="BC184" s="137"/>
      <c r="BD184" s="137"/>
      <c r="BE184" s="137"/>
      <c r="BF184" s="137"/>
      <c r="BG184" s="137"/>
      <c r="BH184" s="137"/>
    </row>
    <row r="185" spans="1:60" outlineLevel="1" x14ac:dyDescent="0.2">
      <c r="A185" s="138">
        <v>60</v>
      </c>
      <c r="B185" s="138" t="s">
        <v>456</v>
      </c>
      <c r="C185" s="173" t="s">
        <v>457</v>
      </c>
      <c r="D185" s="142" t="s">
        <v>152</v>
      </c>
      <c r="E185" s="147">
        <v>15.5</v>
      </c>
      <c r="F185" s="369"/>
      <c r="G185" s="151">
        <f>E185*F185</f>
        <v>0</v>
      </c>
      <c r="H185" s="151">
        <v>0</v>
      </c>
      <c r="I185" s="151">
        <f>ROUND(E185*H185,2)</f>
        <v>0</v>
      </c>
      <c r="J185" s="151">
        <v>139.5</v>
      </c>
      <c r="K185" s="151">
        <f>ROUND(E185*J185,2)</f>
        <v>2162.25</v>
      </c>
      <c r="L185" s="151">
        <v>21</v>
      </c>
      <c r="M185" s="151">
        <f>G185*(1+L185/100)</f>
        <v>0</v>
      </c>
      <c r="N185" s="142">
        <v>0</v>
      </c>
      <c r="O185" s="142">
        <f>ROUND(E185*N185,5)</f>
        <v>0</v>
      </c>
      <c r="P185" s="142">
        <v>8.8999999999999996E-2</v>
      </c>
      <c r="Q185" s="142">
        <f>ROUND(E185*P185,5)</f>
        <v>1.3794999999999999</v>
      </c>
      <c r="R185" s="142"/>
      <c r="S185" s="142"/>
      <c r="T185" s="143">
        <v>0.39</v>
      </c>
      <c r="U185" s="142">
        <f>ROUND(E185*T185,2)</f>
        <v>6.05</v>
      </c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 t="s">
        <v>153</v>
      </c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137"/>
      <c r="AV185" s="137"/>
      <c r="AW185" s="137"/>
      <c r="AX185" s="137"/>
      <c r="AY185" s="137"/>
      <c r="AZ185" s="137"/>
      <c r="BA185" s="137"/>
      <c r="BB185" s="137"/>
      <c r="BC185" s="137"/>
      <c r="BD185" s="137"/>
      <c r="BE185" s="137"/>
      <c r="BF185" s="137"/>
      <c r="BG185" s="137"/>
      <c r="BH185" s="137"/>
    </row>
    <row r="186" spans="1:60" ht="22.5" outlineLevel="1" x14ac:dyDescent="0.2">
      <c r="A186" s="138"/>
      <c r="B186" s="138"/>
      <c r="C186" s="176" t="s">
        <v>458</v>
      </c>
      <c r="D186" s="175"/>
      <c r="E186" s="148">
        <v>15.5</v>
      </c>
      <c r="F186" s="151"/>
      <c r="G186" s="151"/>
      <c r="H186" s="151"/>
      <c r="I186" s="151"/>
      <c r="J186" s="151"/>
      <c r="K186" s="151"/>
      <c r="L186" s="151"/>
      <c r="M186" s="151"/>
      <c r="N186" s="142"/>
      <c r="O186" s="142"/>
      <c r="P186" s="142"/>
      <c r="Q186" s="142"/>
      <c r="R186" s="142"/>
      <c r="S186" s="142"/>
      <c r="T186" s="143"/>
      <c r="U186" s="142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 t="s">
        <v>155</v>
      </c>
      <c r="AF186" s="137">
        <v>0</v>
      </c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137"/>
      <c r="AV186" s="137"/>
      <c r="AW186" s="137"/>
      <c r="AX186" s="137"/>
      <c r="AY186" s="137"/>
      <c r="AZ186" s="137"/>
      <c r="BA186" s="137"/>
      <c r="BB186" s="137"/>
      <c r="BC186" s="137"/>
      <c r="BD186" s="137"/>
      <c r="BE186" s="137"/>
      <c r="BF186" s="137"/>
      <c r="BG186" s="137"/>
      <c r="BH186" s="137"/>
    </row>
    <row r="187" spans="1:60" outlineLevel="1" x14ac:dyDescent="0.2">
      <c r="A187" s="138">
        <v>61</v>
      </c>
      <c r="B187" s="138" t="s">
        <v>459</v>
      </c>
      <c r="C187" s="173" t="s">
        <v>460</v>
      </c>
      <c r="D187" s="142" t="s">
        <v>197</v>
      </c>
      <c r="E187" s="147">
        <v>4</v>
      </c>
      <c r="F187" s="369"/>
      <c r="G187" s="151">
        <f t="shared" ref="G187:G188" si="6">E187*F187</f>
        <v>0</v>
      </c>
      <c r="H187" s="151">
        <v>0</v>
      </c>
      <c r="I187" s="151">
        <f>ROUND(E187*H187,2)</f>
        <v>0</v>
      </c>
      <c r="J187" s="151">
        <v>1850</v>
      </c>
      <c r="K187" s="151">
        <f>ROUND(E187*J187,2)</f>
        <v>7400</v>
      </c>
      <c r="L187" s="151">
        <v>21</v>
      </c>
      <c r="M187" s="151">
        <f>G187*(1+L187/100)</f>
        <v>0</v>
      </c>
      <c r="N187" s="142">
        <v>0</v>
      </c>
      <c r="O187" s="142">
        <f>ROUND(E187*N187,5)</f>
        <v>0</v>
      </c>
      <c r="P187" s="142">
        <v>0</v>
      </c>
      <c r="Q187" s="142">
        <f>ROUND(E187*P187,5)</f>
        <v>0</v>
      </c>
      <c r="R187" s="142"/>
      <c r="S187" s="142"/>
      <c r="T187" s="143">
        <v>0</v>
      </c>
      <c r="U187" s="142">
        <f>ROUND(E187*T187,2)</f>
        <v>0</v>
      </c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 t="s">
        <v>153</v>
      </c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137"/>
      <c r="AV187" s="137"/>
      <c r="AW187" s="137"/>
      <c r="AX187" s="137"/>
      <c r="AY187" s="137"/>
      <c r="AZ187" s="137"/>
      <c r="BA187" s="137"/>
      <c r="BB187" s="137"/>
      <c r="BC187" s="137"/>
      <c r="BD187" s="137"/>
      <c r="BE187" s="137"/>
      <c r="BF187" s="137"/>
      <c r="BG187" s="137"/>
      <c r="BH187" s="137"/>
    </row>
    <row r="188" spans="1:60" outlineLevel="1" x14ac:dyDescent="0.2">
      <c r="A188" s="138">
        <v>62</v>
      </c>
      <c r="B188" s="138" t="s">
        <v>461</v>
      </c>
      <c r="C188" s="173" t="s">
        <v>462</v>
      </c>
      <c r="D188" s="142" t="s">
        <v>181</v>
      </c>
      <c r="E188" s="147">
        <v>8</v>
      </c>
      <c r="F188" s="369"/>
      <c r="G188" s="151">
        <f t="shared" si="6"/>
        <v>0</v>
      </c>
      <c r="H188" s="151">
        <v>0</v>
      </c>
      <c r="I188" s="151">
        <f>ROUND(E188*H188,2)</f>
        <v>0</v>
      </c>
      <c r="J188" s="151">
        <v>178.5</v>
      </c>
      <c r="K188" s="151">
        <f>ROUND(E188*J188,2)</f>
        <v>1428</v>
      </c>
      <c r="L188" s="151">
        <v>21</v>
      </c>
      <c r="M188" s="151">
        <f>G188*(1+L188/100)</f>
        <v>0</v>
      </c>
      <c r="N188" s="142">
        <v>0</v>
      </c>
      <c r="O188" s="142">
        <f>ROUND(E188*N188,5)</f>
        <v>0</v>
      </c>
      <c r="P188" s="142">
        <v>0</v>
      </c>
      <c r="Q188" s="142">
        <f>ROUND(E188*P188,5)</f>
        <v>0</v>
      </c>
      <c r="R188" s="142"/>
      <c r="S188" s="142"/>
      <c r="T188" s="143">
        <v>0.55000000000000004</v>
      </c>
      <c r="U188" s="142">
        <f>ROUND(E188*T188,2)</f>
        <v>4.4000000000000004</v>
      </c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 t="s">
        <v>153</v>
      </c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137"/>
      <c r="AV188" s="137"/>
      <c r="AW188" s="137"/>
      <c r="AX188" s="137"/>
      <c r="AY188" s="137"/>
      <c r="AZ188" s="137"/>
      <c r="BA188" s="137"/>
      <c r="BB188" s="137"/>
      <c r="BC188" s="137"/>
      <c r="BD188" s="137"/>
      <c r="BE188" s="137"/>
      <c r="BF188" s="137"/>
      <c r="BG188" s="137"/>
      <c r="BH188" s="137"/>
    </row>
    <row r="189" spans="1:60" outlineLevel="1" x14ac:dyDescent="0.2">
      <c r="A189" s="138"/>
      <c r="B189" s="138"/>
      <c r="C189" s="176" t="s">
        <v>463</v>
      </c>
      <c r="D189" s="175"/>
      <c r="E189" s="148">
        <v>8</v>
      </c>
      <c r="F189" s="151"/>
      <c r="G189" s="151"/>
      <c r="H189" s="151"/>
      <c r="I189" s="151"/>
      <c r="J189" s="151"/>
      <c r="K189" s="151"/>
      <c r="L189" s="151"/>
      <c r="M189" s="151"/>
      <c r="N189" s="142"/>
      <c r="O189" s="142"/>
      <c r="P189" s="142"/>
      <c r="Q189" s="142"/>
      <c r="R189" s="142"/>
      <c r="S189" s="142"/>
      <c r="T189" s="143"/>
      <c r="U189" s="142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 t="s">
        <v>155</v>
      </c>
      <c r="AF189" s="137">
        <v>0</v>
      </c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137"/>
      <c r="AV189" s="137"/>
      <c r="AW189" s="137"/>
      <c r="AX189" s="137"/>
      <c r="AY189" s="137"/>
      <c r="AZ189" s="137"/>
      <c r="BA189" s="137"/>
      <c r="BB189" s="137"/>
      <c r="BC189" s="137"/>
      <c r="BD189" s="137"/>
      <c r="BE189" s="137"/>
      <c r="BF189" s="137"/>
      <c r="BG189" s="137"/>
      <c r="BH189" s="137"/>
    </row>
    <row r="190" spans="1:60" outlineLevel="1" x14ac:dyDescent="0.2">
      <c r="A190" s="138">
        <v>63</v>
      </c>
      <c r="B190" s="138" t="s">
        <v>464</v>
      </c>
      <c r="C190" s="173" t="s">
        <v>465</v>
      </c>
      <c r="D190" s="142" t="s">
        <v>152</v>
      </c>
      <c r="E190" s="147">
        <v>695</v>
      </c>
      <c r="F190" s="369"/>
      <c r="G190" s="151">
        <f>E190*F190</f>
        <v>0</v>
      </c>
      <c r="H190" s="151">
        <v>0</v>
      </c>
      <c r="I190" s="151">
        <f>ROUND(E190*H190,2)</f>
        <v>0</v>
      </c>
      <c r="J190" s="151">
        <v>16.2</v>
      </c>
      <c r="K190" s="151">
        <f>ROUND(E190*J190,2)</f>
        <v>11259</v>
      </c>
      <c r="L190" s="151">
        <v>21</v>
      </c>
      <c r="M190" s="151">
        <f>G190*(1+L190/100)</f>
        <v>0</v>
      </c>
      <c r="N190" s="142">
        <v>0</v>
      </c>
      <c r="O190" s="142">
        <f>ROUND(E190*N190,5)</f>
        <v>0</v>
      </c>
      <c r="P190" s="142">
        <v>0.01</v>
      </c>
      <c r="Q190" s="142">
        <f>ROUND(E190*P190,5)</f>
        <v>6.95</v>
      </c>
      <c r="R190" s="142"/>
      <c r="S190" s="142"/>
      <c r="T190" s="143">
        <v>0.05</v>
      </c>
      <c r="U190" s="142">
        <f>ROUND(E190*T190,2)</f>
        <v>34.75</v>
      </c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 t="s">
        <v>153</v>
      </c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137"/>
      <c r="AV190" s="137"/>
      <c r="AW190" s="137"/>
      <c r="AX190" s="137"/>
      <c r="AY190" s="137"/>
      <c r="AZ190" s="137"/>
      <c r="BA190" s="137"/>
      <c r="BB190" s="137"/>
      <c r="BC190" s="137"/>
      <c r="BD190" s="137"/>
      <c r="BE190" s="137"/>
      <c r="BF190" s="137"/>
      <c r="BG190" s="137"/>
      <c r="BH190" s="137"/>
    </row>
    <row r="191" spans="1:60" outlineLevel="1" x14ac:dyDescent="0.2">
      <c r="A191" s="138"/>
      <c r="B191" s="138"/>
      <c r="C191" s="176" t="s">
        <v>466</v>
      </c>
      <c r="D191" s="175"/>
      <c r="E191" s="148">
        <v>624</v>
      </c>
      <c r="F191" s="151"/>
      <c r="G191" s="151"/>
      <c r="H191" s="151"/>
      <c r="I191" s="151"/>
      <c r="J191" s="151"/>
      <c r="K191" s="151"/>
      <c r="L191" s="151"/>
      <c r="M191" s="151"/>
      <c r="N191" s="142"/>
      <c r="O191" s="142"/>
      <c r="P191" s="142"/>
      <c r="Q191" s="142"/>
      <c r="R191" s="142"/>
      <c r="S191" s="142"/>
      <c r="T191" s="143"/>
      <c r="U191" s="142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 t="s">
        <v>155</v>
      </c>
      <c r="AF191" s="137">
        <v>0</v>
      </c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137"/>
      <c r="AV191" s="137"/>
      <c r="AW191" s="137"/>
      <c r="AX191" s="137"/>
      <c r="AY191" s="137"/>
      <c r="AZ191" s="137"/>
      <c r="BA191" s="137"/>
      <c r="BB191" s="137"/>
      <c r="BC191" s="137"/>
      <c r="BD191" s="137"/>
      <c r="BE191" s="137"/>
      <c r="BF191" s="137"/>
      <c r="BG191" s="137"/>
      <c r="BH191" s="137"/>
    </row>
    <row r="192" spans="1:60" outlineLevel="1" x14ac:dyDescent="0.2">
      <c r="A192" s="138"/>
      <c r="B192" s="138"/>
      <c r="C192" s="176" t="s">
        <v>467</v>
      </c>
      <c r="D192" s="175"/>
      <c r="E192" s="148">
        <v>71</v>
      </c>
      <c r="F192" s="151"/>
      <c r="G192" s="151"/>
      <c r="H192" s="151"/>
      <c r="I192" s="151"/>
      <c r="J192" s="151"/>
      <c r="K192" s="151"/>
      <c r="L192" s="151"/>
      <c r="M192" s="151"/>
      <c r="N192" s="142"/>
      <c r="O192" s="142"/>
      <c r="P192" s="142"/>
      <c r="Q192" s="142"/>
      <c r="R192" s="142"/>
      <c r="S192" s="142"/>
      <c r="T192" s="143"/>
      <c r="U192" s="142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 t="s">
        <v>155</v>
      </c>
      <c r="AF192" s="137">
        <v>0</v>
      </c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137"/>
      <c r="AV192" s="137"/>
      <c r="AW192" s="137"/>
      <c r="AX192" s="137"/>
      <c r="AY192" s="137"/>
      <c r="AZ192" s="137"/>
      <c r="BA192" s="137"/>
      <c r="BB192" s="137"/>
      <c r="BC192" s="137"/>
      <c r="BD192" s="137"/>
      <c r="BE192" s="137"/>
      <c r="BF192" s="137"/>
      <c r="BG192" s="137"/>
      <c r="BH192" s="137"/>
    </row>
    <row r="193" spans="1:60" outlineLevel="1" x14ac:dyDescent="0.2">
      <c r="A193" s="138">
        <v>64</v>
      </c>
      <c r="B193" s="138" t="s">
        <v>468</v>
      </c>
      <c r="C193" s="173" t="s">
        <v>469</v>
      </c>
      <c r="D193" s="142" t="s">
        <v>152</v>
      </c>
      <c r="E193" s="147">
        <v>165.7</v>
      </c>
      <c r="F193" s="369"/>
      <c r="G193" s="151">
        <f>E193*F193</f>
        <v>0</v>
      </c>
      <c r="H193" s="151">
        <v>0</v>
      </c>
      <c r="I193" s="151">
        <f>ROUND(E193*H193,2)</f>
        <v>0</v>
      </c>
      <c r="J193" s="151">
        <v>48.6</v>
      </c>
      <c r="K193" s="151">
        <f>ROUND(E193*J193,2)</f>
        <v>8053.02</v>
      </c>
      <c r="L193" s="151">
        <v>21</v>
      </c>
      <c r="M193" s="151">
        <f>G193*(1+L193/100)</f>
        <v>0</v>
      </c>
      <c r="N193" s="142">
        <v>0</v>
      </c>
      <c r="O193" s="142">
        <f>ROUND(E193*N193,5)</f>
        <v>0</v>
      </c>
      <c r="P193" s="142">
        <v>3.6999999999999998E-2</v>
      </c>
      <c r="Q193" s="142">
        <f>ROUND(E193*P193,5)</f>
        <v>6.1308999999999996</v>
      </c>
      <c r="R193" s="142"/>
      <c r="S193" s="142"/>
      <c r="T193" s="143">
        <v>0.15</v>
      </c>
      <c r="U193" s="142">
        <f>ROUND(E193*T193,2)</f>
        <v>24.86</v>
      </c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 t="s">
        <v>153</v>
      </c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137"/>
      <c r="AV193" s="137"/>
      <c r="AW193" s="137"/>
      <c r="AX193" s="137"/>
      <c r="AY193" s="137"/>
      <c r="AZ193" s="137"/>
      <c r="BA193" s="137"/>
      <c r="BB193" s="137"/>
      <c r="BC193" s="137"/>
      <c r="BD193" s="137"/>
      <c r="BE193" s="137"/>
      <c r="BF193" s="137"/>
      <c r="BG193" s="137"/>
      <c r="BH193" s="137"/>
    </row>
    <row r="194" spans="1:60" outlineLevel="1" x14ac:dyDescent="0.2">
      <c r="A194" s="138"/>
      <c r="B194" s="138"/>
      <c r="C194" s="176" t="s">
        <v>329</v>
      </c>
      <c r="D194" s="175"/>
      <c r="E194" s="148">
        <v>165.7</v>
      </c>
      <c r="F194" s="151"/>
      <c r="G194" s="151"/>
      <c r="H194" s="151"/>
      <c r="I194" s="151"/>
      <c r="J194" s="151"/>
      <c r="K194" s="151"/>
      <c r="L194" s="151"/>
      <c r="M194" s="151"/>
      <c r="N194" s="142"/>
      <c r="O194" s="142"/>
      <c r="P194" s="142"/>
      <c r="Q194" s="142"/>
      <c r="R194" s="142"/>
      <c r="S194" s="142"/>
      <c r="T194" s="143"/>
      <c r="U194" s="142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 t="s">
        <v>155</v>
      </c>
      <c r="AF194" s="137">
        <v>0</v>
      </c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137"/>
      <c r="AV194" s="137"/>
      <c r="AW194" s="137"/>
      <c r="AX194" s="137"/>
      <c r="AY194" s="137"/>
      <c r="AZ194" s="137"/>
      <c r="BA194" s="137"/>
      <c r="BB194" s="137"/>
      <c r="BC194" s="137"/>
      <c r="BD194" s="137"/>
      <c r="BE194" s="137"/>
      <c r="BF194" s="137"/>
      <c r="BG194" s="137"/>
      <c r="BH194" s="137"/>
    </row>
    <row r="195" spans="1:60" outlineLevel="1" x14ac:dyDescent="0.2">
      <c r="A195" s="138">
        <v>65</v>
      </c>
      <c r="B195" s="138" t="s">
        <v>470</v>
      </c>
      <c r="C195" s="173" t="s">
        <v>471</v>
      </c>
      <c r="D195" s="142" t="s">
        <v>217</v>
      </c>
      <c r="E195" s="147">
        <v>1</v>
      </c>
      <c r="F195" s="369"/>
      <c r="G195" s="151">
        <f t="shared" ref="G195:G200" si="7">E195*F195</f>
        <v>0</v>
      </c>
      <c r="H195" s="151">
        <v>0</v>
      </c>
      <c r="I195" s="151">
        <f t="shared" ref="I195:I200" si="8">ROUND(E195*H195,2)</f>
        <v>0</v>
      </c>
      <c r="J195" s="151">
        <v>3535</v>
      </c>
      <c r="K195" s="151">
        <f t="shared" ref="K195:K200" si="9">ROUND(E195*J195,2)</f>
        <v>3535</v>
      </c>
      <c r="L195" s="151">
        <v>21</v>
      </c>
      <c r="M195" s="151">
        <f t="shared" ref="M195:M200" si="10">G195*(1+L195/100)</f>
        <v>0</v>
      </c>
      <c r="N195" s="142">
        <v>0</v>
      </c>
      <c r="O195" s="142">
        <f t="shared" ref="O195:O200" si="11">ROUND(E195*N195,5)</f>
        <v>0</v>
      </c>
      <c r="P195" s="142">
        <v>0</v>
      </c>
      <c r="Q195" s="142">
        <f t="shared" ref="Q195:Q200" si="12">ROUND(E195*P195,5)</f>
        <v>0</v>
      </c>
      <c r="R195" s="142"/>
      <c r="S195" s="142"/>
      <c r="T195" s="143">
        <v>8.84</v>
      </c>
      <c r="U195" s="142">
        <f t="shared" ref="U195:U200" si="13">ROUND(E195*T195,2)</f>
        <v>8.84</v>
      </c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 t="s">
        <v>153</v>
      </c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137"/>
      <c r="AV195" s="137"/>
      <c r="AW195" s="137"/>
      <c r="AX195" s="137"/>
      <c r="AY195" s="137"/>
      <c r="AZ195" s="137"/>
      <c r="BA195" s="137"/>
      <c r="BB195" s="137"/>
      <c r="BC195" s="137"/>
      <c r="BD195" s="137"/>
      <c r="BE195" s="137"/>
      <c r="BF195" s="137"/>
      <c r="BG195" s="137"/>
      <c r="BH195" s="137"/>
    </row>
    <row r="196" spans="1:60" outlineLevel="1" x14ac:dyDescent="0.2">
      <c r="A196" s="138">
        <v>66</v>
      </c>
      <c r="B196" s="138" t="s">
        <v>472</v>
      </c>
      <c r="C196" s="173" t="s">
        <v>473</v>
      </c>
      <c r="D196" s="142" t="s">
        <v>474</v>
      </c>
      <c r="E196" s="147">
        <v>2</v>
      </c>
      <c r="F196" s="369"/>
      <c r="G196" s="151">
        <f t="shared" si="7"/>
        <v>0</v>
      </c>
      <c r="H196" s="151">
        <v>0</v>
      </c>
      <c r="I196" s="151">
        <f t="shared" si="8"/>
        <v>0</v>
      </c>
      <c r="J196" s="151">
        <v>214</v>
      </c>
      <c r="K196" s="151">
        <f t="shared" si="9"/>
        <v>428</v>
      </c>
      <c r="L196" s="151">
        <v>21</v>
      </c>
      <c r="M196" s="151">
        <f t="shared" si="10"/>
        <v>0</v>
      </c>
      <c r="N196" s="142">
        <v>0</v>
      </c>
      <c r="O196" s="142">
        <f t="shared" si="11"/>
        <v>0</v>
      </c>
      <c r="P196" s="142">
        <v>0</v>
      </c>
      <c r="Q196" s="142">
        <f t="shared" si="12"/>
        <v>0</v>
      </c>
      <c r="R196" s="142"/>
      <c r="S196" s="142"/>
      <c r="T196" s="143">
        <v>0.53500000000000003</v>
      </c>
      <c r="U196" s="142">
        <f t="shared" si="13"/>
        <v>1.07</v>
      </c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 t="s">
        <v>153</v>
      </c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137"/>
      <c r="AV196" s="137"/>
      <c r="AW196" s="137"/>
      <c r="AX196" s="137"/>
      <c r="AY196" s="137"/>
      <c r="AZ196" s="137"/>
      <c r="BA196" s="137"/>
      <c r="BB196" s="137"/>
      <c r="BC196" s="137"/>
      <c r="BD196" s="137"/>
      <c r="BE196" s="137"/>
      <c r="BF196" s="137"/>
      <c r="BG196" s="137"/>
      <c r="BH196" s="137"/>
    </row>
    <row r="197" spans="1:60" outlineLevel="1" x14ac:dyDescent="0.2">
      <c r="A197" s="138">
        <v>67</v>
      </c>
      <c r="B197" s="138" t="s">
        <v>475</v>
      </c>
      <c r="C197" s="173" t="s">
        <v>476</v>
      </c>
      <c r="D197" s="142" t="s">
        <v>477</v>
      </c>
      <c r="E197" s="147">
        <v>5</v>
      </c>
      <c r="F197" s="369"/>
      <c r="G197" s="151">
        <f t="shared" si="7"/>
        <v>0</v>
      </c>
      <c r="H197" s="151">
        <v>0</v>
      </c>
      <c r="I197" s="151">
        <f t="shared" si="8"/>
        <v>0</v>
      </c>
      <c r="J197" s="151">
        <v>33.9</v>
      </c>
      <c r="K197" s="151">
        <f t="shared" si="9"/>
        <v>169.5</v>
      </c>
      <c r="L197" s="151">
        <v>21</v>
      </c>
      <c r="M197" s="151">
        <f t="shared" si="10"/>
        <v>0</v>
      </c>
      <c r="N197" s="142">
        <v>0</v>
      </c>
      <c r="O197" s="142">
        <f t="shared" si="11"/>
        <v>0</v>
      </c>
      <c r="P197" s="142">
        <v>0</v>
      </c>
      <c r="Q197" s="142">
        <f t="shared" si="12"/>
        <v>0</v>
      </c>
      <c r="R197" s="142"/>
      <c r="S197" s="142"/>
      <c r="T197" s="143">
        <v>0</v>
      </c>
      <c r="U197" s="142">
        <f t="shared" si="13"/>
        <v>0</v>
      </c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 t="s">
        <v>153</v>
      </c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137"/>
      <c r="AV197" s="137"/>
      <c r="AW197" s="137"/>
      <c r="AX197" s="137"/>
      <c r="AY197" s="137"/>
      <c r="AZ197" s="137"/>
      <c r="BA197" s="137"/>
      <c r="BB197" s="137"/>
      <c r="BC197" s="137"/>
      <c r="BD197" s="137"/>
      <c r="BE197" s="137"/>
      <c r="BF197" s="137"/>
      <c r="BG197" s="137"/>
      <c r="BH197" s="137"/>
    </row>
    <row r="198" spans="1:60" outlineLevel="1" x14ac:dyDescent="0.2">
      <c r="A198" s="138">
        <v>68</v>
      </c>
      <c r="B198" s="138" t="s">
        <v>478</v>
      </c>
      <c r="C198" s="173" t="s">
        <v>479</v>
      </c>
      <c r="D198" s="142" t="s">
        <v>477</v>
      </c>
      <c r="E198" s="147">
        <v>5</v>
      </c>
      <c r="F198" s="369"/>
      <c r="G198" s="151">
        <f t="shared" si="7"/>
        <v>0</v>
      </c>
      <c r="H198" s="151">
        <v>0</v>
      </c>
      <c r="I198" s="151">
        <f t="shared" si="8"/>
        <v>0</v>
      </c>
      <c r="J198" s="151">
        <v>53</v>
      </c>
      <c r="K198" s="151">
        <f t="shared" si="9"/>
        <v>265</v>
      </c>
      <c r="L198" s="151">
        <v>21</v>
      </c>
      <c r="M198" s="151">
        <f t="shared" si="10"/>
        <v>0</v>
      </c>
      <c r="N198" s="142">
        <v>0</v>
      </c>
      <c r="O198" s="142">
        <f t="shared" si="11"/>
        <v>0</v>
      </c>
      <c r="P198" s="142">
        <v>0</v>
      </c>
      <c r="Q198" s="142">
        <f t="shared" si="12"/>
        <v>0</v>
      </c>
      <c r="R198" s="142"/>
      <c r="S198" s="142"/>
      <c r="T198" s="143">
        <v>0</v>
      </c>
      <c r="U198" s="142">
        <f t="shared" si="13"/>
        <v>0</v>
      </c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 t="s">
        <v>153</v>
      </c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137"/>
      <c r="AV198" s="137"/>
      <c r="AW198" s="137"/>
      <c r="AX198" s="137"/>
      <c r="AY198" s="137"/>
      <c r="AZ198" s="137"/>
      <c r="BA198" s="137"/>
      <c r="BB198" s="137"/>
      <c r="BC198" s="137"/>
      <c r="BD198" s="137"/>
      <c r="BE198" s="137"/>
      <c r="BF198" s="137"/>
      <c r="BG198" s="137"/>
      <c r="BH198" s="137"/>
    </row>
    <row r="199" spans="1:60" outlineLevel="1" x14ac:dyDescent="0.2">
      <c r="A199" s="138">
        <v>69</v>
      </c>
      <c r="B199" s="138" t="s">
        <v>480</v>
      </c>
      <c r="C199" s="173" t="s">
        <v>481</v>
      </c>
      <c r="D199" s="142" t="s">
        <v>477</v>
      </c>
      <c r="E199" s="147">
        <v>5</v>
      </c>
      <c r="F199" s="369"/>
      <c r="G199" s="151">
        <f t="shared" si="7"/>
        <v>0</v>
      </c>
      <c r="H199" s="151">
        <v>0</v>
      </c>
      <c r="I199" s="151">
        <f t="shared" si="8"/>
        <v>0</v>
      </c>
      <c r="J199" s="151">
        <v>868</v>
      </c>
      <c r="K199" s="151">
        <f t="shared" si="9"/>
        <v>4340</v>
      </c>
      <c r="L199" s="151">
        <v>21</v>
      </c>
      <c r="M199" s="151">
        <f t="shared" si="10"/>
        <v>0</v>
      </c>
      <c r="N199" s="142">
        <v>0</v>
      </c>
      <c r="O199" s="142">
        <f t="shared" si="11"/>
        <v>0</v>
      </c>
      <c r="P199" s="142">
        <v>0</v>
      </c>
      <c r="Q199" s="142">
        <f t="shared" si="12"/>
        <v>0</v>
      </c>
      <c r="R199" s="142"/>
      <c r="S199" s="142"/>
      <c r="T199" s="143">
        <v>0</v>
      </c>
      <c r="U199" s="142">
        <f t="shared" si="13"/>
        <v>0</v>
      </c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 t="s">
        <v>153</v>
      </c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137"/>
      <c r="AV199" s="137"/>
      <c r="AW199" s="137"/>
      <c r="AX199" s="137"/>
      <c r="AY199" s="137"/>
      <c r="AZ199" s="137"/>
      <c r="BA199" s="137"/>
      <c r="BB199" s="137"/>
      <c r="BC199" s="137"/>
      <c r="BD199" s="137"/>
      <c r="BE199" s="137"/>
      <c r="BF199" s="137"/>
      <c r="BG199" s="137"/>
      <c r="BH199" s="137"/>
    </row>
    <row r="200" spans="1:60" outlineLevel="1" x14ac:dyDescent="0.2">
      <c r="A200" s="138">
        <v>70</v>
      </c>
      <c r="B200" s="138" t="s">
        <v>482</v>
      </c>
      <c r="C200" s="173" t="s">
        <v>483</v>
      </c>
      <c r="D200" s="142" t="s">
        <v>181</v>
      </c>
      <c r="E200" s="147">
        <v>79.97</v>
      </c>
      <c r="F200" s="369"/>
      <c r="G200" s="151">
        <f t="shared" si="7"/>
        <v>0</v>
      </c>
      <c r="H200" s="151">
        <v>0</v>
      </c>
      <c r="I200" s="151">
        <f t="shared" si="8"/>
        <v>0</v>
      </c>
      <c r="J200" s="151">
        <v>305.5</v>
      </c>
      <c r="K200" s="151">
        <f t="shared" si="9"/>
        <v>24430.84</v>
      </c>
      <c r="L200" s="151">
        <v>21</v>
      </c>
      <c r="M200" s="151">
        <f t="shared" si="10"/>
        <v>0</v>
      </c>
      <c r="N200" s="142">
        <v>0</v>
      </c>
      <c r="O200" s="142">
        <f t="shared" si="11"/>
        <v>0</v>
      </c>
      <c r="P200" s="142">
        <v>0</v>
      </c>
      <c r="Q200" s="142">
        <f t="shared" si="12"/>
        <v>0</v>
      </c>
      <c r="R200" s="142"/>
      <c r="S200" s="142"/>
      <c r="T200" s="143">
        <v>0.94199999999999995</v>
      </c>
      <c r="U200" s="142">
        <f t="shared" si="13"/>
        <v>75.33</v>
      </c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 t="s">
        <v>153</v>
      </c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137"/>
      <c r="AV200" s="137"/>
      <c r="AW200" s="137"/>
      <c r="AX200" s="137"/>
      <c r="AY200" s="137"/>
      <c r="AZ200" s="137"/>
      <c r="BA200" s="137"/>
      <c r="BB200" s="137"/>
      <c r="BC200" s="137"/>
      <c r="BD200" s="137"/>
      <c r="BE200" s="137"/>
      <c r="BF200" s="137"/>
      <c r="BG200" s="137"/>
      <c r="BH200" s="137"/>
    </row>
    <row r="201" spans="1:60" outlineLevel="1" x14ac:dyDescent="0.2">
      <c r="A201" s="138"/>
      <c r="B201" s="138"/>
      <c r="C201" s="176" t="s">
        <v>860</v>
      </c>
      <c r="D201" s="175"/>
      <c r="E201" s="148">
        <v>79.97</v>
      </c>
      <c r="F201" s="151"/>
      <c r="G201" s="151"/>
      <c r="H201" s="151"/>
      <c r="I201" s="151"/>
      <c r="J201" s="151"/>
      <c r="K201" s="151"/>
      <c r="L201" s="151"/>
      <c r="M201" s="151"/>
      <c r="N201" s="142"/>
      <c r="O201" s="142"/>
      <c r="P201" s="142"/>
      <c r="Q201" s="142"/>
      <c r="R201" s="142"/>
      <c r="S201" s="142"/>
      <c r="T201" s="143"/>
      <c r="U201" s="142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 t="s">
        <v>155</v>
      </c>
      <c r="AF201" s="137">
        <v>0</v>
      </c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</row>
    <row r="202" spans="1:60" outlineLevel="1" x14ac:dyDescent="0.2">
      <c r="A202" s="138">
        <v>71</v>
      </c>
      <c r="B202" s="138" t="s">
        <v>484</v>
      </c>
      <c r="C202" s="173" t="s">
        <v>485</v>
      </c>
      <c r="D202" s="142" t="s">
        <v>181</v>
      </c>
      <c r="E202" s="147">
        <v>319.88</v>
      </c>
      <c r="F202" s="369"/>
      <c r="G202" s="151">
        <f>E202*F202</f>
        <v>0</v>
      </c>
      <c r="H202" s="151">
        <v>0</v>
      </c>
      <c r="I202" s="151">
        <f>ROUND(E202*H202,2)</f>
        <v>0</v>
      </c>
      <c r="J202" s="151">
        <v>34</v>
      </c>
      <c r="K202" s="151">
        <f>ROUND(E202*J202,2)</f>
        <v>10875.92</v>
      </c>
      <c r="L202" s="151">
        <v>21</v>
      </c>
      <c r="M202" s="151">
        <f>G202*(1+L202/100)</f>
        <v>0</v>
      </c>
      <c r="N202" s="142">
        <v>0</v>
      </c>
      <c r="O202" s="142">
        <f>ROUND(E202*N202,5)</f>
        <v>0</v>
      </c>
      <c r="P202" s="142">
        <v>0</v>
      </c>
      <c r="Q202" s="142">
        <f>ROUND(E202*P202,5)</f>
        <v>0</v>
      </c>
      <c r="R202" s="142"/>
      <c r="S202" s="142"/>
      <c r="T202" s="143">
        <v>0.105</v>
      </c>
      <c r="U202" s="142">
        <f>ROUND(E202*T202,2)</f>
        <v>33.590000000000003</v>
      </c>
      <c r="V202" s="137"/>
      <c r="W202" s="137"/>
      <c r="X202" s="137"/>
      <c r="Y202" s="137"/>
      <c r="Z202" s="137"/>
      <c r="AA202" s="137"/>
      <c r="AB202" s="137"/>
      <c r="AC202" s="137"/>
      <c r="AD202" s="137"/>
      <c r="AE202" s="137" t="s">
        <v>153</v>
      </c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</row>
    <row r="203" spans="1:60" outlineLevel="1" x14ac:dyDescent="0.2">
      <c r="A203" s="138"/>
      <c r="B203" s="138"/>
      <c r="C203" s="176" t="s">
        <v>859</v>
      </c>
      <c r="D203" s="175"/>
      <c r="E203" s="148">
        <v>319.88</v>
      </c>
      <c r="F203" s="151"/>
      <c r="G203" s="151"/>
      <c r="H203" s="151"/>
      <c r="I203" s="151"/>
      <c r="J203" s="151"/>
      <c r="K203" s="151"/>
      <c r="L203" s="151"/>
      <c r="M203" s="151"/>
      <c r="N203" s="142"/>
      <c r="O203" s="142"/>
      <c r="P203" s="142"/>
      <c r="Q203" s="142"/>
      <c r="R203" s="142"/>
      <c r="S203" s="142"/>
      <c r="T203" s="143"/>
      <c r="U203" s="142"/>
      <c r="V203" s="137"/>
      <c r="W203" s="137"/>
      <c r="X203" s="137"/>
      <c r="Y203" s="137"/>
      <c r="Z203" s="137"/>
      <c r="AA203" s="137"/>
      <c r="AB203" s="137"/>
      <c r="AC203" s="137"/>
      <c r="AD203" s="137"/>
      <c r="AE203" s="137" t="s">
        <v>155</v>
      </c>
      <c r="AF203" s="137">
        <v>0</v>
      </c>
      <c r="AG203" s="137"/>
      <c r="AH203" s="137"/>
      <c r="AI203" s="137"/>
      <c r="AJ203" s="137"/>
      <c r="AK203" s="137"/>
      <c r="AL203" s="137"/>
      <c r="AM203" s="137"/>
      <c r="AN203" s="137"/>
      <c r="AO203" s="137"/>
      <c r="AP203" s="137"/>
      <c r="AQ203" s="137"/>
      <c r="AR203" s="137"/>
      <c r="AS203" s="137"/>
      <c r="AT203" s="137"/>
      <c r="AU203" s="137"/>
      <c r="AV203" s="137"/>
      <c r="AW203" s="137"/>
      <c r="AX203" s="137"/>
      <c r="AY203" s="137"/>
      <c r="AZ203" s="137"/>
      <c r="BA203" s="137"/>
      <c r="BB203" s="137"/>
      <c r="BC203" s="137"/>
      <c r="BD203" s="137"/>
      <c r="BE203" s="137"/>
      <c r="BF203" s="137"/>
      <c r="BG203" s="137"/>
      <c r="BH203" s="137"/>
    </row>
    <row r="204" spans="1:60" outlineLevel="1" x14ac:dyDescent="0.2">
      <c r="A204" s="138">
        <v>72</v>
      </c>
      <c r="B204" s="138" t="s">
        <v>486</v>
      </c>
      <c r="C204" s="173" t="s">
        <v>487</v>
      </c>
      <c r="D204" s="142" t="s">
        <v>181</v>
      </c>
      <c r="E204" s="147">
        <v>79.97</v>
      </c>
      <c r="F204" s="369"/>
      <c r="G204" s="151">
        <f t="shared" ref="G204:G205" si="14">E204*F204</f>
        <v>0</v>
      </c>
      <c r="H204" s="151">
        <v>0</v>
      </c>
      <c r="I204" s="151">
        <f>ROUND(E204*H204,2)</f>
        <v>0</v>
      </c>
      <c r="J204" s="151">
        <v>220</v>
      </c>
      <c r="K204" s="151">
        <f>ROUND(E204*J204,2)</f>
        <v>17593.400000000001</v>
      </c>
      <c r="L204" s="151">
        <v>21</v>
      </c>
      <c r="M204" s="151">
        <f>G204*(1+L204/100)</f>
        <v>0</v>
      </c>
      <c r="N204" s="142">
        <v>0</v>
      </c>
      <c r="O204" s="142">
        <f>ROUND(E204*N204,5)</f>
        <v>0</v>
      </c>
      <c r="P204" s="142">
        <v>0</v>
      </c>
      <c r="Q204" s="142">
        <f>ROUND(E204*P204,5)</f>
        <v>0</v>
      </c>
      <c r="R204" s="142"/>
      <c r="S204" s="142"/>
      <c r="T204" s="143">
        <v>0.49</v>
      </c>
      <c r="U204" s="142">
        <f>ROUND(E204*T204,2)</f>
        <v>39.19</v>
      </c>
      <c r="V204" s="137"/>
      <c r="W204" s="137"/>
      <c r="X204" s="137"/>
      <c r="Y204" s="137"/>
      <c r="Z204" s="137"/>
      <c r="AA204" s="137"/>
      <c r="AB204" s="137"/>
      <c r="AC204" s="137"/>
      <c r="AD204" s="137"/>
      <c r="AE204" s="137" t="s">
        <v>153</v>
      </c>
      <c r="AF204" s="137"/>
      <c r="AG204" s="137"/>
      <c r="AH204" s="137"/>
      <c r="AI204" s="137"/>
      <c r="AJ204" s="137"/>
      <c r="AK204" s="137"/>
      <c r="AL204" s="137"/>
      <c r="AM204" s="137"/>
      <c r="AN204" s="137"/>
      <c r="AO204" s="137"/>
      <c r="AP204" s="137"/>
      <c r="AQ204" s="137"/>
      <c r="AR204" s="137"/>
      <c r="AS204" s="137"/>
      <c r="AT204" s="137"/>
      <c r="AU204" s="137"/>
      <c r="AV204" s="137"/>
      <c r="AW204" s="137"/>
      <c r="AX204" s="137"/>
      <c r="AY204" s="137"/>
      <c r="AZ204" s="137"/>
      <c r="BA204" s="137"/>
      <c r="BB204" s="137"/>
      <c r="BC204" s="137"/>
      <c r="BD204" s="137"/>
      <c r="BE204" s="137"/>
      <c r="BF204" s="137"/>
      <c r="BG204" s="137"/>
      <c r="BH204" s="137"/>
    </row>
    <row r="205" spans="1:60" outlineLevel="1" x14ac:dyDescent="0.2">
      <c r="A205" s="138">
        <v>73</v>
      </c>
      <c r="B205" s="138" t="s">
        <v>488</v>
      </c>
      <c r="C205" s="173" t="s">
        <v>489</v>
      </c>
      <c r="D205" s="142" t="s">
        <v>181</v>
      </c>
      <c r="E205" s="147">
        <v>719.73</v>
      </c>
      <c r="F205" s="369"/>
      <c r="G205" s="151">
        <f t="shared" si="14"/>
        <v>0</v>
      </c>
      <c r="H205" s="151">
        <v>0</v>
      </c>
      <c r="I205" s="151">
        <f>ROUND(E205*H205,2)</f>
        <v>0</v>
      </c>
      <c r="J205" s="151">
        <v>15.7</v>
      </c>
      <c r="K205" s="151">
        <f>ROUND(E205*J205,2)</f>
        <v>11299.76</v>
      </c>
      <c r="L205" s="151">
        <v>21</v>
      </c>
      <c r="M205" s="151">
        <f>G205*(1+L205/100)</f>
        <v>0</v>
      </c>
      <c r="N205" s="142">
        <v>0</v>
      </c>
      <c r="O205" s="142">
        <f>ROUND(E205*N205,5)</f>
        <v>0</v>
      </c>
      <c r="P205" s="142">
        <v>0</v>
      </c>
      <c r="Q205" s="142">
        <f>ROUND(E205*P205,5)</f>
        <v>0</v>
      </c>
      <c r="R205" s="142"/>
      <c r="S205" s="142"/>
      <c r="T205" s="143">
        <v>0</v>
      </c>
      <c r="U205" s="142">
        <f>ROUND(E205*T205,2)</f>
        <v>0</v>
      </c>
      <c r="V205" s="137"/>
      <c r="W205" s="137"/>
      <c r="X205" s="137"/>
      <c r="Y205" s="137"/>
      <c r="Z205" s="137"/>
      <c r="AA205" s="137"/>
      <c r="AB205" s="137"/>
      <c r="AC205" s="137"/>
      <c r="AD205" s="137"/>
      <c r="AE205" s="137" t="s">
        <v>153</v>
      </c>
      <c r="AF205" s="137"/>
      <c r="AG205" s="137"/>
      <c r="AH205" s="137"/>
      <c r="AI205" s="137"/>
      <c r="AJ205" s="137"/>
      <c r="AK205" s="137"/>
      <c r="AL205" s="137"/>
      <c r="AM205" s="137"/>
      <c r="AN205" s="137"/>
      <c r="AO205" s="137"/>
      <c r="AP205" s="137"/>
      <c r="AQ205" s="137"/>
      <c r="AR205" s="137"/>
      <c r="AS205" s="137"/>
      <c r="AT205" s="137"/>
      <c r="AU205" s="137"/>
      <c r="AV205" s="137"/>
      <c r="AW205" s="137"/>
      <c r="AX205" s="137"/>
      <c r="AY205" s="137"/>
      <c r="AZ205" s="137"/>
      <c r="BA205" s="137"/>
      <c r="BB205" s="137"/>
      <c r="BC205" s="137"/>
      <c r="BD205" s="137"/>
      <c r="BE205" s="137"/>
      <c r="BF205" s="137"/>
      <c r="BG205" s="137"/>
      <c r="BH205" s="137"/>
    </row>
    <row r="206" spans="1:60" outlineLevel="1" x14ac:dyDescent="0.2">
      <c r="A206" s="138"/>
      <c r="B206" s="138"/>
      <c r="C206" s="176" t="s">
        <v>858</v>
      </c>
      <c r="D206" s="175"/>
      <c r="E206" s="148">
        <v>719.73</v>
      </c>
      <c r="F206" s="151"/>
      <c r="G206" s="151"/>
      <c r="H206" s="151"/>
      <c r="I206" s="151"/>
      <c r="J206" s="151"/>
      <c r="K206" s="151"/>
      <c r="L206" s="151"/>
      <c r="M206" s="151"/>
      <c r="N206" s="142"/>
      <c r="O206" s="142"/>
      <c r="P206" s="142"/>
      <c r="Q206" s="142"/>
      <c r="R206" s="142"/>
      <c r="S206" s="142"/>
      <c r="T206" s="143"/>
      <c r="U206" s="142"/>
      <c r="V206" s="137"/>
      <c r="W206" s="137"/>
      <c r="X206" s="137"/>
      <c r="Y206" s="137"/>
      <c r="Z206" s="137"/>
      <c r="AA206" s="137"/>
      <c r="AB206" s="137"/>
      <c r="AC206" s="137"/>
      <c r="AD206" s="137"/>
      <c r="AE206" s="137" t="s">
        <v>155</v>
      </c>
      <c r="AF206" s="137">
        <v>0</v>
      </c>
      <c r="AG206" s="137"/>
      <c r="AH206" s="137"/>
      <c r="AI206" s="137"/>
      <c r="AJ206" s="137"/>
      <c r="AK206" s="137"/>
      <c r="AL206" s="137"/>
      <c r="AM206" s="137"/>
      <c r="AN206" s="137"/>
      <c r="AO206" s="137"/>
      <c r="AP206" s="137"/>
      <c r="AQ206" s="137"/>
      <c r="AR206" s="137"/>
      <c r="AS206" s="137"/>
      <c r="AT206" s="137"/>
      <c r="AU206" s="137"/>
      <c r="AV206" s="137"/>
      <c r="AW206" s="137"/>
      <c r="AX206" s="137"/>
      <c r="AY206" s="137"/>
      <c r="AZ206" s="137"/>
      <c r="BA206" s="137"/>
      <c r="BB206" s="137"/>
      <c r="BC206" s="137"/>
      <c r="BD206" s="137"/>
      <c r="BE206" s="137"/>
      <c r="BF206" s="137"/>
      <c r="BG206" s="137"/>
      <c r="BH206" s="137"/>
    </row>
    <row r="207" spans="1:60" outlineLevel="1" x14ac:dyDescent="0.2">
      <c r="A207" s="138">
        <v>74</v>
      </c>
      <c r="B207" s="138" t="s">
        <v>490</v>
      </c>
      <c r="C207" s="173" t="s">
        <v>491</v>
      </c>
      <c r="D207" s="142" t="s">
        <v>181</v>
      </c>
      <c r="E207" s="147">
        <v>63.29</v>
      </c>
      <c r="F207" s="369"/>
      <c r="G207" s="151">
        <f>E207*F207</f>
        <v>0</v>
      </c>
      <c r="H207" s="151">
        <v>0</v>
      </c>
      <c r="I207" s="151">
        <f>ROUND(E207*H207,2)</f>
        <v>0</v>
      </c>
      <c r="J207" s="151">
        <v>300</v>
      </c>
      <c r="K207" s="151">
        <f>ROUND(E207*J207,2)</f>
        <v>18987</v>
      </c>
      <c r="L207" s="151">
        <v>21</v>
      </c>
      <c r="M207" s="151">
        <f>G207*(1+L207/100)</f>
        <v>0</v>
      </c>
      <c r="N207" s="142">
        <v>0</v>
      </c>
      <c r="O207" s="142">
        <f>ROUND(E207*N207,5)</f>
        <v>0</v>
      </c>
      <c r="P207" s="142">
        <v>0</v>
      </c>
      <c r="Q207" s="142">
        <f>ROUND(E207*P207,5)</f>
        <v>0</v>
      </c>
      <c r="R207" s="142"/>
      <c r="S207" s="142"/>
      <c r="T207" s="143">
        <v>0</v>
      </c>
      <c r="U207" s="142">
        <f>ROUND(E207*T207,2)</f>
        <v>0</v>
      </c>
      <c r="V207" s="137"/>
      <c r="W207" s="137"/>
      <c r="X207" s="137"/>
      <c r="Y207" s="137"/>
      <c r="Z207" s="137"/>
      <c r="AA207" s="137"/>
      <c r="AB207" s="137"/>
      <c r="AC207" s="137"/>
      <c r="AD207" s="137"/>
      <c r="AE207" s="137" t="s">
        <v>153</v>
      </c>
      <c r="AF207" s="137"/>
      <c r="AG207" s="137"/>
      <c r="AH207" s="137"/>
      <c r="AI207" s="137"/>
      <c r="AJ207" s="137"/>
      <c r="AK207" s="137"/>
      <c r="AL207" s="137"/>
      <c r="AM207" s="137"/>
      <c r="AN207" s="137"/>
      <c r="AO207" s="137"/>
      <c r="AP207" s="137"/>
      <c r="AQ207" s="137"/>
      <c r="AR207" s="137"/>
      <c r="AS207" s="137"/>
      <c r="AT207" s="137"/>
      <c r="AU207" s="137"/>
      <c r="AV207" s="137"/>
      <c r="AW207" s="137"/>
      <c r="AX207" s="137"/>
      <c r="AY207" s="137"/>
      <c r="AZ207" s="137"/>
      <c r="BA207" s="137"/>
      <c r="BB207" s="137"/>
      <c r="BC207" s="137"/>
      <c r="BD207" s="137"/>
      <c r="BE207" s="137"/>
      <c r="BF207" s="137"/>
      <c r="BG207" s="137"/>
      <c r="BH207" s="137"/>
    </row>
    <row r="208" spans="1:60" outlineLevel="1" x14ac:dyDescent="0.2">
      <c r="A208" s="138"/>
      <c r="B208" s="138"/>
      <c r="C208" s="176" t="s">
        <v>857</v>
      </c>
      <c r="D208" s="175"/>
      <c r="E208" s="148">
        <v>63.29</v>
      </c>
      <c r="F208" s="151"/>
      <c r="G208" s="151"/>
      <c r="H208" s="151"/>
      <c r="I208" s="151"/>
      <c r="J208" s="151"/>
      <c r="K208" s="151"/>
      <c r="L208" s="151"/>
      <c r="M208" s="151"/>
      <c r="N208" s="142"/>
      <c r="O208" s="142"/>
      <c r="P208" s="142"/>
      <c r="Q208" s="142"/>
      <c r="R208" s="142"/>
      <c r="S208" s="142"/>
      <c r="T208" s="143"/>
      <c r="U208" s="142"/>
      <c r="V208" s="137"/>
      <c r="W208" s="137"/>
      <c r="X208" s="137"/>
      <c r="Y208" s="137"/>
      <c r="Z208" s="137"/>
      <c r="AA208" s="137"/>
      <c r="AB208" s="137"/>
      <c r="AC208" s="137"/>
      <c r="AD208" s="137"/>
      <c r="AE208" s="137" t="s">
        <v>155</v>
      </c>
      <c r="AF208" s="137">
        <v>0</v>
      </c>
      <c r="AG208" s="137"/>
      <c r="AH208" s="137"/>
      <c r="AI208" s="137"/>
      <c r="AJ208" s="137"/>
      <c r="AK208" s="137"/>
      <c r="AL208" s="137"/>
      <c r="AM208" s="137"/>
      <c r="AN208" s="137"/>
      <c r="AO208" s="137"/>
      <c r="AP208" s="137"/>
      <c r="AQ208" s="137"/>
      <c r="AR208" s="137"/>
      <c r="AS208" s="137"/>
      <c r="AT208" s="137"/>
      <c r="AU208" s="137"/>
      <c r="AV208" s="137"/>
      <c r="AW208" s="137"/>
      <c r="AX208" s="137"/>
      <c r="AY208" s="137"/>
      <c r="AZ208" s="137"/>
      <c r="BA208" s="137"/>
      <c r="BB208" s="137"/>
      <c r="BC208" s="137"/>
      <c r="BD208" s="137"/>
      <c r="BE208" s="137"/>
      <c r="BF208" s="137"/>
      <c r="BG208" s="137"/>
      <c r="BH208" s="137"/>
    </row>
    <row r="209" spans="1:60" outlineLevel="1" x14ac:dyDescent="0.2">
      <c r="A209" s="138">
        <v>75</v>
      </c>
      <c r="B209" s="138" t="s">
        <v>492</v>
      </c>
      <c r="C209" s="173" t="s">
        <v>493</v>
      </c>
      <c r="D209" s="142" t="s">
        <v>181</v>
      </c>
      <c r="E209" s="147">
        <v>6.58</v>
      </c>
      <c r="F209" s="369"/>
      <c r="G209" s="151">
        <f t="shared" ref="G209:G211" si="15">E209*F209</f>
        <v>0</v>
      </c>
      <c r="H209" s="151">
        <v>0</v>
      </c>
      <c r="I209" s="151">
        <f>ROUND(E209*H209,2)</f>
        <v>0</v>
      </c>
      <c r="J209" s="151">
        <v>500</v>
      </c>
      <c r="K209" s="151">
        <f>ROUND(E209*J209,2)</f>
        <v>3290</v>
      </c>
      <c r="L209" s="151">
        <v>21</v>
      </c>
      <c r="M209" s="151">
        <f>G209*(1+L209/100)</f>
        <v>0</v>
      </c>
      <c r="N209" s="142">
        <v>0</v>
      </c>
      <c r="O209" s="142">
        <f>ROUND(E209*N209,5)</f>
        <v>0</v>
      </c>
      <c r="P209" s="142">
        <v>0</v>
      </c>
      <c r="Q209" s="142">
        <f>ROUND(E209*P209,5)</f>
        <v>0</v>
      </c>
      <c r="R209" s="142"/>
      <c r="S209" s="142"/>
      <c r="T209" s="143">
        <v>0</v>
      </c>
      <c r="U209" s="142">
        <f>ROUND(E209*T209,2)</f>
        <v>0</v>
      </c>
      <c r="V209" s="137"/>
      <c r="W209" s="137"/>
      <c r="X209" s="137"/>
      <c r="Y209" s="137"/>
      <c r="Z209" s="137"/>
      <c r="AA209" s="137"/>
      <c r="AB209" s="137"/>
      <c r="AC209" s="137"/>
      <c r="AD209" s="137"/>
      <c r="AE209" s="137" t="s">
        <v>153</v>
      </c>
      <c r="AF209" s="137"/>
      <c r="AG209" s="137"/>
      <c r="AH209" s="137"/>
      <c r="AI209" s="137"/>
      <c r="AJ209" s="137"/>
      <c r="AK209" s="137"/>
      <c r="AL209" s="137"/>
      <c r="AM209" s="137"/>
      <c r="AN209" s="137"/>
      <c r="AO209" s="137"/>
      <c r="AP209" s="137"/>
      <c r="AQ209" s="137"/>
      <c r="AR209" s="137"/>
      <c r="AS209" s="137"/>
      <c r="AT209" s="137"/>
      <c r="AU209" s="137"/>
      <c r="AV209" s="137"/>
      <c r="AW209" s="137"/>
      <c r="AX209" s="137"/>
      <c r="AY209" s="137"/>
      <c r="AZ209" s="137"/>
      <c r="BA209" s="137"/>
      <c r="BB209" s="137"/>
      <c r="BC209" s="137"/>
      <c r="BD209" s="137"/>
      <c r="BE209" s="137"/>
      <c r="BF209" s="137"/>
      <c r="BG209" s="137"/>
      <c r="BH209" s="137"/>
    </row>
    <row r="210" spans="1:60" outlineLevel="1" x14ac:dyDescent="0.2">
      <c r="A210" s="138">
        <v>76</v>
      </c>
      <c r="B210" s="138" t="s">
        <v>494</v>
      </c>
      <c r="C210" s="173" t="s">
        <v>495</v>
      </c>
      <c r="D210" s="142" t="s">
        <v>181</v>
      </c>
      <c r="E210" s="147">
        <v>6.02</v>
      </c>
      <c r="F210" s="369"/>
      <c r="G210" s="151">
        <f t="shared" si="15"/>
        <v>0</v>
      </c>
      <c r="H210" s="151">
        <v>0</v>
      </c>
      <c r="I210" s="151">
        <f>ROUND(E210*H210,2)</f>
        <v>0</v>
      </c>
      <c r="J210" s="151">
        <v>1435</v>
      </c>
      <c r="K210" s="151">
        <f>ROUND(E210*J210,2)</f>
        <v>8638.7000000000007</v>
      </c>
      <c r="L210" s="151">
        <v>21</v>
      </c>
      <c r="M210" s="151">
        <f>G210*(1+L210/100)</f>
        <v>0</v>
      </c>
      <c r="N210" s="142">
        <v>0</v>
      </c>
      <c r="O210" s="142">
        <f>ROUND(E210*N210,5)</f>
        <v>0</v>
      </c>
      <c r="P210" s="142">
        <v>0</v>
      </c>
      <c r="Q210" s="142">
        <f>ROUND(E210*P210,5)</f>
        <v>0</v>
      </c>
      <c r="R210" s="142"/>
      <c r="S210" s="142"/>
      <c r="T210" s="143">
        <v>0</v>
      </c>
      <c r="U210" s="142">
        <f>ROUND(E210*T210,2)</f>
        <v>0</v>
      </c>
      <c r="V210" s="137"/>
      <c r="W210" s="137"/>
      <c r="X210" s="137"/>
      <c r="Y210" s="137"/>
      <c r="Z210" s="137"/>
      <c r="AA210" s="137"/>
      <c r="AB210" s="137"/>
      <c r="AC210" s="137"/>
      <c r="AD210" s="137"/>
      <c r="AE210" s="137" t="s">
        <v>153</v>
      </c>
      <c r="AF210" s="137"/>
      <c r="AG210" s="137"/>
      <c r="AH210" s="137"/>
      <c r="AI210" s="137"/>
      <c r="AJ210" s="137"/>
      <c r="AK210" s="137"/>
      <c r="AL210" s="137"/>
      <c r="AM210" s="137"/>
      <c r="AN210" s="137"/>
      <c r="AO210" s="137"/>
      <c r="AP210" s="137"/>
      <c r="AQ210" s="137"/>
      <c r="AR210" s="137"/>
      <c r="AS210" s="137"/>
      <c r="AT210" s="137"/>
      <c r="AU210" s="137"/>
      <c r="AV210" s="137"/>
      <c r="AW210" s="137"/>
      <c r="AX210" s="137"/>
      <c r="AY210" s="137"/>
      <c r="AZ210" s="137"/>
      <c r="BA210" s="137"/>
      <c r="BB210" s="137"/>
      <c r="BC210" s="137"/>
      <c r="BD210" s="137"/>
      <c r="BE210" s="137"/>
      <c r="BF210" s="137"/>
      <c r="BG210" s="137"/>
      <c r="BH210" s="137"/>
    </row>
    <row r="211" spans="1:60" outlineLevel="1" x14ac:dyDescent="0.2">
      <c r="A211" s="138">
        <v>77</v>
      </c>
      <c r="B211" s="138" t="s">
        <v>496</v>
      </c>
      <c r="C211" s="173" t="s">
        <v>497</v>
      </c>
      <c r="D211" s="142" t="s">
        <v>181</v>
      </c>
      <c r="E211" s="147">
        <v>2.9</v>
      </c>
      <c r="F211" s="369"/>
      <c r="G211" s="151">
        <f t="shared" si="15"/>
        <v>0</v>
      </c>
      <c r="H211" s="151">
        <v>0</v>
      </c>
      <c r="I211" s="151">
        <f>ROUND(E211*H211,2)</f>
        <v>0</v>
      </c>
      <c r="J211" s="151">
        <v>1235</v>
      </c>
      <c r="K211" s="151">
        <f>ROUND(E211*J211,2)</f>
        <v>3581.5</v>
      </c>
      <c r="L211" s="151">
        <v>21</v>
      </c>
      <c r="M211" s="151">
        <f>G211*(1+L211/100)</f>
        <v>0</v>
      </c>
      <c r="N211" s="142">
        <v>0</v>
      </c>
      <c r="O211" s="142">
        <f>ROUND(E211*N211,5)</f>
        <v>0</v>
      </c>
      <c r="P211" s="142">
        <v>0</v>
      </c>
      <c r="Q211" s="142">
        <f>ROUND(E211*P211,5)</f>
        <v>0</v>
      </c>
      <c r="R211" s="142"/>
      <c r="S211" s="142"/>
      <c r="T211" s="143">
        <v>0</v>
      </c>
      <c r="U211" s="142">
        <f>ROUND(E211*T211,2)</f>
        <v>0</v>
      </c>
      <c r="V211" s="137"/>
      <c r="W211" s="137"/>
      <c r="X211" s="137"/>
      <c r="Y211" s="137"/>
      <c r="Z211" s="137"/>
      <c r="AA211" s="137"/>
      <c r="AB211" s="137"/>
      <c r="AC211" s="137"/>
      <c r="AD211" s="137"/>
      <c r="AE211" s="137" t="s">
        <v>153</v>
      </c>
      <c r="AF211" s="137"/>
      <c r="AG211" s="137"/>
      <c r="AH211" s="137"/>
      <c r="AI211" s="137"/>
      <c r="AJ211" s="137"/>
      <c r="AK211" s="137"/>
      <c r="AL211" s="137"/>
      <c r="AM211" s="137"/>
      <c r="AN211" s="137"/>
      <c r="AO211" s="137"/>
      <c r="AP211" s="137"/>
      <c r="AQ211" s="137"/>
      <c r="AR211" s="137"/>
      <c r="AS211" s="137"/>
      <c r="AT211" s="137"/>
      <c r="AU211" s="137"/>
      <c r="AV211" s="137"/>
      <c r="AW211" s="137"/>
      <c r="AX211" s="137"/>
      <c r="AY211" s="137"/>
      <c r="AZ211" s="137"/>
      <c r="BA211" s="137"/>
      <c r="BB211" s="137"/>
      <c r="BC211" s="137"/>
      <c r="BD211" s="137"/>
      <c r="BE211" s="137"/>
      <c r="BF211" s="137"/>
      <c r="BG211" s="137"/>
      <c r="BH211" s="137"/>
    </row>
    <row r="212" spans="1:60" outlineLevel="1" x14ac:dyDescent="0.2">
      <c r="A212" s="138"/>
      <c r="B212" s="138"/>
      <c r="C212" s="176" t="s">
        <v>498</v>
      </c>
      <c r="D212" s="175"/>
      <c r="E212" s="148">
        <v>2.9</v>
      </c>
      <c r="F212" s="151"/>
      <c r="G212" s="151"/>
      <c r="H212" s="151"/>
      <c r="I212" s="151"/>
      <c r="J212" s="151"/>
      <c r="K212" s="151"/>
      <c r="L212" s="151"/>
      <c r="M212" s="151"/>
      <c r="N212" s="142"/>
      <c r="O212" s="142"/>
      <c r="P212" s="142"/>
      <c r="Q212" s="142"/>
      <c r="R212" s="142"/>
      <c r="S212" s="142"/>
      <c r="T212" s="143"/>
      <c r="U212" s="142"/>
      <c r="V212" s="137"/>
      <c r="W212" s="137"/>
      <c r="X212" s="137"/>
      <c r="Y212" s="137"/>
      <c r="Z212" s="137"/>
      <c r="AA212" s="137"/>
      <c r="AB212" s="137"/>
      <c r="AC212" s="137"/>
      <c r="AD212" s="137"/>
      <c r="AE212" s="137" t="s">
        <v>155</v>
      </c>
      <c r="AF212" s="137">
        <v>0</v>
      </c>
      <c r="AG212" s="137"/>
      <c r="AH212" s="137"/>
      <c r="AI212" s="137"/>
      <c r="AJ212" s="137"/>
      <c r="AK212" s="137"/>
      <c r="AL212" s="137"/>
      <c r="AM212" s="137"/>
      <c r="AN212" s="137"/>
      <c r="AO212" s="137"/>
      <c r="AP212" s="137"/>
      <c r="AQ212" s="137"/>
      <c r="AR212" s="137"/>
      <c r="AS212" s="137"/>
      <c r="AT212" s="137"/>
      <c r="AU212" s="137"/>
      <c r="AV212" s="137"/>
      <c r="AW212" s="137"/>
      <c r="AX212" s="137"/>
      <c r="AY212" s="137"/>
      <c r="AZ212" s="137"/>
      <c r="BA212" s="137"/>
      <c r="BB212" s="137"/>
      <c r="BC212" s="137"/>
      <c r="BD212" s="137"/>
      <c r="BE212" s="137"/>
      <c r="BF212" s="137"/>
      <c r="BG212" s="137"/>
      <c r="BH212" s="137"/>
    </row>
    <row r="213" spans="1:60" x14ac:dyDescent="0.2">
      <c r="A213" s="139" t="s">
        <v>148</v>
      </c>
      <c r="B213" s="139" t="s">
        <v>83</v>
      </c>
      <c r="C213" s="174" t="s">
        <v>84</v>
      </c>
      <c r="D213" s="144"/>
      <c r="E213" s="149"/>
      <c r="F213" s="152"/>
      <c r="G213" s="152">
        <f>SUMIF(AE214:AE216,"&lt;&gt;NOR",G214:G216)</f>
        <v>0</v>
      </c>
      <c r="H213" s="152"/>
      <c r="I213" s="152">
        <f>SUM(I214:I216)</f>
        <v>0</v>
      </c>
      <c r="J213" s="152"/>
      <c r="K213" s="152">
        <f>SUM(K214:K216)</f>
        <v>32335.25</v>
      </c>
      <c r="L213" s="152"/>
      <c r="M213" s="152">
        <f>SUM(M214:M216)</f>
        <v>0</v>
      </c>
      <c r="N213" s="144"/>
      <c r="O213" s="144">
        <f>SUM(O214:O216)</f>
        <v>0</v>
      </c>
      <c r="P213" s="144"/>
      <c r="Q213" s="144">
        <f>SUM(Q214:Q216)</f>
        <v>0</v>
      </c>
      <c r="R213" s="144"/>
      <c r="S213" s="144"/>
      <c r="T213" s="145"/>
      <c r="U213" s="144">
        <f>SUM(U214:U216)</f>
        <v>38.36</v>
      </c>
      <c r="AE213" t="s">
        <v>149</v>
      </c>
    </row>
    <row r="214" spans="1:60" outlineLevel="1" x14ac:dyDescent="0.2">
      <c r="A214" s="138">
        <v>78</v>
      </c>
      <c r="B214" s="138" t="s">
        <v>499</v>
      </c>
      <c r="C214" s="173" t="s">
        <v>500</v>
      </c>
      <c r="D214" s="142" t="s">
        <v>181</v>
      </c>
      <c r="E214" s="147">
        <v>102.43</v>
      </c>
      <c r="F214" s="369"/>
      <c r="G214" s="151">
        <f>E214*F214</f>
        <v>0</v>
      </c>
      <c r="H214" s="151">
        <v>0</v>
      </c>
      <c r="I214" s="151">
        <f>ROUND(E214*H214,2)</f>
        <v>0</v>
      </c>
      <c r="J214" s="151">
        <v>291.5</v>
      </c>
      <c r="K214" s="151">
        <f>ROUND(E214*J214,2)</f>
        <v>29858.35</v>
      </c>
      <c r="L214" s="151">
        <v>21</v>
      </c>
      <c r="M214" s="151">
        <f>G214*(1+L214/100)</f>
        <v>0</v>
      </c>
      <c r="N214" s="142">
        <v>0</v>
      </c>
      <c r="O214" s="142">
        <f>ROUND(E214*N214,5)</f>
        <v>0</v>
      </c>
      <c r="P214" s="142">
        <v>0</v>
      </c>
      <c r="Q214" s="142">
        <f>ROUND(E214*P214,5)</f>
        <v>0</v>
      </c>
      <c r="R214" s="142"/>
      <c r="S214" s="142"/>
      <c r="T214" s="143">
        <v>0.307</v>
      </c>
      <c r="U214" s="142">
        <f>ROUND(E214*T214,2)</f>
        <v>31.45</v>
      </c>
      <c r="V214" s="137"/>
      <c r="W214" s="137"/>
      <c r="X214" s="137"/>
      <c r="Y214" s="137"/>
      <c r="Z214" s="137"/>
      <c r="AA214" s="137"/>
      <c r="AB214" s="137"/>
      <c r="AC214" s="137"/>
      <c r="AD214" s="137"/>
      <c r="AE214" s="137" t="s">
        <v>153</v>
      </c>
      <c r="AF214" s="137"/>
      <c r="AG214" s="137"/>
      <c r="AH214" s="137"/>
      <c r="AI214" s="137"/>
      <c r="AJ214" s="137"/>
      <c r="AK214" s="137"/>
      <c r="AL214" s="137"/>
      <c r="AM214" s="137"/>
      <c r="AN214" s="137"/>
      <c r="AO214" s="137"/>
      <c r="AP214" s="137"/>
      <c r="AQ214" s="137"/>
      <c r="AR214" s="137"/>
      <c r="AS214" s="137"/>
      <c r="AT214" s="137"/>
      <c r="AU214" s="137"/>
      <c r="AV214" s="137"/>
      <c r="AW214" s="137"/>
      <c r="AX214" s="137"/>
      <c r="AY214" s="137"/>
      <c r="AZ214" s="137"/>
      <c r="BA214" s="137"/>
      <c r="BB214" s="137"/>
      <c r="BC214" s="137"/>
      <c r="BD214" s="137"/>
      <c r="BE214" s="137"/>
      <c r="BF214" s="137"/>
      <c r="BG214" s="137"/>
      <c r="BH214" s="137"/>
    </row>
    <row r="215" spans="1:60" outlineLevel="1" x14ac:dyDescent="0.2">
      <c r="A215" s="138"/>
      <c r="B215" s="138"/>
      <c r="C215" s="176" t="s">
        <v>856</v>
      </c>
      <c r="D215" s="175"/>
      <c r="E215" s="148">
        <v>102.43</v>
      </c>
      <c r="F215" s="151"/>
      <c r="G215" s="151"/>
      <c r="H215" s="151"/>
      <c r="I215" s="151"/>
      <c r="J215" s="151"/>
      <c r="K215" s="151"/>
      <c r="L215" s="151"/>
      <c r="M215" s="151"/>
      <c r="N215" s="142"/>
      <c r="O215" s="142"/>
      <c r="P215" s="142"/>
      <c r="Q215" s="142"/>
      <c r="R215" s="142"/>
      <c r="S215" s="142"/>
      <c r="T215" s="143"/>
      <c r="U215" s="142"/>
      <c r="V215" s="137"/>
      <c r="W215" s="137"/>
      <c r="X215" s="137"/>
      <c r="Y215" s="137"/>
      <c r="Z215" s="137"/>
      <c r="AA215" s="137"/>
      <c r="AB215" s="137"/>
      <c r="AC215" s="137"/>
      <c r="AD215" s="137"/>
      <c r="AE215" s="137" t="s">
        <v>155</v>
      </c>
      <c r="AF215" s="137">
        <v>0</v>
      </c>
      <c r="AG215" s="137"/>
      <c r="AH215" s="137"/>
      <c r="AI215" s="137"/>
      <c r="AJ215" s="137"/>
      <c r="AK215" s="137"/>
      <c r="AL215" s="137"/>
      <c r="AM215" s="137"/>
      <c r="AN215" s="137"/>
      <c r="AO215" s="137"/>
      <c r="AP215" s="137"/>
      <c r="AQ215" s="137"/>
      <c r="AR215" s="137"/>
      <c r="AS215" s="137"/>
      <c r="AT215" s="137"/>
      <c r="AU215" s="137"/>
      <c r="AV215" s="137"/>
      <c r="AW215" s="137"/>
      <c r="AX215" s="137"/>
      <c r="AY215" s="137"/>
      <c r="AZ215" s="137"/>
      <c r="BA215" s="137"/>
      <c r="BB215" s="137"/>
      <c r="BC215" s="137"/>
      <c r="BD215" s="137"/>
      <c r="BE215" s="137"/>
      <c r="BF215" s="137"/>
      <c r="BG215" s="137"/>
      <c r="BH215" s="137"/>
    </row>
    <row r="216" spans="1:60" outlineLevel="1" x14ac:dyDescent="0.2">
      <c r="A216" s="138">
        <v>79</v>
      </c>
      <c r="B216" s="138" t="s">
        <v>504</v>
      </c>
      <c r="C216" s="173" t="s">
        <v>505</v>
      </c>
      <c r="D216" s="142" t="s">
        <v>181</v>
      </c>
      <c r="E216" s="147">
        <v>0.94</v>
      </c>
      <c r="F216" s="369"/>
      <c r="G216" s="151">
        <f>E216*F216</f>
        <v>0</v>
      </c>
      <c r="H216" s="151">
        <v>0</v>
      </c>
      <c r="I216" s="151">
        <f>ROUND(E216*H216,2)</f>
        <v>0</v>
      </c>
      <c r="J216" s="151">
        <v>2635</v>
      </c>
      <c r="K216" s="151">
        <f>ROUND(E216*J216,2)</f>
        <v>2476.9</v>
      </c>
      <c r="L216" s="151">
        <v>21</v>
      </c>
      <c r="M216" s="151">
        <f>G216*(1+L216/100)</f>
        <v>0</v>
      </c>
      <c r="N216" s="142">
        <v>0</v>
      </c>
      <c r="O216" s="142">
        <f>ROUND(E216*N216,5)</f>
        <v>0</v>
      </c>
      <c r="P216" s="142">
        <v>0</v>
      </c>
      <c r="Q216" s="142">
        <f>ROUND(E216*P216,5)</f>
        <v>0</v>
      </c>
      <c r="R216" s="142"/>
      <c r="S216" s="142"/>
      <c r="T216" s="143">
        <v>7.3479999999999999</v>
      </c>
      <c r="U216" s="142">
        <f>ROUND(E216*T216,2)</f>
        <v>6.91</v>
      </c>
      <c r="V216" s="137"/>
      <c r="W216" s="137"/>
      <c r="X216" s="137"/>
      <c r="Y216" s="137"/>
      <c r="Z216" s="137"/>
      <c r="AA216" s="137"/>
      <c r="AB216" s="137"/>
      <c r="AC216" s="137"/>
      <c r="AD216" s="137"/>
      <c r="AE216" s="137" t="s">
        <v>153</v>
      </c>
      <c r="AF216" s="137"/>
      <c r="AG216" s="137"/>
      <c r="AH216" s="137"/>
      <c r="AI216" s="137"/>
      <c r="AJ216" s="137"/>
      <c r="AK216" s="137"/>
      <c r="AL216" s="137"/>
      <c r="AM216" s="137"/>
      <c r="AN216" s="137"/>
      <c r="AO216" s="137"/>
      <c r="AP216" s="137"/>
      <c r="AQ216" s="137"/>
      <c r="AR216" s="137"/>
      <c r="AS216" s="137"/>
      <c r="AT216" s="137"/>
      <c r="AU216" s="137"/>
      <c r="AV216" s="137"/>
      <c r="AW216" s="137"/>
      <c r="AX216" s="137"/>
      <c r="AY216" s="137"/>
      <c r="AZ216" s="137"/>
      <c r="BA216" s="137"/>
      <c r="BB216" s="137"/>
      <c r="BC216" s="137"/>
      <c r="BD216" s="137"/>
      <c r="BE216" s="137"/>
      <c r="BF216" s="137"/>
      <c r="BG216" s="137"/>
      <c r="BH216" s="137"/>
    </row>
    <row r="217" spans="1:60" x14ac:dyDescent="0.2">
      <c r="A217" s="139" t="s">
        <v>148</v>
      </c>
      <c r="B217" s="139" t="s">
        <v>85</v>
      </c>
      <c r="C217" s="174" t="s">
        <v>86</v>
      </c>
      <c r="D217" s="144"/>
      <c r="E217" s="149"/>
      <c r="F217" s="152"/>
      <c r="G217" s="152">
        <f>SUMIF(AE218:AE241,"&lt;&gt;NOR",G218:G241)</f>
        <v>0</v>
      </c>
      <c r="H217" s="152"/>
      <c r="I217" s="152">
        <f>SUM(I218:I241)</f>
        <v>28426.059999999998</v>
      </c>
      <c r="J217" s="152"/>
      <c r="K217" s="152">
        <f>SUM(K218:K241)</f>
        <v>16178.650000000001</v>
      </c>
      <c r="L217" s="152"/>
      <c r="M217" s="152">
        <f>SUM(M218:M241)</f>
        <v>0</v>
      </c>
      <c r="N217" s="144"/>
      <c r="O217" s="144">
        <f>SUM(O218:O241)</f>
        <v>0.5529099999999999</v>
      </c>
      <c r="P217" s="144"/>
      <c r="Q217" s="144">
        <f>SUM(Q218:Q241)</f>
        <v>0</v>
      </c>
      <c r="R217" s="144"/>
      <c r="S217" s="144"/>
      <c r="T217" s="145"/>
      <c r="U217" s="144">
        <f>SUM(U218:U241)</f>
        <v>35.950000000000003</v>
      </c>
      <c r="AE217" t="s">
        <v>149</v>
      </c>
    </row>
    <row r="218" spans="1:60" ht="22.5" outlineLevel="1" x14ac:dyDescent="0.2">
      <c r="A218" s="138">
        <v>80</v>
      </c>
      <c r="B218" s="138" t="s">
        <v>509</v>
      </c>
      <c r="C218" s="173" t="s">
        <v>510</v>
      </c>
      <c r="D218" s="142" t="s">
        <v>152</v>
      </c>
      <c r="E218" s="147">
        <v>81</v>
      </c>
      <c r="F218" s="369"/>
      <c r="G218" s="151">
        <f>E218*F218</f>
        <v>0</v>
      </c>
      <c r="H218" s="151">
        <v>20.23</v>
      </c>
      <c r="I218" s="151">
        <f>ROUND(E218*H218,2)</f>
        <v>1638.63</v>
      </c>
      <c r="J218" s="151">
        <v>20.970000000000002</v>
      </c>
      <c r="K218" s="151">
        <f>ROUND(E218*J218,2)</f>
        <v>1698.57</v>
      </c>
      <c r="L218" s="151">
        <v>21</v>
      </c>
      <c r="M218" s="151">
        <f>G218*(1+L218/100)</f>
        <v>0</v>
      </c>
      <c r="N218" s="142">
        <v>5.1999999999999995E-4</v>
      </c>
      <c r="O218" s="142">
        <f>ROUND(E218*N218,5)</f>
        <v>4.2119999999999998E-2</v>
      </c>
      <c r="P218" s="142">
        <v>0</v>
      </c>
      <c r="Q218" s="142">
        <f>ROUND(E218*P218,5)</f>
        <v>0</v>
      </c>
      <c r="R218" s="142"/>
      <c r="S218" s="142"/>
      <c r="T218" s="143">
        <v>4.9000000000000002E-2</v>
      </c>
      <c r="U218" s="142">
        <f>ROUND(E218*T218,2)</f>
        <v>3.97</v>
      </c>
      <c r="V218" s="137"/>
      <c r="W218" s="137"/>
      <c r="X218" s="137"/>
      <c r="Y218" s="137"/>
      <c r="Z218" s="137"/>
      <c r="AA218" s="137"/>
      <c r="AB218" s="137"/>
      <c r="AC218" s="137"/>
      <c r="AD218" s="137"/>
      <c r="AE218" s="137" t="s">
        <v>153</v>
      </c>
      <c r="AF218" s="137"/>
      <c r="AG218" s="137"/>
      <c r="AH218" s="137"/>
      <c r="AI218" s="137"/>
      <c r="AJ218" s="137"/>
      <c r="AK218" s="137"/>
      <c r="AL218" s="137"/>
      <c r="AM218" s="137"/>
      <c r="AN218" s="137"/>
      <c r="AO218" s="137"/>
      <c r="AP218" s="137"/>
      <c r="AQ218" s="137"/>
      <c r="AR218" s="137"/>
      <c r="AS218" s="137"/>
      <c r="AT218" s="137"/>
      <c r="AU218" s="137"/>
      <c r="AV218" s="137"/>
      <c r="AW218" s="137"/>
      <c r="AX218" s="137"/>
      <c r="AY218" s="137"/>
      <c r="AZ218" s="137"/>
      <c r="BA218" s="137"/>
      <c r="BB218" s="137"/>
      <c r="BC218" s="137"/>
      <c r="BD218" s="137"/>
      <c r="BE218" s="137"/>
      <c r="BF218" s="137"/>
      <c r="BG218" s="137"/>
      <c r="BH218" s="137"/>
    </row>
    <row r="219" spans="1:60" outlineLevel="1" x14ac:dyDescent="0.2">
      <c r="A219" s="138"/>
      <c r="B219" s="138"/>
      <c r="C219" s="176" t="s">
        <v>316</v>
      </c>
      <c r="D219" s="175"/>
      <c r="E219" s="148">
        <v>58.5</v>
      </c>
      <c r="F219" s="151"/>
      <c r="G219" s="151"/>
      <c r="H219" s="151"/>
      <c r="I219" s="151"/>
      <c r="J219" s="151"/>
      <c r="K219" s="151"/>
      <c r="L219" s="151"/>
      <c r="M219" s="151"/>
      <c r="N219" s="142"/>
      <c r="O219" s="142"/>
      <c r="P219" s="142"/>
      <c r="Q219" s="142"/>
      <c r="R219" s="142"/>
      <c r="S219" s="142"/>
      <c r="T219" s="143"/>
      <c r="U219" s="142"/>
      <c r="V219" s="137"/>
      <c r="W219" s="137"/>
      <c r="X219" s="137"/>
      <c r="Y219" s="137"/>
      <c r="Z219" s="137"/>
      <c r="AA219" s="137"/>
      <c r="AB219" s="137"/>
      <c r="AC219" s="137"/>
      <c r="AD219" s="137"/>
      <c r="AE219" s="137" t="s">
        <v>155</v>
      </c>
      <c r="AF219" s="137">
        <v>0</v>
      </c>
      <c r="AG219" s="137"/>
      <c r="AH219" s="137"/>
      <c r="AI219" s="137"/>
      <c r="AJ219" s="137"/>
      <c r="AK219" s="137"/>
      <c r="AL219" s="137"/>
      <c r="AM219" s="137"/>
      <c r="AN219" s="137"/>
      <c r="AO219" s="137"/>
      <c r="AP219" s="137"/>
      <c r="AQ219" s="137"/>
      <c r="AR219" s="137"/>
      <c r="AS219" s="137"/>
      <c r="AT219" s="137"/>
      <c r="AU219" s="137"/>
      <c r="AV219" s="137"/>
      <c r="AW219" s="137"/>
      <c r="AX219" s="137"/>
      <c r="AY219" s="137"/>
      <c r="AZ219" s="137"/>
      <c r="BA219" s="137"/>
      <c r="BB219" s="137"/>
      <c r="BC219" s="137"/>
      <c r="BD219" s="137"/>
      <c r="BE219" s="137"/>
      <c r="BF219" s="137"/>
      <c r="BG219" s="137"/>
      <c r="BH219" s="137"/>
    </row>
    <row r="220" spans="1:60" outlineLevel="1" x14ac:dyDescent="0.2">
      <c r="A220" s="138"/>
      <c r="B220" s="138"/>
      <c r="C220" s="176" t="s">
        <v>317</v>
      </c>
      <c r="D220" s="175"/>
      <c r="E220" s="148">
        <v>22.5</v>
      </c>
      <c r="F220" s="151"/>
      <c r="G220" s="151"/>
      <c r="H220" s="151"/>
      <c r="I220" s="151"/>
      <c r="J220" s="151"/>
      <c r="K220" s="151"/>
      <c r="L220" s="151"/>
      <c r="M220" s="151"/>
      <c r="N220" s="142"/>
      <c r="O220" s="142"/>
      <c r="P220" s="142"/>
      <c r="Q220" s="142"/>
      <c r="R220" s="142"/>
      <c r="S220" s="142"/>
      <c r="T220" s="143"/>
      <c r="U220" s="142"/>
      <c r="V220" s="137"/>
      <c r="W220" s="137"/>
      <c r="X220" s="137"/>
      <c r="Y220" s="137"/>
      <c r="Z220" s="137"/>
      <c r="AA220" s="137"/>
      <c r="AB220" s="137"/>
      <c r="AC220" s="137"/>
      <c r="AD220" s="137"/>
      <c r="AE220" s="137" t="s">
        <v>155</v>
      </c>
      <c r="AF220" s="137">
        <v>0</v>
      </c>
      <c r="AG220" s="137"/>
      <c r="AH220" s="137"/>
      <c r="AI220" s="137"/>
      <c r="AJ220" s="137"/>
      <c r="AK220" s="137"/>
      <c r="AL220" s="137"/>
      <c r="AM220" s="137"/>
      <c r="AN220" s="137"/>
      <c r="AO220" s="137"/>
      <c r="AP220" s="137"/>
      <c r="AQ220" s="137"/>
      <c r="AR220" s="137"/>
      <c r="AS220" s="137"/>
      <c r="AT220" s="137"/>
      <c r="AU220" s="137"/>
      <c r="AV220" s="137"/>
      <c r="AW220" s="137"/>
      <c r="AX220" s="137"/>
      <c r="AY220" s="137"/>
      <c r="AZ220" s="137"/>
      <c r="BA220" s="137"/>
      <c r="BB220" s="137"/>
      <c r="BC220" s="137"/>
      <c r="BD220" s="137"/>
      <c r="BE220" s="137"/>
      <c r="BF220" s="137"/>
      <c r="BG220" s="137"/>
      <c r="BH220" s="137"/>
    </row>
    <row r="221" spans="1:60" ht="22.5" outlineLevel="1" x14ac:dyDescent="0.2">
      <c r="A221" s="138">
        <v>81</v>
      </c>
      <c r="B221" s="138" t="s">
        <v>513</v>
      </c>
      <c r="C221" s="173" t="s">
        <v>514</v>
      </c>
      <c r="D221" s="142" t="s">
        <v>152</v>
      </c>
      <c r="E221" s="147">
        <v>81</v>
      </c>
      <c r="F221" s="369"/>
      <c r="G221" s="151">
        <f>E221*F221</f>
        <v>0</v>
      </c>
      <c r="H221" s="151">
        <v>11.48</v>
      </c>
      <c r="I221" s="151">
        <f>ROUND(E221*H221,2)</f>
        <v>929.88</v>
      </c>
      <c r="J221" s="151">
        <v>115.52</v>
      </c>
      <c r="K221" s="151">
        <f>ROUND(E221*J221,2)</f>
        <v>9357.1200000000008</v>
      </c>
      <c r="L221" s="151">
        <v>21</v>
      </c>
      <c r="M221" s="151">
        <f>G221*(1+L221/100)</f>
        <v>0</v>
      </c>
      <c r="N221" s="142">
        <v>5.8E-4</v>
      </c>
      <c r="O221" s="142">
        <f>ROUND(E221*N221,5)</f>
        <v>4.6980000000000001E-2</v>
      </c>
      <c r="P221" s="142">
        <v>0</v>
      </c>
      <c r="Q221" s="142">
        <f>ROUND(E221*P221,5)</f>
        <v>0</v>
      </c>
      <c r="R221" s="142"/>
      <c r="S221" s="142"/>
      <c r="T221" s="143">
        <v>0.26600000000000001</v>
      </c>
      <c r="U221" s="142">
        <f>ROUND(E221*T221,2)</f>
        <v>21.55</v>
      </c>
      <c r="V221" s="137"/>
      <c r="W221" s="137"/>
      <c r="X221" s="137"/>
      <c r="Y221" s="137"/>
      <c r="Z221" s="137"/>
      <c r="AA221" s="137"/>
      <c r="AB221" s="137"/>
      <c r="AC221" s="137"/>
      <c r="AD221" s="137"/>
      <c r="AE221" s="137" t="s">
        <v>153</v>
      </c>
      <c r="AF221" s="137"/>
      <c r="AG221" s="137"/>
      <c r="AH221" s="137"/>
      <c r="AI221" s="137"/>
      <c r="AJ221" s="137"/>
      <c r="AK221" s="137"/>
      <c r="AL221" s="137"/>
      <c r="AM221" s="137"/>
      <c r="AN221" s="137"/>
      <c r="AO221" s="137"/>
      <c r="AP221" s="137"/>
      <c r="AQ221" s="137"/>
      <c r="AR221" s="137"/>
      <c r="AS221" s="137"/>
      <c r="AT221" s="137"/>
      <c r="AU221" s="137"/>
      <c r="AV221" s="137"/>
      <c r="AW221" s="137"/>
      <c r="AX221" s="137"/>
      <c r="AY221" s="137"/>
      <c r="AZ221" s="137"/>
      <c r="BA221" s="137"/>
      <c r="BB221" s="137"/>
      <c r="BC221" s="137"/>
      <c r="BD221" s="137"/>
      <c r="BE221" s="137"/>
      <c r="BF221" s="137"/>
      <c r="BG221" s="137"/>
      <c r="BH221" s="137"/>
    </row>
    <row r="222" spans="1:60" outlineLevel="1" x14ac:dyDescent="0.2">
      <c r="A222" s="138"/>
      <c r="B222" s="138"/>
      <c r="C222" s="176" t="s">
        <v>316</v>
      </c>
      <c r="D222" s="175"/>
      <c r="E222" s="148">
        <v>58.5</v>
      </c>
      <c r="F222" s="151"/>
      <c r="G222" s="151"/>
      <c r="H222" s="151"/>
      <c r="I222" s="151"/>
      <c r="J222" s="151"/>
      <c r="K222" s="151"/>
      <c r="L222" s="151"/>
      <c r="M222" s="151"/>
      <c r="N222" s="142"/>
      <c r="O222" s="142"/>
      <c r="P222" s="142"/>
      <c r="Q222" s="142"/>
      <c r="R222" s="142"/>
      <c r="S222" s="142"/>
      <c r="T222" s="143"/>
      <c r="U222" s="142"/>
      <c r="V222" s="137"/>
      <c r="W222" s="137"/>
      <c r="X222" s="137"/>
      <c r="Y222" s="137"/>
      <c r="Z222" s="137"/>
      <c r="AA222" s="137"/>
      <c r="AB222" s="137"/>
      <c r="AC222" s="137"/>
      <c r="AD222" s="137"/>
      <c r="AE222" s="137" t="s">
        <v>155</v>
      </c>
      <c r="AF222" s="137">
        <v>0</v>
      </c>
      <c r="AG222" s="137"/>
      <c r="AH222" s="137"/>
      <c r="AI222" s="137"/>
      <c r="AJ222" s="137"/>
      <c r="AK222" s="137"/>
      <c r="AL222" s="137"/>
      <c r="AM222" s="137"/>
      <c r="AN222" s="137"/>
      <c r="AO222" s="137"/>
      <c r="AP222" s="137"/>
      <c r="AQ222" s="137"/>
      <c r="AR222" s="137"/>
      <c r="AS222" s="137"/>
      <c r="AT222" s="137"/>
      <c r="AU222" s="137"/>
      <c r="AV222" s="137"/>
      <c r="AW222" s="137"/>
      <c r="AX222" s="137"/>
      <c r="AY222" s="137"/>
      <c r="AZ222" s="137"/>
      <c r="BA222" s="137"/>
      <c r="BB222" s="137"/>
      <c r="BC222" s="137"/>
      <c r="BD222" s="137"/>
      <c r="BE222" s="137"/>
      <c r="BF222" s="137"/>
      <c r="BG222" s="137"/>
      <c r="BH222" s="137"/>
    </row>
    <row r="223" spans="1:60" outlineLevel="1" x14ac:dyDescent="0.2">
      <c r="A223" s="138"/>
      <c r="B223" s="138"/>
      <c r="C223" s="176" t="s">
        <v>317</v>
      </c>
      <c r="D223" s="175"/>
      <c r="E223" s="148">
        <v>22.5</v>
      </c>
      <c r="F223" s="151"/>
      <c r="G223" s="151"/>
      <c r="H223" s="151"/>
      <c r="I223" s="151"/>
      <c r="J223" s="151"/>
      <c r="K223" s="151"/>
      <c r="L223" s="151"/>
      <c r="M223" s="151"/>
      <c r="N223" s="142"/>
      <c r="O223" s="142"/>
      <c r="P223" s="142"/>
      <c r="Q223" s="142"/>
      <c r="R223" s="142"/>
      <c r="S223" s="142"/>
      <c r="T223" s="143"/>
      <c r="U223" s="142"/>
      <c r="V223" s="137"/>
      <c r="W223" s="137"/>
      <c r="X223" s="137"/>
      <c r="Y223" s="137"/>
      <c r="Z223" s="137"/>
      <c r="AA223" s="137"/>
      <c r="AB223" s="137"/>
      <c r="AC223" s="137"/>
      <c r="AD223" s="137"/>
      <c r="AE223" s="137" t="s">
        <v>155</v>
      </c>
      <c r="AF223" s="137">
        <v>0</v>
      </c>
      <c r="AG223" s="137"/>
      <c r="AH223" s="137"/>
      <c r="AI223" s="137"/>
      <c r="AJ223" s="137"/>
      <c r="AK223" s="137"/>
      <c r="AL223" s="137"/>
      <c r="AM223" s="137"/>
      <c r="AN223" s="137"/>
      <c r="AO223" s="137"/>
      <c r="AP223" s="137"/>
      <c r="AQ223" s="137"/>
      <c r="AR223" s="137"/>
      <c r="AS223" s="137"/>
      <c r="AT223" s="137"/>
      <c r="AU223" s="137"/>
      <c r="AV223" s="137"/>
      <c r="AW223" s="137"/>
      <c r="AX223" s="137"/>
      <c r="AY223" s="137"/>
      <c r="AZ223" s="137"/>
      <c r="BA223" s="137"/>
      <c r="BB223" s="137"/>
      <c r="BC223" s="137"/>
      <c r="BD223" s="137"/>
      <c r="BE223" s="137"/>
      <c r="BF223" s="137"/>
      <c r="BG223" s="137"/>
      <c r="BH223" s="137"/>
    </row>
    <row r="224" spans="1:60" outlineLevel="1" x14ac:dyDescent="0.2">
      <c r="A224" s="138">
        <v>82</v>
      </c>
      <c r="B224" s="138" t="s">
        <v>515</v>
      </c>
      <c r="C224" s="173" t="s">
        <v>516</v>
      </c>
      <c r="D224" s="142" t="s">
        <v>152</v>
      </c>
      <c r="E224" s="147">
        <v>101.25</v>
      </c>
      <c r="F224" s="369"/>
      <c r="G224" s="151">
        <f>E224*F224</f>
        <v>0</v>
      </c>
      <c r="H224" s="151">
        <v>168.5</v>
      </c>
      <c r="I224" s="151">
        <f>ROUND(E224*H224,2)</f>
        <v>17060.63</v>
      </c>
      <c r="J224" s="151">
        <v>0</v>
      </c>
      <c r="K224" s="151">
        <f>ROUND(E224*J224,2)</f>
        <v>0</v>
      </c>
      <c r="L224" s="151">
        <v>21</v>
      </c>
      <c r="M224" s="151">
        <f>G224*(1+L224/100)</f>
        <v>0</v>
      </c>
      <c r="N224" s="142">
        <v>4.4999999999999997E-3</v>
      </c>
      <c r="O224" s="142">
        <f>ROUND(E224*N224,5)</f>
        <v>0.45562999999999998</v>
      </c>
      <c r="P224" s="142">
        <v>0</v>
      </c>
      <c r="Q224" s="142">
        <f>ROUND(E224*P224,5)</f>
        <v>0</v>
      </c>
      <c r="R224" s="142"/>
      <c r="S224" s="142"/>
      <c r="T224" s="143">
        <v>0</v>
      </c>
      <c r="U224" s="142">
        <f>ROUND(E224*T224,2)</f>
        <v>0</v>
      </c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 t="s">
        <v>188</v>
      </c>
      <c r="AF224" s="137"/>
      <c r="AG224" s="137"/>
      <c r="AH224" s="137"/>
      <c r="AI224" s="137"/>
      <c r="AJ224" s="137"/>
      <c r="AK224" s="137"/>
      <c r="AL224" s="137"/>
      <c r="AM224" s="137"/>
      <c r="AN224" s="137"/>
      <c r="AO224" s="137"/>
      <c r="AP224" s="137"/>
      <c r="AQ224" s="137"/>
      <c r="AR224" s="137"/>
      <c r="AS224" s="137"/>
      <c r="AT224" s="137"/>
      <c r="AU224" s="137"/>
      <c r="AV224" s="137"/>
      <c r="AW224" s="137"/>
      <c r="AX224" s="137"/>
      <c r="AY224" s="137"/>
      <c r="AZ224" s="137"/>
      <c r="BA224" s="137"/>
      <c r="BB224" s="137"/>
      <c r="BC224" s="137"/>
      <c r="BD224" s="137"/>
      <c r="BE224" s="137"/>
      <c r="BF224" s="137"/>
      <c r="BG224" s="137"/>
      <c r="BH224" s="137"/>
    </row>
    <row r="225" spans="1:60" ht="22.5" outlineLevel="1" x14ac:dyDescent="0.2">
      <c r="A225" s="138"/>
      <c r="B225" s="138"/>
      <c r="C225" s="329" t="s">
        <v>517</v>
      </c>
      <c r="D225" s="330"/>
      <c r="E225" s="331"/>
      <c r="F225" s="332"/>
      <c r="G225" s="333"/>
      <c r="H225" s="151"/>
      <c r="I225" s="151"/>
      <c r="J225" s="151"/>
      <c r="K225" s="151"/>
      <c r="L225" s="151"/>
      <c r="M225" s="151"/>
      <c r="N225" s="142"/>
      <c r="O225" s="142"/>
      <c r="P225" s="142"/>
      <c r="Q225" s="142"/>
      <c r="R225" s="142"/>
      <c r="S225" s="142"/>
      <c r="T225" s="143"/>
      <c r="U225" s="142"/>
      <c r="V225" s="137"/>
      <c r="W225" s="137"/>
      <c r="X225" s="137"/>
      <c r="Y225" s="137"/>
      <c r="Z225" s="137"/>
      <c r="AA225" s="137"/>
      <c r="AB225" s="137"/>
      <c r="AC225" s="137"/>
      <c r="AD225" s="137"/>
      <c r="AE225" s="137" t="s">
        <v>160</v>
      </c>
      <c r="AF225" s="137"/>
      <c r="AG225" s="137"/>
      <c r="AH225" s="137"/>
      <c r="AI225" s="137"/>
      <c r="AJ225" s="137"/>
      <c r="AK225" s="137"/>
      <c r="AL225" s="137"/>
      <c r="AM225" s="137"/>
      <c r="AN225" s="137"/>
      <c r="AO225" s="137"/>
      <c r="AP225" s="137"/>
      <c r="AQ225" s="137"/>
      <c r="AR225" s="137"/>
      <c r="AS225" s="137"/>
      <c r="AT225" s="137"/>
      <c r="AU225" s="137"/>
      <c r="AV225" s="137"/>
      <c r="AW225" s="137"/>
      <c r="AX225" s="137"/>
      <c r="AY225" s="137"/>
      <c r="AZ225" s="137"/>
      <c r="BA225" s="140" t="str">
        <f>C225</f>
        <v>hydroizolační elastomerbitumenový pás (SBS) s vložkou polyesterové rohože</v>
      </c>
      <c r="BB225" s="137"/>
      <c r="BC225" s="137"/>
      <c r="BD225" s="137"/>
      <c r="BE225" s="137"/>
      <c r="BF225" s="137"/>
      <c r="BG225" s="137"/>
      <c r="BH225" s="137"/>
    </row>
    <row r="226" spans="1:60" outlineLevel="1" x14ac:dyDescent="0.2">
      <c r="A226" s="138"/>
      <c r="B226" s="138"/>
      <c r="C226" s="176" t="s">
        <v>518</v>
      </c>
      <c r="D226" s="175"/>
      <c r="E226" s="148">
        <v>73.125</v>
      </c>
      <c r="F226" s="151"/>
      <c r="G226" s="151"/>
      <c r="H226" s="151"/>
      <c r="I226" s="151"/>
      <c r="J226" s="151"/>
      <c r="K226" s="151"/>
      <c r="L226" s="151"/>
      <c r="M226" s="151"/>
      <c r="N226" s="142"/>
      <c r="O226" s="142"/>
      <c r="P226" s="142"/>
      <c r="Q226" s="142"/>
      <c r="R226" s="142"/>
      <c r="S226" s="142"/>
      <c r="T226" s="143"/>
      <c r="U226" s="142"/>
      <c r="V226" s="137"/>
      <c r="W226" s="137"/>
      <c r="X226" s="137"/>
      <c r="Y226" s="137"/>
      <c r="Z226" s="137"/>
      <c r="AA226" s="137"/>
      <c r="AB226" s="137"/>
      <c r="AC226" s="137"/>
      <c r="AD226" s="137"/>
      <c r="AE226" s="137" t="s">
        <v>155</v>
      </c>
      <c r="AF226" s="137">
        <v>0</v>
      </c>
      <c r="AG226" s="137"/>
      <c r="AH226" s="137"/>
      <c r="AI226" s="137"/>
      <c r="AJ226" s="137"/>
      <c r="AK226" s="137"/>
      <c r="AL226" s="137"/>
      <c r="AM226" s="137"/>
      <c r="AN226" s="137"/>
      <c r="AO226" s="137"/>
      <c r="AP226" s="137"/>
      <c r="AQ226" s="137"/>
      <c r="AR226" s="137"/>
      <c r="AS226" s="137"/>
      <c r="AT226" s="137"/>
      <c r="AU226" s="137"/>
      <c r="AV226" s="137"/>
      <c r="AW226" s="137"/>
      <c r="AX226" s="137"/>
      <c r="AY226" s="137"/>
      <c r="AZ226" s="137"/>
      <c r="BA226" s="137"/>
      <c r="BB226" s="137"/>
      <c r="BC226" s="137"/>
      <c r="BD226" s="137"/>
      <c r="BE226" s="137"/>
      <c r="BF226" s="137"/>
      <c r="BG226" s="137"/>
      <c r="BH226" s="137"/>
    </row>
    <row r="227" spans="1:60" outlineLevel="1" x14ac:dyDescent="0.2">
      <c r="A227" s="138"/>
      <c r="B227" s="138"/>
      <c r="C227" s="176" t="s">
        <v>519</v>
      </c>
      <c r="D227" s="175"/>
      <c r="E227" s="148">
        <v>28.125</v>
      </c>
      <c r="F227" s="151"/>
      <c r="G227" s="151"/>
      <c r="H227" s="151"/>
      <c r="I227" s="151"/>
      <c r="J227" s="151"/>
      <c r="K227" s="151"/>
      <c r="L227" s="151"/>
      <c r="M227" s="151"/>
      <c r="N227" s="142"/>
      <c r="O227" s="142"/>
      <c r="P227" s="142"/>
      <c r="Q227" s="142"/>
      <c r="R227" s="142"/>
      <c r="S227" s="142"/>
      <c r="T227" s="143"/>
      <c r="U227" s="142"/>
      <c r="V227" s="137"/>
      <c r="W227" s="137"/>
      <c r="X227" s="137"/>
      <c r="Y227" s="137"/>
      <c r="Z227" s="137"/>
      <c r="AA227" s="137"/>
      <c r="AB227" s="137"/>
      <c r="AC227" s="137"/>
      <c r="AD227" s="137"/>
      <c r="AE227" s="137" t="s">
        <v>155</v>
      </c>
      <c r="AF227" s="137">
        <v>0</v>
      </c>
      <c r="AG227" s="137"/>
      <c r="AH227" s="137"/>
      <c r="AI227" s="137"/>
      <c r="AJ227" s="137"/>
      <c r="AK227" s="137"/>
      <c r="AL227" s="137"/>
      <c r="AM227" s="137"/>
      <c r="AN227" s="137"/>
      <c r="AO227" s="137"/>
      <c r="AP227" s="137"/>
      <c r="AQ227" s="137"/>
      <c r="AR227" s="137"/>
      <c r="AS227" s="137"/>
      <c r="AT227" s="137"/>
      <c r="AU227" s="137"/>
      <c r="AV227" s="137"/>
      <c r="AW227" s="137"/>
      <c r="AX227" s="137"/>
      <c r="AY227" s="137"/>
      <c r="AZ227" s="137"/>
      <c r="BA227" s="137"/>
      <c r="BB227" s="137"/>
      <c r="BC227" s="137"/>
      <c r="BD227" s="137"/>
      <c r="BE227" s="137"/>
      <c r="BF227" s="137"/>
      <c r="BG227" s="137"/>
      <c r="BH227" s="137"/>
    </row>
    <row r="228" spans="1:60" outlineLevel="1" x14ac:dyDescent="0.2">
      <c r="A228" s="138">
        <v>83</v>
      </c>
      <c r="B228" s="138" t="s">
        <v>521</v>
      </c>
      <c r="C228" s="173" t="s">
        <v>522</v>
      </c>
      <c r="D228" s="142" t="s">
        <v>152</v>
      </c>
      <c r="E228" s="147">
        <v>22.5</v>
      </c>
      <c r="F228" s="369"/>
      <c r="G228" s="151">
        <f>E228*F228</f>
        <v>0</v>
      </c>
      <c r="H228" s="151">
        <v>0</v>
      </c>
      <c r="I228" s="151">
        <f>ROUND(E228*H228,2)</f>
        <v>0</v>
      </c>
      <c r="J228" s="151">
        <v>76.599999999999994</v>
      </c>
      <c r="K228" s="151">
        <f>ROUND(E228*J228,2)</f>
        <v>1723.5</v>
      </c>
      <c r="L228" s="151">
        <v>21</v>
      </c>
      <c r="M228" s="151">
        <f>G228*(1+L228/100)</f>
        <v>0</v>
      </c>
      <c r="N228" s="142">
        <v>0</v>
      </c>
      <c r="O228" s="142">
        <f>ROUND(E228*N228,5)</f>
        <v>0</v>
      </c>
      <c r="P228" s="142">
        <v>0</v>
      </c>
      <c r="Q228" s="142">
        <f>ROUND(E228*P228,5)</f>
        <v>0</v>
      </c>
      <c r="R228" s="142"/>
      <c r="S228" s="142"/>
      <c r="T228" s="143">
        <v>0.16</v>
      </c>
      <c r="U228" s="142">
        <f>ROUND(E228*T228,2)</f>
        <v>3.6</v>
      </c>
      <c r="V228" s="137"/>
      <c r="W228" s="137"/>
      <c r="X228" s="137"/>
      <c r="Y228" s="137"/>
      <c r="Z228" s="137"/>
      <c r="AA228" s="137"/>
      <c r="AB228" s="137"/>
      <c r="AC228" s="137"/>
      <c r="AD228" s="137"/>
      <c r="AE228" s="137" t="s">
        <v>153</v>
      </c>
      <c r="AF228" s="137"/>
      <c r="AG228" s="137"/>
      <c r="AH228" s="137"/>
      <c r="AI228" s="137"/>
      <c r="AJ228" s="137"/>
      <c r="AK228" s="137"/>
      <c r="AL228" s="137"/>
      <c r="AM228" s="137"/>
      <c r="AN228" s="137"/>
      <c r="AO228" s="137"/>
      <c r="AP228" s="137"/>
      <c r="AQ228" s="137"/>
      <c r="AR228" s="137"/>
      <c r="AS228" s="137"/>
      <c r="AT228" s="137"/>
      <c r="AU228" s="137"/>
      <c r="AV228" s="137"/>
      <c r="AW228" s="137"/>
      <c r="AX228" s="137"/>
      <c r="AY228" s="137"/>
      <c r="AZ228" s="137"/>
      <c r="BA228" s="137"/>
      <c r="BB228" s="137"/>
      <c r="BC228" s="137"/>
      <c r="BD228" s="137"/>
      <c r="BE228" s="137"/>
      <c r="BF228" s="137"/>
      <c r="BG228" s="137"/>
      <c r="BH228" s="137"/>
    </row>
    <row r="229" spans="1:60" outlineLevel="1" x14ac:dyDescent="0.2">
      <c r="A229" s="138"/>
      <c r="B229" s="138"/>
      <c r="C229" s="176" t="s">
        <v>523</v>
      </c>
      <c r="D229" s="175"/>
      <c r="E229" s="148">
        <v>18.5</v>
      </c>
      <c r="F229" s="151"/>
      <c r="G229" s="151"/>
      <c r="H229" s="151"/>
      <c r="I229" s="151"/>
      <c r="J229" s="151"/>
      <c r="K229" s="151"/>
      <c r="L229" s="151"/>
      <c r="M229" s="151"/>
      <c r="N229" s="142"/>
      <c r="O229" s="142"/>
      <c r="P229" s="142"/>
      <c r="Q229" s="142"/>
      <c r="R229" s="142"/>
      <c r="S229" s="142"/>
      <c r="T229" s="143"/>
      <c r="U229" s="142"/>
      <c r="V229" s="137"/>
      <c r="W229" s="137"/>
      <c r="X229" s="137"/>
      <c r="Y229" s="137"/>
      <c r="Z229" s="137"/>
      <c r="AA229" s="137"/>
      <c r="AB229" s="137"/>
      <c r="AC229" s="137"/>
      <c r="AD229" s="137"/>
      <c r="AE229" s="137" t="s">
        <v>155</v>
      </c>
      <c r="AF229" s="137">
        <v>0</v>
      </c>
      <c r="AG229" s="137"/>
      <c r="AH229" s="137"/>
      <c r="AI229" s="137"/>
      <c r="AJ229" s="137"/>
      <c r="AK229" s="137"/>
      <c r="AL229" s="137"/>
      <c r="AM229" s="137"/>
      <c r="AN229" s="137"/>
      <c r="AO229" s="137"/>
      <c r="AP229" s="137"/>
      <c r="AQ229" s="137"/>
      <c r="AR229" s="137"/>
      <c r="AS229" s="137"/>
      <c r="AT229" s="137"/>
      <c r="AU229" s="137"/>
      <c r="AV229" s="137"/>
      <c r="AW229" s="137"/>
      <c r="AX229" s="137"/>
      <c r="AY229" s="137"/>
      <c r="AZ229" s="137"/>
      <c r="BA229" s="137"/>
      <c r="BB229" s="137"/>
      <c r="BC229" s="137"/>
      <c r="BD229" s="137"/>
      <c r="BE229" s="137"/>
      <c r="BF229" s="137"/>
      <c r="BG229" s="137"/>
      <c r="BH229" s="137"/>
    </row>
    <row r="230" spans="1:60" outlineLevel="1" x14ac:dyDescent="0.2">
      <c r="A230" s="138"/>
      <c r="B230" s="138"/>
      <c r="C230" s="176" t="s">
        <v>524</v>
      </c>
      <c r="D230" s="175"/>
      <c r="E230" s="148">
        <v>4</v>
      </c>
      <c r="F230" s="151"/>
      <c r="G230" s="151"/>
      <c r="H230" s="151"/>
      <c r="I230" s="151"/>
      <c r="J230" s="151"/>
      <c r="K230" s="151"/>
      <c r="L230" s="151"/>
      <c r="M230" s="151"/>
      <c r="N230" s="142"/>
      <c r="O230" s="142"/>
      <c r="P230" s="142"/>
      <c r="Q230" s="142"/>
      <c r="R230" s="142"/>
      <c r="S230" s="142"/>
      <c r="T230" s="143"/>
      <c r="U230" s="142"/>
      <c r="V230" s="137"/>
      <c r="W230" s="137"/>
      <c r="X230" s="137"/>
      <c r="Y230" s="137"/>
      <c r="Z230" s="137"/>
      <c r="AA230" s="137"/>
      <c r="AB230" s="137"/>
      <c r="AC230" s="137"/>
      <c r="AD230" s="137"/>
      <c r="AE230" s="137" t="s">
        <v>155</v>
      </c>
      <c r="AF230" s="137">
        <v>0</v>
      </c>
      <c r="AG230" s="137"/>
      <c r="AH230" s="137"/>
      <c r="AI230" s="137"/>
      <c r="AJ230" s="137"/>
      <c r="AK230" s="137"/>
      <c r="AL230" s="137"/>
      <c r="AM230" s="137"/>
      <c r="AN230" s="137"/>
      <c r="AO230" s="137"/>
      <c r="AP230" s="137"/>
      <c r="AQ230" s="137"/>
      <c r="AR230" s="137"/>
      <c r="AS230" s="137"/>
      <c r="AT230" s="137"/>
      <c r="AU230" s="137"/>
      <c r="AV230" s="137"/>
      <c r="AW230" s="137"/>
      <c r="AX230" s="137"/>
      <c r="AY230" s="137"/>
      <c r="AZ230" s="137"/>
      <c r="BA230" s="137"/>
      <c r="BB230" s="137"/>
      <c r="BC230" s="137"/>
      <c r="BD230" s="137"/>
      <c r="BE230" s="137"/>
      <c r="BF230" s="137"/>
      <c r="BG230" s="137"/>
      <c r="BH230" s="137"/>
    </row>
    <row r="231" spans="1:60" outlineLevel="1" x14ac:dyDescent="0.2">
      <c r="A231" s="138">
        <v>84</v>
      </c>
      <c r="B231" s="138" t="s">
        <v>525</v>
      </c>
      <c r="C231" s="173" t="s">
        <v>526</v>
      </c>
      <c r="D231" s="142" t="s">
        <v>152</v>
      </c>
      <c r="E231" s="147">
        <v>25.875</v>
      </c>
      <c r="F231" s="369"/>
      <c r="G231" s="151">
        <f>E231*F231</f>
        <v>0</v>
      </c>
      <c r="H231" s="151">
        <v>104.5</v>
      </c>
      <c r="I231" s="151">
        <f>ROUND(E231*H231,2)</f>
        <v>2703.94</v>
      </c>
      <c r="J231" s="151">
        <v>0</v>
      </c>
      <c r="K231" s="151">
        <f>ROUND(E231*J231,2)</f>
        <v>0</v>
      </c>
      <c r="L231" s="151">
        <v>21</v>
      </c>
      <c r="M231" s="151">
        <f>G231*(1+L231/100)</f>
        <v>0</v>
      </c>
      <c r="N231" s="142">
        <v>2.0000000000000001E-4</v>
      </c>
      <c r="O231" s="142">
        <f>ROUND(E231*N231,5)</f>
        <v>5.1799999999999997E-3</v>
      </c>
      <c r="P231" s="142">
        <v>0</v>
      </c>
      <c r="Q231" s="142">
        <f>ROUND(E231*P231,5)</f>
        <v>0</v>
      </c>
      <c r="R231" s="142"/>
      <c r="S231" s="142"/>
      <c r="T231" s="143">
        <v>0</v>
      </c>
      <c r="U231" s="142">
        <f>ROUND(E231*T231,2)</f>
        <v>0</v>
      </c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7" t="s">
        <v>188</v>
      </c>
      <c r="AF231" s="137"/>
      <c r="AG231" s="137"/>
      <c r="AH231" s="137"/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7"/>
      <c r="AT231" s="137"/>
      <c r="AU231" s="137"/>
      <c r="AV231" s="137"/>
      <c r="AW231" s="137"/>
      <c r="AX231" s="137"/>
      <c r="AY231" s="137"/>
      <c r="AZ231" s="137"/>
      <c r="BA231" s="137"/>
      <c r="BB231" s="137"/>
      <c r="BC231" s="137"/>
      <c r="BD231" s="137"/>
      <c r="BE231" s="137"/>
      <c r="BF231" s="137"/>
      <c r="BG231" s="137"/>
      <c r="BH231" s="137"/>
    </row>
    <row r="232" spans="1:60" ht="22.5" outlineLevel="1" x14ac:dyDescent="0.2">
      <c r="A232" s="138"/>
      <c r="B232" s="138"/>
      <c r="C232" s="329" t="s">
        <v>527</v>
      </c>
      <c r="D232" s="330"/>
      <c r="E232" s="331"/>
      <c r="F232" s="332"/>
      <c r="G232" s="333"/>
      <c r="H232" s="151"/>
      <c r="I232" s="151"/>
      <c r="J232" s="151"/>
      <c r="K232" s="151"/>
      <c r="L232" s="151"/>
      <c r="M232" s="151"/>
      <c r="N232" s="142"/>
      <c r="O232" s="142"/>
      <c r="P232" s="142"/>
      <c r="Q232" s="142"/>
      <c r="R232" s="142"/>
      <c r="S232" s="142"/>
      <c r="T232" s="143"/>
      <c r="U232" s="142"/>
      <c r="V232" s="137"/>
      <c r="W232" s="137"/>
      <c r="X232" s="137"/>
      <c r="Y232" s="137"/>
      <c r="Z232" s="137"/>
      <c r="AA232" s="137"/>
      <c r="AB232" s="137"/>
      <c r="AC232" s="137"/>
      <c r="AD232" s="137"/>
      <c r="AE232" s="137" t="s">
        <v>160</v>
      </c>
      <c r="AF232" s="137"/>
      <c r="AG232" s="137"/>
      <c r="AH232" s="137"/>
      <c r="AI232" s="137"/>
      <c r="AJ232" s="137"/>
      <c r="AK232" s="137"/>
      <c r="AL232" s="137"/>
      <c r="AM232" s="137"/>
      <c r="AN232" s="137"/>
      <c r="AO232" s="137"/>
      <c r="AP232" s="137"/>
      <c r="AQ232" s="137"/>
      <c r="AR232" s="137"/>
      <c r="AS232" s="137"/>
      <c r="AT232" s="137"/>
      <c r="AU232" s="137"/>
      <c r="AV232" s="137"/>
      <c r="AW232" s="137"/>
      <c r="AX232" s="137"/>
      <c r="AY232" s="137"/>
      <c r="AZ232" s="137"/>
      <c r="BA232" s="140" t="str">
        <f>C232</f>
        <v>Ochrana nopovou fólií s nakašírovanou filtrační textilií</v>
      </c>
      <c r="BB232" s="137"/>
      <c r="BC232" s="137"/>
      <c r="BD232" s="137"/>
      <c r="BE232" s="137"/>
      <c r="BF232" s="137"/>
      <c r="BG232" s="137"/>
      <c r="BH232" s="137"/>
    </row>
    <row r="233" spans="1:60" outlineLevel="1" x14ac:dyDescent="0.2">
      <c r="A233" s="138"/>
      <c r="B233" s="138"/>
      <c r="C233" s="176" t="s">
        <v>528</v>
      </c>
      <c r="D233" s="175"/>
      <c r="E233" s="148">
        <v>21.274999999999999</v>
      </c>
      <c r="F233" s="151"/>
      <c r="G233" s="151"/>
      <c r="H233" s="151"/>
      <c r="I233" s="151"/>
      <c r="J233" s="151"/>
      <c r="K233" s="151"/>
      <c r="L233" s="151"/>
      <c r="M233" s="151"/>
      <c r="N233" s="142"/>
      <c r="O233" s="142"/>
      <c r="P233" s="142"/>
      <c r="Q233" s="142"/>
      <c r="R233" s="142"/>
      <c r="S233" s="142"/>
      <c r="T233" s="143"/>
      <c r="U233" s="142"/>
      <c r="V233" s="137"/>
      <c r="W233" s="137"/>
      <c r="X233" s="137"/>
      <c r="Y233" s="137"/>
      <c r="Z233" s="137"/>
      <c r="AA233" s="137"/>
      <c r="AB233" s="137"/>
      <c r="AC233" s="137"/>
      <c r="AD233" s="137"/>
      <c r="AE233" s="137" t="s">
        <v>155</v>
      </c>
      <c r="AF233" s="137">
        <v>0</v>
      </c>
      <c r="AG233" s="137"/>
      <c r="AH233" s="137"/>
      <c r="AI233" s="137"/>
      <c r="AJ233" s="137"/>
      <c r="AK233" s="137"/>
      <c r="AL233" s="137"/>
      <c r="AM233" s="137"/>
      <c r="AN233" s="137"/>
      <c r="AO233" s="137"/>
      <c r="AP233" s="137"/>
      <c r="AQ233" s="137"/>
      <c r="AR233" s="137"/>
      <c r="AS233" s="137"/>
      <c r="AT233" s="137"/>
      <c r="AU233" s="137"/>
      <c r="AV233" s="137"/>
      <c r="AW233" s="137"/>
      <c r="AX233" s="137"/>
      <c r="AY233" s="137"/>
      <c r="AZ233" s="137"/>
      <c r="BA233" s="137"/>
      <c r="BB233" s="137"/>
      <c r="BC233" s="137"/>
      <c r="BD233" s="137"/>
      <c r="BE233" s="137"/>
      <c r="BF233" s="137"/>
      <c r="BG233" s="137"/>
      <c r="BH233" s="137"/>
    </row>
    <row r="234" spans="1:60" outlineLevel="1" x14ac:dyDescent="0.2">
      <c r="A234" s="138"/>
      <c r="B234" s="138"/>
      <c r="C234" s="176" t="s">
        <v>529</v>
      </c>
      <c r="D234" s="175"/>
      <c r="E234" s="148">
        <v>4.5999999999999996</v>
      </c>
      <c r="F234" s="151"/>
      <c r="G234" s="151"/>
      <c r="H234" s="151"/>
      <c r="I234" s="151"/>
      <c r="J234" s="151"/>
      <c r="K234" s="151"/>
      <c r="L234" s="151"/>
      <c r="M234" s="151"/>
      <c r="N234" s="142"/>
      <c r="O234" s="142"/>
      <c r="P234" s="142"/>
      <c r="Q234" s="142"/>
      <c r="R234" s="142"/>
      <c r="S234" s="142"/>
      <c r="T234" s="143"/>
      <c r="U234" s="142"/>
      <c r="V234" s="137"/>
      <c r="W234" s="137"/>
      <c r="X234" s="137"/>
      <c r="Y234" s="137"/>
      <c r="Z234" s="137"/>
      <c r="AA234" s="137"/>
      <c r="AB234" s="137"/>
      <c r="AC234" s="137"/>
      <c r="AD234" s="137"/>
      <c r="AE234" s="137" t="s">
        <v>155</v>
      </c>
      <c r="AF234" s="137">
        <v>0</v>
      </c>
      <c r="AG234" s="137"/>
      <c r="AH234" s="137"/>
      <c r="AI234" s="137"/>
      <c r="AJ234" s="137"/>
      <c r="AK234" s="137"/>
      <c r="AL234" s="137"/>
      <c r="AM234" s="137"/>
      <c r="AN234" s="137"/>
      <c r="AO234" s="137"/>
      <c r="AP234" s="137"/>
      <c r="AQ234" s="137"/>
      <c r="AR234" s="137"/>
      <c r="AS234" s="137"/>
      <c r="AT234" s="137"/>
      <c r="AU234" s="137"/>
      <c r="AV234" s="137"/>
      <c r="AW234" s="137"/>
      <c r="AX234" s="137"/>
      <c r="AY234" s="137"/>
      <c r="AZ234" s="137"/>
      <c r="BA234" s="137"/>
      <c r="BB234" s="137"/>
      <c r="BC234" s="137"/>
      <c r="BD234" s="137"/>
      <c r="BE234" s="137"/>
      <c r="BF234" s="137"/>
      <c r="BG234" s="137"/>
      <c r="BH234" s="137"/>
    </row>
    <row r="235" spans="1:60" ht="22.5" outlineLevel="1" x14ac:dyDescent="0.2">
      <c r="A235" s="138">
        <v>85</v>
      </c>
      <c r="B235" s="138" t="s">
        <v>530</v>
      </c>
      <c r="C235" s="173" t="s">
        <v>531</v>
      </c>
      <c r="D235" s="142" t="s">
        <v>185</v>
      </c>
      <c r="E235" s="147">
        <v>59.5</v>
      </c>
      <c r="F235" s="369"/>
      <c r="G235" s="151">
        <f>E235*F235</f>
        <v>0</v>
      </c>
      <c r="H235" s="151">
        <v>34.840000000000003</v>
      </c>
      <c r="I235" s="151">
        <f>ROUND(E235*H235,2)</f>
        <v>2072.98</v>
      </c>
      <c r="J235" s="151">
        <v>47.86</v>
      </c>
      <c r="K235" s="151">
        <f>ROUND(E235*J235,2)</f>
        <v>2847.67</v>
      </c>
      <c r="L235" s="151">
        <v>21</v>
      </c>
      <c r="M235" s="151">
        <f>G235*(1+L235/100)</f>
        <v>0</v>
      </c>
      <c r="N235" s="142">
        <v>0</v>
      </c>
      <c r="O235" s="142">
        <f>ROUND(E235*N235,5)</f>
        <v>0</v>
      </c>
      <c r="P235" s="142">
        <v>0</v>
      </c>
      <c r="Q235" s="142">
        <f>ROUND(E235*P235,5)</f>
        <v>0</v>
      </c>
      <c r="R235" s="142"/>
      <c r="S235" s="142"/>
      <c r="T235" s="143">
        <v>0.1</v>
      </c>
      <c r="U235" s="142">
        <f>ROUND(E235*T235,2)</f>
        <v>5.95</v>
      </c>
      <c r="V235" s="137"/>
      <c r="W235" s="137"/>
      <c r="X235" s="137"/>
      <c r="Y235" s="137"/>
      <c r="Z235" s="137"/>
      <c r="AA235" s="137"/>
      <c r="AB235" s="137"/>
      <c r="AC235" s="137"/>
      <c r="AD235" s="137"/>
      <c r="AE235" s="137" t="s">
        <v>153</v>
      </c>
      <c r="AF235" s="137"/>
      <c r="AG235" s="137"/>
      <c r="AH235" s="137"/>
      <c r="AI235" s="137"/>
      <c r="AJ235" s="137"/>
      <c r="AK235" s="137"/>
      <c r="AL235" s="137"/>
      <c r="AM235" s="137"/>
      <c r="AN235" s="137"/>
      <c r="AO235" s="137"/>
      <c r="AP235" s="137"/>
      <c r="AQ235" s="137"/>
      <c r="AR235" s="137"/>
      <c r="AS235" s="137"/>
      <c r="AT235" s="137"/>
      <c r="AU235" s="137"/>
      <c r="AV235" s="137"/>
      <c r="AW235" s="137"/>
      <c r="AX235" s="137"/>
      <c r="AY235" s="137"/>
      <c r="AZ235" s="137"/>
      <c r="BA235" s="137"/>
      <c r="BB235" s="137"/>
      <c r="BC235" s="137"/>
      <c r="BD235" s="137"/>
      <c r="BE235" s="137"/>
      <c r="BF235" s="137"/>
      <c r="BG235" s="137"/>
      <c r="BH235" s="137"/>
    </row>
    <row r="236" spans="1:60" outlineLevel="1" x14ac:dyDescent="0.2">
      <c r="A236" s="138"/>
      <c r="B236" s="138"/>
      <c r="C236" s="176" t="s">
        <v>532</v>
      </c>
      <c r="D236" s="175"/>
      <c r="E236" s="148">
        <v>46</v>
      </c>
      <c r="F236" s="151"/>
      <c r="G236" s="151"/>
      <c r="H236" s="151"/>
      <c r="I236" s="151"/>
      <c r="J236" s="151"/>
      <c r="K236" s="151"/>
      <c r="L236" s="151"/>
      <c r="M236" s="151"/>
      <c r="N236" s="142"/>
      <c r="O236" s="142"/>
      <c r="P236" s="142"/>
      <c r="Q236" s="142"/>
      <c r="R236" s="142"/>
      <c r="S236" s="142"/>
      <c r="T236" s="143"/>
      <c r="U236" s="142"/>
      <c r="V236" s="137"/>
      <c r="W236" s="137"/>
      <c r="X236" s="137"/>
      <c r="Y236" s="137"/>
      <c r="Z236" s="137"/>
      <c r="AA236" s="137"/>
      <c r="AB236" s="137"/>
      <c r="AC236" s="137"/>
      <c r="AD236" s="137"/>
      <c r="AE236" s="137" t="s">
        <v>155</v>
      </c>
      <c r="AF236" s="137">
        <v>0</v>
      </c>
      <c r="AG236" s="137"/>
      <c r="AH236" s="137"/>
      <c r="AI236" s="137"/>
      <c r="AJ236" s="137"/>
      <c r="AK236" s="137"/>
      <c r="AL236" s="137"/>
      <c r="AM236" s="137"/>
      <c r="AN236" s="137"/>
      <c r="AO236" s="137"/>
      <c r="AP236" s="137"/>
      <c r="AQ236" s="137"/>
      <c r="AR236" s="137"/>
      <c r="AS236" s="137"/>
      <c r="AT236" s="137"/>
      <c r="AU236" s="137"/>
      <c r="AV236" s="137"/>
      <c r="AW236" s="137"/>
      <c r="AX236" s="137"/>
      <c r="AY236" s="137"/>
      <c r="AZ236" s="137"/>
      <c r="BA236" s="137"/>
      <c r="BB236" s="137"/>
      <c r="BC236" s="137"/>
      <c r="BD236" s="137"/>
      <c r="BE236" s="137"/>
      <c r="BF236" s="137"/>
      <c r="BG236" s="137"/>
      <c r="BH236" s="137"/>
    </row>
    <row r="237" spans="1:60" outlineLevel="1" x14ac:dyDescent="0.2">
      <c r="A237" s="138"/>
      <c r="B237" s="138"/>
      <c r="C237" s="176" t="s">
        <v>533</v>
      </c>
      <c r="D237" s="175"/>
      <c r="E237" s="148">
        <v>13.5</v>
      </c>
      <c r="F237" s="151"/>
      <c r="G237" s="151"/>
      <c r="H237" s="151"/>
      <c r="I237" s="151"/>
      <c r="J237" s="151"/>
      <c r="K237" s="151"/>
      <c r="L237" s="151"/>
      <c r="M237" s="151"/>
      <c r="N237" s="142"/>
      <c r="O237" s="142"/>
      <c r="P237" s="142"/>
      <c r="Q237" s="142"/>
      <c r="R237" s="142"/>
      <c r="S237" s="142"/>
      <c r="T237" s="143"/>
      <c r="U237" s="142"/>
      <c r="V237" s="137"/>
      <c r="W237" s="137"/>
      <c r="X237" s="137"/>
      <c r="Y237" s="137"/>
      <c r="Z237" s="137"/>
      <c r="AA237" s="137"/>
      <c r="AB237" s="137"/>
      <c r="AC237" s="137"/>
      <c r="AD237" s="137"/>
      <c r="AE237" s="137" t="s">
        <v>155</v>
      </c>
      <c r="AF237" s="137">
        <v>0</v>
      </c>
      <c r="AG237" s="137"/>
      <c r="AH237" s="137"/>
      <c r="AI237" s="137"/>
      <c r="AJ237" s="137"/>
      <c r="AK237" s="137"/>
      <c r="AL237" s="137"/>
      <c r="AM237" s="137"/>
      <c r="AN237" s="137"/>
      <c r="AO237" s="137"/>
      <c r="AP237" s="137"/>
      <c r="AQ237" s="137"/>
      <c r="AR237" s="137"/>
      <c r="AS237" s="137"/>
      <c r="AT237" s="137"/>
      <c r="AU237" s="137"/>
      <c r="AV237" s="137"/>
      <c r="AW237" s="137"/>
      <c r="AX237" s="137"/>
      <c r="AY237" s="137"/>
      <c r="AZ237" s="137"/>
      <c r="BA237" s="137"/>
      <c r="BB237" s="137"/>
      <c r="BC237" s="137"/>
      <c r="BD237" s="137"/>
      <c r="BE237" s="137"/>
      <c r="BF237" s="137"/>
      <c r="BG237" s="137"/>
      <c r="BH237" s="137"/>
    </row>
    <row r="238" spans="1:60" outlineLevel="1" x14ac:dyDescent="0.2">
      <c r="A238" s="138">
        <v>86</v>
      </c>
      <c r="B238" s="138" t="s">
        <v>534</v>
      </c>
      <c r="C238" s="173" t="s">
        <v>535</v>
      </c>
      <c r="D238" s="142" t="s">
        <v>217</v>
      </c>
      <c r="E238" s="147">
        <v>30</v>
      </c>
      <c r="F238" s="369"/>
      <c r="G238" s="151">
        <f>E238*F238</f>
        <v>0</v>
      </c>
      <c r="H238" s="151">
        <v>134</v>
      </c>
      <c r="I238" s="151">
        <f>ROUND(E238*H238,2)</f>
        <v>4020</v>
      </c>
      <c r="J238" s="151">
        <v>0</v>
      </c>
      <c r="K238" s="151">
        <f>ROUND(E238*J238,2)</f>
        <v>0</v>
      </c>
      <c r="L238" s="151">
        <v>21</v>
      </c>
      <c r="M238" s="151">
        <f>G238*(1+L238/100)</f>
        <v>0</v>
      </c>
      <c r="N238" s="142">
        <v>1E-4</v>
      </c>
      <c r="O238" s="142">
        <f>ROUND(E238*N238,5)</f>
        <v>3.0000000000000001E-3</v>
      </c>
      <c r="P238" s="142">
        <v>0</v>
      </c>
      <c r="Q238" s="142">
        <f>ROUND(E238*P238,5)</f>
        <v>0</v>
      </c>
      <c r="R238" s="142"/>
      <c r="S238" s="142"/>
      <c r="T238" s="143">
        <v>0</v>
      </c>
      <c r="U238" s="142">
        <f>ROUND(E238*T238,2)</f>
        <v>0</v>
      </c>
      <c r="V238" s="137"/>
      <c r="W238" s="137"/>
      <c r="X238" s="137"/>
      <c r="Y238" s="137"/>
      <c r="Z238" s="137"/>
      <c r="AA238" s="137"/>
      <c r="AB238" s="137"/>
      <c r="AC238" s="137"/>
      <c r="AD238" s="137"/>
      <c r="AE238" s="137" t="s">
        <v>188</v>
      </c>
      <c r="AF238" s="137"/>
      <c r="AG238" s="137"/>
      <c r="AH238" s="137"/>
      <c r="AI238" s="137"/>
      <c r="AJ238" s="137"/>
      <c r="AK238" s="137"/>
      <c r="AL238" s="137"/>
      <c r="AM238" s="137"/>
      <c r="AN238" s="137"/>
      <c r="AO238" s="137"/>
      <c r="AP238" s="137"/>
      <c r="AQ238" s="137"/>
      <c r="AR238" s="137"/>
      <c r="AS238" s="137"/>
      <c r="AT238" s="137"/>
      <c r="AU238" s="137"/>
      <c r="AV238" s="137"/>
      <c r="AW238" s="137"/>
      <c r="AX238" s="137"/>
      <c r="AY238" s="137"/>
      <c r="AZ238" s="137"/>
      <c r="BA238" s="137"/>
      <c r="BB238" s="137"/>
      <c r="BC238" s="137"/>
      <c r="BD238" s="137"/>
      <c r="BE238" s="137"/>
      <c r="BF238" s="137"/>
      <c r="BG238" s="137"/>
      <c r="BH238" s="137"/>
    </row>
    <row r="239" spans="1:60" outlineLevel="1" x14ac:dyDescent="0.2">
      <c r="A239" s="138"/>
      <c r="B239" s="138"/>
      <c r="C239" s="176" t="s">
        <v>536</v>
      </c>
      <c r="D239" s="175"/>
      <c r="E239" s="148">
        <v>23</v>
      </c>
      <c r="F239" s="151"/>
      <c r="G239" s="151"/>
      <c r="H239" s="151"/>
      <c r="I239" s="151"/>
      <c r="J239" s="151"/>
      <c r="K239" s="151"/>
      <c r="L239" s="151"/>
      <c r="M239" s="151"/>
      <c r="N239" s="142"/>
      <c r="O239" s="142"/>
      <c r="P239" s="142"/>
      <c r="Q239" s="142"/>
      <c r="R239" s="142"/>
      <c r="S239" s="142"/>
      <c r="T239" s="143"/>
      <c r="U239" s="142"/>
      <c r="V239" s="137"/>
      <c r="W239" s="137"/>
      <c r="X239" s="137"/>
      <c r="Y239" s="137"/>
      <c r="Z239" s="137"/>
      <c r="AA239" s="137"/>
      <c r="AB239" s="137"/>
      <c r="AC239" s="137"/>
      <c r="AD239" s="137"/>
      <c r="AE239" s="137" t="s">
        <v>155</v>
      </c>
      <c r="AF239" s="137">
        <v>0</v>
      </c>
      <c r="AG239" s="137"/>
      <c r="AH239" s="137"/>
      <c r="AI239" s="137"/>
      <c r="AJ239" s="137"/>
      <c r="AK239" s="137"/>
      <c r="AL239" s="137"/>
      <c r="AM239" s="137"/>
      <c r="AN239" s="137"/>
      <c r="AO239" s="137"/>
      <c r="AP239" s="137"/>
      <c r="AQ239" s="137"/>
      <c r="AR239" s="137"/>
      <c r="AS239" s="137"/>
      <c r="AT239" s="137"/>
      <c r="AU239" s="137"/>
      <c r="AV239" s="137"/>
      <c r="AW239" s="137"/>
      <c r="AX239" s="137"/>
      <c r="AY239" s="137"/>
      <c r="AZ239" s="137"/>
      <c r="BA239" s="137"/>
      <c r="BB239" s="137"/>
      <c r="BC239" s="137"/>
      <c r="BD239" s="137"/>
      <c r="BE239" s="137"/>
      <c r="BF239" s="137"/>
      <c r="BG239" s="137"/>
      <c r="BH239" s="137"/>
    </row>
    <row r="240" spans="1:60" outlineLevel="1" x14ac:dyDescent="0.2">
      <c r="A240" s="138"/>
      <c r="B240" s="138"/>
      <c r="C240" s="176" t="s">
        <v>537</v>
      </c>
      <c r="D240" s="175"/>
      <c r="E240" s="148">
        <v>7</v>
      </c>
      <c r="F240" s="151"/>
      <c r="G240" s="151"/>
      <c r="H240" s="151"/>
      <c r="I240" s="151"/>
      <c r="J240" s="151"/>
      <c r="K240" s="151"/>
      <c r="L240" s="151"/>
      <c r="M240" s="151"/>
      <c r="N240" s="142"/>
      <c r="O240" s="142"/>
      <c r="P240" s="142"/>
      <c r="Q240" s="142"/>
      <c r="R240" s="142"/>
      <c r="S240" s="142"/>
      <c r="T240" s="143"/>
      <c r="U240" s="142"/>
      <c r="V240" s="137"/>
      <c r="W240" s="137"/>
      <c r="X240" s="137"/>
      <c r="Y240" s="137"/>
      <c r="Z240" s="137"/>
      <c r="AA240" s="137"/>
      <c r="AB240" s="137"/>
      <c r="AC240" s="137"/>
      <c r="AD240" s="137"/>
      <c r="AE240" s="137" t="s">
        <v>155</v>
      </c>
      <c r="AF240" s="137">
        <v>0</v>
      </c>
      <c r="AG240" s="137"/>
      <c r="AH240" s="137"/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7"/>
      <c r="AT240" s="137"/>
      <c r="AU240" s="137"/>
      <c r="AV240" s="137"/>
      <c r="AW240" s="137"/>
      <c r="AX240" s="137"/>
      <c r="AY240" s="137"/>
      <c r="AZ240" s="137"/>
      <c r="BA240" s="137"/>
      <c r="BB240" s="137"/>
      <c r="BC240" s="137"/>
      <c r="BD240" s="137"/>
      <c r="BE240" s="137"/>
      <c r="BF240" s="137"/>
      <c r="BG240" s="137"/>
      <c r="BH240" s="137"/>
    </row>
    <row r="241" spans="1:60" outlineLevel="1" x14ac:dyDescent="0.2">
      <c r="A241" s="138">
        <v>87</v>
      </c>
      <c r="B241" s="138" t="s">
        <v>538</v>
      </c>
      <c r="C241" s="173" t="s">
        <v>539</v>
      </c>
      <c r="D241" s="142" t="s">
        <v>181</v>
      </c>
      <c r="E241" s="147">
        <v>0.55289999999999995</v>
      </c>
      <c r="F241" s="369"/>
      <c r="G241" s="151">
        <f>E241*F241</f>
        <v>0</v>
      </c>
      <c r="H241" s="151">
        <v>0</v>
      </c>
      <c r="I241" s="151">
        <f>ROUND(E241*H241,2)</f>
        <v>0</v>
      </c>
      <c r="J241" s="151">
        <v>998</v>
      </c>
      <c r="K241" s="151">
        <f>ROUND(E241*J241,2)</f>
        <v>551.79</v>
      </c>
      <c r="L241" s="151">
        <v>21</v>
      </c>
      <c r="M241" s="151">
        <f>G241*(1+L241/100)</f>
        <v>0</v>
      </c>
      <c r="N241" s="142">
        <v>0</v>
      </c>
      <c r="O241" s="142">
        <f>ROUND(E241*N241,5)</f>
        <v>0</v>
      </c>
      <c r="P241" s="142">
        <v>0</v>
      </c>
      <c r="Q241" s="142">
        <f>ROUND(E241*P241,5)</f>
        <v>0</v>
      </c>
      <c r="R241" s="142"/>
      <c r="S241" s="142"/>
      <c r="T241" s="143">
        <v>1.5980000000000001</v>
      </c>
      <c r="U241" s="142">
        <f>ROUND(E241*T241,2)</f>
        <v>0.88</v>
      </c>
      <c r="V241" s="137"/>
      <c r="W241" s="137"/>
      <c r="X241" s="137"/>
      <c r="Y241" s="137"/>
      <c r="Z241" s="137"/>
      <c r="AA241" s="137"/>
      <c r="AB241" s="137"/>
      <c r="AC241" s="137"/>
      <c r="AD241" s="137"/>
      <c r="AE241" s="137" t="s">
        <v>153</v>
      </c>
      <c r="AF241" s="137"/>
      <c r="AG241" s="137"/>
      <c r="AH241" s="137"/>
      <c r="AI241" s="137"/>
      <c r="AJ241" s="137"/>
      <c r="AK241" s="137"/>
      <c r="AL241" s="137"/>
      <c r="AM241" s="137"/>
      <c r="AN241" s="137"/>
      <c r="AO241" s="137"/>
      <c r="AP241" s="137"/>
      <c r="AQ241" s="137"/>
      <c r="AR241" s="137"/>
      <c r="AS241" s="137"/>
      <c r="AT241" s="137"/>
      <c r="AU241" s="137"/>
      <c r="AV241" s="137"/>
      <c r="AW241" s="137"/>
      <c r="AX241" s="137"/>
      <c r="AY241" s="137"/>
      <c r="AZ241" s="137"/>
      <c r="BA241" s="137"/>
      <c r="BB241" s="137"/>
      <c r="BC241" s="137"/>
      <c r="BD241" s="137"/>
      <c r="BE241" s="137"/>
      <c r="BF241" s="137"/>
      <c r="BG241" s="137"/>
      <c r="BH241" s="137"/>
    </row>
    <row r="242" spans="1:60" x14ac:dyDescent="0.2">
      <c r="A242" s="139" t="s">
        <v>148</v>
      </c>
      <c r="B242" s="139" t="s">
        <v>87</v>
      </c>
      <c r="C242" s="174" t="s">
        <v>88</v>
      </c>
      <c r="D242" s="144"/>
      <c r="E242" s="149"/>
      <c r="F242" s="152"/>
      <c r="G242" s="152">
        <f>SUMIF(AE243:AE312,"&lt;&gt;NOR",G243:G312)</f>
        <v>0</v>
      </c>
      <c r="H242" s="152"/>
      <c r="I242" s="152">
        <f>SUM(I243:I312)</f>
        <v>259004.02</v>
      </c>
      <c r="J242" s="152"/>
      <c r="K242" s="152">
        <f>SUM(K243:K312)</f>
        <v>138947.41999999998</v>
      </c>
      <c r="L242" s="152"/>
      <c r="M242" s="152">
        <f>SUM(M243:M312)</f>
        <v>0</v>
      </c>
      <c r="N242" s="144"/>
      <c r="O242" s="144">
        <f>SUM(O243:O312)</f>
        <v>6.3364599999999998</v>
      </c>
      <c r="P242" s="144"/>
      <c r="Q242" s="144">
        <f>SUM(Q243:Q312)</f>
        <v>6.0269999999999992</v>
      </c>
      <c r="R242" s="144"/>
      <c r="S242" s="144"/>
      <c r="T242" s="145"/>
      <c r="U242" s="144">
        <f>SUM(U243:U312)</f>
        <v>309.13</v>
      </c>
      <c r="AE242" t="s">
        <v>149</v>
      </c>
    </row>
    <row r="243" spans="1:60" ht="22.5" outlineLevel="1" x14ac:dyDescent="0.2">
      <c r="A243" s="138">
        <v>88</v>
      </c>
      <c r="B243" s="138" t="s">
        <v>540</v>
      </c>
      <c r="C243" s="173" t="s">
        <v>541</v>
      </c>
      <c r="D243" s="142" t="s">
        <v>152</v>
      </c>
      <c r="E243" s="147">
        <v>301.35000000000002</v>
      </c>
      <c r="F243" s="369"/>
      <c r="G243" s="151">
        <f>E243*F243</f>
        <v>0</v>
      </c>
      <c r="H243" s="151">
        <v>0</v>
      </c>
      <c r="I243" s="151">
        <f>ROUND(E243*H243,2)</f>
        <v>0</v>
      </c>
      <c r="J243" s="151">
        <v>19.2</v>
      </c>
      <c r="K243" s="151">
        <f>ROUND(E243*J243,2)</f>
        <v>5785.92</v>
      </c>
      <c r="L243" s="151">
        <v>21</v>
      </c>
      <c r="M243" s="151">
        <f>G243*(1+L243/100)</f>
        <v>0</v>
      </c>
      <c r="N243" s="142">
        <v>0</v>
      </c>
      <c r="O243" s="142">
        <f>ROUND(E243*N243,5)</f>
        <v>0</v>
      </c>
      <c r="P243" s="142">
        <v>6.0000000000000001E-3</v>
      </c>
      <c r="Q243" s="142">
        <f>ROUND(E243*P243,5)</f>
        <v>1.8081</v>
      </c>
      <c r="R243" s="142"/>
      <c r="S243" s="142"/>
      <c r="T243" s="143">
        <v>5.1999999999999998E-2</v>
      </c>
      <c r="U243" s="142">
        <f>ROUND(E243*T243,2)</f>
        <v>15.67</v>
      </c>
      <c r="V243" s="137"/>
      <c r="W243" s="137"/>
      <c r="X243" s="137"/>
      <c r="Y243" s="137"/>
      <c r="Z243" s="137"/>
      <c r="AA243" s="137"/>
      <c r="AB243" s="137"/>
      <c r="AC243" s="137"/>
      <c r="AD243" s="137"/>
      <c r="AE243" s="137" t="s">
        <v>153</v>
      </c>
      <c r="AF243" s="137"/>
      <c r="AG243" s="137"/>
      <c r="AH243" s="137"/>
      <c r="AI243" s="137"/>
      <c r="AJ243" s="137"/>
      <c r="AK243" s="137"/>
      <c r="AL243" s="137"/>
      <c r="AM243" s="137"/>
      <c r="AN243" s="137"/>
      <c r="AO243" s="137"/>
      <c r="AP243" s="137"/>
      <c r="AQ243" s="137"/>
      <c r="AR243" s="137"/>
      <c r="AS243" s="137"/>
      <c r="AT243" s="137"/>
      <c r="AU243" s="137"/>
      <c r="AV243" s="137"/>
      <c r="AW243" s="137"/>
      <c r="AX243" s="137"/>
      <c r="AY243" s="137"/>
      <c r="AZ243" s="137"/>
      <c r="BA243" s="137"/>
      <c r="BB243" s="137"/>
      <c r="BC243" s="137"/>
      <c r="BD243" s="137"/>
      <c r="BE243" s="137"/>
      <c r="BF243" s="137"/>
      <c r="BG243" s="137"/>
      <c r="BH243" s="137"/>
    </row>
    <row r="244" spans="1:60" ht="22.5" outlineLevel="1" x14ac:dyDescent="0.2">
      <c r="A244" s="138"/>
      <c r="B244" s="138"/>
      <c r="C244" s="176" t="s">
        <v>542</v>
      </c>
      <c r="D244" s="175"/>
      <c r="E244" s="148">
        <v>231</v>
      </c>
      <c r="F244" s="151"/>
      <c r="G244" s="151"/>
      <c r="H244" s="151"/>
      <c r="I244" s="151"/>
      <c r="J244" s="151"/>
      <c r="K244" s="151"/>
      <c r="L244" s="151"/>
      <c r="M244" s="151"/>
      <c r="N244" s="142"/>
      <c r="O244" s="142"/>
      <c r="P244" s="142"/>
      <c r="Q244" s="142"/>
      <c r="R244" s="142"/>
      <c r="S244" s="142"/>
      <c r="T244" s="143"/>
      <c r="U244" s="142"/>
      <c r="V244" s="137"/>
      <c r="W244" s="137"/>
      <c r="X244" s="137"/>
      <c r="Y244" s="137"/>
      <c r="Z244" s="137"/>
      <c r="AA244" s="137"/>
      <c r="AB244" s="137"/>
      <c r="AC244" s="137"/>
      <c r="AD244" s="137"/>
      <c r="AE244" s="137" t="s">
        <v>155</v>
      </c>
      <c r="AF244" s="137">
        <v>0</v>
      </c>
      <c r="AG244" s="137"/>
      <c r="AH244" s="137"/>
      <c r="AI244" s="137"/>
      <c r="AJ244" s="137"/>
      <c r="AK244" s="137"/>
      <c r="AL244" s="137"/>
      <c r="AM244" s="137"/>
      <c r="AN244" s="137"/>
      <c r="AO244" s="137"/>
      <c r="AP244" s="137"/>
      <c r="AQ244" s="137"/>
      <c r="AR244" s="137"/>
      <c r="AS244" s="137"/>
      <c r="AT244" s="137"/>
      <c r="AU244" s="137"/>
      <c r="AV244" s="137"/>
      <c r="AW244" s="137"/>
      <c r="AX244" s="137"/>
      <c r="AY244" s="137"/>
      <c r="AZ244" s="137"/>
      <c r="BA244" s="137"/>
      <c r="BB244" s="137"/>
      <c r="BC244" s="137"/>
      <c r="BD244" s="137"/>
      <c r="BE244" s="137"/>
      <c r="BF244" s="137"/>
      <c r="BG244" s="137"/>
      <c r="BH244" s="137"/>
    </row>
    <row r="245" spans="1:60" outlineLevel="1" x14ac:dyDescent="0.2">
      <c r="A245" s="138"/>
      <c r="B245" s="138"/>
      <c r="C245" s="176" t="s">
        <v>543</v>
      </c>
      <c r="D245" s="175"/>
      <c r="E245" s="148">
        <v>21</v>
      </c>
      <c r="F245" s="151"/>
      <c r="G245" s="151"/>
      <c r="H245" s="151"/>
      <c r="I245" s="151"/>
      <c r="J245" s="151"/>
      <c r="K245" s="151"/>
      <c r="L245" s="151"/>
      <c r="M245" s="151"/>
      <c r="N245" s="142"/>
      <c r="O245" s="142"/>
      <c r="P245" s="142"/>
      <c r="Q245" s="142"/>
      <c r="R245" s="142"/>
      <c r="S245" s="142"/>
      <c r="T245" s="143"/>
      <c r="U245" s="142"/>
      <c r="V245" s="137"/>
      <c r="W245" s="137"/>
      <c r="X245" s="137"/>
      <c r="Y245" s="137"/>
      <c r="Z245" s="137"/>
      <c r="AA245" s="137"/>
      <c r="AB245" s="137"/>
      <c r="AC245" s="137"/>
      <c r="AD245" s="137"/>
      <c r="AE245" s="137" t="s">
        <v>155</v>
      </c>
      <c r="AF245" s="137">
        <v>0</v>
      </c>
      <c r="AG245" s="137"/>
      <c r="AH245" s="137"/>
      <c r="AI245" s="137"/>
      <c r="AJ245" s="137"/>
      <c r="AK245" s="137"/>
      <c r="AL245" s="137"/>
      <c r="AM245" s="137"/>
      <c r="AN245" s="137"/>
      <c r="AO245" s="137"/>
      <c r="AP245" s="137"/>
      <c r="AQ245" s="137"/>
      <c r="AR245" s="137"/>
      <c r="AS245" s="137"/>
      <c r="AT245" s="137"/>
      <c r="AU245" s="137"/>
      <c r="AV245" s="137"/>
      <c r="AW245" s="137"/>
      <c r="AX245" s="137"/>
      <c r="AY245" s="137"/>
      <c r="AZ245" s="137"/>
      <c r="BA245" s="137"/>
      <c r="BB245" s="137"/>
      <c r="BC245" s="137"/>
      <c r="BD245" s="137"/>
      <c r="BE245" s="137"/>
      <c r="BF245" s="137"/>
      <c r="BG245" s="137"/>
      <c r="BH245" s="137"/>
    </row>
    <row r="246" spans="1:60" ht="22.5" outlineLevel="1" x14ac:dyDescent="0.2">
      <c r="A246" s="138"/>
      <c r="B246" s="138"/>
      <c r="C246" s="176" t="s">
        <v>544</v>
      </c>
      <c r="D246" s="175"/>
      <c r="E246" s="148">
        <v>41</v>
      </c>
      <c r="F246" s="151"/>
      <c r="G246" s="151"/>
      <c r="H246" s="151"/>
      <c r="I246" s="151"/>
      <c r="J246" s="151"/>
      <c r="K246" s="151"/>
      <c r="L246" s="151"/>
      <c r="M246" s="151"/>
      <c r="N246" s="142"/>
      <c r="O246" s="142"/>
      <c r="P246" s="142"/>
      <c r="Q246" s="142"/>
      <c r="R246" s="142"/>
      <c r="S246" s="142"/>
      <c r="T246" s="143"/>
      <c r="U246" s="142"/>
      <c r="V246" s="137"/>
      <c r="W246" s="137"/>
      <c r="X246" s="137"/>
      <c r="Y246" s="137"/>
      <c r="Z246" s="137"/>
      <c r="AA246" s="137"/>
      <c r="AB246" s="137"/>
      <c r="AC246" s="137"/>
      <c r="AD246" s="137"/>
      <c r="AE246" s="137" t="s">
        <v>155</v>
      </c>
      <c r="AF246" s="137">
        <v>0</v>
      </c>
      <c r="AG246" s="137"/>
      <c r="AH246" s="137"/>
      <c r="AI246" s="137"/>
      <c r="AJ246" s="137"/>
      <c r="AK246" s="137"/>
      <c r="AL246" s="137"/>
      <c r="AM246" s="137"/>
      <c r="AN246" s="137"/>
      <c r="AO246" s="137"/>
      <c r="AP246" s="137"/>
      <c r="AQ246" s="137"/>
      <c r="AR246" s="137"/>
      <c r="AS246" s="137"/>
      <c r="AT246" s="137"/>
      <c r="AU246" s="137"/>
      <c r="AV246" s="137"/>
      <c r="AW246" s="137"/>
      <c r="AX246" s="137"/>
      <c r="AY246" s="137"/>
      <c r="AZ246" s="137"/>
      <c r="BA246" s="137"/>
      <c r="BB246" s="137"/>
      <c r="BC246" s="137"/>
      <c r="BD246" s="137"/>
      <c r="BE246" s="137"/>
      <c r="BF246" s="137"/>
      <c r="BG246" s="137"/>
      <c r="BH246" s="137"/>
    </row>
    <row r="247" spans="1:60" outlineLevel="1" x14ac:dyDescent="0.2">
      <c r="A247" s="138"/>
      <c r="B247" s="138"/>
      <c r="C247" s="176" t="s">
        <v>545</v>
      </c>
      <c r="D247" s="175"/>
      <c r="E247" s="148">
        <v>8.35</v>
      </c>
      <c r="F247" s="151"/>
      <c r="G247" s="151"/>
      <c r="H247" s="151"/>
      <c r="I247" s="151"/>
      <c r="J247" s="151"/>
      <c r="K247" s="151"/>
      <c r="L247" s="151"/>
      <c r="M247" s="151"/>
      <c r="N247" s="142"/>
      <c r="O247" s="142"/>
      <c r="P247" s="142"/>
      <c r="Q247" s="142"/>
      <c r="R247" s="142"/>
      <c r="S247" s="142"/>
      <c r="T247" s="143"/>
      <c r="U247" s="142"/>
      <c r="V247" s="137"/>
      <c r="W247" s="137"/>
      <c r="X247" s="137"/>
      <c r="Y247" s="137"/>
      <c r="Z247" s="137"/>
      <c r="AA247" s="137"/>
      <c r="AB247" s="137"/>
      <c r="AC247" s="137"/>
      <c r="AD247" s="137"/>
      <c r="AE247" s="137" t="s">
        <v>155</v>
      </c>
      <c r="AF247" s="137">
        <v>0</v>
      </c>
      <c r="AG247" s="137"/>
      <c r="AH247" s="137"/>
      <c r="AI247" s="137"/>
      <c r="AJ247" s="137"/>
      <c r="AK247" s="137"/>
      <c r="AL247" s="137"/>
      <c r="AM247" s="137"/>
      <c r="AN247" s="137"/>
      <c r="AO247" s="137"/>
      <c r="AP247" s="137"/>
      <c r="AQ247" s="137"/>
      <c r="AR247" s="137"/>
      <c r="AS247" s="137"/>
      <c r="AT247" s="137"/>
      <c r="AU247" s="137"/>
      <c r="AV247" s="137"/>
      <c r="AW247" s="137"/>
      <c r="AX247" s="137"/>
      <c r="AY247" s="137"/>
      <c r="AZ247" s="137"/>
      <c r="BA247" s="137"/>
      <c r="BB247" s="137"/>
      <c r="BC247" s="137"/>
      <c r="BD247" s="137"/>
      <c r="BE247" s="137"/>
      <c r="BF247" s="137"/>
      <c r="BG247" s="137"/>
      <c r="BH247" s="137"/>
    </row>
    <row r="248" spans="1:60" ht="22.5" outlineLevel="1" x14ac:dyDescent="0.2">
      <c r="A248" s="138">
        <v>89</v>
      </c>
      <c r="B248" s="138" t="s">
        <v>546</v>
      </c>
      <c r="C248" s="173" t="s">
        <v>547</v>
      </c>
      <c r="D248" s="142" t="s">
        <v>152</v>
      </c>
      <c r="E248" s="147">
        <v>301.35000000000002</v>
      </c>
      <c r="F248" s="369"/>
      <c r="G248" s="151">
        <f>E248*F248</f>
        <v>0</v>
      </c>
      <c r="H248" s="151">
        <v>0</v>
      </c>
      <c r="I248" s="151">
        <f>ROUND(E248*H248,2)</f>
        <v>0</v>
      </c>
      <c r="J248" s="151">
        <v>24</v>
      </c>
      <c r="K248" s="151">
        <f>ROUND(E248*J248,2)</f>
        <v>7232.4</v>
      </c>
      <c r="L248" s="151">
        <v>21</v>
      </c>
      <c r="M248" s="151">
        <f>G248*(1+L248/100)</f>
        <v>0</v>
      </c>
      <c r="N248" s="142">
        <v>0</v>
      </c>
      <c r="O248" s="142">
        <f>ROUND(E248*N248,5)</f>
        <v>0</v>
      </c>
      <c r="P248" s="142">
        <v>1.4E-2</v>
      </c>
      <c r="Q248" s="142">
        <f>ROUND(E248*P248,5)</f>
        <v>4.2188999999999997</v>
      </c>
      <c r="R248" s="142"/>
      <c r="S248" s="142"/>
      <c r="T248" s="143">
        <v>6.5000000000000002E-2</v>
      </c>
      <c r="U248" s="142">
        <f>ROUND(E248*T248,2)</f>
        <v>19.59</v>
      </c>
      <c r="V248" s="137"/>
      <c r="W248" s="137"/>
      <c r="X248" s="137"/>
      <c r="Y248" s="137"/>
      <c r="Z248" s="137"/>
      <c r="AA248" s="137"/>
      <c r="AB248" s="137"/>
      <c r="AC248" s="137"/>
      <c r="AD248" s="137"/>
      <c r="AE248" s="137" t="s">
        <v>153</v>
      </c>
      <c r="AF248" s="137"/>
      <c r="AG248" s="137"/>
      <c r="AH248" s="137"/>
      <c r="AI248" s="137"/>
      <c r="AJ248" s="137"/>
      <c r="AK248" s="137"/>
      <c r="AL248" s="137"/>
      <c r="AM248" s="137"/>
      <c r="AN248" s="137"/>
      <c r="AO248" s="137"/>
      <c r="AP248" s="137"/>
      <c r="AQ248" s="137"/>
      <c r="AR248" s="137"/>
      <c r="AS248" s="137"/>
      <c r="AT248" s="137"/>
      <c r="AU248" s="137"/>
      <c r="AV248" s="137"/>
      <c r="AW248" s="137"/>
      <c r="AX248" s="137"/>
      <c r="AY248" s="137"/>
      <c r="AZ248" s="137"/>
      <c r="BA248" s="137"/>
      <c r="BB248" s="137"/>
      <c r="BC248" s="137"/>
      <c r="BD248" s="137"/>
      <c r="BE248" s="137"/>
      <c r="BF248" s="137"/>
      <c r="BG248" s="137"/>
      <c r="BH248" s="137"/>
    </row>
    <row r="249" spans="1:60" outlineLevel="1" x14ac:dyDescent="0.2">
      <c r="A249" s="138"/>
      <c r="B249" s="138"/>
      <c r="C249" s="176" t="s">
        <v>548</v>
      </c>
      <c r="D249" s="175"/>
      <c r="E249" s="148">
        <v>231</v>
      </c>
      <c r="F249" s="151"/>
      <c r="G249" s="151"/>
      <c r="H249" s="151"/>
      <c r="I249" s="151"/>
      <c r="J249" s="151"/>
      <c r="K249" s="151"/>
      <c r="L249" s="151"/>
      <c r="M249" s="151"/>
      <c r="N249" s="142"/>
      <c r="O249" s="142"/>
      <c r="P249" s="142"/>
      <c r="Q249" s="142"/>
      <c r="R249" s="142"/>
      <c r="S249" s="142"/>
      <c r="T249" s="143"/>
      <c r="U249" s="142"/>
      <c r="V249" s="137"/>
      <c r="W249" s="137"/>
      <c r="X249" s="137"/>
      <c r="Y249" s="137"/>
      <c r="Z249" s="137"/>
      <c r="AA249" s="137"/>
      <c r="AB249" s="137"/>
      <c r="AC249" s="137"/>
      <c r="AD249" s="137"/>
      <c r="AE249" s="137" t="s">
        <v>155</v>
      </c>
      <c r="AF249" s="137">
        <v>0</v>
      </c>
      <c r="AG249" s="137"/>
      <c r="AH249" s="137"/>
      <c r="AI249" s="137"/>
      <c r="AJ249" s="137"/>
      <c r="AK249" s="137"/>
      <c r="AL249" s="137"/>
      <c r="AM249" s="137"/>
      <c r="AN249" s="137"/>
      <c r="AO249" s="137"/>
      <c r="AP249" s="137"/>
      <c r="AQ249" s="137"/>
      <c r="AR249" s="137"/>
      <c r="AS249" s="137"/>
      <c r="AT249" s="137"/>
      <c r="AU249" s="137"/>
      <c r="AV249" s="137"/>
      <c r="AW249" s="137"/>
      <c r="AX249" s="137"/>
      <c r="AY249" s="137"/>
      <c r="AZ249" s="137"/>
      <c r="BA249" s="137"/>
      <c r="BB249" s="137"/>
      <c r="BC249" s="137"/>
      <c r="BD249" s="137"/>
      <c r="BE249" s="137"/>
      <c r="BF249" s="137"/>
      <c r="BG249" s="137"/>
      <c r="BH249" s="137"/>
    </row>
    <row r="250" spans="1:60" outlineLevel="1" x14ac:dyDescent="0.2">
      <c r="A250" s="138"/>
      <c r="B250" s="138"/>
      <c r="C250" s="176" t="s">
        <v>543</v>
      </c>
      <c r="D250" s="175"/>
      <c r="E250" s="148">
        <v>21</v>
      </c>
      <c r="F250" s="151"/>
      <c r="G250" s="151"/>
      <c r="H250" s="151"/>
      <c r="I250" s="151"/>
      <c r="J250" s="151"/>
      <c r="K250" s="151"/>
      <c r="L250" s="151"/>
      <c r="M250" s="151"/>
      <c r="N250" s="142"/>
      <c r="O250" s="142"/>
      <c r="P250" s="142"/>
      <c r="Q250" s="142"/>
      <c r="R250" s="142"/>
      <c r="S250" s="142"/>
      <c r="T250" s="143"/>
      <c r="U250" s="142"/>
      <c r="V250" s="137"/>
      <c r="W250" s="137"/>
      <c r="X250" s="137"/>
      <c r="Y250" s="137"/>
      <c r="Z250" s="137"/>
      <c r="AA250" s="137"/>
      <c r="AB250" s="137"/>
      <c r="AC250" s="137"/>
      <c r="AD250" s="137"/>
      <c r="AE250" s="137" t="s">
        <v>155</v>
      </c>
      <c r="AF250" s="137">
        <v>0</v>
      </c>
      <c r="AG250" s="137"/>
      <c r="AH250" s="137"/>
      <c r="AI250" s="137"/>
      <c r="AJ250" s="137"/>
      <c r="AK250" s="137"/>
      <c r="AL250" s="137"/>
      <c r="AM250" s="137"/>
      <c r="AN250" s="137"/>
      <c r="AO250" s="137"/>
      <c r="AP250" s="137"/>
      <c r="AQ250" s="137"/>
      <c r="AR250" s="137"/>
      <c r="AS250" s="137"/>
      <c r="AT250" s="137"/>
      <c r="AU250" s="137"/>
      <c r="AV250" s="137"/>
      <c r="AW250" s="137"/>
      <c r="AX250" s="137"/>
      <c r="AY250" s="137"/>
      <c r="AZ250" s="137"/>
      <c r="BA250" s="137"/>
      <c r="BB250" s="137"/>
      <c r="BC250" s="137"/>
      <c r="BD250" s="137"/>
      <c r="BE250" s="137"/>
      <c r="BF250" s="137"/>
      <c r="BG250" s="137"/>
      <c r="BH250" s="137"/>
    </row>
    <row r="251" spans="1:60" outlineLevel="1" x14ac:dyDescent="0.2">
      <c r="A251" s="138"/>
      <c r="B251" s="138"/>
      <c r="C251" s="176" t="s">
        <v>549</v>
      </c>
      <c r="D251" s="175"/>
      <c r="E251" s="148">
        <v>41</v>
      </c>
      <c r="F251" s="151"/>
      <c r="G251" s="151"/>
      <c r="H251" s="151"/>
      <c r="I251" s="151"/>
      <c r="J251" s="151"/>
      <c r="K251" s="151"/>
      <c r="L251" s="151"/>
      <c r="M251" s="151"/>
      <c r="N251" s="142"/>
      <c r="O251" s="142"/>
      <c r="P251" s="142"/>
      <c r="Q251" s="142"/>
      <c r="R251" s="142"/>
      <c r="S251" s="142"/>
      <c r="T251" s="143"/>
      <c r="U251" s="142"/>
      <c r="V251" s="137"/>
      <c r="W251" s="137"/>
      <c r="X251" s="137"/>
      <c r="Y251" s="137"/>
      <c r="Z251" s="137"/>
      <c r="AA251" s="137"/>
      <c r="AB251" s="137"/>
      <c r="AC251" s="137"/>
      <c r="AD251" s="137"/>
      <c r="AE251" s="137" t="s">
        <v>155</v>
      </c>
      <c r="AF251" s="137">
        <v>0</v>
      </c>
      <c r="AG251" s="137"/>
      <c r="AH251" s="137"/>
      <c r="AI251" s="137"/>
      <c r="AJ251" s="137"/>
      <c r="AK251" s="137"/>
      <c r="AL251" s="137"/>
      <c r="AM251" s="137"/>
      <c r="AN251" s="137"/>
      <c r="AO251" s="137"/>
      <c r="AP251" s="137"/>
      <c r="AQ251" s="137"/>
      <c r="AR251" s="137"/>
      <c r="AS251" s="137"/>
      <c r="AT251" s="137"/>
      <c r="AU251" s="137"/>
      <c r="AV251" s="137"/>
      <c r="AW251" s="137"/>
      <c r="AX251" s="137"/>
      <c r="AY251" s="137"/>
      <c r="AZ251" s="137"/>
      <c r="BA251" s="137"/>
      <c r="BB251" s="137"/>
      <c r="BC251" s="137"/>
      <c r="BD251" s="137"/>
      <c r="BE251" s="137"/>
      <c r="BF251" s="137"/>
      <c r="BG251" s="137"/>
      <c r="BH251" s="137"/>
    </row>
    <row r="252" spans="1:60" outlineLevel="1" x14ac:dyDescent="0.2">
      <c r="A252" s="138"/>
      <c r="B252" s="138"/>
      <c r="C252" s="176" t="s">
        <v>545</v>
      </c>
      <c r="D252" s="175"/>
      <c r="E252" s="148">
        <v>8.35</v>
      </c>
      <c r="F252" s="151"/>
      <c r="G252" s="151"/>
      <c r="H252" s="151"/>
      <c r="I252" s="151"/>
      <c r="J252" s="151"/>
      <c r="K252" s="151"/>
      <c r="L252" s="151"/>
      <c r="M252" s="151"/>
      <c r="N252" s="142"/>
      <c r="O252" s="142"/>
      <c r="P252" s="142"/>
      <c r="Q252" s="142"/>
      <c r="R252" s="142"/>
      <c r="S252" s="142"/>
      <c r="T252" s="143"/>
      <c r="U252" s="142"/>
      <c r="V252" s="137"/>
      <c r="W252" s="137"/>
      <c r="X252" s="137"/>
      <c r="Y252" s="137"/>
      <c r="Z252" s="137"/>
      <c r="AA252" s="137"/>
      <c r="AB252" s="137"/>
      <c r="AC252" s="137"/>
      <c r="AD252" s="137"/>
      <c r="AE252" s="137" t="s">
        <v>155</v>
      </c>
      <c r="AF252" s="137">
        <v>0</v>
      </c>
      <c r="AG252" s="137"/>
      <c r="AH252" s="137"/>
      <c r="AI252" s="137"/>
      <c r="AJ252" s="137"/>
      <c r="AK252" s="137"/>
      <c r="AL252" s="137"/>
      <c r="AM252" s="137"/>
      <c r="AN252" s="137"/>
      <c r="AO252" s="137"/>
      <c r="AP252" s="137"/>
      <c r="AQ252" s="137"/>
      <c r="AR252" s="137"/>
      <c r="AS252" s="137"/>
      <c r="AT252" s="137"/>
      <c r="AU252" s="137"/>
      <c r="AV252" s="137"/>
      <c r="AW252" s="137"/>
      <c r="AX252" s="137"/>
      <c r="AY252" s="137"/>
      <c r="AZ252" s="137"/>
      <c r="BA252" s="137"/>
      <c r="BB252" s="137"/>
      <c r="BC252" s="137"/>
      <c r="BD252" s="137"/>
      <c r="BE252" s="137"/>
      <c r="BF252" s="137"/>
      <c r="BG252" s="137"/>
      <c r="BH252" s="137"/>
    </row>
    <row r="253" spans="1:60" outlineLevel="1" x14ac:dyDescent="0.2">
      <c r="A253" s="138">
        <v>90</v>
      </c>
      <c r="B253" s="138" t="s">
        <v>550</v>
      </c>
      <c r="C253" s="173" t="s">
        <v>551</v>
      </c>
      <c r="D253" s="142" t="s">
        <v>181</v>
      </c>
      <c r="E253" s="147">
        <v>6.03</v>
      </c>
      <c r="F253" s="369"/>
      <c r="G253" s="151">
        <f t="shared" ref="G253:G255" si="16">E253*F253</f>
        <v>0</v>
      </c>
      <c r="H253" s="151">
        <v>0</v>
      </c>
      <c r="I253" s="151">
        <f>ROUND(E253*H253,2)</f>
        <v>0</v>
      </c>
      <c r="J253" s="151">
        <v>651</v>
      </c>
      <c r="K253" s="151">
        <f>ROUND(E253*J253,2)</f>
        <v>3925.53</v>
      </c>
      <c r="L253" s="151">
        <v>21</v>
      </c>
      <c r="M253" s="151">
        <f>G253*(1+L253/100)</f>
        <v>0</v>
      </c>
      <c r="N253" s="142">
        <v>0</v>
      </c>
      <c r="O253" s="142">
        <f>ROUND(E253*N253,5)</f>
        <v>0</v>
      </c>
      <c r="P253" s="142">
        <v>0</v>
      </c>
      <c r="Q253" s="142">
        <f>ROUND(E253*P253,5)</f>
        <v>0</v>
      </c>
      <c r="R253" s="142"/>
      <c r="S253" s="142"/>
      <c r="T253" s="143">
        <v>2.0089999999999999</v>
      </c>
      <c r="U253" s="142">
        <f>ROUND(E253*T253,2)</f>
        <v>12.11</v>
      </c>
      <c r="V253" s="137"/>
      <c r="W253" s="137"/>
      <c r="X253" s="137"/>
      <c r="Y253" s="137"/>
      <c r="Z253" s="137"/>
      <c r="AA253" s="137"/>
      <c r="AB253" s="137"/>
      <c r="AC253" s="137"/>
      <c r="AD253" s="137"/>
      <c r="AE253" s="137" t="s">
        <v>153</v>
      </c>
      <c r="AF253" s="137"/>
      <c r="AG253" s="137"/>
      <c r="AH253" s="137"/>
      <c r="AI253" s="137"/>
      <c r="AJ253" s="137"/>
      <c r="AK253" s="137"/>
      <c r="AL253" s="137"/>
      <c r="AM253" s="137"/>
      <c r="AN253" s="137"/>
      <c r="AO253" s="137"/>
      <c r="AP253" s="137"/>
      <c r="AQ253" s="137"/>
      <c r="AR253" s="137"/>
      <c r="AS253" s="137"/>
      <c r="AT253" s="137"/>
      <c r="AU253" s="137"/>
      <c r="AV253" s="137"/>
      <c r="AW253" s="137"/>
      <c r="AX253" s="137"/>
      <c r="AY253" s="137"/>
      <c r="AZ253" s="137"/>
      <c r="BA253" s="137"/>
      <c r="BB253" s="137"/>
      <c r="BC253" s="137"/>
      <c r="BD253" s="137"/>
      <c r="BE253" s="137"/>
      <c r="BF253" s="137"/>
      <c r="BG253" s="137"/>
      <c r="BH253" s="137"/>
    </row>
    <row r="254" spans="1:60" outlineLevel="1" x14ac:dyDescent="0.2">
      <c r="A254" s="138">
        <v>91</v>
      </c>
      <c r="B254" s="138" t="s">
        <v>552</v>
      </c>
      <c r="C254" s="173" t="s">
        <v>553</v>
      </c>
      <c r="D254" s="142" t="s">
        <v>181</v>
      </c>
      <c r="E254" s="147">
        <v>12.06</v>
      </c>
      <c r="F254" s="369"/>
      <c r="G254" s="151">
        <f t="shared" si="16"/>
        <v>0</v>
      </c>
      <c r="H254" s="151">
        <v>0</v>
      </c>
      <c r="I254" s="151">
        <f>ROUND(E254*H254,2)</f>
        <v>0</v>
      </c>
      <c r="J254" s="151">
        <v>311</v>
      </c>
      <c r="K254" s="151">
        <f>ROUND(E254*J254,2)</f>
        <v>3750.66</v>
      </c>
      <c r="L254" s="151">
        <v>21</v>
      </c>
      <c r="M254" s="151">
        <f>G254*(1+L254/100)</f>
        <v>0</v>
      </c>
      <c r="N254" s="142">
        <v>0</v>
      </c>
      <c r="O254" s="142">
        <f>ROUND(E254*N254,5)</f>
        <v>0</v>
      </c>
      <c r="P254" s="142">
        <v>0</v>
      </c>
      <c r="Q254" s="142">
        <f>ROUND(E254*P254,5)</f>
        <v>0</v>
      </c>
      <c r="R254" s="142"/>
      <c r="S254" s="142"/>
      <c r="T254" s="143">
        <v>0.95899999999999996</v>
      </c>
      <c r="U254" s="142">
        <f>ROUND(E254*T254,2)</f>
        <v>11.57</v>
      </c>
      <c r="V254" s="137"/>
      <c r="W254" s="137"/>
      <c r="X254" s="137"/>
      <c r="Y254" s="137"/>
      <c r="Z254" s="137"/>
      <c r="AA254" s="137"/>
      <c r="AB254" s="137"/>
      <c r="AC254" s="137"/>
      <c r="AD254" s="137"/>
      <c r="AE254" s="137" t="s">
        <v>153</v>
      </c>
      <c r="AF254" s="137"/>
      <c r="AG254" s="137"/>
      <c r="AH254" s="137"/>
      <c r="AI254" s="137"/>
      <c r="AJ254" s="137"/>
      <c r="AK254" s="137"/>
      <c r="AL254" s="137"/>
      <c r="AM254" s="137"/>
      <c r="AN254" s="137"/>
      <c r="AO254" s="137"/>
      <c r="AP254" s="137"/>
      <c r="AQ254" s="137"/>
      <c r="AR254" s="137"/>
      <c r="AS254" s="137"/>
      <c r="AT254" s="137"/>
      <c r="AU254" s="137"/>
      <c r="AV254" s="137"/>
      <c r="AW254" s="137"/>
      <c r="AX254" s="137"/>
      <c r="AY254" s="137"/>
      <c r="AZ254" s="137"/>
      <c r="BA254" s="137"/>
      <c r="BB254" s="137"/>
      <c r="BC254" s="137"/>
      <c r="BD254" s="137"/>
      <c r="BE254" s="137"/>
      <c r="BF254" s="137"/>
      <c r="BG254" s="137"/>
      <c r="BH254" s="137"/>
    </row>
    <row r="255" spans="1:60" ht="22.5" outlineLevel="1" x14ac:dyDescent="0.2">
      <c r="A255" s="138">
        <v>92</v>
      </c>
      <c r="B255" s="138" t="s">
        <v>554</v>
      </c>
      <c r="C255" s="173" t="s">
        <v>555</v>
      </c>
      <c r="D255" s="142" t="s">
        <v>152</v>
      </c>
      <c r="E255" s="147">
        <v>379.9</v>
      </c>
      <c r="F255" s="369"/>
      <c r="G255" s="151">
        <f t="shared" si="16"/>
        <v>0</v>
      </c>
      <c r="H255" s="151">
        <v>15.33</v>
      </c>
      <c r="I255" s="151">
        <f>ROUND(E255*H255,2)</f>
        <v>5823.87</v>
      </c>
      <c r="J255" s="151">
        <v>11.97</v>
      </c>
      <c r="K255" s="151">
        <f>ROUND(E255*J255,2)</f>
        <v>4547.3999999999996</v>
      </c>
      <c r="L255" s="151">
        <v>21</v>
      </c>
      <c r="M255" s="151">
        <f>G255*(1+L255/100)</f>
        <v>0</v>
      </c>
      <c r="N255" s="142">
        <v>3.3E-4</v>
      </c>
      <c r="O255" s="142">
        <f>ROUND(E255*N255,5)</f>
        <v>0.12537000000000001</v>
      </c>
      <c r="P255" s="142">
        <v>0</v>
      </c>
      <c r="Q255" s="142">
        <f>ROUND(E255*P255,5)</f>
        <v>0</v>
      </c>
      <c r="R255" s="142"/>
      <c r="S255" s="142"/>
      <c r="T255" s="143">
        <v>2.75E-2</v>
      </c>
      <c r="U255" s="142">
        <f>ROUND(E255*T255,2)</f>
        <v>10.45</v>
      </c>
      <c r="V255" s="137"/>
      <c r="W255" s="137"/>
      <c r="X255" s="137"/>
      <c r="Y255" s="137"/>
      <c r="Z255" s="137"/>
      <c r="AA255" s="137"/>
      <c r="AB255" s="137"/>
      <c r="AC255" s="137"/>
      <c r="AD255" s="137"/>
      <c r="AE255" s="137" t="s">
        <v>153</v>
      </c>
      <c r="AF255" s="137"/>
      <c r="AG255" s="137"/>
      <c r="AH255" s="137"/>
      <c r="AI255" s="137"/>
      <c r="AJ255" s="137"/>
      <c r="AK255" s="137"/>
      <c r="AL255" s="137"/>
      <c r="AM255" s="137"/>
      <c r="AN255" s="137"/>
      <c r="AO255" s="137"/>
      <c r="AP255" s="137"/>
      <c r="AQ255" s="137"/>
      <c r="AR255" s="137"/>
      <c r="AS255" s="137"/>
      <c r="AT255" s="137"/>
      <c r="AU255" s="137"/>
      <c r="AV255" s="137"/>
      <c r="AW255" s="137"/>
      <c r="AX255" s="137"/>
      <c r="AY255" s="137"/>
      <c r="AZ255" s="137"/>
      <c r="BA255" s="137"/>
      <c r="BB255" s="137"/>
      <c r="BC255" s="137"/>
      <c r="BD255" s="137"/>
      <c r="BE255" s="137"/>
      <c r="BF255" s="137"/>
      <c r="BG255" s="137"/>
      <c r="BH255" s="137"/>
    </row>
    <row r="256" spans="1:60" outlineLevel="1" x14ac:dyDescent="0.2">
      <c r="A256" s="138"/>
      <c r="B256" s="138"/>
      <c r="C256" s="176" t="s">
        <v>556</v>
      </c>
      <c r="D256" s="175"/>
      <c r="E256" s="148"/>
      <c r="F256" s="151"/>
      <c r="G256" s="151"/>
      <c r="H256" s="151"/>
      <c r="I256" s="151"/>
      <c r="J256" s="151"/>
      <c r="K256" s="151"/>
      <c r="L256" s="151"/>
      <c r="M256" s="151"/>
      <c r="N256" s="142"/>
      <c r="O256" s="142"/>
      <c r="P256" s="142"/>
      <c r="Q256" s="142"/>
      <c r="R256" s="142"/>
      <c r="S256" s="142"/>
      <c r="T256" s="143"/>
      <c r="U256" s="142"/>
      <c r="V256" s="137"/>
      <c r="W256" s="137"/>
      <c r="X256" s="137"/>
      <c r="Y256" s="137"/>
      <c r="Z256" s="137"/>
      <c r="AA256" s="137"/>
      <c r="AB256" s="137"/>
      <c r="AC256" s="137"/>
      <c r="AD256" s="137"/>
      <c r="AE256" s="137" t="s">
        <v>155</v>
      </c>
      <c r="AF256" s="137">
        <v>0</v>
      </c>
      <c r="AG256" s="137"/>
      <c r="AH256" s="137"/>
      <c r="AI256" s="137"/>
      <c r="AJ256" s="137"/>
      <c r="AK256" s="137"/>
      <c r="AL256" s="137"/>
      <c r="AM256" s="137"/>
      <c r="AN256" s="137"/>
      <c r="AO256" s="137"/>
      <c r="AP256" s="137"/>
      <c r="AQ256" s="137"/>
      <c r="AR256" s="137"/>
      <c r="AS256" s="137"/>
      <c r="AT256" s="137"/>
      <c r="AU256" s="137"/>
      <c r="AV256" s="137"/>
      <c r="AW256" s="137"/>
      <c r="AX256" s="137"/>
      <c r="AY256" s="137"/>
      <c r="AZ256" s="137"/>
      <c r="BA256" s="137"/>
      <c r="BB256" s="137"/>
      <c r="BC256" s="137"/>
      <c r="BD256" s="137"/>
      <c r="BE256" s="137"/>
      <c r="BF256" s="137"/>
      <c r="BG256" s="137"/>
      <c r="BH256" s="137"/>
    </row>
    <row r="257" spans="1:60" outlineLevel="1" x14ac:dyDescent="0.2">
      <c r="A257" s="138"/>
      <c r="B257" s="138"/>
      <c r="C257" s="176" t="s">
        <v>557</v>
      </c>
      <c r="D257" s="175"/>
      <c r="E257" s="148">
        <v>237</v>
      </c>
      <c r="F257" s="151"/>
      <c r="G257" s="151"/>
      <c r="H257" s="151"/>
      <c r="I257" s="151"/>
      <c r="J257" s="151"/>
      <c r="K257" s="151"/>
      <c r="L257" s="151"/>
      <c r="M257" s="151"/>
      <c r="N257" s="142"/>
      <c r="O257" s="142"/>
      <c r="P257" s="142"/>
      <c r="Q257" s="142"/>
      <c r="R257" s="142"/>
      <c r="S257" s="142"/>
      <c r="T257" s="143"/>
      <c r="U257" s="142"/>
      <c r="V257" s="137"/>
      <c r="W257" s="137"/>
      <c r="X257" s="137"/>
      <c r="Y257" s="137"/>
      <c r="Z257" s="137"/>
      <c r="AA257" s="137"/>
      <c r="AB257" s="137"/>
      <c r="AC257" s="137"/>
      <c r="AD257" s="137"/>
      <c r="AE257" s="137" t="s">
        <v>155</v>
      </c>
      <c r="AF257" s="137">
        <v>0</v>
      </c>
      <c r="AG257" s="137"/>
      <c r="AH257" s="137"/>
      <c r="AI257" s="137"/>
      <c r="AJ257" s="137"/>
      <c r="AK257" s="137"/>
      <c r="AL257" s="137"/>
      <c r="AM257" s="137"/>
      <c r="AN257" s="137"/>
      <c r="AO257" s="137"/>
      <c r="AP257" s="137"/>
      <c r="AQ257" s="137"/>
      <c r="AR257" s="137"/>
      <c r="AS257" s="137"/>
      <c r="AT257" s="137"/>
      <c r="AU257" s="137"/>
      <c r="AV257" s="137"/>
      <c r="AW257" s="137"/>
      <c r="AX257" s="137"/>
      <c r="AY257" s="137"/>
      <c r="AZ257" s="137"/>
      <c r="BA257" s="137"/>
      <c r="BB257" s="137"/>
      <c r="BC257" s="137"/>
      <c r="BD257" s="137"/>
      <c r="BE257" s="137"/>
      <c r="BF257" s="137"/>
      <c r="BG257" s="137"/>
      <c r="BH257" s="137"/>
    </row>
    <row r="258" spans="1:60" outlineLevel="1" x14ac:dyDescent="0.2">
      <c r="A258" s="138"/>
      <c r="B258" s="138"/>
      <c r="C258" s="176" t="s">
        <v>558</v>
      </c>
      <c r="D258" s="175"/>
      <c r="E258" s="148">
        <v>73.5</v>
      </c>
      <c r="F258" s="151"/>
      <c r="G258" s="151"/>
      <c r="H258" s="151"/>
      <c r="I258" s="151"/>
      <c r="J258" s="151"/>
      <c r="K258" s="151"/>
      <c r="L258" s="151"/>
      <c r="M258" s="151"/>
      <c r="N258" s="142"/>
      <c r="O258" s="142"/>
      <c r="P258" s="142"/>
      <c r="Q258" s="142"/>
      <c r="R258" s="142"/>
      <c r="S258" s="142"/>
      <c r="T258" s="143"/>
      <c r="U258" s="142"/>
      <c r="V258" s="137"/>
      <c r="W258" s="137"/>
      <c r="X258" s="137"/>
      <c r="Y258" s="137"/>
      <c r="Z258" s="137"/>
      <c r="AA258" s="137"/>
      <c r="AB258" s="137"/>
      <c r="AC258" s="137"/>
      <c r="AD258" s="137"/>
      <c r="AE258" s="137" t="s">
        <v>155</v>
      </c>
      <c r="AF258" s="137">
        <v>0</v>
      </c>
      <c r="AG258" s="137"/>
      <c r="AH258" s="137"/>
      <c r="AI258" s="137"/>
      <c r="AJ258" s="137"/>
      <c r="AK258" s="137"/>
      <c r="AL258" s="137"/>
      <c r="AM258" s="137"/>
      <c r="AN258" s="137"/>
      <c r="AO258" s="137"/>
      <c r="AP258" s="137"/>
      <c r="AQ258" s="137"/>
      <c r="AR258" s="137"/>
      <c r="AS258" s="137"/>
      <c r="AT258" s="137"/>
      <c r="AU258" s="137"/>
      <c r="AV258" s="137"/>
      <c r="AW258" s="137"/>
      <c r="AX258" s="137"/>
      <c r="AY258" s="137"/>
      <c r="AZ258" s="137"/>
      <c r="BA258" s="137"/>
      <c r="BB258" s="137"/>
      <c r="BC258" s="137"/>
      <c r="BD258" s="137"/>
      <c r="BE258" s="137"/>
      <c r="BF258" s="137"/>
      <c r="BG258" s="137"/>
      <c r="BH258" s="137"/>
    </row>
    <row r="259" spans="1:60" outlineLevel="1" x14ac:dyDescent="0.2">
      <c r="A259" s="138"/>
      <c r="B259" s="138"/>
      <c r="C259" s="176" t="s">
        <v>559</v>
      </c>
      <c r="D259" s="175"/>
      <c r="E259" s="148"/>
      <c r="F259" s="151"/>
      <c r="G259" s="151"/>
      <c r="H259" s="151"/>
      <c r="I259" s="151"/>
      <c r="J259" s="151"/>
      <c r="K259" s="151"/>
      <c r="L259" s="151"/>
      <c r="M259" s="151"/>
      <c r="N259" s="142"/>
      <c r="O259" s="142"/>
      <c r="P259" s="142"/>
      <c r="Q259" s="142"/>
      <c r="R259" s="142"/>
      <c r="S259" s="142"/>
      <c r="T259" s="143"/>
      <c r="U259" s="142"/>
      <c r="V259" s="137"/>
      <c r="W259" s="137"/>
      <c r="X259" s="137"/>
      <c r="Y259" s="137"/>
      <c r="Z259" s="137"/>
      <c r="AA259" s="137"/>
      <c r="AB259" s="137"/>
      <c r="AC259" s="137"/>
      <c r="AD259" s="137"/>
      <c r="AE259" s="137" t="s">
        <v>155</v>
      </c>
      <c r="AF259" s="137">
        <v>0</v>
      </c>
      <c r="AG259" s="137"/>
      <c r="AH259" s="137"/>
      <c r="AI259" s="137"/>
      <c r="AJ259" s="137"/>
      <c r="AK259" s="137"/>
      <c r="AL259" s="137"/>
      <c r="AM259" s="137"/>
      <c r="AN259" s="137"/>
      <c r="AO259" s="137"/>
      <c r="AP259" s="137"/>
      <c r="AQ259" s="137"/>
      <c r="AR259" s="137"/>
      <c r="AS259" s="137"/>
      <c r="AT259" s="137"/>
      <c r="AU259" s="137"/>
      <c r="AV259" s="137"/>
      <c r="AW259" s="137"/>
      <c r="AX259" s="137"/>
      <c r="AY259" s="137"/>
      <c r="AZ259" s="137"/>
      <c r="BA259" s="137"/>
      <c r="BB259" s="137"/>
      <c r="BC259" s="137"/>
      <c r="BD259" s="137"/>
      <c r="BE259" s="137"/>
      <c r="BF259" s="137"/>
      <c r="BG259" s="137"/>
      <c r="BH259" s="137"/>
    </row>
    <row r="260" spans="1:60" outlineLevel="1" x14ac:dyDescent="0.2">
      <c r="A260" s="138"/>
      <c r="B260" s="138"/>
      <c r="C260" s="176" t="s">
        <v>560</v>
      </c>
      <c r="D260" s="175"/>
      <c r="E260" s="148">
        <v>41</v>
      </c>
      <c r="F260" s="151"/>
      <c r="G260" s="151"/>
      <c r="H260" s="151"/>
      <c r="I260" s="151"/>
      <c r="J260" s="151"/>
      <c r="K260" s="151"/>
      <c r="L260" s="151"/>
      <c r="M260" s="151"/>
      <c r="N260" s="142"/>
      <c r="O260" s="142"/>
      <c r="P260" s="142"/>
      <c r="Q260" s="142"/>
      <c r="R260" s="142"/>
      <c r="S260" s="142"/>
      <c r="T260" s="143"/>
      <c r="U260" s="142"/>
      <c r="V260" s="137"/>
      <c r="W260" s="137"/>
      <c r="X260" s="137"/>
      <c r="Y260" s="137"/>
      <c r="Z260" s="137"/>
      <c r="AA260" s="137"/>
      <c r="AB260" s="137"/>
      <c r="AC260" s="137"/>
      <c r="AD260" s="137"/>
      <c r="AE260" s="137" t="s">
        <v>155</v>
      </c>
      <c r="AF260" s="137">
        <v>0</v>
      </c>
      <c r="AG260" s="137"/>
      <c r="AH260" s="137"/>
      <c r="AI260" s="137"/>
      <c r="AJ260" s="137"/>
      <c r="AK260" s="137"/>
      <c r="AL260" s="137"/>
      <c r="AM260" s="137"/>
      <c r="AN260" s="137"/>
      <c r="AO260" s="137"/>
      <c r="AP260" s="137"/>
      <c r="AQ260" s="137"/>
      <c r="AR260" s="137"/>
      <c r="AS260" s="137"/>
      <c r="AT260" s="137"/>
      <c r="AU260" s="137"/>
      <c r="AV260" s="137"/>
      <c r="AW260" s="137"/>
      <c r="AX260" s="137"/>
      <c r="AY260" s="137"/>
      <c r="AZ260" s="137"/>
      <c r="BA260" s="137"/>
      <c r="BB260" s="137"/>
      <c r="BC260" s="137"/>
      <c r="BD260" s="137"/>
      <c r="BE260" s="137"/>
      <c r="BF260" s="137"/>
      <c r="BG260" s="137"/>
      <c r="BH260" s="137"/>
    </row>
    <row r="261" spans="1:60" outlineLevel="1" x14ac:dyDescent="0.2">
      <c r="A261" s="138"/>
      <c r="B261" s="138"/>
      <c r="C261" s="176" t="s">
        <v>561</v>
      </c>
      <c r="D261" s="175"/>
      <c r="E261" s="148">
        <v>22</v>
      </c>
      <c r="F261" s="151"/>
      <c r="G261" s="151"/>
      <c r="H261" s="151"/>
      <c r="I261" s="151"/>
      <c r="J261" s="151"/>
      <c r="K261" s="151"/>
      <c r="L261" s="151"/>
      <c r="M261" s="151"/>
      <c r="N261" s="142"/>
      <c r="O261" s="142"/>
      <c r="P261" s="142"/>
      <c r="Q261" s="142"/>
      <c r="R261" s="142"/>
      <c r="S261" s="142"/>
      <c r="T261" s="143"/>
      <c r="U261" s="142"/>
      <c r="V261" s="137"/>
      <c r="W261" s="137"/>
      <c r="X261" s="137"/>
      <c r="Y261" s="137"/>
      <c r="Z261" s="137"/>
      <c r="AA261" s="137"/>
      <c r="AB261" s="137"/>
      <c r="AC261" s="137"/>
      <c r="AD261" s="137"/>
      <c r="AE261" s="137" t="s">
        <v>155</v>
      </c>
      <c r="AF261" s="137">
        <v>0</v>
      </c>
      <c r="AG261" s="137"/>
      <c r="AH261" s="137"/>
      <c r="AI261" s="137"/>
      <c r="AJ261" s="137"/>
      <c r="AK261" s="137"/>
      <c r="AL261" s="137"/>
      <c r="AM261" s="137"/>
      <c r="AN261" s="137"/>
      <c r="AO261" s="137"/>
      <c r="AP261" s="137"/>
      <c r="AQ261" s="137"/>
      <c r="AR261" s="137"/>
      <c r="AS261" s="137"/>
      <c r="AT261" s="137"/>
      <c r="AU261" s="137"/>
      <c r="AV261" s="137"/>
      <c r="AW261" s="137"/>
      <c r="AX261" s="137"/>
      <c r="AY261" s="137"/>
      <c r="AZ261" s="137"/>
      <c r="BA261" s="137"/>
      <c r="BB261" s="137"/>
      <c r="BC261" s="137"/>
      <c r="BD261" s="137"/>
      <c r="BE261" s="137"/>
      <c r="BF261" s="137"/>
      <c r="BG261" s="137"/>
      <c r="BH261" s="137"/>
    </row>
    <row r="262" spans="1:60" outlineLevel="1" x14ac:dyDescent="0.2">
      <c r="A262" s="138"/>
      <c r="B262" s="138"/>
      <c r="C262" s="176" t="s">
        <v>562</v>
      </c>
      <c r="D262" s="175"/>
      <c r="E262" s="148">
        <v>6.4</v>
      </c>
      <c r="F262" s="151"/>
      <c r="G262" s="151"/>
      <c r="H262" s="151"/>
      <c r="I262" s="151"/>
      <c r="J262" s="151"/>
      <c r="K262" s="151"/>
      <c r="L262" s="151"/>
      <c r="M262" s="151"/>
      <c r="N262" s="142"/>
      <c r="O262" s="142"/>
      <c r="P262" s="142"/>
      <c r="Q262" s="142"/>
      <c r="R262" s="142"/>
      <c r="S262" s="142"/>
      <c r="T262" s="143"/>
      <c r="U262" s="142"/>
      <c r="V262" s="137"/>
      <c r="W262" s="137"/>
      <c r="X262" s="137"/>
      <c r="Y262" s="137"/>
      <c r="Z262" s="137"/>
      <c r="AA262" s="137"/>
      <c r="AB262" s="137"/>
      <c r="AC262" s="137"/>
      <c r="AD262" s="137"/>
      <c r="AE262" s="137" t="s">
        <v>155</v>
      </c>
      <c r="AF262" s="137">
        <v>0</v>
      </c>
      <c r="AG262" s="137"/>
      <c r="AH262" s="137"/>
      <c r="AI262" s="137"/>
      <c r="AJ262" s="137"/>
      <c r="AK262" s="137"/>
      <c r="AL262" s="137"/>
      <c r="AM262" s="137"/>
      <c r="AN262" s="137"/>
      <c r="AO262" s="137"/>
      <c r="AP262" s="137"/>
      <c r="AQ262" s="137"/>
      <c r="AR262" s="137"/>
      <c r="AS262" s="137"/>
      <c r="AT262" s="137"/>
      <c r="AU262" s="137"/>
      <c r="AV262" s="137"/>
      <c r="AW262" s="137"/>
      <c r="AX262" s="137"/>
      <c r="AY262" s="137"/>
      <c r="AZ262" s="137"/>
      <c r="BA262" s="137"/>
      <c r="BB262" s="137"/>
      <c r="BC262" s="137"/>
      <c r="BD262" s="137"/>
      <c r="BE262" s="137"/>
      <c r="BF262" s="137"/>
      <c r="BG262" s="137"/>
      <c r="BH262" s="137"/>
    </row>
    <row r="263" spans="1:60" ht="22.5" outlineLevel="1" x14ac:dyDescent="0.2">
      <c r="A263" s="138">
        <v>93</v>
      </c>
      <c r="B263" s="138" t="s">
        <v>563</v>
      </c>
      <c r="C263" s="173" t="s">
        <v>564</v>
      </c>
      <c r="D263" s="142" t="s">
        <v>152</v>
      </c>
      <c r="E263" s="147">
        <v>753.4</v>
      </c>
      <c r="F263" s="369"/>
      <c r="G263" s="151">
        <f>E263*F263</f>
        <v>0</v>
      </c>
      <c r="H263" s="151">
        <v>9.57</v>
      </c>
      <c r="I263" s="151">
        <f>ROUND(E263*H263,2)</f>
        <v>7210.04</v>
      </c>
      <c r="J263" s="151">
        <v>95.93</v>
      </c>
      <c r="K263" s="151">
        <f>ROUND(E263*J263,2)</f>
        <v>72273.66</v>
      </c>
      <c r="L263" s="151">
        <v>21</v>
      </c>
      <c r="M263" s="151">
        <f>G263*(1+L263/100)</f>
        <v>0</v>
      </c>
      <c r="N263" s="142">
        <v>3.5E-4</v>
      </c>
      <c r="O263" s="142">
        <f>ROUND(E263*N263,5)</f>
        <v>0.26368999999999998</v>
      </c>
      <c r="P263" s="142">
        <v>0</v>
      </c>
      <c r="Q263" s="142">
        <f>ROUND(E263*P263,5)</f>
        <v>0</v>
      </c>
      <c r="R263" s="142"/>
      <c r="S263" s="142"/>
      <c r="T263" s="143">
        <v>0.2</v>
      </c>
      <c r="U263" s="142">
        <f>ROUND(E263*T263,2)</f>
        <v>150.68</v>
      </c>
      <c r="V263" s="137"/>
      <c r="W263" s="137"/>
      <c r="X263" s="137"/>
      <c r="Y263" s="137"/>
      <c r="Z263" s="137"/>
      <c r="AA263" s="137"/>
      <c r="AB263" s="137"/>
      <c r="AC263" s="137"/>
      <c r="AD263" s="137"/>
      <c r="AE263" s="137" t="s">
        <v>153</v>
      </c>
      <c r="AF263" s="137"/>
      <c r="AG263" s="137"/>
      <c r="AH263" s="137"/>
      <c r="AI263" s="137"/>
      <c r="AJ263" s="137"/>
      <c r="AK263" s="137"/>
      <c r="AL263" s="137"/>
      <c r="AM263" s="137"/>
      <c r="AN263" s="137"/>
      <c r="AO263" s="137"/>
      <c r="AP263" s="137"/>
      <c r="AQ263" s="137"/>
      <c r="AR263" s="137"/>
      <c r="AS263" s="137"/>
      <c r="AT263" s="137"/>
      <c r="AU263" s="137"/>
      <c r="AV263" s="137"/>
      <c r="AW263" s="137"/>
      <c r="AX263" s="137"/>
      <c r="AY263" s="137"/>
      <c r="AZ263" s="137"/>
      <c r="BA263" s="137"/>
      <c r="BB263" s="137"/>
      <c r="BC263" s="137"/>
      <c r="BD263" s="137"/>
      <c r="BE263" s="137"/>
      <c r="BF263" s="137"/>
      <c r="BG263" s="137"/>
      <c r="BH263" s="137"/>
    </row>
    <row r="264" spans="1:60" ht="22.5" outlineLevel="1" x14ac:dyDescent="0.2">
      <c r="A264" s="138"/>
      <c r="B264" s="138"/>
      <c r="C264" s="176" t="s">
        <v>565</v>
      </c>
      <c r="D264" s="175"/>
      <c r="E264" s="148"/>
      <c r="F264" s="151"/>
      <c r="G264" s="151"/>
      <c r="H264" s="151"/>
      <c r="I264" s="151"/>
      <c r="J264" s="151"/>
      <c r="K264" s="151"/>
      <c r="L264" s="151"/>
      <c r="M264" s="151"/>
      <c r="N264" s="142"/>
      <c r="O264" s="142"/>
      <c r="P264" s="142"/>
      <c r="Q264" s="142"/>
      <c r="R264" s="142"/>
      <c r="S264" s="142"/>
      <c r="T264" s="143"/>
      <c r="U264" s="142"/>
      <c r="V264" s="137"/>
      <c r="W264" s="137"/>
      <c r="X264" s="137"/>
      <c r="Y264" s="137"/>
      <c r="Z264" s="137"/>
      <c r="AA264" s="137"/>
      <c r="AB264" s="137"/>
      <c r="AC264" s="137"/>
      <c r="AD264" s="137"/>
      <c r="AE264" s="137" t="s">
        <v>155</v>
      </c>
      <c r="AF264" s="137">
        <v>0</v>
      </c>
      <c r="AG264" s="137"/>
      <c r="AH264" s="137"/>
      <c r="AI264" s="137"/>
      <c r="AJ264" s="137"/>
      <c r="AK264" s="137"/>
      <c r="AL264" s="137"/>
      <c r="AM264" s="137"/>
      <c r="AN264" s="137"/>
      <c r="AO264" s="137"/>
      <c r="AP264" s="137"/>
      <c r="AQ264" s="137"/>
      <c r="AR264" s="137"/>
      <c r="AS264" s="137"/>
      <c r="AT264" s="137"/>
      <c r="AU264" s="137"/>
      <c r="AV264" s="137"/>
      <c r="AW264" s="137"/>
      <c r="AX264" s="137"/>
      <c r="AY264" s="137"/>
      <c r="AZ264" s="137"/>
      <c r="BA264" s="137"/>
      <c r="BB264" s="137"/>
      <c r="BC264" s="137"/>
      <c r="BD264" s="137"/>
      <c r="BE264" s="137"/>
      <c r="BF264" s="137"/>
      <c r="BG264" s="137"/>
      <c r="BH264" s="137"/>
    </row>
    <row r="265" spans="1:60" outlineLevel="1" x14ac:dyDescent="0.2">
      <c r="A265" s="138"/>
      <c r="B265" s="138"/>
      <c r="C265" s="176" t="s">
        <v>557</v>
      </c>
      <c r="D265" s="175"/>
      <c r="E265" s="148">
        <v>237</v>
      </c>
      <c r="F265" s="151"/>
      <c r="G265" s="151"/>
      <c r="H265" s="151"/>
      <c r="I265" s="151"/>
      <c r="J265" s="151"/>
      <c r="K265" s="151"/>
      <c r="L265" s="151"/>
      <c r="M265" s="151"/>
      <c r="N265" s="142"/>
      <c r="O265" s="142"/>
      <c r="P265" s="142"/>
      <c r="Q265" s="142"/>
      <c r="R265" s="142"/>
      <c r="S265" s="142"/>
      <c r="T265" s="143"/>
      <c r="U265" s="142"/>
      <c r="V265" s="137"/>
      <c r="W265" s="137"/>
      <c r="X265" s="137"/>
      <c r="Y265" s="137"/>
      <c r="Z265" s="137"/>
      <c r="AA265" s="137"/>
      <c r="AB265" s="137"/>
      <c r="AC265" s="137"/>
      <c r="AD265" s="137"/>
      <c r="AE265" s="137" t="s">
        <v>155</v>
      </c>
      <c r="AF265" s="137">
        <v>0</v>
      </c>
      <c r="AG265" s="137"/>
      <c r="AH265" s="137"/>
      <c r="AI265" s="137"/>
      <c r="AJ265" s="137"/>
      <c r="AK265" s="137"/>
      <c r="AL265" s="137"/>
      <c r="AM265" s="137"/>
      <c r="AN265" s="137"/>
      <c r="AO265" s="137"/>
      <c r="AP265" s="137"/>
      <c r="AQ265" s="137"/>
      <c r="AR265" s="137"/>
      <c r="AS265" s="137"/>
      <c r="AT265" s="137"/>
      <c r="AU265" s="137"/>
      <c r="AV265" s="137"/>
      <c r="AW265" s="137"/>
      <c r="AX265" s="137"/>
      <c r="AY265" s="137"/>
      <c r="AZ265" s="137"/>
      <c r="BA265" s="137"/>
      <c r="BB265" s="137"/>
      <c r="BC265" s="137"/>
      <c r="BD265" s="137"/>
      <c r="BE265" s="137"/>
      <c r="BF265" s="137"/>
      <c r="BG265" s="137"/>
      <c r="BH265" s="137"/>
    </row>
    <row r="266" spans="1:60" outlineLevel="1" x14ac:dyDescent="0.2">
      <c r="A266" s="138"/>
      <c r="B266" s="138"/>
      <c r="C266" s="176" t="s">
        <v>558</v>
      </c>
      <c r="D266" s="175"/>
      <c r="E266" s="148">
        <v>73.5</v>
      </c>
      <c r="F266" s="151"/>
      <c r="G266" s="151"/>
      <c r="H266" s="151"/>
      <c r="I266" s="151"/>
      <c r="J266" s="151"/>
      <c r="K266" s="151"/>
      <c r="L266" s="151"/>
      <c r="M266" s="151"/>
      <c r="N266" s="142"/>
      <c r="O266" s="142"/>
      <c r="P266" s="142"/>
      <c r="Q266" s="142"/>
      <c r="R266" s="142"/>
      <c r="S266" s="142"/>
      <c r="T266" s="143"/>
      <c r="U266" s="142"/>
      <c r="V266" s="137"/>
      <c r="W266" s="137"/>
      <c r="X266" s="137"/>
      <c r="Y266" s="137"/>
      <c r="Z266" s="137"/>
      <c r="AA266" s="137"/>
      <c r="AB266" s="137"/>
      <c r="AC266" s="137"/>
      <c r="AD266" s="137"/>
      <c r="AE266" s="137" t="s">
        <v>155</v>
      </c>
      <c r="AF266" s="137">
        <v>0</v>
      </c>
      <c r="AG266" s="137"/>
      <c r="AH266" s="137"/>
      <c r="AI266" s="137"/>
      <c r="AJ266" s="137"/>
      <c r="AK266" s="137"/>
      <c r="AL266" s="137"/>
      <c r="AM266" s="137"/>
      <c r="AN266" s="137"/>
      <c r="AO266" s="137"/>
      <c r="AP266" s="137"/>
      <c r="AQ266" s="137"/>
      <c r="AR266" s="137"/>
      <c r="AS266" s="137"/>
      <c r="AT266" s="137"/>
      <c r="AU266" s="137"/>
      <c r="AV266" s="137"/>
      <c r="AW266" s="137"/>
      <c r="AX266" s="137"/>
      <c r="AY266" s="137"/>
      <c r="AZ266" s="137"/>
      <c r="BA266" s="137"/>
      <c r="BB266" s="137"/>
      <c r="BC266" s="137"/>
      <c r="BD266" s="137"/>
      <c r="BE266" s="137"/>
      <c r="BF266" s="137"/>
      <c r="BG266" s="137"/>
      <c r="BH266" s="137"/>
    </row>
    <row r="267" spans="1:60" ht="22.5" outlineLevel="1" x14ac:dyDescent="0.2">
      <c r="A267" s="138"/>
      <c r="B267" s="138"/>
      <c r="C267" s="176" t="s">
        <v>566</v>
      </c>
      <c r="D267" s="175"/>
      <c r="E267" s="148"/>
      <c r="F267" s="151"/>
      <c r="G267" s="151"/>
      <c r="H267" s="151"/>
      <c r="I267" s="151"/>
      <c r="J267" s="151"/>
      <c r="K267" s="151"/>
      <c r="L267" s="151"/>
      <c r="M267" s="151"/>
      <c r="N267" s="142"/>
      <c r="O267" s="142"/>
      <c r="P267" s="142"/>
      <c r="Q267" s="142"/>
      <c r="R267" s="142"/>
      <c r="S267" s="142"/>
      <c r="T267" s="143"/>
      <c r="U267" s="142"/>
      <c r="V267" s="137"/>
      <c r="W267" s="137"/>
      <c r="X267" s="137"/>
      <c r="Y267" s="137"/>
      <c r="Z267" s="137"/>
      <c r="AA267" s="137"/>
      <c r="AB267" s="137"/>
      <c r="AC267" s="137"/>
      <c r="AD267" s="137"/>
      <c r="AE267" s="137" t="s">
        <v>155</v>
      </c>
      <c r="AF267" s="137">
        <v>0</v>
      </c>
      <c r="AG267" s="137"/>
      <c r="AH267" s="137"/>
      <c r="AI267" s="137"/>
      <c r="AJ267" s="137"/>
      <c r="AK267" s="137"/>
      <c r="AL267" s="137"/>
      <c r="AM267" s="137"/>
      <c r="AN267" s="137"/>
      <c r="AO267" s="137"/>
      <c r="AP267" s="137"/>
      <c r="AQ267" s="137"/>
      <c r="AR267" s="137"/>
      <c r="AS267" s="137"/>
      <c r="AT267" s="137"/>
      <c r="AU267" s="137"/>
      <c r="AV267" s="137"/>
      <c r="AW267" s="137"/>
      <c r="AX267" s="137"/>
      <c r="AY267" s="137"/>
      <c r="AZ267" s="137"/>
      <c r="BA267" s="137"/>
      <c r="BB267" s="137"/>
      <c r="BC267" s="137"/>
      <c r="BD267" s="137"/>
      <c r="BE267" s="137"/>
      <c r="BF267" s="137"/>
      <c r="BG267" s="137"/>
      <c r="BH267" s="137"/>
    </row>
    <row r="268" spans="1:60" outlineLevel="1" x14ac:dyDescent="0.2">
      <c r="A268" s="138"/>
      <c r="B268" s="138"/>
      <c r="C268" s="176" t="s">
        <v>560</v>
      </c>
      <c r="D268" s="175"/>
      <c r="E268" s="148">
        <v>41</v>
      </c>
      <c r="F268" s="151"/>
      <c r="G268" s="151"/>
      <c r="H268" s="151"/>
      <c r="I268" s="151"/>
      <c r="J268" s="151"/>
      <c r="K268" s="151"/>
      <c r="L268" s="151"/>
      <c r="M268" s="151"/>
      <c r="N268" s="142"/>
      <c r="O268" s="142"/>
      <c r="P268" s="142"/>
      <c r="Q268" s="142"/>
      <c r="R268" s="142"/>
      <c r="S268" s="142"/>
      <c r="T268" s="143"/>
      <c r="U268" s="142"/>
      <c r="V268" s="137"/>
      <c r="W268" s="137"/>
      <c r="X268" s="137"/>
      <c r="Y268" s="137"/>
      <c r="Z268" s="137"/>
      <c r="AA268" s="137"/>
      <c r="AB268" s="137"/>
      <c r="AC268" s="137"/>
      <c r="AD268" s="137"/>
      <c r="AE268" s="137" t="s">
        <v>155</v>
      </c>
      <c r="AF268" s="137">
        <v>0</v>
      </c>
      <c r="AG268" s="137"/>
      <c r="AH268" s="137"/>
      <c r="AI268" s="137"/>
      <c r="AJ268" s="137"/>
      <c r="AK268" s="137"/>
      <c r="AL268" s="137"/>
      <c r="AM268" s="137"/>
      <c r="AN268" s="137"/>
      <c r="AO268" s="137"/>
      <c r="AP268" s="137"/>
      <c r="AQ268" s="137"/>
      <c r="AR268" s="137"/>
      <c r="AS268" s="137"/>
      <c r="AT268" s="137"/>
      <c r="AU268" s="137"/>
      <c r="AV268" s="137"/>
      <c r="AW268" s="137"/>
      <c r="AX268" s="137"/>
      <c r="AY268" s="137"/>
      <c r="AZ268" s="137"/>
      <c r="BA268" s="137"/>
      <c r="BB268" s="137"/>
      <c r="BC268" s="137"/>
      <c r="BD268" s="137"/>
      <c r="BE268" s="137"/>
      <c r="BF268" s="137"/>
      <c r="BG268" s="137"/>
      <c r="BH268" s="137"/>
    </row>
    <row r="269" spans="1:60" outlineLevel="1" x14ac:dyDescent="0.2">
      <c r="A269" s="138"/>
      <c r="B269" s="138"/>
      <c r="C269" s="176" t="s">
        <v>561</v>
      </c>
      <c r="D269" s="175"/>
      <c r="E269" s="148">
        <v>22</v>
      </c>
      <c r="F269" s="151"/>
      <c r="G269" s="151"/>
      <c r="H269" s="151"/>
      <c r="I269" s="151"/>
      <c r="J269" s="151"/>
      <c r="K269" s="151"/>
      <c r="L269" s="151"/>
      <c r="M269" s="151"/>
      <c r="N269" s="142"/>
      <c r="O269" s="142"/>
      <c r="P269" s="142"/>
      <c r="Q269" s="142"/>
      <c r="R269" s="142"/>
      <c r="S269" s="142"/>
      <c r="T269" s="143"/>
      <c r="U269" s="142"/>
      <c r="V269" s="137"/>
      <c r="W269" s="137"/>
      <c r="X269" s="137"/>
      <c r="Y269" s="137"/>
      <c r="Z269" s="137"/>
      <c r="AA269" s="137"/>
      <c r="AB269" s="137"/>
      <c r="AC269" s="137"/>
      <c r="AD269" s="137"/>
      <c r="AE269" s="137" t="s">
        <v>155</v>
      </c>
      <c r="AF269" s="137">
        <v>0</v>
      </c>
      <c r="AG269" s="137"/>
      <c r="AH269" s="137"/>
      <c r="AI269" s="137"/>
      <c r="AJ269" s="137"/>
      <c r="AK269" s="137"/>
      <c r="AL269" s="137"/>
      <c r="AM269" s="137"/>
      <c r="AN269" s="137"/>
      <c r="AO269" s="137"/>
      <c r="AP269" s="137"/>
      <c r="AQ269" s="137"/>
      <c r="AR269" s="137"/>
      <c r="AS269" s="137"/>
      <c r="AT269" s="137"/>
      <c r="AU269" s="137"/>
      <c r="AV269" s="137"/>
      <c r="AW269" s="137"/>
      <c r="AX269" s="137"/>
      <c r="AY269" s="137"/>
      <c r="AZ269" s="137"/>
      <c r="BA269" s="137"/>
      <c r="BB269" s="137"/>
      <c r="BC269" s="137"/>
      <c r="BD269" s="137"/>
      <c r="BE269" s="137"/>
      <c r="BF269" s="137"/>
      <c r="BG269" s="137"/>
      <c r="BH269" s="137"/>
    </row>
    <row r="270" spans="1:60" outlineLevel="1" x14ac:dyDescent="0.2">
      <c r="A270" s="138"/>
      <c r="B270" s="138"/>
      <c r="C270" s="176" t="s">
        <v>567</v>
      </c>
      <c r="D270" s="175"/>
      <c r="E270" s="148"/>
      <c r="F270" s="151"/>
      <c r="G270" s="151"/>
      <c r="H270" s="151"/>
      <c r="I270" s="151"/>
      <c r="J270" s="151"/>
      <c r="K270" s="151"/>
      <c r="L270" s="151"/>
      <c r="M270" s="151"/>
      <c r="N270" s="142"/>
      <c r="O270" s="142"/>
      <c r="P270" s="142"/>
      <c r="Q270" s="142"/>
      <c r="R270" s="142"/>
      <c r="S270" s="142"/>
      <c r="T270" s="143"/>
      <c r="U270" s="142"/>
      <c r="V270" s="137"/>
      <c r="W270" s="137"/>
      <c r="X270" s="137"/>
      <c r="Y270" s="137"/>
      <c r="Z270" s="137"/>
      <c r="AA270" s="137"/>
      <c r="AB270" s="137"/>
      <c r="AC270" s="137"/>
      <c r="AD270" s="137"/>
      <c r="AE270" s="137" t="s">
        <v>155</v>
      </c>
      <c r="AF270" s="137">
        <v>0</v>
      </c>
      <c r="AG270" s="137"/>
      <c r="AH270" s="137"/>
      <c r="AI270" s="137"/>
      <c r="AJ270" s="137"/>
      <c r="AK270" s="137"/>
      <c r="AL270" s="137"/>
      <c r="AM270" s="137"/>
      <c r="AN270" s="137"/>
      <c r="AO270" s="137"/>
      <c r="AP270" s="137"/>
      <c r="AQ270" s="137"/>
      <c r="AR270" s="137"/>
      <c r="AS270" s="137"/>
      <c r="AT270" s="137"/>
      <c r="AU270" s="137"/>
      <c r="AV270" s="137"/>
      <c r="AW270" s="137"/>
      <c r="AX270" s="137"/>
      <c r="AY270" s="137"/>
      <c r="AZ270" s="137"/>
      <c r="BA270" s="137"/>
      <c r="BB270" s="137"/>
      <c r="BC270" s="137"/>
      <c r="BD270" s="137"/>
      <c r="BE270" s="137"/>
      <c r="BF270" s="137"/>
      <c r="BG270" s="137"/>
      <c r="BH270" s="137"/>
    </row>
    <row r="271" spans="1:60" outlineLevel="1" x14ac:dyDescent="0.2">
      <c r="A271" s="138"/>
      <c r="B271" s="138"/>
      <c r="C271" s="176" t="s">
        <v>568</v>
      </c>
      <c r="D271" s="175"/>
      <c r="E271" s="148">
        <v>237</v>
      </c>
      <c r="F271" s="151"/>
      <c r="G271" s="151"/>
      <c r="H271" s="151"/>
      <c r="I271" s="151"/>
      <c r="J271" s="151"/>
      <c r="K271" s="151"/>
      <c r="L271" s="151"/>
      <c r="M271" s="151"/>
      <c r="N271" s="142"/>
      <c r="O271" s="142"/>
      <c r="P271" s="142"/>
      <c r="Q271" s="142"/>
      <c r="R271" s="142"/>
      <c r="S271" s="142"/>
      <c r="T271" s="143"/>
      <c r="U271" s="142"/>
      <c r="V271" s="137"/>
      <c r="W271" s="137"/>
      <c r="X271" s="137"/>
      <c r="Y271" s="137"/>
      <c r="Z271" s="137"/>
      <c r="AA271" s="137"/>
      <c r="AB271" s="137"/>
      <c r="AC271" s="137"/>
      <c r="AD271" s="137"/>
      <c r="AE271" s="137" t="s">
        <v>155</v>
      </c>
      <c r="AF271" s="137">
        <v>0</v>
      </c>
      <c r="AG271" s="137"/>
      <c r="AH271" s="137"/>
      <c r="AI271" s="137"/>
      <c r="AJ271" s="137"/>
      <c r="AK271" s="137"/>
      <c r="AL271" s="137"/>
      <c r="AM271" s="137"/>
      <c r="AN271" s="137"/>
      <c r="AO271" s="137"/>
      <c r="AP271" s="137"/>
      <c r="AQ271" s="137"/>
      <c r="AR271" s="137"/>
      <c r="AS271" s="137"/>
      <c r="AT271" s="137"/>
      <c r="AU271" s="137"/>
      <c r="AV271" s="137"/>
      <c r="AW271" s="137"/>
      <c r="AX271" s="137"/>
      <c r="AY271" s="137"/>
      <c r="AZ271" s="137"/>
      <c r="BA271" s="137"/>
      <c r="BB271" s="137"/>
      <c r="BC271" s="137"/>
      <c r="BD271" s="137"/>
      <c r="BE271" s="137"/>
      <c r="BF271" s="137"/>
      <c r="BG271" s="137"/>
      <c r="BH271" s="137"/>
    </row>
    <row r="272" spans="1:60" outlineLevel="1" x14ac:dyDescent="0.2">
      <c r="A272" s="138"/>
      <c r="B272" s="138"/>
      <c r="C272" s="176" t="s">
        <v>569</v>
      </c>
      <c r="D272" s="175"/>
      <c r="E272" s="148">
        <v>73.5</v>
      </c>
      <c r="F272" s="151"/>
      <c r="G272" s="151"/>
      <c r="H272" s="151"/>
      <c r="I272" s="151"/>
      <c r="J272" s="151"/>
      <c r="K272" s="151"/>
      <c r="L272" s="151"/>
      <c r="M272" s="151"/>
      <c r="N272" s="142"/>
      <c r="O272" s="142"/>
      <c r="P272" s="142"/>
      <c r="Q272" s="142"/>
      <c r="R272" s="142"/>
      <c r="S272" s="142"/>
      <c r="T272" s="143"/>
      <c r="U272" s="142"/>
      <c r="V272" s="137"/>
      <c r="W272" s="137"/>
      <c r="X272" s="137"/>
      <c r="Y272" s="137"/>
      <c r="Z272" s="137"/>
      <c r="AA272" s="137"/>
      <c r="AB272" s="137"/>
      <c r="AC272" s="137"/>
      <c r="AD272" s="137"/>
      <c r="AE272" s="137" t="s">
        <v>155</v>
      </c>
      <c r="AF272" s="137">
        <v>0</v>
      </c>
      <c r="AG272" s="137"/>
      <c r="AH272" s="137"/>
      <c r="AI272" s="137"/>
      <c r="AJ272" s="137"/>
      <c r="AK272" s="137"/>
      <c r="AL272" s="137"/>
      <c r="AM272" s="137"/>
      <c r="AN272" s="137"/>
      <c r="AO272" s="137"/>
      <c r="AP272" s="137"/>
      <c r="AQ272" s="137"/>
      <c r="AR272" s="137"/>
      <c r="AS272" s="137"/>
      <c r="AT272" s="137"/>
      <c r="AU272" s="137"/>
      <c r="AV272" s="137"/>
      <c r="AW272" s="137"/>
      <c r="AX272" s="137"/>
      <c r="AY272" s="137"/>
      <c r="AZ272" s="137"/>
      <c r="BA272" s="137"/>
      <c r="BB272" s="137"/>
      <c r="BC272" s="137"/>
      <c r="BD272" s="137"/>
      <c r="BE272" s="137"/>
      <c r="BF272" s="137"/>
      <c r="BG272" s="137"/>
      <c r="BH272" s="137"/>
    </row>
    <row r="273" spans="1:60" outlineLevel="1" x14ac:dyDescent="0.2">
      <c r="A273" s="138"/>
      <c r="B273" s="138"/>
      <c r="C273" s="176" t="s">
        <v>570</v>
      </c>
      <c r="D273" s="175"/>
      <c r="E273" s="148"/>
      <c r="F273" s="151"/>
      <c r="G273" s="151"/>
      <c r="H273" s="151"/>
      <c r="I273" s="151"/>
      <c r="J273" s="151"/>
      <c r="K273" s="151"/>
      <c r="L273" s="151"/>
      <c r="M273" s="151"/>
      <c r="N273" s="142"/>
      <c r="O273" s="142"/>
      <c r="P273" s="142"/>
      <c r="Q273" s="142"/>
      <c r="R273" s="142"/>
      <c r="S273" s="142"/>
      <c r="T273" s="143"/>
      <c r="U273" s="142"/>
      <c r="V273" s="137"/>
      <c r="W273" s="137"/>
      <c r="X273" s="137"/>
      <c r="Y273" s="137"/>
      <c r="Z273" s="137"/>
      <c r="AA273" s="137"/>
      <c r="AB273" s="137"/>
      <c r="AC273" s="137"/>
      <c r="AD273" s="137"/>
      <c r="AE273" s="137" t="s">
        <v>155</v>
      </c>
      <c r="AF273" s="137">
        <v>0</v>
      </c>
      <c r="AG273" s="137"/>
      <c r="AH273" s="137"/>
      <c r="AI273" s="137"/>
      <c r="AJ273" s="137"/>
      <c r="AK273" s="137"/>
      <c r="AL273" s="137"/>
      <c r="AM273" s="137"/>
      <c r="AN273" s="137"/>
      <c r="AO273" s="137"/>
      <c r="AP273" s="137"/>
      <c r="AQ273" s="137"/>
      <c r="AR273" s="137"/>
      <c r="AS273" s="137"/>
      <c r="AT273" s="137"/>
      <c r="AU273" s="137"/>
      <c r="AV273" s="137"/>
      <c r="AW273" s="137"/>
      <c r="AX273" s="137"/>
      <c r="AY273" s="137"/>
      <c r="AZ273" s="137"/>
      <c r="BA273" s="137"/>
      <c r="BB273" s="137"/>
      <c r="BC273" s="137"/>
      <c r="BD273" s="137"/>
      <c r="BE273" s="137"/>
      <c r="BF273" s="137"/>
      <c r="BG273" s="137"/>
      <c r="BH273" s="137"/>
    </row>
    <row r="274" spans="1:60" outlineLevel="1" x14ac:dyDescent="0.2">
      <c r="A274" s="138"/>
      <c r="B274" s="138"/>
      <c r="C274" s="176" t="s">
        <v>571</v>
      </c>
      <c r="D274" s="175"/>
      <c r="E274" s="148">
        <v>41</v>
      </c>
      <c r="F274" s="151"/>
      <c r="G274" s="151"/>
      <c r="H274" s="151"/>
      <c r="I274" s="151"/>
      <c r="J274" s="151"/>
      <c r="K274" s="151"/>
      <c r="L274" s="151"/>
      <c r="M274" s="151"/>
      <c r="N274" s="142"/>
      <c r="O274" s="142"/>
      <c r="P274" s="142"/>
      <c r="Q274" s="142"/>
      <c r="R274" s="142"/>
      <c r="S274" s="142"/>
      <c r="T274" s="143"/>
      <c r="U274" s="142"/>
      <c r="V274" s="137"/>
      <c r="W274" s="137"/>
      <c r="X274" s="137"/>
      <c r="Y274" s="137"/>
      <c r="Z274" s="137"/>
      <c r="AA274" s="137"/>
      <c r="AB274" s="137"/>
      <c r="AC274" s="137"/>
      <c r="AD274" s="137"/>
      <c r="AE274" s="137" t="s">
        <v>155</v>
      </c>
      <c r="AF274" s="137">
        <v>0</v>
      </c>
      <c r="AG274" s="137"/>
      <c r="AH274" s="137"/>
      <c r="AI274" s="137"/>
      <c r="AJ274" s="137"/>
      <c r="AK274" s="137"/>
      <c r="AL274" s="137"/>
      <c r="AM274" s="137"/>
      <c r="AN274" s="137"/>
      <c r="AO274" s="137"/>
      <c r="AP274" s="137"/>
      <c r="AQ274" s="137"/>
      <c r="AR274" s="137"/>
      <c r="AS274" s="137"/>
      <c r="AT274" s="137"/>
      <c r="AU274" s="137"/>
      <c r="AV274" s="137"/>
      <c r="AW274" s="137"/>
      <c r="AX274" s="137"/>
      <c r="AY274" s="137"/>
      <c r="AZ274" s="137"/>
      <c r="BA274" s="137"/>
      <c r="BB274" s="137"/>
      <c r="BC274" s="137"/>
      <c r="BD274" s="137"/>
      <c r="BE274" s="137"/>
      <c r="BF274" s="137"/>
      <c r="BG274" s="137"/>
      <c r="BH274" s="137"/>
    </row>
    <row r="275" spans="1:60" outlineLevel="1" x14ac:dyDescent="0.2">
      <c r="A275" s="138"/>
      <c r="B275" s="138"/>
      <c r="C275" s="176" t="s">
        <v>572</v>
      </c>
      <c r="D275" s="175"/>
      <c r="E275" s="148">
        <v>22</v>
      </c>
      <c r="F275" s="151"/>
      <c r="G275" s="151"/>
      <c r="H275" s="151"/>
      <c r="I275" s="151"/>
      <c r="J275" s="151"/>
      <c r="K275" s="151"/>
      <c r="L275" s="151"/>
      <c r="M275" s="151"/>
      <c r="N275" s="142"/>
      <c r="O275" s="142"/>
      <c r="P275" s="142"/>
      <c r="Q275" s="142"/>
      <c r="R275" s="142"/>
      <c r="S275" s="142"/>
      <c r="T275" s="143"/>
      <c r="U275" s="142"/>
      <c r="V275" s="137"/>
      <c r="W275" s="137"/>
      <c r="X275" s="137"/>
      <c r="Y275" s="137"/>
      <c r="Z275" s="137"/>
      <c r="AA275" s="137"/>
      <c r="AB275" s="137"/>
      <c r="AC275" s="137"/>
      <c r="AD275" s="137"/>
      <c r="AE275" s="137" t="s">
        <v>155</v>
      </c>
      <c r="AF275" s="137">
        <v>0</v>
      </c>
      <c r="AG275" s="137"/>
      <c r="AH275" s="137"/>
      <c r="AI275" s="137"/>
      <c r="AJ275" s="137"/>
      <c r="AK275" s="137"/>
      <c r="AL275" s="137"/>
      <c r="AM275" s="137"/>
      <c r="AN275" s="137"/>
      <c r="AO275" s="137"/>
      <c r="AP275" s="137"/>
      <c r="AQ275" s="137"/>
      <c r="AR275" s="137"/>
      <c r="AS275" s="137"/>
      <c r="AT275" s="137"/>
      <c r="AU275" s="137"/>
      <c r="AV275" s="137"/>
      <c r="AW275" s="137"/>
      <c r="AX275" s="137"/>
      <c r="AY275" s="137"/>
      <c r="AZ275" s="137"/>
      <c r="BA275" s="137"/>
      <c r="BB275" s="137"/>
      <c r="BC275" s="137"/>
      <c r="BD275" s="137"/>
      <c r="BE275" s="137"/>
      <c r="BF275" s="137"/>
      <c r="BG275" s="137"/>
      <c r="BH275" s="137"/>
    </row>
    <row r="276" spans="1:60" outlineLevel="1" x14ac:dyDescent="0.2">
      <c r="A276" s="138"/>
      <c r="B276" s="138"/>
      <c r="C276" s="176" t="s">
        <v>573</v>
      </c>
      <c r="D276" s="175"/>
      <c r="E276" s="148">
        <v>6.4</v>
      </c>
      <c r="F276" s="151"/>
      <c r="G276" s="151"/>
      <c r="H276" s="151"/>
      <c r="I276" s="151"/>
      <c r="J276" s="151"/>
      <c r="K276" s="151"/>
      <c r="L276" s="151"/>
      <c r="M276" s="151"/>
      <c r="N276" s="142"/>
      <c r="O276" s="142"/>
      <c r="P276" s="142"/>
      <c r="Q276" s="142"/>
      <c r="R276" s="142"/>
      <c r="S276" s="142"/>
      <c r="T276" s="143"/>
      <c r="U276" s="142"/>
      <c r="V276" s="137"/>
      <c r="W276" s="137"/>
      <c r="X276" s="137"/>
      <c r="Y276" s="137"/>
      <c r="Z276" s="137"/>
      <c r="AA276" s="137"/>
      <c r="AB276" s="137"/>
      <c r="AC276" s="137"/>
      <c r="AD276" s="137"/>
      <c r="AE276" s="137" t="s">
        <v>155</v>
      </c>
      <c r="AF276" s="137">
        <v>0</v>
      </c>
      <c r="AG276" s="137"/>
      <c r="AH276" s="137"/>
      <c r="AI276" s="137"/>
      <c r="AJ276" s="137"/>
      <c r="AK276" s="137"/>
      <c r="AL276" s="137"/>
      <c r="AM276" s="137"/>
      <c r="AN276" s="137"/>
      <c r="AO276" s="137"/>
      <c r="AP276" s="137"/>
      <c r="AQ276" s="137"/>
      <c r="AR276" s="137"/>
      <c r="AS276" s="137"/>
      <c r="AT276" s="137"/>
      <c r="AU276" s="137"/>
      <c r="AV276" s="137"/>
      <c r="AW276" s="137"/>
      <c r="AX276" s="137"/>
      <c r="AY276" s="137"/>
      <c r="AZ276" s="137"/>
      <c r="BA276" s="137"/>
      <c r="BB276" s="137"/>
      <c r="BC276" s="137"/>
      <c r="BD276" s="137"/>
      <c r="BE276" s="137"/>
      <c r="BF276" s="137"/>
      <c r="BG276" s="137"/>
      <c r="BH276" s="137"/>
    </row>
    <row r="277" spans="1:60" outlineLevel="1" x14ac:dyDescent="0.2">
      <c r="A277" s="138">
        <v>94</v>
      </c>
      <c r="B277" s="138" t="s">
        <v>574</v>
      </c>
      <c r="C277" s="173" t="s">
        <v>575</v>
      </c>
      <c r="D277" s="142" t="s">
        <v>152</v>
      </c>
      <c r="E277" s="147">
        <v>436.88499999999999</v>
      </c>
      <c r="F277" s="369"/>
      <c r="G277" s="151">
        <f>E277*F277</f>
        <v>0</v>
      </c>
      <c r="H277" s="151">
        <v>169.5</v>
      </c>
      <c r="I277" s="151">
        <f>ROUND(E277*H277,2)</f>
        <v>74052.009999999995</v>
      </c>
      <c r="J277" s="151">
        <v>0</v>
      </c>
      <c r="K277" s="151">
        <f>ROUND(E277*J277,2)</f>
        <v>0</v>
      </c>
      <c r="L277" s="151">
        <v>21</v>
      </c>
      <c r="M277" s="151">
        <f>G277*(1+L277/100)</f>
        <v>0</v>
      </c>
      <c r="N277" s="142">
        <v>4.4999999999999997E-3</v>
      </c>
      <c r="O277" s="142">
        <f>ROUND(E277*N277,5)</f>
        <v>1.9659800000000001</v>
      </c>
      <c r="P277" s="142">
        <v>0</v>
      </c>
      <c r="Q277" s="142">
        <f>ROUND(E277*P277,5)</f>
        <v>0</v>
      </c>
      <c r="R277" s="142"/>
      <c r="S277" s="142"/>
      <c r="T277" s="143">
        <v>0</v>
      </c>
      <c r="U277" s="142">
        <f>ROUND(E277*T277,2)</f>
        <v>0</v>
      </c>
      <c r="V277" s="137"/>
      <c r="W277" s="137"/>
      <c r="X277" s="137"/>
      <c r="Y277" s="137"/>
      <c r="Z277" s="137"/>
      <c r="AA277" s="137"/>
      <c r="AB277" s="137"/>
      <c r="AC277" s="137"/>
      <c r="AD277" s="137"/>
      <c r="AE277" s="137" t="s">
        <v>188</v>
      </c>
      <c r="AF277" s="137"/>
      <c r="AG277" s="137"/>
      <c r="AH277" s="137"/>
      <c r="AI277" s="137"/>
      <c r="AJ277" s="137"/>
      <c r="AK277" s="137"/>
      <c r="AL277" s="137"/>
      <c r="AM277" s="137"/>
      <c r="AN277" s="137"/>
      <c r="AO277" s="137"/>
      <c r="AP277" s="137"/>
      <c r="AQ277" s="137"/>
      <c r="AR277" s="137"/>
      <c r="AS277" s="137"/>
      <c r="AT277" s="137"/>
      <c r="AU277" s="137"/>
      <c r="AV277" s="137"/>
      <c r="AW277" s="137"/>
      <c r="AX277" s="137"/>
      <c r="AY277" s="137"/>
      <c r="AZ277" s="137"/>
      <c r="BA277" s="137"/>
      <c r="BB277" s="137"/>
      <c r="BC277" s="137"/>
      <c r="BD277" s="137"/>
      <c r="BE277" s="137"/>
      <c r="BF277" s="137"/>
      <c r="BG277" s="137"/>
      <c r="BH277" s="137"/>
    </row>
    <row r="278" spans="1:60" outlineLevel="1" x14ac:dyDescent="0.2">
      <c r="A278" s="138"/>
      <c r="B278" s="138"/>
      <c r="C278" s="329" t="s">
        <v>576</v>
      </c>
      <c r="D278" s="330"/>
      <c r="E278" s="331"/>
      <c r="F278" s="332"/>
      <c r="G278" s="333"/>
      <c r="H278" s="151"/>
      <c r="I278" s="151"/>
      <c r="J278" s="151"/>
      <c r="K278" s="151"/>
      <c r="L278" s="151"/>
      <c r="M278" s="151"/>
      <c r="N278" s="142"/>
      <c r="O278" s="142"/>
      <c r="P278" s="142"/>
      <c r="Q278" s="142"/>
      <c r="R278" s="142"/>
      <c r="S278" s="142"/>
      <c r="T278" s="143"/>
      <c r="U278" s="142"/>
      <c r="V278" s="137"/>
      <c r="W278" s="137"/>
      <c r="X278" s="137"/>
      <c r="Y278" s="137"/>
      <c r="Z278" s="137"/>
      <c r="AA278" s="137"/>
      <c r="AB278" s="137"/>
      <c r="AC278" s="137"/>
      <c r="AD278" s="137"/>
      <c r="AE278" s="137" t="s">
        <v>160</v>
      </c>
      <c r="AF278" s="137"/>
      <c r="AG278" s="137"/>
      <c r="AH278" s="137"/>
      <c r="AI278" s="137"/>
      <c r="AJ278" s="137"/>
      <c r="AK278" s="137"/>
      <c r="AL278" s="137"/>
      <c r="AM278" s="137"/>
      <c r="AN278" s="137"/>
      <c r="AO278" s="137"/>
      <c r="AP278" s="137"/>
      <c r="AQ278" s="137"/>
      <c r="AR278" s="137"/>
      <c r="AS278" s="137"/>
      <c r="AT278" s="137"/>
      <c r="AU278" s="137"/>
      <c r="AV278" s="137"/>
      <c r="AW278" s="137"/>
      <c r="AX278" s="137"/>
      <c r="AY278" s="137"/>
      <c r="AZ278" s="137"/>
      <c r="BA278" s="140" t="str">
        <f>C278</f>
        <v>parozábrana - asfaltový pás (µ = 375.000), 4 mm</v>
      </c>
      <c r="BB278" s="137"/>
      <c r="BC278" s="137"/>
      <c r="BD278" s="137"/>
      <c r="BE278" s="137"/>
      <c r="BF278" s="137"/>
      <c r="BG278" s="137"/>
      <c r="BH278" s="137"/>
    </row>
    <row r="279" spans="1:60" ht="33.75" outlineLevel="1" x14ac:dyDescent="0.2">
      <c r="A279" s="138"/>
      <c r="B279" s="138"/>
      <c r="C279" s="329" t="s">
        <v>577</v>
      </c>
      <c r="D279" s="330"/>
      <c r="E279" s="331"/>
      <c r="F279" s="332"/>
      <c r="G279" s="333"/>
      <c r="H279" s="151"/>
      <c r="I279" s="151"/>
      <c r="J279" s="151"/>
      <c r="K279" s="151"/>
      <c r="L279" s="151"/>
      <c r="M279" s="151"/>
      <c r="N279" s="142"/>
      <c r="O279" s="142"/>
      <c r="P279" s="142"/>
      <c r="Q279" s="142"/>
      <c r="R279" s="142"/>
      <c r="S279" s="142"/>
      <c r="T279" s="143"/>
      <c r="U279" s="142"/>
      <c r="V279" s="137"/>
      <c r="W279" s="137"/>
      <c r="X279" s="137"/>
      <c r="Y279" s="137"/>
      <c r="Z279" s="137"/>
      <c r="AA279" s="137"/>
      <c r="AB279" s="137"/>
      <c r="AC279" s="137"/>
      <c r="AD279" s="137"/>
      <c r="AE279" s="137" t="s">
        <v>160</v>
      </c>
      <c r="AF279" s="137"/>
      <c r="AG279" s="137"/>
      <c r="AH279" s="137"/>
      <c r="AI279" s="137"/>
      <c r="AJ279" s="137"/>
      <c r="AK279" s="137"/>
      <c r="AL279" s="137"/>
      <c r="AM279" s="137"/>
      <c r="AN279" s="137"/>
      <c r="AO279" s="137"/>
      <c r="AP279" s="137"/>
      <c r="AQ279" s="137"/>
      <c r="AR279" s="137"/>
      <c r="AS279" s="137"/>
      <c r="AT279" s="137"/>
      <c r="AU279" s="137"/>
      <c r="AV279" s="137"/>
      <c r="AW279" s="137"/>
      <c r="AX279" s="137"/>
      <c r="AY279" s="137"/>
      <c r="AZ279" s="137"/>
      <c r="BA279" s="140" t="str">
        <f>C279</f>
        <v>Pás z SBS modifikovaného asfaltu s hliníkovou vložkou a jemnozrnným posypem, parotěsnící, vzduchotěsnící a provizorní hydroizolační vrstva</v>
      </c>
      <c r="BB279" s="137"/>
      <c r="BC279" s="137"/>
      <c r="BD279" s="137"/>
      <c r="BE279" s="137"/>
      <c r="BF279" s="137"/>
      <c r="BG279" s="137"/>
      <c r="BH279" s="137"/>
    </row>
    <row r="280" spans="1:60" ht="22.5" outlineLevel="1" x14ac:dyDescent="0.2">
      <c r="A280" s="138"/>
      <c r="B280" s="138"/>
      <c r="C280" s="176" t="s">
        <v>565</v>
      </c>
      <c r="D280" s="175"/>
      <c r="E280" s="148"/>
      <c r="F280" s="151"/>
      <c r="G280" s="151"/>
      <c r="H280" s="151"/>
      <c r="I280" s="151"/>
      <c r="J280" s="151"/>
      <c r="K280" s="151"/>
      <c r="L280" s="151"/>
      <c r="M280" s="151"/>
      <c r="N280" s="142"/>
      <c r="O280" s="142"/>
      <c r="P280" s="142"/>
      <c r="Q280" s="142"/>
      <c r="R280" s="142"/>
      <c r="S280" s="142"/>
      <c r="T280" s="143"/>
      <c r="U280" s="142"/>
      <c r="V280" s="137"/>
      <c r="W280" s="137"/>
      <c r="X280" s="137"/>
      <c r="Y280" s="137"/>
      <c r="Z280" s="137"/>
      <c r="AA280" s="137"/>
      <c r="AB280" s="137"/>
      <c r="AC280" s="137"/>
      <c r="AD280" s="137"/>
      <c r="AE280" s="137" t="s">
        <v>155</v>
      </c>
      <c r="AF280" s="137">
        <v>0</v>
      </c>
      <c r="AG280" s="137"/>
      <c r="AH280" s="137"/>
      <c r="AI280" s="137"/>
      <c r="AJ280" s="137"/>
      <c r="AK280" s="137"/>
      <c r="AL280" s="137"/>
      <c r="AM280" s="137"/>
      <c r="AN280" s="137"/>
      <c r="AO280" s="137"/>
      <c r="AP280" s="137"/>
      <c r="AQ280" s="137"/>
      <c r="AR280" s="137"/>
      <c r="AS280" s="137"/>
      <c r="AT280" s="137"/>
      <c r="AU280" s="137"/>
      <c r="AV280" s="137"/>
      <c r="AW280" s="137"/>
      <c r="AX280" s="137"/>
      <c r="AY280" s="137"/>
      <c r="AZ280" s="137"/>
      <c r="BA280" s="137"/>
      <c r="BB280" s="137"/>
      <c r="BC280" s="137"/>
      <c r="BD280" s="137"/>
      <c r="BE280" s="137"/>
      <c r="BF280" s="137"/>
      <c r="BG280" s="137"/>
      <c r="BH280" s="137"/>
    </row>
    <row r="281" spans="1:60" outlineLevel="1" x14ac:dyDescent="0.2">
      <c r="A281" s="138"/>
      <c r="B281" s="138"/>
      <c r="C281" s="176" t="s">
        <v>578</v>
      </c>
      <c r="D281" s="175"/>
      <c r="E281" s="148">
        <v>272.55</v>
      </c>
      <c r="F281" s="151"/>
      <c r="G281" s="151"/>
      <c r="H281" s="151"/>
      <c r="I281" s="151"/>
      <c r="J281" s="151"/>
      <c r="K281" s="151"/>
      <c r="L281" s="151"/>
      <c r="M281" s="151"/>
      <c r="N281" s="142"/>
      <c r="O281" s="142"/>
      <c r="P281" s="142"/>
      <c r="Q281" s="142"/>
      <c r="R281" s="142"/>
      <c r="S281" s="142"/>
      <c r="T281" s="143"/>
      <c r="U281" s="142"/>
      <c r="V281" s="137"/>
      <c r="W281" s="137"/>
      <c r="X281" s="137"/>
      <c r="Y281" s="137"/>
      <c r="Z281" s="137"/>
      <c r="AA281" s="137"/>
      <c r="AB281" s="137"/>
      <c r="AC281" s="137"/>
      <c r="AD281" s="137"/>
      <c r="AE281" s="137" t="s">
        <v>155</v>
      </c>
      <c r="AF281" s="137">
        <v>0</v>
      </c>
      <c r="AG281" s="137"/>
      <c r="AH281" s="137"/>
      <c r="AI281" s="137"/>
      <c r="AJ281" s="137"/>
      <c r="AK281" s="137"/>
      <c r="AL281" s="137"/>
      <c r="AM281" s="137"/>
      <c r="AN281" s="137"/>
      <c r="AO281" s="137"/>
      <c r="AP281" s="137"/>
      <c r="AQ281" s="137"/>
      <c r="AR281" s="137"/>
      <c r="AS281" s="137"/>
      <c r="AT281" s="137"/>
      <c r="AU281" s="137"/>
      <c r="AV281" s="137"/>
      <c r="AW281" s="137"/>
      <c r="AX281" s="137"/>
      <c r="AY281" s="137"/>
      <c r="AZ281" s="137"/>
      <c r="BA281" s="137"/>
      <c r="BB281" s="137"/>
      <c r="BC281" s="137"/>
      <c r="BD281" s="137"/>
      <c r="BE281" s="137"/>
      <c r="BF281" s="137"/>
      <c r="BG281" s="137"/>
      <c r="BH281" s="137"/>
    </row>
    <row r="282" spans="1:60" outlineLevel="1" x14ac:dyDescent="0.2">
      <c r="A282" s="138"/>
      <c r="B282" s="138"/>
      <c r="C282" s="176" t="s">
        <v>579</v>
      </c>
      <c r="D282" s="175"/>
      <c r="E282" s="148">
        <v>84.525000000000006</v>
      </c>
      <c r="F282" s="151"/>
      <c r="G282" s="151"/>
      <c r="H282" s="151"/>
      <c r="I282" s="151"/>
      <c r="J282" s="151"/>
      <c r="K282" s="151"/>
      <c r="L282" s="151"/>
      <c r="M282" s="151"/>
      <c r="N282" s="142"/>
      <c r="O282" s="142"/>
      <c r="P282" s="142"/>
      <c r="Q282" s="142"/>
      <c r="R282" s="142"/>
      <c r="S282" s="142"/>
      <c r="T282" s="143"/>
      <c r="U282" s="142"/>
      <c r="V282" s="137"/>
      <c r="W282" s="137"/>
      <c r="X282" s="137"/>
      <c r="Y282" s="137"/>
      <c r="Z282" s="137"/>
      <c r="AA282" s="137"/>
      <c r="AB282" s="137"/>
      <c r="AC282" s="137"/>
      <c r="AD282" s="137"/>
      <c r="AE282" s="137" t="s">
        <v>155</v>
      </c>
      <c r="AF282" s="137">
        <v>0</v>
      </c>
      <c r="AG282" s="137"/>
      <c r="AH282" s="137"/>
      <c r="AI282" s="137"/>
      <c r="AJ282" s="137"/>
      <c r="AK282" s="137"/>
      <c r="AL282" s="137"/>
      <c r="AM282" s="137"/>
      <c r="AN282" s="137"/>
      <c r="AO282" s="137"/>
      <c r="AP282" s="137"/>
      <c r="AQ282" s="137"/>
      <c r="AR282" s="137"/>
      <c r="AS282" s="137"/>
      <c r="AT282" s="137"/>
      <c r="AU282" s="137"/>
      <c r="AV282" s="137"/>
      <c r="AW282" s="137"/>
      <c r="AX282" s="137"/>
      <c r="AY282" s="137"/>
      <c r="AZ282" s="137"/>
      <c r="BA282" s="137"/>
      <c r="BB282" s="137"/>
      <c r="BC282" s="137"/>
      <c r="BD282" s="137"/>
      <c r="BE282" s="137"/>
      <c r="BF282" s="137"/>
      <c r="BG282" s="137"/>
      <c r="BH282" s="137"/>
    </row>
    <row r="283" spans="1:60" ht="22.5" outlineLevel="1" x14ac:dyDescent="0.2">
      <c r="A283" s="138"/>
      <c r="B283" s="138"/>
      <c r="C283" s="176" t="s">
        <v>566</v>
      </c>
      <c r="D283" s="175"/>
      <c r="E283" s="148"/>
      <c r="F283" s="151"/>
      <c r="G283" s="151"/>
      <c r="H283" s="151"/>
      <c r="I283" s="151"/>
      <c r="J283" s="151"/>
      <c r="K283" s="151"/>
      <c r="L283" s="151"/>
      <c r="M283" s="151"/>
      <c r="N283" s="142"/>
      <c r="O283" s="142"/>
      <c r="P283" s="142"/>
      <c r="Q283" s="142"/>
      <c r="R283" s="142"/>
      <c r="S283" s="142"/>
      <c r="T283" s="143"/>
      <c r="U283" s="142"/>
      <c r="V283" s="137"/>
      <c r="W283" s="137"/>
      <c r="X283" s="137"/>
      <c r="Y283" s="137"/>
      <c r="Z283" s="137"/>
      <c r="AA283" s="137"/>
      <c r="AB283" s="137"/>
      <c r="AC283" s="137"/>
      <c r="AD283" s="137"/>
      <c r="AE283" s="137" t="s">
        <v>155</v>
      </c>
      <c r="AF283" s="137">
        <v>0</v>
      </c>
      <c r="AG283" s="137"/>
      <c r="AH283" s="137"/>
      <c r="AI283" s="137"/>
      <c r="AJ283" s="137"/>
      <c r="AK283" s="137"/>
      <c r="AL283" s="137"/>
      <c r="AM283" s="137"/>
      <c r="AN283" s="137"/>
      <c r="AO283" s="137"/>
      <c r="AP283" s="137"/>
      <c r="AQ283" s="137"/>
      <c r="AR283" s="137"/>
      <c r="AS283" s="137"/>
      <c r="AT283" s="137"/>
      <c r="AU283" s="137"/>
      <c r="AV283" s="137"/>
      <c r="AW283" s="137"/>
      <c r="AX283" s="137"/>
      <c r="AY283" s="137"/>
      <c r="AZ283" s="137"/>
      <c r="BA283" s="137"/>
      <c r="BB283" s="137"/>
      <c r="BC283" s="137"/>
      <c r="BD283" s="137"/>
      <c r="BE283" s="137"/>
      <c r="BF283" s="137"/>
      <c r="BG283" s="137"/>
      <c r="BH283" s="137"/>
    </row>
    <row r="284" spans="1:60" outlineLevel="1" x14ac:dyDescent="0.2">
      <c r="A284" s="138"/>
      <c r="B284" s="138"/>
      <c r="C284" s="176" t="s">
        <v>580</v>
      </c>
      <c r="D284" s="175"/>
      <c r="E284" s="148">
        <v>47.15</v>
      </c>
      <c r="F284" s="151"/>
      <c r="G284" s="151"/>
      <c r="H284" s="151"/>
      <c r="I284" s="151"/>
      <c r="J284" s="151"/>
      <c r="K284" s="151"/>
      <c r="L284" s="151"/>
      <c r="M284" s="151"/>
      <c r="N284" s="142"/>
      <c r="O284" s="142"/>
      <c r="P284" s="142"/>
      <c r="Q284" s="142"/>
      <c r="R284" s="142"/>
      <c r="S284" s="142"/>
      <c r="T284" s="143"/>
      <c r="U284" s="142"/>
      <c r="V284" s="137"/>
      <c r="W284" s="137"/>
      <c r="X284" s="137"/>
      <c r="Y284" s="137"/>
      <c r="Z284" s="137"/>
      <c r="AA284" s="137"/>
      <c r="AB284" s="137"/>
      <c r="AC284" s="137"/>
      <c r="AD284" s="137"/>
      <c r="AE284" s="137" t="s">
        <v>155</v>
      </c>
      <c r="AF284" s="137">
        <v>0</v>
      </c>
      <c r="AG284" s="137"/>
      <c r="AH284" s="137"/>
      <c r="AI284" s="137"/>
      <c r="AJ284" s="137"/>
      <c r="AK284" s="137"/>
      <c r="AL284" s="137"/>
      <c r="AM284" s="137"/>
      <c r="AN284" s="137"/>
      <c r="AO284" s="137"/>
      <c r="AP284" s="137"/>
      <c r="AQ284" s="137"/>
      <c r="AR284" s="137"/>
      <c r="AS284" s="137"/>
      <c r="AT284" s="137"/>
      <c r="AU284" s="137"/>
      <c r="AV284" s="137"/>
      <c r="AW284" s="137"/>
      <c r="AX284" s="137"/>
      <c r="AY284" s="137"/>
      <c r="AZ284" s="137"/>
      <c r="BA284" s="137"/>
      <c r="BB284" s="137"/>
      <c r="BC284" s="137"/>
      <c r="BD284" s="137"/>
      <c r="BE284" s="137"/>
      <c r="BF284" s="137"/>
      <c r="BG284" s="137"/>
      <c r="BH284" s="137"/>
    </row>
    <row r="285" spans="1:60" outlineLevel="1" x14ac:dyDescent="0.2">
      <c r="A285" s="138"/>
      <c r="B285" s="138"/>
      <c r="C285" s="176" t="s">
        <v>581</v>
      </c>
      <c r="D285" s="175"/>
      <c r="E285" s="148">
        <v>25.3</v>
      </c>
      <c r="F285" s="151"/>
      <c r="G285" s="151"/>
      <c r="H285" s="151"/>
      <c r="I285" s="151"/>
      <c r="J285" s="151"/>
      <c r="K285" s="151"/>
      <c r="L285" s="151"/>
      <c r="M285" s="151"/>
      <c r="N285" s="142"/>
      <c r="O285" s="142"/>
      <c r="P285" s="142"/>
      <c r="Q285" s="142"/>
      <c r="R285" s="142"/>
      <c r="S285" s="142"/>
      <c r="T285" s="143"/>
      <c r="U285" s="142"/>
      <c r="V285" s="137"/>
      <c r="W285" s="137"/>
      <c r="X285" s="137"/>
      <c r="Y285" s="137"/>
      <c r="Z285" s="137"/>
      <c r="AA285" s="137"/>
      <c r="AB285" s="137"/>
      <c r="AC285" s="137"/>
      <c r="AD285" s="137"/>
      <c r="AE285" s="137" t="s">
        <v>155</v>
      </c>
      <c r="AF285" s="137">
        <v>0</v>
      </c>
      <c r="AG285" s="137"/>
      <c r="AH285" s="137"/>
      <c r="AI285" s="137"/>
      <c r="AJ285" s="137"/>
      <c r="AK285" s="137"/>
      <c r="AL285" s="137"/>
      <c r="AM285" s="137"/>
      <c r="AN285" s="137"/>
      <c r="AO285" s="137"/>
      <c r="AP285" s="137"/>
      <c r="AQ285" s="137"/>
      <c r="AR285" s="137"/>
      <c r="AS285" s="137"/>
      <c r="AT285" s="137"/>
      <c r="AU285" s="137"/>
      <c r="AV285" s="137"/>
      <c r="AW285" s="137"/>
      <c r="AX285" s="137"/>
      <c r="AY285" s="137"/>
      <c r="AZ285" s="137"/>
      <c r="BA285" s="137"/>
      <c r="BB285" s="137"/>
      <c r="BC285" s="137"/>
      <c r="BD285" s="137"/>
      <c r="BE285" s="137"/>
      <c r="BF285" s="137"/>
      <c r="BG285" s="137"/>
      <c r="BH285" s="137"/>
    </row>
    <row r="286" spans="1:60" outlineLevel="1" x14ac:dyDescent="0.2">
      <c r="A286" s="138"/>
      <c r="B286" s="138"/>
      <c r="C286" s="176" t="s">
        <v>582</v>
      </c>
      <c r="D286" s="175"/>
      <c r="E286" s="148">
        <v>7.36</v>
      </c>
      <c r="F286" s="151"/>
      <c r="G286" s="151"/>
      <c r="H286" s="151"/>
      <c r="I286" s="151"/>
      <c r="J286" s="151"/>
      <c r="K286" s="151"/>
      <c r="L286" s="151"/>
      <c r="M286" s="151"/>
      <c r="N286" s="142"/>
      <c r="O286" s="142"/>
      <c r="P286" s="142"/>
      <c r="Q286" s="142"/>
      <c r="R286" s="142"/>
      <c r="S286" s="142"/>
      <c r="T286" s="143"/>
      <c r="U286" s="142"/>
      <c r="V286" s="137"/>
      <c r="W286" s="137"/>
      <c r="X286" s="137"/>
      <c r="Y286" s="137"/>
      <c r="Z286" s="137"/>
      <c r="AA286" s="137"/>
      <c r="AB286" s="137"/>
      <c r="AC286" s="137"/>
      <c r="AD286" s="137"/>
      <c r="AE286" s="137" t="s">
        <v>155</v>
      </c>
      <c r="AF286" s="137">
        <v>0</v>
      </c>
      <c r="AG286" s="137"/>
      <c r="AH286" s="137"/>
      <c r="AI286" s="137"/>
      <c r="AJ286" s="137"/>
      <c r="AK286" s="137"/>
      <c r="AL286" s="137"/>
      <c r="AM286" s="137"/>
      <c r="AN286" s="137"/>
      <c r="AO286" s="137"/>
      <c r="AP286" s="137"/>
      <c r="AQ286" s="137"/>
      <c r="AR286" s="137"/>
      <c r="AS286" s="137"/>
      <c r="AT286" s="137"/>
      <c r="AU286" s="137"/>
      <c r="AV286" s="137"/>
      <c r="AW286" s="137"/>
      <c r="AX286" s="137"/>
      <c r="AY286" s="137"/>
      <c r="AZ286" s="137"/>
      <c r="BA286" s="137"/>
      <c r="BB286" s="137"/>
      <c r="BC286" s="137"/>
      <c r="BD286" s="137"/>
      <c r="BE286" s="137"/>
      <c r="BF286" s="137"/>
      <c r="BG286" s="137"/>
      <c r="BH286" s="137"/>
    </row>
    <row r="287" spans="1:60" ht="22.5" outlineLevel="1" x14ac:dyDescent="0.2">
      <c r="A287" s="138">
        <v>95</v>
      </c>
      <c r="B287" s="138" t="s">
        <v>583</v>
      </c>
      <c r="C287" s="173" t="s">
        <v>584</v>
      </c>
      <c r="D287" s="142" t="s">
        <v>152</v>
      </c>
      <c r="E287" s="147">
        <v>380.5</v>
      </c>
      <c r="F287" s="369"/>
      <c r="G287" s="151">
        <f>E287*F287</f>
        <v>0</v>
      </c>
      <c r="H287" s="151">
        <v>0</v>
      </c>
      <c r="I287" s="151">
        <f>ROUND(E287*H287,2)</f>
        <v>0</v>
      </c>
      <c r="J287" s="151">
        <v>90.1</v>
      </c>
      <c r="K287" s="151">
        <f>ROUND(E287*J287,2)</f>
        <v>34283.050000000003</v>
      </c>
      <c r="L287" s="151">
        <v>21</v>
      </c>
      <c r="M287" s="151">
        <f>G287*(1+L287/100)</f>
        <v>0</v>
      </c>
      <c r="N287" s="142">
        <v>0</v>
      </c>
      <c r="O287" s="142">
        <f>ROUND(E287*N287,5)</f>
        <v>0</v>
      </c>
      <c r="P287" s="142">
        <v>0</v>
      </c>
      <c r="Q287" s="142">
        <f>ROUND(E287*P287,5)</f>
        <v>0</v>
      </c>
      <c r="R287" s="142"/>
      <c r="S287" s="142"/>
      <c r="T287" s="143">
        <v>0.20699999999999999</v>
      </c>
      <c r="U287" s="142">
        <f>ROUND(E287*T287,2)</f>
        <v>78.760000000000005</v>
      </c>
      <c r="V287" s="137"/>
      <c r="W287" s="137"/>
      <c r="X287" s="137"/>
      <c r="Y287" s="137"/>
      <c r="Z287" s="137"/>
      <c r="AA287" s="137"/>
      <c r="AB287" s="137"/>
      <c r="AC287" s="137"/>
      <c r="AD287" s="137"/>
      <c r="AE287" s="137" t="s">
        <v>153</v>
      </c>
      <c r="AF287" s="137"/>
      <c r="AG287" s="137"/>
      <c r="AH287" s="137"/>
      <c r="AI287" s="137"/>
      <c r="AJ287" s="137"/>
      <c r="AK287" s="137"/>
      <c r="AL287" s="137"/>
      <c r="AM287" s="137"/>
      <c r="AN287" s="137"/>
      <c r="AO287" s="137"/>
      <c r="AP287" s="137"/>
      <c r="AQ287" s="137"/>
      <c r="AR287" s="137"/>
      <c r="AS287" s="137"/>
      <c r="AT287" s="137"/>
      <c r="AU287" s="137"/>
      <c r="AV287" s="137"/>
      <c r="AW287" s="137"/>
      <c r="AX287" s="137"/>
      <c r="AY287" s="137"/>
      <c r="AZ287" s="137"/>
      <c r="BA287" s="137"/>
      <c r="BB287" s="137"/>
      <c r="BC287" s="137"/>
      <c r="BD287" s="137"/>
      <c r="BE287" s="137"/>
      <c r="BF287" s="137"/>
      <c r="BG287" s="137"/>
      <c r="BH287" s="137"/>
    </row>
    <row r="288" spans="1:60" outlineLevel="1" x14ac:dyDescent="0.2">
      <c r="A288" s="138"/>
      <c r="B288" s="138"/>
      <c r="C288" s="176" t="s">
        <v>585</v>
      </c>
      <c r="D288" s="175"/>
      <c r="E288" s="148"/>
      <c r="F288" s="151"/>
      <c r="G288" s="151"/>
      <c r="H288" s="151"/>
      <c r="I288" s="151"/>
      <c r="J288" s="151"/>
      <c r="K288" s="151"/>
      <c r="L288" s="151"/>
      <c r="M288" s="151"/>
      <c r="N288" s="142"/>
      <c r="O288" s="142"/>
      <c r="P288" s="142"/>
      <c r="Q288" s="142"/>
      <c r="R288" s="142"/>
      <c r="S288" s="142"/>
      <c r="T288" s="143"/>
      <c r="U288" s="142"/>
      <c r="V288" s="137"/>
      <c r="W288" s="137"/>
      <c r="X288" s="137"/>
      <c r="Y288" s="137"/>
      <c r="Z288" s="137"/>
      <c r="AA288" s="137"/>
      <c r="AB288" s="137"/>
      <c r="AC288" s="137"/>
      <c r="AD288" s="137"/>
      <c r="AE288" s="137" t="s">
        <v>155</v>
      </c>
      <c r="AF288" s="137">
        <v>0</v>
      </c>
      <c r="AG288" s="137"/>
      <c r="AH288" s="137"/>
      <c r="AI288" s="137"/>
      <c r="AJ288" s="137"/>
      <c r="AK288" s="137"/>
      <c r="AL288" s="137"/>
      <c r="AM288" s="137"/>
      <c r="AN288" s="137"/>
      <c r="AO288" s="137"/>
      <c r="AP288" s="137"/>
      <c r="AQ288" s="137"/>
      <c r="AR288" s="137"/>
      <c r="AS288" s="137"/>
      <c r="AT288" s="137"/>
      <c r="AU288" s="137"/>
      <c r="AV288" s="137"/>
      <c r="AW288" s="137"/>
      <c r="AX288" s="137"/>
      <c r="AY288" s="137"/>
      <c r="AZ288" s="137"/>
      <c r="BA288" s="137"/>
      <c r="BB288" s="137"/>
      <c r="BC288" s="137"/>
      <c r="BD288" s="137"/>
      <c r="BE288" s="137"/>
      <c r="BF288" s="137"/>
      <c r="BG288" s="137"/>
      <c r="BH288" s="137"/>
    </row>
    <row r="289" spans="1:60" outlineLevel="1" x14ac:dyDescent="0.2">
      <c r="A289" s="138"/>
      <c r="B289" s="138"/>
      <c r="C289" s="176" t="s">
        <v>568</v>
      </c>
      <c r="D289" s="175"/>
      <c r="E289" s="148">
        <v>237</v>
      </c>
      <c r="F289" s="151"/>
      <c r="G289" s="151"/>
      <c r="H289" s="151"/>
      <c r="I289" s="151"/>
      <c r="J289" s="151"/>
      <c r="K289" s="151"/>
      <c r="L289" s="151"/>
      <c r="M289" s="151"/>
      <c r="N289" s="142"/>
      <c r="O289" s="142"/>
      <c r="P289" s="142"/>
      <c r="Q289" s="142"/>
      <c r="R289" s="142"/>
      <c r="S289" s="142"/>
      <c r="T289" s="143"/>
      <c r="U289" s="142"/>
      <c r="V289" s="137"/>
      <c r="W289" s="137"/>
      <c r="X289" s="137"/>
      <c r="Y289" s="137"/>
      <c r="Z289" s="137"/>
      <c r="AA289" s="137"/>
      <c r="AB289" s="137"/>
      <c r="AC289" s="137"/>
      <c r="AD289" s="137"/>
      <c r="AE289" s="137" t="s">
        <v>155</v>
      </c>
      <c r="AF289" s="137">
        <v>0</v>
      </c>
      <c r="AG289" s="137"/>
      <c r="AH289" s="137"/>
      <c r="AI289" s="137"/>
      <c r="AJ289" s="137"/>
      <c r="AK289" s="137"/>
      <c r="AL289" s="137"/>
      <c r="AM289" s="137"/>
      <c r="AN289" s="137"/>
      <c r="AO289" s="137"/>
      <c r="AP289" s="137"/>
      <c r="AQ289" s="137"/>
      <c r="AR289" s="137"/>
      <c r="AS289" s="137"/>
      <c r="AT289" s="137"/>
      <c r="AU289" s="137"/>
      <c r="AV289" s="137"/>
      <c r="AW289" s="137"/>
      <c r="AX289" s="137"/>
      <c r="AY289" s="137"/>
      <c r="AZ289" s="137"/>
      <c r="BA289" s="137"/>
      <c r="BB289" s="137"/>
      <c r="BC289" s="137"/>
      <c r="BD289" s="137"/>
      <c r="BE289" s="137"/>
      <c r="BF289" s="137"/>
      <c r="BG289" s="137"/>
      <c r="BH289" s="137"/>
    </row>
    <row r="290" spans="1:60" outlineLevel="1" x14ac:dyDescent="0.2">
      <c r="A290" s="138"/>
      <c r="B290" s="138"/>
      <c r="C290" s="176" t="s">
        <v>586</v>
      </c>
      <c r="D290" s="175"/>
      <c r="E290" s="148">
        <v>73.5</v>
      </c>
      <c r="F290" s="151"/>
      <c r="G290" s="151"/>
      <c r="H290" s="151"/>
      <c r="I290" s="151"/>
      <c r="J290" s="151"/>
      <c r="K290" s="151"/>
      <c r="L290" s="151"/>
      <c r="M290" s="151"/>
      <c r="N290" s="142"/>
      <c r="O290" s="142"/>
      <c r="P290" s="142"/>
      <c r="Q290" s="142"/>
      <c r="R290" s="142"/>
      <c r="S290" s="142"/>
      <c r="T290" s="143"/>
      <c r="U290" s="142"/>
      <c r="V290" s="137"/>
      <c r="W290" s="137"/>
      <c r="X290" s="137"/>
      <c r="Y290" s="137"/>
      <c r="Z290" s="137"/>
      <c r="AA290" s="137"/>
      <c r="AB290" s="137"/>
      <c r="AC290" s="137"/>
      <c r="AD290" s="137"/>
      <c r="AE290" s="137" t="s">
        <v>155</v>
      </c>
      <c r="AF290" s="137">
        <v>0</v>
      </c>
      <c r="AG290" s="137"/>
      <c r="AH290" s="137"/>
      <c r="AI290" s="137"/>
      <c r="AJ290" s="137"/>
      <c r="AK290" s="137"/>
      <c r="AL290" s="137"/>
      <c r="AM290" s="137"/>
      <c r="AN290" s="137"/>
      <c r="AO290" s="137"/>
      <c r="AP290" s="137"/>
      <c r="AQ290" s="137"/>
      <c r="AR290" s="137"/>
      <c r="AS290" s="137"/>
      <c r="AT290" s="137"/>
      <c r="AU290" s="137"/>
      <c r="AV290" s="137"/>
      <c r="AW290" s="137"/>
      <c r="AX290" s="137"/>
      <c r="AY290" s="137"/>
      <c r="AZ290" s="137"/>
      <c r="BA290" s="137"/>
      <c r="BB290" s="137"/>
      <c r="BC290" s="137"/>
      <c r="BD290" s="137"/>
      <c r="BE290" s="137"/>
      <c r="BF290" s="137"/>
      <c r="BG290" s="137"/>
      <c r="BH290" s="137"/>
    </row>
    <row r="291" spans="1:60" outlineLevel="1" x14ac:dyDescent="0.2">
      <c r="A291" s="138"/>
      <c r="B291" s="138"/>
      <c r="C291" s="176" t="s">
        <v>587</v>
      </c>
      <c r="D291" s="175"/>
      <c r="E291" s="148"/>
      <c r="F291" s="151"/>
      <c r="G291" s="151"/>
      <c r="H291" s="151"/>
      <c r="I291" s="151"/>
      <c r="J291" s="151"/>
      <c r="K291" s="151"/>
      <c r="L291" s="151"/>
      <c r="M291" s="151"/>
      <c r="N291" s="142"/>
      <c r="O291" s="142"/>
      <c r="P291" s="142"/>
      <c r="Q291" s="142"/>
      <c r="R291" s="142"/>
      <c r="S291" s="142"/>
      <c r="T291" s="143"/>
      <c r="U291" s="142"/>
      <c r="V291" s="137"/>
      <c r="W291" s="137"/>
      <c r="X291" s="137"/>
      <c r="Y291" s="137"/>
      <c r="Z291" s="137"/>
      <c r="AA291" s="137"/>
      <c r="AB291" s="137"/>
      <c r="AC291" s="137"/>
      <c r="AD291" s="137"/>
      <c r="AE291" s="137" t="s">
        <v>155</v>
      </c>
      <c r="AF291" s="137">
        <v>0</v>
      </c>
      <c r="AG291" s="137"/>
      <c r="AH291" s="137"/>
      <c r="AI291" s="137"/>
      <c r="AJ291" s="137"/>
      <c r="AK291" s="137"/>
      <c r="AL291" s="137"/>
      <c r="AM291" s="137"/>
      <c r="AN291" s="137"/>
      <c r="AO291" s="137"/>
      <c r="AP291" s="137"/>
      <c r="AQ291" s="137"/>
      <c r="AR291" s="137"/>
      <c r="AS291" s="137"/>
      <c r="AT291" s="137"/>
      <c r="AU291" s="137"/>
      <c r="AV291" s="137"/>
      <c r="AW291" s="137"/>
      <c r="AX291" s="137"/>
      <c r="AY291" s="137"/>
      <c r="AZ291" s="137"/>
      <c r="BA291" s="137"/>
      <c r="BB291" s="137"/>
      <c r="BC291" s="137"/>
      <c r="BD291" s="137"/>
      <c r="BE291" s="137"/>
      <c r="BF291" s="137"/>
      <c r="BG291" s="137"/>
      <c r="BH291" s="137"/>
    </row>
    <row r="292" spans="1:60" outlineLevel="1" x14ac:dyDescent="0.2">
      <c r="A292" s="138"/>
      <c r="B292" s="138"/>
      <c r="C292" s="176" t="s">
        <v>571</v>
      </c>
      <c r="D292" s="175"/>
      <c r="E292" s="148">
        <v>41</v>
      </c>
      <c r="F292" s="151"/>
      <c r="G292" s="151"/>
      <c r="H292" s="151"/>
      <c r="I292" s="151"/>
      <c r="J292" s="151"/>
      <c r="K292" s="151"/>
      <c r="L292" s="151"/>
      <c r="M292" s="151"/>
      <c r="N292" s="142"/>
      <c r="O292" s="142"/>
      <c r="P292" s="142"/>
      <c r="Q292" s="142"/>
      <c r="R292" s="142"/>
      <c r="S292" s="142"/>
      <c r="T292" s="143"/>
      <c r="U292" s="142"/>
      <c r="V292" s="137"/>
      <c r="W292" s="137"/>
      <c r="X292" s="137"/>
      <c r="Y292" s="137"/>
      <c r="Z292" s="137"/>
      <c r="AA292" s="137"/>
      <c r="AB292" s="137"/>
      <c r="AC292" s="137"/>
      <c r="AD292" s="137"/>
      <c r="AE292" s="137" t="s">
        <v>155</v>
      </c>
      <c r="AF292" s="137">
        <v>0</v>
      </c>
      <c r="AG292" s="137"/>
      <c r="AH292" s="137"/>
      <c r="AI292" s="137"/>
      <c r="AJ292" s="137"/>
      <c r="AK292" s="137"/>
      <c r="AL292" s="137"/>
      <c r="AM292" s="137"/>
      <c r="AN292" s="137"/>
      <c r="AO292" s="137"/>
      <c r="AP292" s="137"/>
      <c r="AQ292" s="137"/>
      <c r="AR292" s="137"/>
      <c r="AS292" s="137"/>
      <c r="AT292" s="137"/>
      <c r="AU292" s="137"/>
      <c r="AV292" s="137"/>
      <c r="AW292" s="137"/>
      <c r="AX292" s="137"/>
      <c r="AY292" s="137"/>
      <c r="AZ292" s="137"/>
      <c r="BA292" s="137"/>
      <c r="BB292" s="137"/>
      <c r="BC292" s="137"/>
      <c r="BD292" s="137"/>
      <c r="BE292" s="137"/>
      <c r="BF292" s="137"/>
      <c r="BG292" s="137"/>
      <c r="BH292" s="137"/>
    </row>
    <row r="293" spans="1:60" outlineLevel="1" x14ac:dyDescent="0.2">
      <c r="A293" s="138"/>
      <c r="B293" s="138"/>
      <c r="C293" s="176" t="s">
        <v>572</v>
      </c>
      <c r="D293" s="175"/>
      <c r="E293" s="148">
        <v>22</v>
      </c>
      <c r="F293" s="151"/>
      <c r="G293" s="151"/>
      <c r="H293" s="151"/>
      <c r="I293" s="151"/>
      <c r="J293" s="151"/>
      <c r="K293" s="151"/>
      <c r="L293" s="151"/>
      <c r="M293" s="151"/>
      <c r="N293" s="142"/>
      <c r="O293" s="142"/>
      <c r="P293" s="142"/>
      <c r="Q293" s="142"/>
      <c r="R293" s="142"/>
      <c r="S293" s="142"/>
      <c r="T293" s="143"/>
      <c r="U293" s="142"/>
      <c r="V293" s="137"/>
      <c r="W293" s="137"/>
      <c r="X293" s="137"/>
      <c r="Y293" s="137"/>
      <c r="Z293" s="137"/>
      <c r="AA293" s="137"/>
      <c r="AB293" s="137"/>
      <c r="AC293" s="137"/>
      <c r="AD293" s="137"/>
      <c r="AE293" s="137" t="s">
        <v>155</v>
      </c>
      <c r="AF293" s="137">
        <v>0</v>
      </c>
      <c r="AG293" s="137"/>
      <c r="AH293" s="137"/>
      <c r="AI293" s="137"/>
      <c r="AJ293" s="137"/>
      <c r="AK293" s="137"/>
      <c r="AL293" s="137"/>
      <c r="AM293" s="137"/>
      <c r="AN293" s="137"/>
      <c r="AO293" s="137"/>
      <c r="AP293" s="137"/>
      <c r="AQ293" s="137"/>
      <c r="AR293" s="137"/>
      <c r="AS293" s="137"/>
      <c r="AT293" s="137"/>
      <c r="AU293" s="137"/>
      <c r="AV293" s="137"/>
      <c r="AW293" s="137"/>
      <c r="AX293" s="137"/>
      <c r="AY293" s="137"/>
      <c r="AZ293" s="137"/>
      <c r="BA293" s="137"/>
      <c r="BB293" s="137"/>
      <c r="BC293" s="137"/>
      <c r="BD293" s="137"/>
      <c r="BE293" s="137"/>
      <c r="BF293" s="137"/>
      <c r="BG293" s="137"/>
      <c r="BH293" s="137"/>
    </row>
    <row r="294" spans="1:60" outlineLevel="1" x14ac:dyDescent="0.2">
      <c r="A294" s="138"/>
      <c r="B294" s="138"/>
      <c r="C294" s="176" t="s">
        <v>588</v>
      </c>
      <c r="D294" s="175"/>
      <c r="E294" s="148">
        <v>7</v>
      </c>
      <c r="F294" s="151"/>
      <c r="G294" s="151"/>
      <c r="H294" s="151"/>
      <c r="I294" s="151"/>
      <c r="J294" s="151"/>
      <c r="K294" s="151"/>
      <c r="L294" s="151"/>
      <c r="M294" s="151"/>
      <c r="N294" s="142"/>
      <c r="O294" s="142"/>
      <c r="P294" s="142"/>
      <c r="Q294" s="142"/>
      <c r="R294" s="142"/>
      <c r="S294" s="142"/>
      <c r="T294" s="143"/>
      <c r="U294" s="142"/>
      <c r="V294" s="137"/>
      <c r="W294" s="137"/>
      <c r="X294" s="137"/>
      <c r="Y294" s="137"/>
      <c r="Z294" s="137"/>
      <c r="AA294" s="137"/>
      <c r="AB294" s="137"/>
      <c r="AC294" s="137"/>
      <c r="AD294" s="137"/>
      <c r="AE294" s="137" t="s">
        <v>155</v>
      </c>
      <c r="AF294" s="137">
        <v>0</v>
      </c>
      <c r="AG294" s="137"/>
      <c r="AH294" s="137"/>
      <c r="AI294" s="137"/>
      <c r="AJ294" s="137"/>
      <c r="AK294" s="137"/>
      <c r="AL294" s="137"/>
      <c r="AM294" s="137"/>
      <c r="AN294" s="137"/>
      <c r="AO294" s="137"/>
      <c r="AP294" s="137"/>
      <c r="AQ294" s="137"/>
      <c r="AR294" s="137"/>
      <c r="AS294" s="137"/>
      <c r="AT294" s="137"/>
      <c r="AU294" s="137"/>
      <c r="AV294" s="137"/>
      <c r="AW294" s="137"/>
      <c r="AX294" s="137"/>
      <c r="AY294" s="137"/>
      <c r="AZ294" s="137"/>
      <c r="BA294" s="137"/>
      <c r="BB294" s="137"/>
      <c r="BC294" s="137"/>
      <c r="BD294" s="137"/>
      <c r="BE294" s="137"/>
      <c r="BF294" s="137"/>
      <c r="BG294" s="137"/>
      <c r="BH294" s="137"/>
    </row>
    <row r="295" spans="1:60" ht="22.5" outlineLevel="1" x14ac:dyDescent="0.2">
      <c r="A295" s="138">
        <v>96</v>
      </c>
      <c r="B295" s="138" t="s">
        <v>589</v>
      </c>
      <c r="C295" s="173" t="s">
        <v>590</v>
      </c>
      <c r="D295" s="142" t="s">
        <v>152</v>
      </c>
      <c r="E295" s="147">
        <v>437.57499999999999</v>
      </c>
      <c r="F295" s="369"/>
      <c r="G295" s="151">
        <f>E295*F295</f>
        <v>0</v>
      </c>
      <c r="H295" s="151">
        <v>173.5</v>
      </c>
      <c r="I295" s="151">
        <f>ROUND(E295*H295,2)</f>
        <v>75919.259999999995</v>
      </c>
      <c r="J295" s="151">
        <v>0</v>
      </c>
      <c r="K295" s="151">
        <f>ROUND(E295*J295,2)</f>
        <v>0</v>
      </c>
      <c r="L295" s="151">
        <v>21</v>
      </c>
      <c r="M295" s="151">
        <f>G295*(1+L295/100)</f>
        <v>0</v>
      </c>
      <c r="N295" s="142">
        <v>3.7000000000000002E-3</v>
      </c>
      <c r="O295" s="142">
        <f>ROUND(E295*N295,5)</f>
        <v>1.61903</v>
      </c>
      <c r="P295" s="142">
        <v>0</v>
      </c>
      <c r="Q295" s="142">
        <f>ROUND(E295*P295,5)</f>
        <v>0</v>
      </c>
      <c r="R295" s="142"/>
      <c r="S295" s="142"/>
      <c r="T295" s="143">
        <v>0</v>
      </c>
      <c r="U295" s="142">
        <f>ROUND(E295*T295,2)</f>
        <v>0</v>
      </c>
      <c r="V295" s="137"/>
      <c r="W295" s="137"/>
      <c r="X295" s="137"/>
      <c r="Y295" s="137"/>
      <c r="Z295" s="137"/>
      <c r="AA295" s="137"/>
      <c r="AB295" s="137"/>
      <c r="AC295" s="137"/>
      <c r="AD295" s="137"/>
      <c r="AE295" s="137" t="s">
        <v>188</v>
      </c>
      <c r="AF295" s="137"/>
      <c r="AG295" s="137"/>
      <c r="AH295" s="137"/>
      <c r="AI295" s="137"/>
      <c r="AJ295" s="137"/>
      <c r="AK295" s="137"/>
      <c r="AL295" s="137"/>
      <c r="AM295" s="137"/>
      <c r="AN295" s="137"/>
      <c r="AO295" s="137"/>
      <c r="AP295" s="137"/>
      <c r="AQ295" s="137"/>
      <c r="AR295" s="137"/>
      <c r="AS295" s="137"/>
      <c r="AT295" s="137"/>
      <c r="AU295" s="137"/>
      <c r="AV295" s="137"/>
      <c r="AW295" s="137"/>
      <c r="AX295" s="137"/>
      <c r="AY295" s="137"/>
      <c r="AZ295" s="137"/>
      <c r="BA295" s="137"/>
      <c r="BB295" s="137"/>
      <c r="BC295" s="137"/>
      <c r="BD295" s="137"/>
      <c r="BE295" s="137"/>
      <c r="BF295" s="137"/>
      <c r="BG295" s="137"/>
      <c r="BH295" s="137"/>
    </row>
    <row r="296" spans="1:60" ht="22.5" outlineLevel="1" x14ac:dyDescent="0.2">
      <c r="A296" s="138"/>
      <c r="B296" s="138"/>
      <c r="C296" s="329" t="s">
        <v>591</v>
      </c>
      <c r="D296" s="330"/>
      <c r="E296" s="331"/>
      <c r="F296" s="332"/>
      <c r="G296" s="333"/>
      <c r="H296" s="151"/>
      <c r="I296" s="151"/>
      <c r="J296" s="151"/>
      <c r="K296" s="151"/>
      <c r="L296" s="151"/>
      <c r="M296" s="151"/>
      <c r="N296" s="142"/>
      <c r="O296" s="142"/>
      <c r="P296" s="142"/>
      <c r="Q296" s="142"/>
      <c r="R296" s="142"/>
      <c r="S296" s="142"/>
      <c r="T296" s="143"/>
      <c r="U296" s="142"/>
      <c r="V296" s="137"/>
      <c r="W296" s="137"/>
      <c r="X296" s="137"/>
      <c r="Y296" s="137"/>
      <c r="Z296" s="137"/>
      <c r="AA296" s="137"/>
      <c r="AB296" s="137"/>
      <c r="AC296" s="137"/>
      <c r="AD296" s="137"/>
      <c r="AE296" s="137" t="s">
        <v>160</v>
      </c>
      <c r="AF296" s="137"/>
      <c r="AG296" s="137"/>
      <c r="AH296" s="137"/>
      <c r="AI296" s="137"/>
      <c r="AJ296" s="137"/>
      <c r="AK296" s="137"/>
      <c r="AL296" s="137"/>
      <c r="AM296" s="137"/>
      <c r="AN296" s="137"/>
      <c r="AO296" s="137"/>
      <c r="AP296" s="137"/>
      <c r="AQ296" s="137"/>
      <c r="AR296" s="137"/>
      <c r="AS296" s="137"/>
      <c r="AT296" s="137"/>
      <c r="AU296" s="137"/>
      <c r="AV296" s="137"/>
      <c r="AW296" s="137"/>
      <c r="AX296" s="137"/>
      <c r="AY296" s="137"/>
      <c r="AZ296" s="137"/>
      <c r="BA296" s="140" t="str">
        <f>C296</f>
        <v>1x samolepící pás z SBS modifikovaného asfaltu s jemnozrnným posypem asfaltový pás tl. 3 mm</v>
      </c>
      <c r="BB296" s="137"/>
      <c r="BC296" s="137"/>
      <c r="BD296" s="137"/>
      <c r="BE296" s="137"/>
      <c r="BF296" s="137"/>
      <c r="BG296" s="137"/>
      <c r="BH296" s="137"/>
    </row>
    <row r="297" spans="1:60" outlineLevel="1" x14ac:dyDescent="0.2">
      <c r="A297" s="138"/>
      <c r="B297" s="138"/>
      <c r="C297" s="176" t="s">
        <v>585</v>
      </c>
      <c r="D297" s="175"/>
      <c r="E297" s="148"/>
      <c r="F297" s="151"/>
      <c r="G297" s="151"/>
      <c r="H297" s="151"/>
      <c r="I297" s="151"/>
      <c r="J297" s="151"/>
      <c r="K297" s="151"/>
      <c r="L297" s="151"/>
      <c r="M297" s="151"/>
      <c r="N297" s="142"/>
      <c r="O297" s="142"/>
      <c r="P297" s="142"/>
      <c r="Q297" s="142"/>
      <c r="R297" s="142"/>
      <c r="S297" s="142"/>
      <c r="T297" s="143"/>
      <c r="U297" s="142"/>
      <c r="V297" s="137"/>
      <c r="W297" s="137"/>
      <c r="X297" s="137"/>
      <c r="Y297" s="137"/>
      <c r="Z297" s="137"/>
      <c r="AA297" s="137"/>
      <c r="AB297" s="137"/>
      <c r="AC297" s="137"/>
      <c r="AD297" s="137"/>
      <c r="AE297" s="137" t="s">
        <v>155</v>
      </c>
      <c r="AF297" s="137">
        <v>0</v>
      </c>
      <c r="AG297" s="137"/>
      <c r="AH297" s="137"/>
      <c r="AI297" s="137"/>
      <c r="AJ297" s="137"/>
      <c r="AK297" s="137"/>
      <c r="AL297" s="137"/>
      <c r="AM297" s="137"/>
      <c r="AN297" s="137"/>
      <c r="AO297" s="137"/>
      <c r="AP297" s="137"/>
      <c r="AQ297" s="137"/>
      <c r="AR297" s="137"/>
      <c r="AS297" s="137"/>
      <c r="AT297" s="137"/>
      <c r="AU297" s="137"/>
      <c r="AV297" s="137"/>
      <c r="AW297" s="137"/>
      <c r="AX297" s="137"/>
      <c r="AY297" s="137"/>
      <c r="AZ297" s="137"/>
      <c r="BA297" s="137"/>
      <c r="BB297" s="137"/>
      <c r="BC297" s="137"/>
      <c r="BD297" s="137"/>
      <c r="BE297" s="137"/>
      <c r="BF297" s="137"/>
      <c r="BG297" s="137"/>
      <c r="BH297" s="137"/>
    </row>
    <row r="298" spans="1:60" outlineLevel="1" x14ac:dyDescent="0.2">
      <c r="A298" s="138"/>
      <c r="B298" s="138"/>
      <c r="C298" s="176" t="s">
        <v>592</v>
      </c>
      <c r="D298" s="175"/>
      <c r="E298" s="148">
        <v>272.55</v>
      </c>
      <c r="F298" s="151"/>
      <c r="G298" s="151"/>
      <c r="H298" s="151"/>
      <c r="I298" s="151"/>
      <c r="J298" s="151"/>
      <c r="K298" s="151"/>
      <c r="L298" s="151"/>
      <c r="M298" s="151"/>
      <c r="N298" s="142"/>
      <c r="O298" s="142"/>
      <c r="P298" s="142"/>
      <c r="Q298" s="142"/>
      <c r="R298" s="142"/>
      <c r="S298" s="142"/>
      <c r="T298" s="143"/>
      <c r="U298" s="142"/>
      <c r="V298" s="137"/>
      <c r="W298" s="137"/>
      <c r="X298" s="137"/>
      <c r="Y298" s="137"/>
      <c r="Z298" s="137"/>
      <c r="AA298" s="137"/>
      <c r="AB298" s="137"/>
      <c r="AC298" s="137"/>
      <c r="AD298" s="137"/>
      <c r="AE298" s="137" t="s">
        <v>155</v>
      </c>
      <c r="AF298" s="137">
        <v>0</v>
      </c>
      <c r="AG298" s="137"/>
      <c r="AH298" s="137"/>
      <c r="AI298" s="137"/>
      <c r="AJ298" s="137"/>
      <c r="AK298" s="137"/>
      <c r="AL298" s="137"/>
      <c r="AM298" s="137"/>
      <c r="AN298" s="137"/>
      <c r="AO298" s="137"/>
      <c r="AP298" s="137"/>
      <c r="AQ298" s="137"/>
      <c r="AR298" s="137"/>
      <c r="AS298" s="137"/>
      <c r="AT298" s="137"/>
      <c r="AU298" s="137"/>
      <c r="AV298" s="137"/>
      <c r="AW298" s="137"/>
      <c r="AX298" s="137"/>
      <c r="AY298" s="137"/>
      <c r="AZ298" s="137"/>
      <c r="BA298" s="137"/>
      <c r="BB298" s="137"/>
      <c r="BC298" s="137"/>
      <c r="BD298" s="137"/>
      <c r="BE298" s="137"/>
      <c r="BF298" s="137"/>
      <c r="BG298" s="137"/>
      <c r="BH298" s="137"/>
    </row>
    <row r="299" spans="1:60" outlineLevel="1" x14ac:dyDescent="0.2">
      <c r="A299" s="138"/>
      <c r="B299" s="138"/>
      <c r="C299" s="176" t="s">
        <v>593</v>
      </c>
      <c r="D299" s="175"/>
      <c r="E299" s="148">
        <v>84.525000000000006</v>
      </c>
      <c r="F299" s="151"/>
      <c r="G299" s="151"/>
      <c r="H299" s="151"/>
      <c r="I299" s="151"/>
      <c r="J299" s="151"/>
      <c r="K299" s="151"/>
      <c r="L299" s="151"/>
      <c r="M299" s="151"/>
      <c r="N299" s="142"/>
      <c r="O299" s="142"/>
      <c r="P299" s="142"/>
      <c r="Q299" s="142"/>
      <c r="R299" s="142"/>
      <c r="S299" s="142"/>
      <c r="T299" s="143"/>
      <c r="U299" s="142"/>
      <c r="V299" s="137"/>
      <c r="W299" s="137"/>
      <c r="X299" s="137"/>
      <c r="Y299" s="137"/>
      <c r="Z299" s="137"/>
      <c r="AA299" s="137"/>
      <c r="AB299" s="137"/>
      <c r="AC299" s="137"/>
      <c r="AD299" s="137"/>
      <c r="AE299" s="137" t="s">
        <v>155</v>
      </c>
      <c r="AF299" s="137">
        <v>0</v>
      </c>
      <c r="AG299" s="137"/>
      <c r="AH299" s="137"/>
      <c r="AI299" s="137"/>
      <c r="AJ299" s="137"/>
      <c r="AK299" s="137"/>
      <c r="AL299" s="137"/>
      <c r="AM299" s="137"/>
      <c r="AN299" s="137"/>
      <c r="AO299" s="137"/>
      <c r="AP299" s="137"/>
      <c r="AQ299" s="137"/>
      <c r="AR299" s="137"/>
      <c r="AS299" s="137"/>
      <c r="AT299" s="137"/>
      <c r="AU299" s="137"/>
      <c r="AV299" s="137"/>
      <c r="AW299" s="137"/>
      <c r="AX299" s="137"/>
      <c r="AY299" s="137"/>
      <c r="AZ299" s="137"/>
      <c r="BA299" s="137"/>
      <c r="BB299" s="137"/>
      <c r="BC299" s="137"/>
      <c r="BD299" s="137"/>
      <c r="BE299" s="137"/>
      <c r="BF299" s="137"/>
      <c r="BG299" s="137"/>
      <c r="BH299" s="137"/>
    </row>
    <row r="300" spans="1:60" outlineLevel="1" x14ac:dyDescent="0.2">
      <c r="A300" s="138"/>
      <c r="B300" s="138"/>
      <c r="C300" s="176" t="s">
        <v>587</v>
      </c>
      <c r="D300" s="175"/>
      <c r="E300" s="148"/>
      <c r="F300" s="151"/>
      <c r="G300" s="151"/>
      <c r="H300" s="151"/>
      <c r="I300" s="151"/>
      <c r="J300" s="151"/>
      <c r="K300" s="151"/>
      <c r="L300" s="151"/>
      <c r="M300" s="151"/>
      <c r="N300" s="142"/>
      <c r="O300" s="142"/>
      <c r="P300" s="142"/>
      <c r="Q300" s="142"/>
      <c r="R300" s="142"/>
      <c r="S300" s="142"/>
      <c r="T300" s="143"/>
      <c r="U300" s="142"/>
      <c r="V300" s="137"/>
      <c r="W300" s="137"/>
      <c r="X300" s="137"/>
      <c r="Y300" s="137"/>
      <c r="Z300" s="137"/>
      <c r="AA300" s="137"/>
      <c r="AB300" s="137"/>
      <c r="AC300" s="137"/>
      <c r="AD300" s="137"/>
      <c r="AE300" s="137" t="s">
        <v>155</v>
      </c>
      <c r="AF300" s="137">
        <v>0</v>
      </c>
      <c r="AG300" s="137"/>
      <c r="AH300" s="137"/>
      <c r="AI300" s="137"/>
      <c r="AJ300" s="137"/>
      <c r="AK300" s="137"/>
      <c r="AL300" s="137"/>
      <c r="AM300" s="137"/>
      <c r="AN300" s="137"/>
      <c r="AO300" s="137"/>
      <c r="AP300" s="137"/>
      <c r="AQ300" s="137"/>
      <c r="AR300" s="137"/>
      <c r="AS300" s="137"/>
      <c r="AT300" s="137"/>
      <c r="AU300" s="137"/>
      <c r="AV300" s="137"/>
      <c r="AW300" s="137"/>
      <c r="AX300" s="137"/>
      <c r="AY300" s="137"/>
      <c r="AZ300" s="137"/>
      <c r="BA300" s="137"/>
      <c r="BB300" s="137"/>
      <c r="BC300" s="137"/>
      <c r="BD300" s="137"/>
      <c r="BE300" s="137"/>
      <c r="BF300" s="137"/>
      <c r="BG300" s="137"/>
      <c r="BH300" s="137"/>
    </row>
    <row r="301" spans="1:60" outlineLevel="1" x14ac:dyDescent="0.2">
      <c r="A301" s="138"/>
      <c r="B301" s="138"/>
      <c r="C301" s="176" t="s">
        <v>594</v>
      </c>
      <c r="D301" s="175"/>
      <c r="E301" s="148">
        <v>47.15</v>
      </c>
      <c r="F301" s="151"/>
      <c r="G301" s="151"/>
      <c r="H301" s="151"/>
      <c r="I301" s="151"/>
      <c r="J301" s="151"/>
      <c r="K301" s="151"/>
      <c r="L301" s="151"/>
      <c r="M301" s="151"/>
      <c r="N301" s="142"/>
      <c r="O301" s="142"/>
      <c r="P301" s="142"/>
      <c r="Q301" s="142"/>
      <c r="R301" s="142"/>
      <c r="S301" s="142"/>
      <c r="T301" s="143"/>
      <c r="U301" s="142"/>
      <c r="V301" s="137"/>
      <c r="W301" s="137"/>
      <c r="X301" s="137"/>
      <c r="Y301" s="137"/>
      <c r="Z301" s="137"/>
      <c r="AA301" s="137"/>
      <c r="AB301" s="137"/>
      <c r="AC301" s="137"/>
      <c r="AD301" s="137"/>
      <c r="AE301" s="137" t="s">
        <v>155</v>
      </c>
      <c r="AF301" s="137">
        <v>0</v>
      </c>
      <c r="AG301" s="137"/>
      <c r="AH301" s="137"/>
      <c r="AI301" s="137"/>
      <c r="AJ301" s="137"/>
      <c r="AK301" s="137"/>
      <c r="AL301" s="137"/>
      <c r="AM301" s="137"/>
      <c r="AN301" s="137"/>
      <c r="AO301" s="137"/>
      <c r="AP301" s="137"/>
      <c r="AQ301" s="137"/>
      <c r="AR301" s="137"/>
      <c r="AS301" s="137"/>
      <c r="AT301" s="137"/>
      <c r="AU301" s="137"/>
      <c r="AV301" s="137"/>
      <c r="AW301" s="137"/>
      <c r="AX301" s="137"/>
      <c r="AY301" s="137"/>
      <c r="AZ301" s="137"/>
      <c r="BA301" s="137"/>
      <c r="BB301" s="137"/>
      <c r="BC301" s="137"/>
      <c r="BD301" s="137"/>
      <c r="BE301" s="137"/>
      <c r="BF301" s="137"/>
      <c r="BG301" s="137"/>
      <c r="BH301" s="137"/>
    </row>
    <row r="302" spans="1:60" outlineLevel="1" x14ac:dyDescent="0.2">
      <c r="A302" s="138"/>
      <c r="B302" s="138"/>
      <c r="C302" s="176" t="s">
        <v>595</v>
      </c>
      <c r="D302" s="175"/>
      <c r="E302" s="148">
        <v>25.3</v>
      </c>
      <c r="F302" s="151"/>
      <c r="G302" s="151"/>
      <c r="H302" s="151"/>
      <c r="I302" s="151"/>
      <c r="J302" s="151"/>
      <c r="K302" s="151"/>
      <c r="L302" s="151"/>
      <c r="M302" s="151"/>
      <c r="N302" s="142"/>
      <c r="O302" s="142"/>
      <c r="P302" s="142"/>
      <c r="Q302" s="142"/>
      <c r="R302" s="142"/>
      <c r="S302" s="142"/>
      <c r="T302" s="143"/>
      <c r="U302" s="142"/>
      <c r="V302" s="137"/>
      <c r="W302" s="137"/>
      <c r="X302" s="137"/>
      <c r="Y302" s="137"/>
      <c r="Z302" s="137"/>
      <c r="AA302" s="137"/>
      <c r="AB302" s="137"/>
      <c r="AC302" s="137"/>
      <c r="AD302" s="137"/>
      <c r="AE302" s="137" t="s">
        <v>155</v>
      </c>
      <c r="AF302" s="137">
        <v>0</v>
      </c>
      <c r="AG302" s="137"/>
      <c r="AH302" s="137"/>
      <c r="AI302" s="137"/>
      <c r="AJ302" s="137"/>
      <c r="AK302" s="137"/>
      <c r="AL302" s="137"/>
      <c r="AM302" s="137"/>
      <c r="AN302" s="137"/>
      <c r="AO302" s="137"/>
      <c r="AP302" s="137"/>
      <c r="AQ302" s="137"/>
      <c r="AR302" s="137"/>
      <c r="AS302" s="137"/>
      <c r="AT302" s="137"/>
      <c r="AU302" s="137"/>
      <c r="AV302" s="137"/>
      <c r="AW302" s="137"/>
      <c r="AX302" s="137"/>
      <c r="AY302" s="137"/>
      <c r="AZ302" s="137"/>
      <c r="BA302" s="137"/>
      <c r="BB302" s="137"/>
      <c r="BC302" s="137"/>
      <c r="BD302" s="137"/>
      <c r="BE302" s="137"/>
      <c r="BF302" s="137"/>
      <c r="BG302" s="137"/>
      <c r="BH302" s="137"/>
    </row>
    <row r="303" spans="1:60" outlineLevel="1" x14ac:dyDescent="0.2">
      <c r="A303" s="138"/>
      <c r="B303" s="138"/>
      <c r="C303" s="176" t="s">
        <v>596</v>
      </c>
      <c r="D303" s="175"/>
      <c r="E303" s="148">
        <v>8.0500000000000007</v>
      </c>
      <c r="F303" s="151"/>
      <c r="G303" s="151"/>
      <c r="H303" s="151"/>
      <c r="I303" s="151"/>
      <c r="J303" s="151"/>
      <c r="K303" s="151"/>
      <c r="L303" s="151"/>
      <c r="M303" s="151"/>
      <c r="N303" s="142"/>
      <c r="O303" s="142"/>
      <c r="P303" s="142"/>
      <c r="Q303" s="142"/>
      <c r="R303" s="142"/>
      <c r="S303" s="142"/>
      <c r="T303" s="143"/>
      <c r="U303" s="142"/>
      <c r="V303" s="137"/>
      <c r="W303" s="137"/>
      <c r="X303" s="137"/>
      <c r="Y303" s="137"/>
      <c r="Z303" s="137"/>
      <c r="AA303" s="137"/>
      <c r="AB303" s="137"/>
      <c r="AC303" s="137"/>
      <c r="AD303" s="137"/>
      <c r="AE303" s="137" t="s">
        <v>155</v>
      </c>
      <c r="AF303" s="137">
        <v>0</v>
      </c>
      <c r="AG303" s="137"/>
      <c r="AH303" s="137"/>
      <c r="AI303" s="137"/>
      <c r="AJ303" s="137"/>
      <c r="AK303" s="137"/>
      <c r="AL303" s="137"/>
      <c r="AM303" s="137"/>
      <c r="AN303" s="137"/>
      <c r="AO303" s="137"/>
      <c r="AP303" s="137"/>
      <c r="AQ303" s="137"/>
      <c r="AR303" s="137"/>
      <c r="AS303" s="137"/>
      <c r="AT303" s="137"/>
      <c r="AU303" s="137"/>
      <c r="AV303" s="137"/>
      <c r="AW303" s="137"/>
      <c r="AX303" s="137"/>
      <c r="AY303" s="137"/>
      <c r="AZ303" s="137"/>
      <c r="BA303" s="137"/>
      <c r="BB303" s="137"/>
      <c r="BC303" s="137"/>
      <c r="BD303" s="137"/>
      <c r="BE303" s="137"/>
      <c r="BF303" s="137"/>
      <c r="BG303" s="137"/>
      <c r="BH303" s="137"/>
    </row>
    <row r="304" spans="1:60" outlineLevel="1" x14ac:dyDescent="0.2">
      <c r="A304" s="138">
        <v>97</v>
      </c>
      <c r="B304" s="138" t="s">
        <v>597</v>
      </c>
      <c r="C304" s="173" t="s">
        <v>598</v>
      </c>
      <c r="D304" s="142" t="s">
        <v>152</v>
      </c>
      <c r="E304" s="147">
        <v>429.52499999999998</v>
      </c>
      <c r="F304" s="369"/>
      <c r="G304" s="151">
        <f>E304*F304</f>
        <v>0</v>
      </c>
      <c r="H304" s="151">
        <v>223.5</v>
      </c>
      <c r="I304" s="151">
        <f>ROUND(E304*H304,2)</f>
        <v>95998.84</v>
      </c>
      <c r="J304" s="151">
        <v>0</v>
      </c>
      <c r="K304" s="151">
        <f>ROUND(E304*J304,2)</f>
        <v>0</v>
      </c>
      <c r="L304" s="151">
        <v>21</v>
      </c>
      <c r="M304" s="151">
        <f>G304*(1+L304/100)</f>
        <v>0</v>
      </c>
      <c r="N304" s="142">
        <v>5.4999999999999997E-3</v>
      </c>
      <c r="O304" s="142">
        <f>ROUND(E304*N304,5)</f>
        <v>2.36239</v>
      </c>
      <c r="P304" s="142">
        <v>0</v>
      </c>
      <c r="Q304" s="142">
        <f>ROUND(E304*P304,5)</f>
        <v>0</v>
      </c>
      <c r="R304" s="142"/>
      <c r="S304" s="142"/>
      <c r="T304" s="143">
        <v>0</v>
      </c>
      <c r="U304" s="142">
        <f>ROUND(E304*T304,2)</f>
        <v>0</v>
      </c>
      <c r="V304" s="137"/>
      <c r="W304" s="137"/>
      <c r="X304" s="137"/>
      <c r="Y304" s="137"/>
      <c r="Z304" s="137"/>
      <c r="AA304" s="137"/>
      <c r="AB304" s="137"/>
      <c r="AC304" s="137"/>
      <c r="AD304" s="137"/>
      <c r="AE304" s="137" t="s">
        <v>188</v>
      </c>
      <c r="AF304" s="137"/>
      <c r="AG304" s="137"/>
      <c r="AH304" s="137"/>
      <c r="AI304" s="137"/>
      <c r="AJ304" s="137"/>
      <c r="AK304" s="137"/>
      <c r="AL304" s="137"/>
      <c r="AM304" s="137"/>
      <c r="AN304" s="137"/>
      <c r="AO304" s="137"/>
      <c r="AP304" s="137"/>
      <c r="AQ304" s="137"/>
      <c r="AR304" s="137"/>
      <c r="AS304" s="137"/>
      <c r="AT304" s="137"/>
      <c r="AU304" s="137"/>
      <c r="AV304" s="137"/>
      <c r="AW304" s="137"/>
      <c r="AX304" s="137"/>
      <c r="AY304" s="137"/>
      <c r="AZ304" s="137"/>
      <c r="BA304" s="137"/>
      <c r="BB304" s="137"/>
      <c r="BC304" s="137"/>
      <c r="BD304" s="137"/>
      <c r="BE304" s="137"/>
      <c r="BF304" s="137"/>
      <c r="BG304" s="137"/>
      <c r="BH304" s="137"/>
    </row>
    <row r="305" spans="1:60" ht="33.75" outlineLevel="1" x14ac:dyDescent="0.2">
      <c r="A305" s="138"/>
      <c r="B305" s="138"/>
      <c r="C305" s="329" t="s">
        <v>599</v>
      </c>
      <c r="D305" s="330"/>
      <c r="E305" s="331"/>
      <c r="F305" s="332"/>
      <c r="G305" s="333"/>
      <c r="H305" s="151"/>
      <c r="I305" s="151"/>
      <c r="J305" s="151"/>
      <c r="K305" s="151"/>
      <c r="L305" s="151"/>
      <c r="M305" s="151"/>
      <c r="N305" s="142"/>
      <c r="O305" s="142"/>
      <c r="P305" s="142"/>
      <c r="Q305" s="142"/>
      <c r="R305" s="142"/>
      <c r="S305" s="142"/>
      <c r="T305" s="143"/>
      <c r="U305" s="142"/>
      <c r="V305" s="137"/>
      <c r="W305" s="137"/>
      <c r="X305" s="137"/>
      <c r="Y305" s="137"/>
      <c r="Z305" s="137"/>
      <c r="AA305" s="137"/>
      <c r="AB305" s="137"/>
      <c r="AC305" s="137"/>
      <c r="AD305" s="137"/>
      <c r="AE305" s="137" t="s">
        <v>160</v>
      </c>
      <c r="AF305" s="137"/>
      <c r="AG305" s="137"/>
      <c r="AH305" s="137"/>
      <c r="AI305" s="137"/>
      <c r="AJ305" s="137"/>
      <c r="AK305" s="137"/>
      <c r="AL305" s="137"/>
      <c r="AM305" s="137"/>
      <c r="AN305" s="137"/>
      <c r="AO305" s="137"/>
      <c r="AP305" s="137"/>
      <c r="AQ305" s="137"/>
      <c r="AR305" s="137"/>
      <c r="AS305" s="137"/>
      <c r="AT305" s="137"/>
      <c r="AU305" s="137"/>
      <c r="AV305" s="137"/>
      <c r="AW305" s="137"/>
      <c r="AX305" s="137"/>
      <c r="AY305" s="137"/>
      <c r="AZ305" s="137"/>
      <c r="BA305" s="140" t="str">
        <f>C305</f>
        <v>hydroizolace - 1 x hydroizolační asfaltový pás z SBS modifikovaného asfaltu s retardéry hoření a břidličným posypem, tl. 5,2 mm</v>
      </c>
      <c r="BB305" s="137"/>
      <c r="BC305" s="137"/>
      <c r="BD305" s="137"/>
      <c r="BE305" s="137"/>
      <c r="BF305" s="137"/>
      <c r="BG305" s="137"/>
      <c r="BH305" s="137"/>
    </row>
    <row r="306" spans="1:60" outlineLevel="1" x14ac:dyDescent="0.2">
      <c r="A306" s="138"/>
      <c r="B306" s="138"/>
      <c r="C306" s="176" t="s">
        <v>567</v>
      </c>
      <c r="D306" s="175"/>
      <c r="E306" s="148"/>
      <c r="F306" s="151"/>
      <c r="G306" s="151"/>
      <c r="H306" s="151"/>
      <c r="I306" s="151"/>
      <c r="J306" s="151"/>
      <c r="K306" s="151"/>
      <c r="L306" s="151"/>
      <c r="M306" s="151"/>
      <c r="N306" s="142"/>
      <c r="O306" s="142"/>
      <c r="P306" s="142"/>
      <c r="Q306" s="142"/>
      <c r="R306" s="142"/>
      <c r="S306" s="142"/>
      <c r="T306" s="143"/>
      <c r="U306" s="142"/>
      <c r="V306" s="137"/>
      <c r="W306" s="137"/>
      <c r="X306" s="137"/>
      <c r="Y306" s="137"/>
      <c r="Z306" s="137"/>
      <c r="AA306" s="137"/>
      <c r="AB306" s="137"/>
      <c r="AC306" s="137"/>
      <c r="AD306" s="137"/>
      <c r="AE306" s="137" t="s">
        <v>155</v>
      </c>
      <c r="AF306" s="137">
        <v>0</v>
      </c>
      <c r="AG306" s="137"/>
      <c r="AH306" s="137"/>
      <c r="AI306" s="137"/>
      <c r="AJ306" s="137"/>
      <c r="AK306" s="137"/>
      <c r="AL306" s="137"/>
      <c r="AM306" s="137"/>
      <c r="AN306" s="137"/>
      <c r="AO306" s="137"/>
      <c r="AP306" s="137"/>
      <c r="AQ306" s="137"/>
      <c r="AR306" s="137"/>
      <c r="AS306" s="137"/>
      <c r="AT306" s="137"/>
      <c r="AU306" s="137"/>
      <c r="AV306" s="137"/>
      <c r="AW306" s="137"/>
      <c r="AX306" s="137"/>
      <c r="AY306" s="137"/>
      <c r="AZ306" s="137"/>
      <c r="BA306" s="137"/>
      <c r="BB306" s="137"/>
      <c r="BC306" s="137"/>
      <c r="BD306" s="137"/>
      <c r="BE306" s="137"/>
      <c r="BF306" s="137"/>
      <c r="BG306" s="137"/>
      <c r="BH306" s="137"/>
    </row>
    <row r="307" spans="1:60" outlineLevel="1" x14ac:dyDescent="0.2">
      <c r="A307" s="138"/>
      <c r="B307" s="138"/>
      <c r="C307" s="176" t="s">
        <v>592</v>
      </c>
      <c r="D307" s="175"/>
      <c r="E307" s="148">
        <v>272.55</v>
      </c>
      <c r="F307" s="151"/>
      <c r="G307" s="151"/>
      <c r="H307" s="151"/>
      <c r="I307" s="151"/>
      <c r="J307" s="151"/>
      <c r="K307" s="151"/>
      <c r="L307" s="151"/>
      <c r="M307" s="151"/>
      <c r="N307" s="142"/>
      <c r="O307" s="142"/>
      <c r="P307" s="142"/>
      <c r="Q307" s="142"/>
      <c r="R307" s="142"/>
      <c r="S307" s="142"/>
      <c r="T307" s="143"/>
      <c r="U307" s="142"/>
      <c r="V307" s="137"/>
      <c r="W307" s="137"/>
      <c r="X307" s="137"/>
      <c r="Y307" s="137"/>
      <c r="Z307" s="137"/>
      <c r="AA307" s="137"/>
      <c r="AB307" s="137"/>
      <c r="AC307" s="137"/>
      <c r="AD307" s="137"/>
      <c r="AE307" s="137" t="s">
        <v>155</v>
      </c>
      <c r="AF307" s="137">
        <v>0</v>
      </c>
      <c r="AG307" s="137"/>
      <c r="AH307" s="137"/>
      <c r="AI307" s="137"/>
      <c r="AJ307" s="137"/>
      <c r="AK307" s="137"/>
      <c r="AL307" s="137"/>
      <c r="AM307" s="137"/>
      <c r="AN307" s="137"/>
      <c r="AO307" s="137"/>
      <c r="AP307" s="137"/>
      <c r="AQ307" s="137"/>
      <c r="AR307" s="137"/>
      <c r="AS307" s="137"/>
      <c r="AT307" s="137"/>
      <c r="AU307" s="137"/>
      <c r="AV307" s="137"/>
      <c r="AW307" s="137"/>
      <c r="AX307" s="137"/>
      <c r="AY307" s="137"/>
      <c r="AZ307" s="137"/>
      <c r="BA307" s="137"/>
      <c r="BB307" s="137"/>
      <c r="BC307" s="137"/>
      <c r="BD307" s="137"/>
      <c r="BE307" s="137"/>
      <c r="BF307" s="137"/>
      <c r="BG307" s="137"/>
      <c r="BH307" s="137"/>
    </row>
    <row r="308" spans="1:60" outlineLevel="1" x14ac:dyDescent="0.2">
      <c r="A308" s="138"/>
      <c r="B308" s="138"/>
      <c r="C308" s="176" t="s">
        <v>600</v>
      </c>
      <c r="D308" s="175"/>
      <c r="E308" s="148">
        <v>84.525000000000006</v>
      </c>
      <c r="F308" s="151"/>
      <c r="G308" s="151"/>
      <c r="H308" s="151"/>
      <c r="I308" s="151"/>
      <c r="J308" s="151"/>
      <c r="K308" s="151"/>
      <c r="L308" s="151"/>
      <c r="M308" s="151"/>
      <c r="N308" s="142"/>
      <c r="O308" s="142"/>
      <c r="P308" s="142"/>
      <c r="Q308" s="142"/>
      <c r="R308" s="142"/>
      <c r="S308" s="142"/>
      <c r="T308" s="143"/>
      <c r="U308" s="142"/>
      <c r="V308" s="137"/>
      <c r="W308" s="137"/>
      <c r="X308" s="137"/>
      <c r="Y308" s="137"/>
      <c r="Z308" s="137"/>
      <c r="AA308" s="137"/>
      <c r="AB308" s="137"/>
      <c r="AC308" s="137"/>
      <c r="AD308" s="137"/>
      <c r="AE308" s="137" t="s">
        <v>155</v>
      </c>
      <c r="AF308" s="137">
        <v>0</v>
      </c>
      <c r="AG308" s="137"/>
      <c r="AH308" s="137"/>
      <c r="AI308" s="137"/>
      <c r="AJ308" s="137"/>
      <c r="AK308" s="137"/>
      <c r="AL308" s="137"/>
      <c r="AM308" s="137"/>
      <c r="AN308" s="137"/>
      <c r="AO308" s="137"/>
      <c r="AP308" s="137"/>
      <c r="AQ308" s="137"/>
      <c r="AR308" s="137"/>
      <c r="AS308" s="137"/>
      <c r="AT308" s="137"/>
      <c r="AU308" s="137"/>
      <c r="AV308" s="137"/>
      <c r="AW308" s="137"/>
      <c r="AX308" s="137"/>
      <c r="AY308" s="137"/>
      <c r="AZ308" s="137"/>
      <c r="BA308" s="137"/>
      <c r="BB308" s="137"/>
      <c r="BC308" s="137"/>
      <c r="BD308" s="137"/>
      <c r="BE308" s="137"/>
      <c r="BF308" s="137"/>
      <c r="BG308" s="137"/>
      <c r="BH308" s="137"/>
    </row>
    <row r="309" spans="1:60" outlineLevel="1" x14ac:dyDescent="0.2">
      <c r="A309" s="138"/>
      <c r="B309" s="138"/>
      <c r="C309" s="176" t="s">
        <v>570</v>
      </c>
      <c r="D309" s="175"/>
      <c r="E309" s="148"/>
      <c r="F309" s="151"/>
      <c r="G309" s="151"/>
      <c r="H309" s="151"/>
      <c r="I309" s="151"/>
      <c r="J309" s="151"/>
      <c r="K309" s="151"/>
      <c r="L309" s="151"/>
      <c r="M309" s="151"/>
      <c r="N309" s="142"/>
      <c r="O309" s="142"/>
      <c r="P309" s="142"/>
      <c r="Q309" s="142"/>
      <c r="R309" s="142"/>
      <c r="S309" s="142"/>
      <c r="T309" s="143"/>
      <c r="U309" s="142"/>
      <c r="V309" s="137"/>
      <c r="W309" s="137"/>
      <c r="X309" s="137"/>
      <c r="Y309" s="137"/>
      <c r="Z309" s="137"/>
      <c r="AA309" s="137"/>
      <c r="AB309" s="137"/>
      <c r="AC309" s="137"/>
      <c r="AD309" s="137"/>
      <c r="AE309" s="137" t="s">
        <v>155</v>
      </c>
      <c r="AF309" s="137">
        <v>0</v>
      </c>
      <c r="AG309" s="137"/>
      <c r="AH309" s="137"/>
      <c r="AI309" s="137"/>
      <c r="AJ309" s="137"/>
      <c r="AK309" s="137"/>
      <c r="AL309" s="137"/>
      <c r="AM309" s="137"/>
      <c r="AN309" s="137"/>
      <c r="AO309" s="137"/>
      <c r="AP309" s="137"/>
      <c r="AQ309" s="137"/>
      <c r="AR309" s="137"/>
      <c r="AS309" s="137"/>
      <c r="AT309" s="137"/>
      <c r="AU309" s="137"/>
      <c r="AV309" s="137"/>
      <c r="AW309" s="137"/>
      <c r="AX309" s="137"/>
      <c r="AY309" s="137"/>
      <c r="AZ309" s="137"/>
      <c r="BA309" s="137"/>
      <c r="BB309" s="137"/>
      <c r="BC309" s="137"/>
      <c r="BD309" s="137"/>
      <c r="BE309" s="137"/>
      <c r="BF309" s="137"/>
      <c r="BG309" s="137"/>
      <c r="BH309" s="137"/>
    </row>
    <row r="310" spans="1:60" outlineLevel="1" x14ac:dyDescent="0.2">
      <c r="A310" s="138"/>
      <c r="B310" s="138"/>
      <c r="C310" s="176" t="s">
        <v>594</v>
      </c>
      <c r="D310" s="175"/>
      <c r="E310" s="148">
        <v>47.15</v>
      </c>
      <c r="F310" s="151"/>
      <c r="G310" s="151"/>
      <c r="H310" s="151"/>
      <c r="I310" s="151"/>
      <c r="J310" s="151"/>
      <c r="K310" s="151"/>
      <c r="L310" s="151"/>
      <c r="M310" s="151"/>
      <c r="N310" s="142"/>
      <c r="O310" s="142"/>
      <c r="P310" s="142"/>
      <c r="Q310" s="142"/>
      <c r="R310" s="142"/>
      <c r="S310" s="142"/>
      <c r="T310" s="143"/>
      <c r="U310" s="142"/>
      <c r="V310" s="137"/>
      <c r="W310" s="137"/>
      <c r="X310" s="137"/>
      <c r="Y310" s="137"/>
      <c r="Z310" s="137"/>
      <c r="AA310" s="137"/>
      <c r="AB310" s="137"/>
      <c r="AC310" s="137"/>
      <c r="AD310" s="137"/>
      <c r="AE310" s="137" t="s">
        <v>155</v>
      </c>
      <c r="AF310" s="137">
        <v>0</v>
      </c>
      <c r="AG310" s="137"/>
      <c r="AH310" s="137"/>
      <c r="AI310" s="137"/>
      <c r="AJ310" s="137"/>
      <c r="AK310" s="137"/>
      <c r="AL310" s="137"/>
      <c r="AM310" s="137"/>
      <c r="AN310" s="137"/>
      <c r="AO310" s="137"/>
      <c r="AP310" s="137"/>
      <c r="AQ310" s="137"/>
      <c r="AR310" s="137"/>
      <c r="AS310" s="137"/>
      <c r="AT310" s="137"/>
      <c r="AU310" s="137"/>
      <c r="AV310" s="137"/>
      <c r="AW310" s="137"/>
      <c r="AX310" s="137"/>
      <c r="AY310" s="137"/>
      <c r="AZ310" s="137"/>
      <c r="BA310" s="137"/>
      <c r="BB310" s="137"/>
      <c r="BC310" s="137"/>
      <c r="BD310" s="137"/>
      <c r="BE310" s="137"/>
      <c r="BF310" s="137"/>
      <c r="BG310" s="137"/>
      <c r="BH310" s="137"/>
    </row>
    <row r="311" spans="1:60" outlineLevel="1" x14ac:dyDescent="0.2">
      <c r="A311" s="138"/>
      <c r="B311" s="138"/>
      <c r="C311" s="176" t="s">
        <v>595</v>
      </c>
      <c r="D311" s="175"/>
      <c r="E311" s="148">
        <v>25.3</v>
      </c>
      <c r="F311" s="151"/>
      <c r="G311" s="151"/>
      <c r="H311" s="151"/>
      <c r="I311" s="151"/>
      <c r="J311" s="151"/>
      <c r="K311" s="151"/>
      <c r="L311" s="151"/>
      <c r="M311" s="151"/>
      <c r="N311" s="142"/>
      <c r="O311" s="142"/>
      <c r="P311" s="142"/>
      <c r="Q311" s="142"/>
      <c r="R311" s="142"/>
      <c r="S311" s="142"/>
      <c r="T311" s="143"/>
      <c r="U311" s="142"/>
      <c r="V311" s="137"/>
      <c r="W311" s="137"/>
      <c r="X311" s="137"/>
      <c r="Y311" s="137"/>
      <c r="Z311" s="137"/>
      <c r="AA311" s="137"/>
      <c r="AB311" s="137"/>
      <c r="AC311" s="137"/>
      <c r="AD311" s="137"/>
      <c r="AE311" s="137" t="s">
        <v>155</v>
      </c>
      <c r="AF311" s="137">
        <v>0</v>
      </c>
      <c r="AG311" s="137"/>
      <c r="AH311" s="137"/>
      <c r="AI311" s="137"/>
      <c r="AJ311" s="137"/>
      <c r="AK311" s="137"/>
      <c r="AL311" s="137"/>
      <c r="AM311" s="137"/>
      <c r="AN311" s="137"/>
      <c r="AO311" s="137"/>
      <c r="AP311" s="137"/>
      <c r="AQ311" s="137"/>
      <c r="AR311" s="137"/>
      <c r="AS311" s="137"/>
      <c r="AT311" s="137"/>
      <c r="AU311" s="137"/>
      <c r="AV311" s="137"/>
      <c r="AW311" s="137"/>
      <c r="AX311" s="137"/>
      <c r="AY311" s="137"/>
      <c r="AZ311" s="137"/>
      <c r="BA311" s="137"/>
      <c r="BB311" s="137"/>
      <c r="BC311" s="137"/>
      <c r="BD311" s="137"/>
      <c r="BE311" s="137"/>
      <c r="BF311" s="137"/>
      <c r="BG311" s="137"/>
      <c r="BH311" s="137"/>
    </row>
    <row r="312" spans="1:60" outlineLevel="1" x14ac:dyDescent="0.2">
      <c r="A312" s="138">
        <v>98</v>
      </c>
      <c r="B312" s="138" t="s">
        <v>601</v>
      </c>
      <c r="C312" s="173" t="s">
        <v>602</v>
      </c>
      <c r="D312" s="142" t="s">
        <v>181</v>
      </c>
      <c r="E312" s="147">
        <v>6.4</v>
      </c>
      <c r="F312" s="369"/>
      <c r="G312" s="151">
        <f>E312*F312</f>
        <v>0</v>
      </c>
      <c r="H312" s="151">
        <v>0</v>
      </c>
      <c r="I312" s="151">
        <f>ROUND(E312*H312,2)</f>
        <v>0</v>
      </c>
      <c r="J312" s="151">
        <v>1117</v>
      </c>
      <c r="K312" s="151">
        <f>ROUND(E312*J312,2)</f>
        <v>7148.8</v>
      </c>
      <c r="L312" s="151">
        <v>21</v>
      </c>
      <c r="M312" s="151">
        <f>G312*(1+L312/100)</f>
        <v>0</v>
      </c>
      <c r="N312" s="142">
        <v>0</v>
      </c>
      <c r="O312" s="142">
        <f>ROUND(E312*N312,5)</f>
        <v>0</v>
      </c>
      <c r="P312" s="142">
        <v>0</v>
      </c>
      <c r="Q312" s="142">
        <f>ROUND(E312*P312,5)</f>
        <v>0</v>
      </c>
      <c r="R312" s="142"/>
      <c r="S312" s="142"/>
      <c r="T312" s="143">
        <v>1.609</v>
      </c>
      <c r="U312" s="142">
        <f>ROUND(E312*T312,2)</f>
        <v>10.3</v>
      </c>
      <c r="V312" s="137"/>
      <c r="W312" s="137"/>
      <c r="X312" s="137"/>
      <c r="Y312" s="137"/>
      <c r="Z312" s="137"/>
      <c r="AA312" s="137"/>
      <c r="AB312" s="137"/>
      <c r="AC312" s="137"/>
      <c r="AD312" s="137"/>
      <c r="AE312" s="137" t="s">
        <v>153</v>
      </c>
      <c r="AF312" s="137"/>
      <c r="AG312" s="137"/>
      <c r="AH312" s="137"/>
      <c r="AI312" s="137"/>
      <c r="AJ312" s="137"/>
      <c r="AK312" s="137"/>
      <c r="AL312" s="137"/>
      <c r="AM312" s="137"/>
      <c r="AN312" s="137"/>
      <c r="AO312" s="137"/>
      <c r="AP312" s="137"/>
      <c r="AQ312" s="137"/>
      <c r="AR312" s="137"/>
      <c r="AS312" s="137"/>
      <c r="AT312" s="137"/>
      <c r="AU312" s="137"/>
      <c r="AV312" s="137"/>
      <c r="AW312" s="137"/>
      <c r="AX312" s="137"/>
      <c r="AY312" s="137"/>
      <c r="AZ312" s="137"/>
      <c r="BA312" s="137"/>
      <c r="BB312" s="137"/>
      <c r="BC312" s="137"/>
      <c r="BD312" s="137"/>
      <c r="BE312" s="137"/>
      <c r="BF312" s="137"/>
      <c r="BG312" s="137"/>
      <c r="BH312" s="137"/>
    </row>
    <row r="313" spans="1:60" x14ac:dyDescent="0.2">
      <c r="A313" s="139" t="s">
        <v>148</v>
      </c>
      <c r="B313" s="139" t="s">
        <v>89</v>
      </c>
      <c r="C313" s="174" t="s">
        <v>90</v>
      </c>
      <c r="D313" s="144"/>
      <c r="E313" s="149"/>
      <c r="F313" s="152"/>
      <c r="G313" s="152">
        <f>SUMIF(AE314:AE354,"&lt;&gt;NOR",G314:G354)</f>
        <v>0</v>
      </c>
      <c r="H313" s="152"/>
      <c r="I313" s="152">
        <f>SUM(I314:I354)</f>
        <v>444117.43000000005</v>
      </c>
      <c r="J313" s="152"/>
      <c r="K313" s="152">
        <f>SUM(K314:K354)</f>
        <v>204560.59</v>
      </c>
      <c r="L313" s="152"/>
      <c r="M313" s="152">
        <f>SUM(M314:M354)</f>
        <v>0</v>
      </c>
      <c r="N313" s="144"/>
      <c r="O313" s="144">
        <f>SUM(O314:O354)</f>
        <v>5.3442800000000004</v>
      </c>
      <c r="P313" s="144"/>
      <c r="Q313" s="144">
        <f>SUM(Q314:Q354)</f>
        <v>2.8875000000000002</v>
      </c>
      <c r="R313" s="144"/>
      <c r="S313" s="144"/>
      <c r="T313" s="145"/>
      <c r="U313" s="144">
        <f>SUM(U314:U354)</f>
        <v>370.4</v>
      </c>
      <c r="AE313" t="s">
        <v>149</v>
      </c>
    </row>
    <row r="314" spans="1:60" outlineLevel="1" x14ac:dyDescent="0.2">
      <c r="A314" s="138">
        <v>99</v>
      </c>
      <c r="B314" s="138" t="s">
        <v>603</v>
      </c>
      <c r="C314" s="173" t="s">
        <v>604</v>
      </c>
      <c r="D314" s="142" t="s">
        <v>152</v>
      </c>
      <c r="E314" s="147">
        <v>231</v>
      </c>
      <c r="F314" s="369"/>
      <c r="G314" s="151">
        <f>E314*F314</f>
        <v>0</v>
      </c>
      <c r="H314" s="151">
        <v>0</v>
      </c>
      <c r="I314" s="151">
        <f>ROUND(E314*H314,2)</f>
        <v>0</v>
      </c>
      <c r="J314" s="151">
        <v>86.4</v>
      </c>
      <c r="K314" s="151">
        <f>ROUND(E314*J314,2)</f>
        <v>19958.400000000001</v>
      </c>
      <c r="L314" s="151">
        <v>21</v>
      </c>
      <c r="M314" s="151">
        <f>G314*(1+L314/100)</f>
        <v>0</v>
      </c>
      <c r="N314" s="142">
        <v>0</v>
      </c>
      <c r="O314" s="142">
        <f>ROUND(E314*N314,5)</f>
        <v>0</v>
      </c>
      <c r="P314" s="142">
        <v>1.2500000000000001E-2</v>
      </c>
      <c r="Q314" s="142">
        <f>ROUND(E314*P314,5)</f>
        <v>2.8875000000000002</v>
      </c>
      <c r="R314" s="142"/>
      <c r="S314" s="142"/>
      <c r="T314" s="143">
        <v>0.20899999999999999</v>
      </c>
      <c r="U314" s="142">
        <f>ROUND(E314*T314,2)</f>
        <v>48.28</v>
      </c>
      <c r="V314" s="137"/>
      <c r="W314" s="137"/>
      <c r="X314" s="137"/>
      <c r="Y314" s="137"/>
      <c r="Z314" s="137"/>
      <c r="AA314" s="137"/>
      <c r="AB314" s="137"/>
      <c r="AC314" s="137"/>
      <c r="AD314" s="137"/>
      <c r="AE314" s="137" t="s">
        <v>153</v>
      </c>
      <c r="AF314" s="137"/>
      <c r="AG314" s="137"/>
      <c r="AH314" s="137"/>
      <c r="AI314" s="137"/>
      <c r="AJ314" s="137"/>
      <c r="AK314" s="137"/>
      <c r="AL314" s="137"/>
      <c r="AM314" s="137"/>
      <c r="AN314" s="137"/>
      <c r="AO314" s="137"/>
      <c r="AP314" s="137"/>
      <c r="AQ314" s="137"/>
      <c r="AR314" s="137"/>
      <c r="AS314" s="137"/>
      <c r="AT314" s="137"/>
      <c r="AU314" s="137"/>
      <c r="AV314" s="137"/>
      <c r="AW314" s="137"/>
      <c r="AX314" s="137"/>
      <c r="AY314" s="137"/>
      <c r="AZ314" s="137"/>
      <c r="BA314" s="137"/>
      <c r="BB314" s="137"/>
      <c r="BC314" s="137"/>
      <c r="BD314" s="137"/>
      <c r="BE314" s="137"/>
      <c r="BF314" s="137"/>
      <c r="BG314" s="137"/>
      <c r="BH314" s="137"/>
    </row>
    <row r="315" spans="1:60" outlineLevel="1" x14ac:dyDescent="0.2">
      <c r="A315" s="138"/>
      <c r="B315" s="138"/>
      <c r="C315" s="176" t="s">
        <v>605</v>
      </c>
      <c r="D315" s="175"/>
      <c r="E315" s="148">
        <v>231</v>
      </c>
      <c r="F315" s="151"/>
      <c r="G315" s="151"/>
      <c r="H315" s="151"/>
      <c r="I315" s="151"/>
      <c r="J315" s="151"/>
      <c r="K315" s="151"/>
      <c r="L315" s="151"/>
      <c r="M315" s="151"/>
      <c r="N315" s="142"/>
      <c r="O315" s="142"/>
      <c r="P315" s="142"/>
      <c r="Q315" s="142"/>
      <c r="R315" s="142"/>
      <c r="S315" s="142"/>
      <c r="T315" s="143"/>
      <c r="U315" s="142"/>
      <c r="V315" s="137"/>
      <c r="W315" s="137"/>
      <c r="X315" s="137"/>
      <c r="Y315" s="137"/>
      <c r="Z315" s="137"/>
      <c r="AA315" s="137"/>
      <c r="AB315" s="137"/>
      <c r="AC315" s="137"/>
      <c r="AD315" s="137"/>
      <c r="AE315" s="137" t="s">
        <v>155</v>
      </c>
      <c r="AF315" s="137">
        <v>0</v>
      </c>
      <c r="AG315" s="137"/>
      <c r="AH315" s="137"/>
      <c r="AI315" s="137"/>
      <c r="AJ315" s="137"/>
      <c r="AK315" s="137"/>
      <c r="AL315" s="137"/>
      <c r="AM315" s="137"/>
      <c r="AN315" s="137"/>
      <c r="AO315" s="137"/>
      <c r="AP315" s="137"/>
      <c r="AQ315" s="137"/>
      <c r="AR315" s="137"/>
      <c r="AS315" s="137"/>
      <c r="AT315" s="137"/>
      <c r="AU315" s="137"/>
      <c r="AV315" s="137"/>
      <c r="AW315" s="137"/>
      <c r="AX315" s="137"/>
      <c r="AY315" s="137"/>
      <c r="AZ315" s="137"/>
      <c r="BA315" s="137"/>
      <c r="BB315" s="137"/>
      <c r="BC315" s="137"/>
      <c r="BD315" s="137"/>
      <c r="BE315" s="137"/>
      <c r="BF315" s="137"/>
      <c r="BG315" s="137"/>
      <c r="BH315" s="137"/>
    </row>
    <row r="316" spans="1:60" outlineLevel="1" x14ac:dyDescent="0.2">
      <c r="A316" s="138">
        <v>100</v>
      </c>
      <c r="B316" s="138" t="s">
        <v>550</v>
      </c>
      <c r="C316" s="173" t="s">
        <v>551</v>
      </c>
      <c r="D316" s="142" t="s">
        <v>181</v>
      </c>
      <c r="E316" s="147">
        <v>2.9</v>
      </c>
      <c r="F316" s="369"/>
      <c r="G316" s="151">
        <f t="shared" ref="G316:G318" si="17">E316*F316</f>
        <v>0</v>
      </c>
      <c r="H316" s="151">
        <v>0</v>
      </c>
      <c r="I316" s="151">
        <f>ROUND(E316*H316,2)</f>
        <v>0</v>
      </c>
      <c r="J316" s="151">
        <v>651</v>
      </c>
      <c r="K316" s="151">
        <f>ROUND(E316*J316,2)</f>
        <v>1887.9</v>
      </c>
      <c r="L316" s="151">
        <v>21</v>
      </c>
      <c r="M316" s="151">
        <f>G316*(1+L316/100)</f>
        <v>0</v>
      </c>
      <c r="N316" s="142">
        <v>0</v>
      </c>
      <c r="O316" s="142">
        <f>ROUND(E316*N316,5)</f>
        <v>0</v>
      </c>
      <c r="P316" s="142">
        <v>0</v>
      </c>
      <c r="Q316" s="142">
        <f>ROUND(E316*P316,5)</f>
        <v>0</v>
      </c>
      <c r="R316" s="142"/>
      <c r="S316" s="142"/>
      <c r="T316" s="143">
        <v>2.0089999999999999</v>
      </c>
      <c r="U316" s="142">
        <f>ROUND(E316*T316,2)</f>
        <v>5.83</v>
      </c>
      <c r="V316" s="137"/>
      <c r="W316" s="137"/>
      <c r="X316" s="137"/>
      <c r="Y316" s="137"/>
      <c r="Z316" s="137"/>
      <c r="AA316" s="137"/>
      <c r="AB316" s="137"/>
      <c r="AC316" s="137"/>
      <c r="AD316" s="137"/>
      <c r="AE316" s="137" t="s">
        <v>153</v>
      </c>
      <c r="AF316" s="137"/>
      <c r="AG316" s="137"/>
      <c r="AH316" s="137"/>
      <c r="AI316" s="137"/>
      <c r="AJ316" s="137"/>
      <c r="AK316" s="137"/>
      <c r="AL316" s="137"/>
      <c r="AM316" s="137"/>
      <c r="AN316" s="137"/>
      <c r="AO316" s="137"/>
      <c r="AP316" s="137"/>
      <c r="AQ316" s="137"/>
      <c r="AR316" s="137"/>
      <c r="AS316" s="137"/>
      <c r="AT316" s="137"/>
      <c r="AU316" s="137"/>
      <c r="AV316" s="137"/>
      <c r="AW316" s="137"/>
      <c r="AX316" s="137"/>
      <c r="AY316" s="137"/>
      <c r="AZ316" s="137"/>
      <c r="BA316" s="137"/>
      <c r="BB316" s="137"/>
      <c r="BC316" s="137"/>
      <c r="BD316" s="137"/>
      <c r="BE316" s="137"/>
      <c r="BF316" s="137"/>
      <c r="BG316" s="137"/>
      <c r="BH316" s="137"/>
    </row>
    <row r="317" spans="1:60" outlineLevel="1" x14ac:dyDescent="0.2">
      <c r="A317" s="138">
        <v>101</v>
      </c>
      <c r="B317" s="138" t="s">
        <v>552</v>
      </c>
      <c r="C317" s="173" t="s">
        <v>553</v>
      </c>
      <c r="D317" s="142" t="s">
        <v>181</v>
      </c>
      <c r="E317" s="147">
        <v>5.8</v>
      </c>
      <c r="F317" s="369"/>
      <c r="G317" s="151">
        <f t="shared" si="17"/>
        <v>0</v>
      </c>
      <c r="H317" s="151">
        <v>0</v>
      </c>
      <c r="I317" s="151">
        <f>ROUND(E317*H317,2)</f>
        <v>0</v>
      </c>
      <c r="J317" s="151">
        <v>311</v>
      </c>
      <c r="K317" s="151">
        <f>ROUND(E317*J317,2)</f>
        <v>1803.8</v>
      </c>
      <c r="L317" s="151">
        <v>21</v>
      </c>
      <c r="M317" s="151">
        <f>G317*(1+L317/100)</f>
        <v>0</v>
      </c>
      <c r="N317" s="142">
        <v>0</v>
      </c>
      <c r="O317" s="142">
        <f>ROUND(E317*N317,5)</f>
        <v>0</v>
      </c>
      <c r="P317" s="142">
        <v>0</v>
      </c>
      <c r="Q317" s="142">
        <f>ROUND(E317*P317,5)</f>
        <v>0</v>
      </c>
      <c r="R317" s="142"/>
      <c r="S317" s="142"/>
      <c r="T317" s="143">
        <v>0.95899999999999996</v>
      </c>
      <c r="U317" s="142">
        <f>ROUND(E317*T317,2)</f>
        <v>5.56</v>
      </c>
      <c r="V317" s="137"/>
      <c r="W317" s="137"/>
      <c r="X317" s="137"/>
      <c r="Y317" s="137"/>
      <c r="Z317" s="137"/>
      <c r="AA317" s="137"/>
      <c r="AB317" s="137"/>
      <c r="AC317" s="137"/>
      <c r="AD317" s="137"/>
      <c r="AE317" s="137" t="s">
        <v>153</v>
      </c>
      <c r="AF317" s="137"/>
      <c r="AG317" s="137"/>
      <c r="AH317" s="137"/>
      <c r="AI317" s="137"/>
      <c r="AJ317" s="137"/>
      <c r="AK317" s="137"/>
      <c r="AL317" s="137"/>
      <c r="AM317" s="137"/>
      <c r="AN317" s="137"/>
      <c r="AO317" s="137"/>
      <c r="AP317" s="137"/>
      <c r="AQ317" s="137"/>
      <c r="AR317" s="137"/>
      <c r="AS317" s="137"/>
      <c r="AT317" s="137"/>
      <c r="AU317" s="137"/>
      <c r="AV317" s="137"/>
      <c r="AW317" s="137"/>
      <c r="AX317" s="137"/>
      <c r="AY317" s="137"/>
      <c r="AZ317" s="137"/>
      <c r="BA317" s="137"/>
      <c r="BB317" s="137"/>
      <c r="BC317" s="137"/>
      <c r="BD317" s="137"/>
      <c r="BE317" s="137"/>
      <c r="BF317" s="137"/>
      <c r="BG317" s="137"/>
      <c r="BH317" s="137"/>
    </row>
    <row r="318" spans="1:60" outlineLevel="1" x14ac:dyDescent="0.2">
      <c r="A318" s="138">
        <v>102</v>
      </c>
      <c r="B318" s="138" t="s">
        <v>606</v>
      </c>
      <c r="C318" s="173" t="s">
        <v>607</v>
      </c>
      <c r="D318" s="142" t="s">
        <v>152</v>
      </c>
      <c r="E318" s="147">
        <v>107.4</v>
      </c>
      <c r="F318" s="369"/>
      <c r="G318" s="151">
        <f t="shared" si="17"/>
        <v>0</v>
      </c>
      <c r="H318" s="151">
        <v>32.549999999999997</v>
      </c>
      <c r="I318" s="151">
        <f>ROUND(E318*H318,2)</f>
        <v>3495.87</v>
      </c>
      <c r="J318" s="151">
        <v>133.94999999999999</v>
      </c>
      <c r="K318" s="151">
        <f>ROUND(E318*J318,2)</f>
        <v>14386.23</v>
      </c>
      <c r="L318" s="151">
        <v>21</v>
      </c>
      <c r="M318" s="151">
        <f>G318*(1+L318/100)</f>
        <v>0</v>
      </c>
      <c r="N318" s="142">
        <v>3.0000000000000001E-3</v>
      </c>
      <c r="O318" s="142">
        <f>ROUND(E318*N318,5)</f>
        <v>0.32219999999999999</v>
      </c>
      <c r="P318" s="142">
        <v>0</v>
      </c>
      <c r="Q318" s="142">
        <f>ROUND(E318*P318,5)</f>
        <v>0</v>
      </c>
      <c r="R318" s="142"/>
      <c r="S318" s="142"/>
      <c r="T318" s="143">
        <v>0.28000000000000003</v>
      </c>
      <c r="U318" s="142">
        <f>ROUND(E318*T318,2)</f>
        <v>30.07</v>
      </c>
      <c r="V318" s="137"/>
      <c r="W318" s="137"/>
      <c r="X318" s="137"/>
      <c r="Y318" s="137"/>
      <c r="Z318" s="137"/>
      <c r="AA318" s="137"/>
      <c r="AB318" s="137"/>
      <c r="AC318" s="137"/>
      <c r="AD318" s="137"/>
      <c r="AE318" s="137" t="s">
        <v>153</v>
      </c>
      <c r="AF318" s="137"/>
      <c r="AG318" s="137"/>
      <c r="AH318" s="137"/>
      <c r="AI318" s="137"/>
      <c r="AJ318" s="137"/>
      <c r="AK318" s="137"/>
      <c r="AL318" s="137"/>
      <c r="AM318" s="137"/>
      <c r="AN318" s="137"/>
      <c r="AO318" s="137"/>
      <c r="AP318" s="137"/>
      <c r="AQ318" s="137"/>
      <c r="AR318" s="137"/>
      <c r="AS318" s="137"/>
      <c r="AT318" s="137"/>
      <c r="AU318" s="137"/>
      <c r="AV318" s="137"/>
      <c r="AW318" s="137"/>
      <c r="AX318" s="137"/>
      <c r="AY318" s="137"/>
      <c r="AZ318" s="137"/>
      <c r="BA318" s="137"/>
      <c r="BB318" s="137"/>
      <c r="BC318" s="137"/>
      <c r="BD318" s="137"/>
      <c r="BE318" s="137"/>
      <c r="BF318" s="137"/>
      <c r="BG318" s="137"/>
      <c r="BH318" s="137"/>
    </row>
    <row r="319" spans="1:60" outlineLevel="1" x14ac:dyDescent="0.2">
      <c r="A319" s="138"/>
      <c r="B319" s="138"/>
      <c r="C319" s="176" t="s">
        <v>608</v>
      </c>
      <c r="D319" s="175"/>
      <c r="E319" s="148">
        <v>58.8</v>
      </c>
      <c r="F319" s="151"/>
      <c r="G319" s="151"/>
      <c r="H319" s="151"/>
      <c r="I319" s="151"/>
      <c r="J319" s="151"/>
      <c r="K319" s="151"/>
      <c r="L319" s="151"/>
      <c r="M319" s="151"/>
      <c r="N319" s="142"/>
      <c r="O319" s="142"/>
      <c r="P319" s="142"/>
      <c r="Q319" s="142"/>
      <c r="R319" s="142"/>
      <c r="S319" s="142"/>
      <c r="T319" s="143"/>
      <c r="U319" s="142"/>
      <c r="V319" s="137"/>
      <c r="W319" s="137"/>
      <c r="X319" s="137"/>
      <c r="Y319" s="137"/>
      <c r="Z319" s="137"/>
      <c r="AA319" s="137"/>
      <c r="AB319" s="137"/>
      <c r="AC319" s="137"/>
      <c r="AD319" s="137"/>
      <c r="AE319" s="137" t="s">
        <v>155</v>
      </c>
      <c r="AF319" s="137">
        <v>0</v>
      </c>
      <c r="AG319" s="137"/>
      <c r="AH319" s="137"/>
      <c r="AI319" s="137"/>
      <c r="AJ319" s="137"/>
      <c r="AK319" s="137"/>
      <c r="AL319" s="137"/>
      <c r="AM319" s="137"/>
      <c r="AN319" s="137"/>
      <c r="AO319" s="137"/>
      <c r="AP319" s="137"/>
      <c r="AQ319" s="137"/>
      <c r="AR319" s="137"/>
      <c r="AS319" s="137"/>
      <c r="AT319" s="137"/>
      <c r="AU319" s="137"/>
      <c r="AV319" s="137"/>
      <c r="AW319" s="137"/>
      <c r="AX319" s="137"/>
      <c r="AY319" s="137"/>
      <c r="AZ319" s="137"/>
      <c r="BA319" s="137"/>
      <c r="BB319" s="137"/>
      <c r="BC319" s="137"/>
      <c r="BD319" s="137"/>
      <c r="BE319" s="137"/>
      <c r="BF319" s="137"/>
      <c r="BG319" s="137"/>
      <c r="BH319" s="137"/>
    </row>
    <row r="320" spans="1:60" outlineLevel="1" x14ac:dyDescent="0.2">
      <c r="A320" s="138"/>
      <c r="B320" s="138"/>
      <c r="C320" s="176" t="s">
        <v>609</v>
      </c>
      <c r="D320" s="175"/>
      <c r="E320" s="148">
        <v>16.5</v>
      </c>
      <c r="F320" s="151"/>
      <c r="G320" s="151"/>
      <c r="H320" s="151"/>
      <c r="I320" s="151"/>
      <c r="J320" s="151"/>
      <c r="K320" s="151"/>
      <c r="L320" s="151"/>
      <c r="M320" s="151"/>
      <c r="N320" s="142"/>
      <c r="O320" s="142"/>
      <c r="P320" s="142"/>
      <c r="Q320" s="142"/>
      <c r="R320" s="142"/>
      <c r="S320" s="142"/>
      <c r="T320" s="143"/>
      <c r="U320" s="142"/>
      <c r="V320" s="137"/>
      <c r="W320" s="137"/>
      <c r="X320" s="137"/>
      <c r="Y320" s="137"/>
      <c r="Z320" s="137"/>
      <c r="AA320" s="137"/>
      <c r="AB320" s="137"/>
      <c r="AC320" s="137"/>
      <c r="AD320" s="137"/>
      <c r="AE320" s="137" t="s">
        <v>155</v>
      </c>
      <c r="AF320" s="137">
        <v>0</v>
      </c>
      <c r="AG320" s="137"/>
      <c r="AH320" s="137"/>
      <c r="AI320" s="137"/>
      <c r="AJ320" s="137"/>
      <c r="AK320" s="137"/>
      <c r="AL320" s="137"/>
      <c r="AM320" s="137"/>
      <c r="AN320" s="137"/>
      <c r="AO320" s="137"/>
      <c r="AP320" s="137"/>
      <c r="AQ320" s="137"/>
      <c r="AR320" s="137"/>
      <c r="AS320" s="137"/>
      <c r="AT320" s="137"/>
      <c r="AU320" s="137"/>
      <c r="AV320" s="137"/>
      <c r="AW320" s="137"/>
      <c r="AX320" s="137"/>
      <c r="AY320" s="137"/>
      <c r="AZ320" s="137"/>
      <c r="BA320" s="137"/>
      <c r="BB320" s="137"/>
      <c r="BC320" s="137"/>
      <c r="BD320" s="137"/>
      <c r="BE320" s="137"/>
      <c r="BF320" s="137"/>
      <c r="BG320" s="137"/>
      <c r="BH320" s="137"/>
    </row>
    <row r="321" spans="1:60" outlineLevel="1" x14ac:dyDescent="0.2">
      <c r="A321" s="138"/>
      <c r="B321" s="138"/>
      <c r="C321" s="176" t="s">
        <v>610</v>
      </c>
      <c r="D321" s="175"/>
      <c r="E321" s="148">
        <v>14.7</v>
      </c>
      <c r="F321" s="151"/>
      <c r="G321" s="151"/>
      <c r="H321" s="151"/>
      <c r="I321" s="151"/>
      <c r="J321" s="151"/>
      <c r="K321" s="151"/>
      <c r="L321" s="151"/>
      <c r="M321" s="151"/>
      <c r="N321" s="142"/>
      <c r="O321" s="142"/>
      <c r="P321" s="142"/>
      <c r="Q321" s="142"/>
      <c r="R321" s="142"/>
      <c r="S321" s="142"/>
      <c r="T321" s="143"/>
      <c r="U321" s="142"/>
      <c r="V321" s="137"/>
      <c r="W321" s="137"/>
      <c r="X321" s="137"/>
      <c r="Y321" s="137"/>
      <c r="Z321" s="137"/>
      <c r="AA321" s="137"/>
      <c r="AB321" s="137"/>
      <c r="AC321" s="137"/>
      <c r="AD321" s="137"/>
      <c r="AE321" s="137" t="s">
        <v>155</v>
      </c>
      <c r="AF321" s="137">
        <v>0</v>
      </c>
      <c r="AG321" s="137"/>
      <c r="AH321" s="137"/>
      <c r="AI321" s="137"/>
      <c r="AJ321" s="137"/>
      <c r="AK321" s="137"/>
      <c r="AL321" s="137"/>
      <c r="AM321" s="137"/>
      <c r="AN321" s="137"/>
      <c r="AO321" s="137"/>
      <c r="AP321" s="137"/>
      <c r="AQ321" s="137"/>
      <c r="AR321" s="137"/>
      <c r="AS321" s="137"/>
      <c r="AT321" s="137"/>
      <c r="AU321" s="137"/>
      <c r="AV321" s="137"/>
      <c r="AW321" s="137"/>
      <c r="AX321" s="137"/>
      <c r="AY321" s="137"/>
      <c r="AZ321" s="137"/>
      <c r="BA321" s="137"/>
      <c r="BB321" s="137"/>
      <c r="BC321" s="137"/>
      <c r="BD321" s="137"/>
      <c r="BE321" s="137"/>
      <c r="BF321" s="137"/>
      <c r="BG321" s="137"/>
      <c r="BH321" s="137"/>
    </row>
    <row r="322" spans="1:60" outlineLevel="1" x14ac:dyDescent="0.2">
      <c r="A322" s="138"/>
      <c r="B322" s="138"/>
      <c r="C322" s="176" t="s">
        <v>611</v>
      </c>
      <c r="D322" s="175"/>
      <c r="E322" s="148">
        <v>6.6</v>
      </c>
      <c r="F322" s="151"/>
      <c r="G322" s="151"/>
      <c r="H322" s="151"/>
      <c r="I322" s="151"/>
      <c r="J322" s="151"/>
      <c r="K322" s="151"/>
      <c r="L322" s="151"/>
      <c r="M322" s="151"/>
      <c r="N322" s="142"/>
      <c r="O322" s="142"/>
      <c r="P322" s="142"/>
      <c r="Q322" s="142"/>
      <c r="R322" s="142"/>
      <c r="S322" s="142"/>
      <c r="T322" s="143"/>
      <c r="U322" s="142"/>
      <c r="V322" s="137"/>
      <c r="W322" s="137"/>
      <c r="X322" s="137"/>
      <c r="Y322" s="137"/>
      <c r="Z322" s="137"/>
      <c r="AA322" s="137"/>
      <c r="AB322" s="137"/>
      <c r="AC322" s="137"/>
      <c r="AD322" s="137"/>
      <c r="AE322" s="137" t="s">
        <v>155</v>
      </c>
      <c r="AF322" s="137">
        <v>0</v>
      </c>
      <c r="AG322" s="137"/>
      <c r="AH322" s="137"/>
      <c r="AI322" s="137"/>
      <c r="AJ322" s="137"/>
      <c r="AK322" s="137"/>
      <c r="AL322" s="137"/>
      <c r="AM322" s="137"/>
      <c r="AN322" s="137"/>
      <c r="AO322" s="137"/>
      <c r="AP322" s="137"/>
      <c r="AQ322" s="137"/>
      <c r="AR322" s="137"/>
      <c r="AS322" s="137"/>
      <c r="AT322" s="137"/>
      <c r="AU322" s="137"/>
      <c r="AV322" s="137"/>
      <c r="AW322" s="137"/>
      <c r="AX322" s="137"/>
      <c r="AY322" s="137"/>
      <c r="AZ322" s="137"/>
      <c r="BA322" s="137"/>
      <c r="BB322" s="137"/>
      <c r="BC322" s="137"/>
      <c r="BD322" s="137"/>
      <c r="BE322" s="137"/>
      <c r="BF322" s="137"/>
      <c r="BG322" s="137"/>
      <c r="BH322" s="137"/>
    </row>
    <row r="323" spans="1:60" outlineLevel="1" x14ac:dyDescent="0.2">
      <c r="A323" s="138"/>
      <c r="B323" s="138"/>
      <c r="C323" s="176" t="s">
        <v>612</v>
      </c>
      <c r="D323" s="175"/>
      <c r="E323" s="148">
        <v>10.8</v>
      </c>
      <c r="F323" s="151"/>
      <c r="G323" s="151"/>
      <c r="H323" s="151"/>
      <c r="I323" s="151"/>
      <c r="J323" s="151"/>
      <c r="K323" s="151"/>
      <c r="L323" s="151"/>
      <c r="M323" s="151"/>
      <c r="N323" s="142"/>
      <c r="O323" s="142"/>
      <c r="P323" s="142"/>
      <c r="Q323" s="142"/>
      <c r="R323" s="142"/>
      <c r="S323" s="142"/>
      <c r="T323" s="143"/>
      <c r="U323" s="142"/>
      <c r="V323" s="137"/>
      <c r="W323" s="137"/>
      <c r="X323" s="137"/>
      <c r="Y323" s="137"/>
      <c r="Z323" s="137"/>
      <c r="AA323" s="137"/>
      <c r="AB323" s="137"/>
      <c r="AC323" s="137"/>
      <c r="AD323" s="137"/>
      <c r="AE323" s="137" t="s">
        <v>155</v>
      </c>
      <c r="AF323" s="137">
        <v>0</v>
      </c>
      <c r="AG323" s="137"/>
      <c r="AH323" s="137"/>
      <c r="AI323" s="137"/>
      <c r="AJ323" s="137"/>
      <c r="AK323" s="137"/>
      <c r="AL323" s="137"/>
      <c r="AM323" s="137"/>
      <c r="AN323" s="137"/>
      <c r="AO323" s="137"/>
      <c r="AP323" s="137"/>
      <c r="AQ323" s="137"/>
      <c r="AR323" s="137"/>
      <c r="AS323" s="137"/>
      <c r="AT323" s="137"/>
      <c r="AU323" s="137"/>
      <c r="AV323" s="137"/>
      <c r="AW323" s="137"/>
      <c r="AX323" s="137"/>
      <c r="AY323" s="137"/>
      <c r="AZ323" s="137"/>
      <c r="BA323" s="137"/>
      <c r="BB323" s="137"/>
      <c r="BC323" s="137"/>
      <c r="BD323" s="137"/>
      <c r="BE323" s="137"/>
      <c r="BF323" s="137"/>
      <c r="BG323" s="137"/>
      <c r="BH323" s="137"/>
    </row>
    <row r="324" spans="1:60" outlineLevel="1" x14ac:dyDescent="0.2">
      <c r="A324" s="138">
        <v>103</v>
      </c>
      <c r="B324" s="138" t="s">
        <v>613</v>
      </c>
      <c r="C324" s="173" t="s">
        <v>614</v>
      </c>
      <c r="D324" s="142" t="s">
        <v>152</v>
      </c>
      <c r="E324" s="147">
        <v>840.4</v>
      </c>
      <c r="F324" s="369"/>
      <c r="G324" s="151">
        <f>E324*F324</f>
        <v>0</v>
      </c>
      <c r="H324" s="151">
        <v>69.63</v>
      </c>
      <c r="I324" s="151">
        <f>ROUND(E324*H324,2)</f>
        <v>58517.05</v>
      </c>
      <c r="J324" s="151">
        <v>189.87</v>
      </c>
      <c r="K324" s="151">
        <f>ROUND(E324*J324,2)</f>
        <v>159566.75</v>
      </c>
      <c r="L324" s="151">
        <v>21</v>
      </c>
      <c r="M324" s="151">
        <f>G324*(1+L324/100)</f>
        <v>0</v>
      </c>
      <c r="N324" s="142">
        <v>2.5500000000000002E-3</v>
      </c>
      <c r="O324" s="142">
        <f>ROUND(E324*N324,5)</f>
        <v>2.1430199999999999</v>
      </c>
      <c r="P324" s="142">
        <v>0</v>
      </c>
      <c r="Q324" s="142">
        <f>ROUND(E324*P324,5)</f>
        <v>0</v>
      </c>
      <c r="R324" s="142"/>
      <c r="S324" s="142"/>
      <c r="T324" s="143">
        <v>0.31809999999999999</v>
      </c>
      <c r="U324" s="142">
        <f>ROUND(E324*T324,2)</f>
        <v>267.33</v>
      </c>
      <c r="V324" s="137"/>
      <c r="W324" s="137"/>
      <c r="X324" s="137"/>
      <c r="Y324" s="137"/>
      <c r="Z324" s="137"/>
      <c r="AA324" s="137"/>
      <c r="AB324" s="137"/>
      <c r="AC324" s="137"/>
      <c r="AD324" s="137"/>
      <c r="AE324" s="137" t="s">
        <v>153</v>
      </c>
      <c r="AF324" s="137"/>
      <c r="AG324" s="137"/>
      <c r="AH324" s="137"/>
      <c r="AI324" s="137"/>
      <c r="AJ324" s="137"/>
      <c r="AK324" s="137"/>
      <c r="AL324" s="137"/>
      <c r="AM324" s="137"/>
      <c r="AN324" s="137"/>
      <c r="AO324" s="137"/>
      <c r="AP324" s="137"/>
      <c r="AQ324" s="137"/>
      <c r="AR324" s="137"/>
      <c r="AS324" s="137"/>
      <c r="AT324" s="137"/>
      <c r="AU324" s="137"/>
      <c r="AV324" s="137"/>
      <c r="AW324" s="137"/>
      <c r="AX324" s="137"/>
      <c r="AY324" s="137"/>
      <c r="AZ324" s="137"/>
      <c r="BA324" s="137"/>
      <c r="BB324" s="137"/>
      <c r="BC324" s="137"/>
      <c r="BD324" s="137"/>
      <c r="BE324" s="137"/>
      <c r="BF324" s="137"/>
      <c r="BG324" s="137"/>
      <c r="BH324" s="137"/>
    </row>
    <row r="325" spans="1:60" outlineLevel="1" x14ac:dyDescent="0.2">
      <c r="A325" s="138"/>
      <c r="B325" s="138"/>
      <c r="C325" s="176" t="s">
        <v>615</v>
      </c>
      <c r="D325" s="175"/>
      <c r="E325" s="148">
        <v>237</v>
      </c>
      <c r="F325" s="151"/>
      <c r="G325" s="151"/>
      <c r="H325" s="151"/>
      <c r="I325" s="151"/>
      <c r="J325" s="151"/>
      <c r="K325" s="151"/>
      <c r="L325" s="151"/>
      <c r="M325" s="151"/>
      <c r="N325" s="142"/>
      <c r="O325" s="142"/>
      <c r="P325" s="142"/>
      <c r="Q325" s="142"/>
      <c r="R325" s="142"/>
      <c r="S325" s="142"/>
      <c r="T325" s="143"/>
      <c r="U325" s="142"/>
      <c r="V325" s="137"/>
      <c r="W325" s="137"/>
      <c r="X325" s="137"/>
      <c r="Y325" s="137"/>
      <c r="Z325" s="137"/>
      <c r="AA325" s="137"/>
      <c r="AB325" s="137"/>
      <c r="AC325" s="137"/>
      <c r="AD325" s="137"/>
      <c r="AE325" s="137" t="s">
        <v>155</v>
      </c>
      <c r="AF325" s="137">
        <v>0</v>
      </c>
      <c r="AG325" s="137"/>
      <c r="AH325" s="137"/>
      <c r="AI325" s="137"/>
      <c r="AJ325" s="137"/>
      <c r="AK325" s="137"/>
      <c r="AL325" s="137"/>
      <c r="AM325" s="137"/>
      <c r="AN325" s="137"/>
      <c r="AO325" s="137"/>
      <c r="AP325" s="137"/>
      <c r="AQ325" s="137"/>
      <c r="AR325" s="137"/>
      <c r="AS325" s="137"/>
      <c r="AT325" s="137"/>
      <c r="AU325" s="137"/>
      <c r="AV325" s="137"/>
      <c r="AW325" s="137"/>
      <c r="AX325" s="137"/>
      <c r="AY325" s="137"/>
      <c r="AZ325" s="137"/>
      <c r="BA325" s="137"/>
      <c r="BB325" s="137"/>
      <c r="BC325" s="137"/>
      <c r="BD325" s="137"/>
      <c r="BE325" s="137"/>
      <c r="BF325" s="137"/>
      <c r="BG325" s="137"/>
      <c r="BH325" s="137"/>
    </row>
    <row r="326" spans="1:60" outlineLevel="1" x14ac:dyDescent="0.2">
      <c r="A326" s="138"/>
      <c r="B326" s="138"/>
      <c r="C326" s="176" t="s">
        <v>616</v>
      </c>
      <c r="D326" s="175"/>
      <c r="E326" s="148">
        <v>41</v>
      </c>
      <c r="F326" s="151"/>
      <c r="G326" s="151"/>
      <c r="H326" s="151"/>
      <c r="I326" s="151"/>
      <c r="J326" s="151"/>
      <c r="K326" s="151"/>
      <c r="L326" s="151"/>
      <c r="M326" s="151"/>
      <c r="N326" s="142"/>
      <c r="O326" s="142"/>
      <c r="P326" s="142"/>
      <c r="Q326" s="142"/>
      <c r="R326" s="142"/>
      <c r="S326" s="142"/>
      <c r="T326" s="143"/>
      <c r="U326" s="142"/>
      <c r="V326" s="137"/>
      <c r="W326" s="137"/>
      <c r="X326" s="137"/>
      <c r="Y326" s="137"/>
      <c r="Z326" s="137"/>
      <c r="AA326" s="137"/>
      <c r="AB326" s="137"/>
      <c r="AC326" s="137"/>
      <c r="AD326" s="137"/>
      <c r="AE326" s="137" t="s">
        <v>155</v>
      </c>
      <c r="AF326" s="137">
        <v>0</v>
      </c>
      <c r="AG326" s="137"/>
      <c r="AH326" s="137"/>
      <c r="AI326" s="137"/>
      <c r="AJ326" s="137"/>
      <c r="AK326" s="137"/>
      <c r="AL326" s="137"/>
      <c r="AM326" s="137"/>
      <c r="AN326" s="137"/>
      <c r="AO326" s="137"/>
      <c r="AP326" s="137"/>
      <c r="AQ326" s="137"/>
      <c r="AR326" s="137"/>
      <c r="AS326" s="137"/>
      <c r="AT326" s="137"/>
      <c r="AU326" s="137"/>
      <c r="AV326" s="137"/>
      <c r="AW326" s="137"/>
      <c r="AX326" s="137"/>
      <c r="AY326" s="137"/>
      <c r="AZ326" s="137"/>
      <c r="BA326" s="137"/>
      <c r="BB326" s="137"/>
      <c r="BC326" s="137"/>
      <c r="BD326" s="137"/>
      <c r="BE326" s="137"/>
      <c r="BF326" s="137"/>
      <c r="BG326" s="137"/>
      <c r="BH326" s="137"/>
    </row>
    <row r="327" spans="1:60" outlineLevel="1" x14ac:dyDescent="0.2">
      <c r="A327" s="138"/>
      <c r="B327" s="138"/>
      <c r="C327" s="176" t="s">
        <v>617</v>
      </c>
      <c r="D327" s="175"/>
      <c r="E327" s="148">
        <v>474</v>
      </c>
      <c r="F327" s="151"/>
      <c r="G327" s="151"/>
      <c r="H327" s="151"/>
      <c r="I327" s="151"/>
      <c r="J327" s="151"/>
      <c r="K327" s="151"/>
      <c r="L327" s="151"/>
      <c r="M327" s="151"/>
      <c r="N327" s="142"/>
      <c r="O327" s="142"/>
      <c r="P327" s="142"/>
      <c r="Q327" s="142"/>
      <c r="R327" s="142"/>
      <c r="S327" s="142"/>
      <c r="T327" s="143"/>
      <c r="U327" s="142"/>
      <c r="V327" s="137"/>
      <c r="W327" s="137"/>
      <c r="X327" s="137"/>
      <c r="Y327" s="137"/>
      <c r="Z327" s="137"/>
      <c r="AA327" s="137"/>
      <c r="AB327" s="137"/>
      <c r="AC327" s="137"/>
      <c r="AD327" s="137"/>
      <c r="AE327" s="137" t="s">
        <v>155</v>
      </c>
      <c r="AF327" s="137">
        <v>0</v>
      </c>
      <c r="AG327" s="137"/>
      <c r="AH327" s="137"/>
      <c r="AI327" s="137"/>
      <c r="AJ327" s="137"/>
      <c r="AK327" s="137"/>
      <c r="AL327" s="137"/>
      <c r="AM327" s="137"/>
      <c r="AN327" s="137"/>
      <c r="AO327" s="137"/>
      <c r="AP327" s="137"/>
      <c r="AQ327" s="137"/>
      <c r="AR327" s="137"/>
      <c r="AS327" s="137"/>
      <c r="AT327" s="137"/>
      <c r="AU327" s="137"/>
      <c r="AV327" s="137"/>
      <c r="AW327" s="137"/>
      <c r="AX327" s="137"/>
      <c r="AY327" s="137"/>
      <c r="AZ327" s="137"/>
      <c r="BA327" s="137"/>
      <c r="BB327" s="137"/>
      <c r="BC327" s="137"/>
      <c r="BD327" s="137"/>
      <c r="BE327" s="137"/>
      <c r="BF327" s="137"/>
      <c r="BG327" s="137"/>
      <c r="BH327" s="137"/>
    </row>
    <row r="328" spans="1:60" outlineLevel="1" x14ac:dyDescent="0.2">
      <c r="A328" s="138"/>
      <c r="B328" s="138"/>
      <c r="C328" s="176" t="s">
        <v>618</v>
      </c>
      <c r="D328" s="175"/>
      <c r="E328" s="148">
        <v>82</v>
      </c>
      <c r="F328" s="151"/>
      <c r="G328" s="151"/>
      <c r="H328" s="151"/>
      <c r="I328" s="151"/>
      <c r="J328" s="151"/>
      <c r="K328" s="151"/>
      <c r="L328" s="151"/>
      <c r="M328" s="151"/>
      <c r="N328" s="142"/>
      <c r="O328" s="142"/>
      <c r="P328" s="142"/>
      <c r="Q328" s="142"/>
      <c r="R328" s="142"/>
      <c r="S328" s="142"/>
      <c r="T328" s="143"/>
      <c r="U328" s="142"/>
      <c r="V328" s="137"/>
      <c r="W328" s="137"/>
      <c r="X328" s="137"/>
      <c r="Y328" s="137"/>
      <c r="Z328" s="137"/>
      <c r="AA328" s="137"/>
      <c r="AB328" s="137"/>
      <c r="AC328" s="137"/>
      <c r="AD328" s="137"/>
      <c r="AE328" s="137" t="s">
        <v>155</v>
      </c>
      <c r="AF328" s="137">
        <v>0</v>
      </c>
      <c r="AG328" s="137"/>
      <c r="AH328" s="137"/>
      <c r="AI328" s="137"/>
      <c r="AJ328" s="137"/>
      <c r="AK328" s="137"/>
      <c r="AL328" s="137"/>
      <c r="AM328" s="137"/>
      <c r="AN328" s="137"/>
      <c r="AO328" s="137"/>
      <c r="AP328" s="137"/>
      <c r="AQ328" s="137"/>
      <c r="AR328" s="137"/>
      <c r="AS328" s="137"/>
      <c r="AT328" s="137"/>
      <c r="AU328" s="137"/>
      <c r="AV328" s="137"/>
      <c r="AW328" s="137"/>
      <c r="AX328" s="137"/>
      <c r="AY328" s="137"/>
      <c r="AZ328" s="137"/>
      <c r="BA328" s="137"/>
      <c r="BB328" s="137"/>
      <c r="BC328" s="137"/>
      <c r="BD328" s="137"/>
      <c r="BE328" s="137"/>
      <c r="BF328" s="137"/>
      <c r="BG328" s="137"/>
      <c r="BH328" s="137"/>
    </row>
    <row r="329" spans="1:60" outlineLevel="1" x14ac:dyDescent="0.2">
      <c r="A329" s="138"/>
      <c r="B329" s="138"/>
      <c r="C329" s="176" t="s">
        <v>562</v>
      </c>
      <c r="D329" s="175"/>
      <c r="E329" s="148">
        <v>6.4</v>
      </c>
      <c r="F329" s="151"/>
      <c r="G329" s="151"/>
      <c r="H329" s="151"/>
      <c r="I329" s="151"/>
      <c r="J329" s="151"/>
      <c r="K329" s="151"/>
      <c r="L329" s="151"/>
      <c r="M329" s="151"/>
      <c r="N329" s="142"/>
      <c r="O329" s="142"/>
      <c r="P329" s="142"/>
      <c r="Q329" s="142"/>
      <c r="R329" s="142"/>
      <c r="S329" s="142"/>
      <c r="T329" s="143"/>
      <c r="U329" s="142"/>
      <c r="V329" s="137"/>
      <c r="W329" s="137"/>
      <c r="X329" s="137"/>
      <c r="Y329" s="137"/>
      <c r="Z329" s="137"/>
      <c r="AA329" s="137"/>
      <c r="AB329" s="137"/>
      <c r="AC329" s="137"/>
      <c r="AD329" s="137"/>
      <c r="AE329" s="137" t="s">
        <v>155</v>
      </c>
      <c r="AF329" s="137">
        <v>0</v>
      </c>
      <c r="AG329" s="137"/>
      <c r="AH329" s="137"/>
      <c r="AI329" s="137"/>
      <c r="AJ329" s="137"/>
      <c r="AK329" s="137"/>
      <c r="AL329" s="137"/>
      <c r="AM329" s="137"/>
      <c r="AN329" s="137"/>
      <c r="AO329" s="137"/>
      <c r="AP329" s="137"/>
      <c r="AQ329" s="137"/>
      <c r="AR329" s="137"/>
      <c r="AS329" s="137"/>
      <c r="AT329" s="137"/>
      <c r="AU329" s="137"/>
      <c r="AV329" s="137"/>
      <c r="AW329" s="137"/>
      <c r="AX329" s="137"/>
      <c r="AY329" s="137"/>
      <c r="AZ329" s="137"/>
      <c r="BA329" s="137"/>
      <c r="BB329" s="137"/>
      <c r="BC329" s="137"/>
      <c r="BD329" s="137"/>
      <c r="BE329" s="137"/>
      <c r="BF329" s="137"/>
      <c r="BG329" s="137"/>
      <c r="BH329" s="137"/>
    </row>
    <row r="330" spans="1:60" outlineLevel="1" x14ac:dyDescent="0.2">
      <c r="A330" s="138">
        <v>104</v>
      </c>
      <c r="B330" s="138" t="s">
        <v>619</v>
      </c>
      <c r="C330" s="173" t="s">
        <v>620</v>
      </c>
      <c r="D330" s="142" t="s">
        <v>158</v>
      </c>
      <c r="E330" s="147">
        <v>68.710049999999995</v>
      </c>
      <c r="F330" s="369"/>
      <c r="G330" s="151">
        <f>E330*F330</f>
        <v>0</v>
      </c>
      <c r="H330" s="151">
        <v>2825</v>
      </c>
      <c r="I330" s="151">
        <f>ROUND(E330*H330,2)</f>
        <v>194105.89</v>
      </c>
      <c r="J330" s="151">
        <v>0</v>
      </c>
      <c r="K330" s="151">
        <f>ROUND(E330*J330,2)</f>
        <v>0</v>
      </c>
      <c r="L330" s="151">
        <v>21</v>
      </c>
      <c r="M330" s="151">
        <f>G330*(1+L330/100)</f>
        <v>0</v>
      </c>
      <c r="N330" s="142">
        <v>0.02</v>
      </c>
      <c r="O330" s="142">
        <f>ROUND(E330*N330,5)</f>
        <v>1.3742000000000001</v>
      </c>
      <c r="P330" s="142">
        <v>0</v>
      </c>
      <c r="Q330" s="142">
        <f>ROUND(E330*P330,5)</f>
        <v>0</v>
      </c>
      <c r="R330" s="142"/>
      <c r="S330" s="142"/>
      <c r="T330" s="143">
        <v>0</v>
      </c>
      <c r="U330" s="142">
        <f>ROUND(E330*T330,2)</f>
        <v>0</v>
      </c>
      <c r="V330" s="137"/>
      <c r="W330" s="137"/>
      <c r="X330" s="137"/>
      <c r="Y330" s="137"/>
      <c r="Z330" s="137"/>
      <c r="AA330" s="137"/>
      <c r="AB330" s="137"/>
      <c r="AC330" s="137"/>
      <c r="AD330" s="137"/>
      <c r="AE330" s="137" t="s">
        <v>188</v>
      </c>
      <c r="AF330" s="137"/>
      <c r="AG330" s="137"/>
      <c r="AH330" s="137"/>
      <c r="AI330" s="137"/>
      <c r="AJ330" s="137"/>
      <c r="AK330" s="137"/>
      <c r="AL330" s="137"/>
      <c r="AM330" s="137"/>
      <c r="AN330" s="137"/>
      <c r="AO330" s="137"/>
      <c r="AP330" s="137"/>
      <c r="AQ330" s="137"/>
      <c r="AR330" s="137"/>
      <c r="AS330" s="137"/>
      <c r="AT330" s="137"/>
      <c r="AU330" s="137"/>
      <c r="AV330" s="137"/>
      <c r="AW330" s="137"/>
      <c r="AX330" s="137"/>
      <c r="AY330" s="137"/>
      <c r="AZ330" s="137"/>
      <c r="BA330" s="137"/>
      <c r="BB330" s="137"/>
      <c r="BC330" s="137"/>
      <c r="BD330" s="137"/>
      <c r="BE330" s="137"/>
      <c r="BF330" s="137"/>
      <c r="BG330" s="137"/>
      <c r="BH330" s="137"/>
    </row>
    <row r="331" spans="1:60" ht="22.5" outlineLevel="1" x14ac:dyDescent="0.2">
      <c r="A331" s="138"/>
      <c r="B331" s="138"/>
      <c r="C331" s="176" t="s">
        <v>621</v>
      </c>
      <c r="D331" s="175"/>
      <c r="E331" s="148">
        <v>62.129550000000002</v>
      </c>
      <c r="F331" s="151"/>
      <c r="G331" s="151"/>
      <c r="H331" s="151"/>
      <c r="I331" s="151"/>
      <c r="J331" s="151"/>
      <c r="K331" s="151"/>
      <c r="L331" s="151"/>
      <c r="M331" s="151"/>
      <c r="N331" s="142"/>
      <c r="O331" s="142"/>
      <c r="P331" s="142"/>
      <c r="Q331" s="142"/>
      <c r="R331" s="142"/>
      <c r="S331" s="142"/>
      <c r="T331" s="143"/>
      <c r="U331" s="142"/>
      <c r="V331" s="137"/>
      <c r="W331" s="137"/>
      <c r="X331" s="137"/>
      <c r="Y331" s="137"/>
      <c r="Z331" s="137"/>
      <c r="AA331" s="137"/>
      <c r="AB331" s="137"/>
      <c r="AC331" s="137"/>
      <c r="AD331" s="137"/>
      <c r="AE331" s="137" t="s">
        <v>155</v>
      </c>
      <c r="AF331" s="137">
        <v>0</v>
      </c>
      <c r="AG331" s="137"/>
      <c r="AH331" s="137"/>
      <c r="AI331" s="137"/>
      <c r="AJ331" s="137"/>
      <c r="AK331" s="137"/>
      <c r="AL331" s="137"/>
      <c r="AM331" s="137"/>
      <c r="AN331" s="137"/>
      <c r="AO331" s="137"/>
      <c r="AP331" s="137"/>
      <c r="AQ331" s="137"/>
      <c r="AR331" s="137"/>
      <c r="AS331" s="137"/>
      <c r="AT331" s="137"/>
      <c r="AU331" s="137"/>
      <c r="AV331" s="137"/>
      <c r="AW331" s="137"/>
      <c r="AX331" s="137"/>
      <c r="AY331" s="137"/>
      <c r="AZ331" s="137"/>
      <c r="BA331" s="137"/>
      <c r="BB331" s="137"/>
      <c r="BC331" s="137"/>
      <c r="BD331" s="137"/>
      <c r="BE331" s="137"/>
      <c r="BF331" s="137"/>
      <c r="BG331" s="137"/>
      <c r="BH331" s="137"/>
    </row>
    <row r="332" spans="1:60" ht="22.5" outlineLevel="1" x14ac:dyDescent="0.2">
      <c r="A332" s="138"/>
      <c r="B332" s="138"/>
      <c r="C332" s="176" t="s">
        <v>622</v>
      </c>
      <c r="D332" s="175"/>
      <c r="E332" s="148">
        <v>6.5804999999999998</v>
      </c>
      <c r="F332" s="151"/>
      <c r="G332" s="151"/>
      <c r="H332" s="151"/>
      <c r="I332" s="151"/>
      <c r="J332" s="151"/>
      <c r="K332" s="151"/>
      <c r="L332" s="151"/>
      <c r="M332" s="151"/>
      <c r="N332" s="142"/>
      <c r="O332" s="142"/>
      <c r="P332" s="142"/>
      <c r="Q332" s="142"/>
      <c r="R332" s="142"/>
      <c r="S332" s="142"/>
      <c r="T332" s="143"/>
      <c r="U332" s="142"/>
      <c r="V332" s="137"/>
      <c r="W332" s="137"/>
      <c r="X332" s="137"/>
      <c r="Y332" s="137"/>
      <c r="Z332" s="137"/>
      <c r="AA332" s="137"/>
      <c r="AB332" s="137"/>
      <c r="AC332" s="137"/>
      <c r="AD332" s="137"/>
      <c r="AE332" s="137" t="s">
        <v>155</v>
      </c>
      <c r="AF332" s="137">
        <v>0</v>
      </c>
      <c r="AG332" s="137"/>
      <c r="AH332" s="137"/>
      <c r="AI332" s="137"/>
      <c r="AJ332" s="137"/>
      <c r="AK332" s="137"/>
      <c r="AL332" s="137"/>
      <c r="AM332" s="137"/>
      <c r="AN332" s="137"/>
      <c r="AO332" s="137"/>
      <c r="AP332" s="137"/>
      <c r="AQ332" s="137"/>
      <c r="AR332" s="137"/>
      <c r="AS332" s="137"/>
      <c r="AT332" s="137"/>
      <c r="AU332" s="137"/>
      <c r="AV332" s="137"/>
      <c r="AW332" s="137"/>
      <c r="AX332" s="137"/>
      <c r="AY332" s="137"/>
      <c r="AZ332" s="137"/>
      <c r="BA332" s="137"/>
      <c r="BB332" s="137"/>
      <c r="BC332" s="137"/>
      <c r="BD332" s="137"/>
      <c r="BE332" s="137"/>
      <c r="BF332" s="137"/>
      <c r="BG332" s="137"/>
      <c r="BH332" s="137"/>
    </row>
    <row r="333" spans="1:60" outlineLevel="1" x14ac:dyDescent="0.2">
      <c r="A333" s="138">
        <v>105</v>
      </c>
      <c r="B333" s="138" t="s">
        <v>623</v>
      </c>
      <c r="C333" s="173" t="s">
        <v>624</v>
      </c>
      <c r="D333" s="142" t="s">
        <v>158</v>
      </c>
      <c r="E333" s="147">
        <v>38.0869</v>
      </c>
      <c r="F333" s="369"/>
      <c r="G333" s="151">
        <f>E333*F333</f>
        <v>0</v>
      </c>
      <c r="H333" s="151">
        <v>2550</v>
      </c>
      <c r="I333" s="151">
        <f>ROUND(E333*H333,2)</f>
        <v>97121.600000000006</v>
      </c>
      <c r="J333" s="151">
        <v>0</v>
      </c>
      <c r="K333" s="151">
        <f>ROUND(E333*J333,2)</f>
        <v>0</v>
      </c>
      <c r="L333" s="151">
        <v>21</v>
      </c>
      <c r="M333" s="151">
        <f>G333*(1+L333/100)</f>
        <v>0</v>
      </c>
      <c r="N333" s="142">
        <v>0.02</v>
      </c>
      <c r="O333" s="142">
        <f>ROUND(E333*N333,5)</f>
        <v>0.76173999999999997</v>
      </c>
      <c r="P333" s="142">
        <v>0</v>
      </c>
      <c r="Q333" s="142">
        <f>ROUND(E333*P333,5)</f>
        <v>0</v>
      </c>
      <c r="R333" s="142"/>
      <c r="S333" s="142"/>
      <c r="T333" s="143">
        <v>0</v>
      </c>
      <c r="U333" s="142">
        <f>ROUND(E333*T333,2)</f>
        <v>0</v>
      </c>
      <c r="V333" s="137"/>
      <c r="W333" s="137"/>
      <c r="X333" s="137"/>
      <c r="Y333" s="137"/>
      <c r="Z333" s="137"/>
      <c r="AA333" s="137"/>
      <c r="AB333" s="137"/>
      <c r="AC333" s="137"/>
      <c r="AD333" s="137"/>
      <c r="AE333" s="137" t="s">
        <v>188</v>
      </c>
      <c r="AF333" s="137"/>
      <c r="AG333" s="137"/>
      <c r="AH333" s="137"/>
      <c r="AI333" s="137"/>
      <c r="AJ333" s="137"/>
      <c r="AK333" s="137"/>
      <c r="AL333" s="137"/>
      <c r="AM333" s="137"/>
      <c r="AN333" s="137"/>
      <c r="AO333" s="137"/>
      <c r="AP333" s="137"/>
      <c r="AQ333" s="137"/>
      <c r="AR333" s="137"/>
      <c r="AS333" s="137"/>
      <c r="AT333" s="137"/>
      <c r="AU333" s="137"/>
      <c r="AV333" s="137"/>
      <c r="AW333" s="137"/>
      <c r="AX333" s="137"/>
      <c r="AY333" s="137"/>
      <c r="AZ333" s="137"/>
      <c r="BA333" s="137"/>
      <c r="BB333" s="137"/>
      <c r="BC333" s="137"/>
      <c r="BD333" s="137"/>
      <c r="BE333" s="137"/>
      <c r="BF333" s="137"/>
      <c r="BG333" s="137"/>
      <c r="BH333" s="137"/>
    </row>
    <row r="334" spans="1:60" outlineLevel="1" x14ac:dyDescent="0.2">
      <c r="A334" s="138"/>
      <c r="B334" s="138"/>
      <c r="C334" s="176" t="s">
        <v>625</v>
      </c>
      <c r="D334" s="175"/>
      <c r="E334" s="148">
        <v>25.359000000000002</v>
      </c>
      <c r="F334" s="151"/>
      <c r="G334" s="151"/>
      <c r="H334" s="151"/>
      <c r="I334" s="151"/>
      <c r="J334" s="151"/>
      <c r="K334" s="151"/>
      <c r="L334" s="151"/>
      <c r="M334" s="151"/>
      <c r="N334" s="142"/>
      <c r="O334" s="142"/>
      <c r="P334" s="142"/>
      <c r="Q334" s="142"/>
      <c r="R334" s="142"/>
      <c r="S334" s="142"/>
      <c r="T334" s="143"/>
      <c r="U334" s="142"/>
      <c r="V334" s="137"/>
      <c r="W334" s="137"/>
      <c r="X334" s="137"/>
      <c r="Y334" s="137"/>
      <c r="Z334" s="137"/>
      <c r="AA334" s="137"/>
      <c r="AB334" s="137"/>
      <c r="AC334" s="137"/>
      <c r="AD334" s="137"/>
      <c r="AE334" s="137" t="s">
        <v>155</v>
      </c>
      <c r="AF334" s="137">
        <v>0</v>
      </c>
      <c r="AG334" s="137"/>
      <c r="AH334" s="137"/>
      <c r="AI334" s="137"/>
      <c r="AJ334" s="137"/>
      <c r="AK334" s="137"/>
      <c r="AL334" s="137"/>
      <c r="AM334" s="137"/>
      <c r="AN334" s="137"/>
      <c r="AO334" s="137"/>
      <c r="AP334" s="137"/>
      <c r="AQ334" s="137"/>
      <c r="AR334" s="137"/>
      <c r="AS334" s="137"/>
      <c r="AT334" s="137"/>
      <c r="AU334" s="137"/>
      <c r="AV334" s="137"/>
      <c r="AW334" s="137"/>
      <c r="AX334" s="137"/>
      <c r="AY334" s="137"/>
      <c r="AZ334" s="137"/>
      <c r="BA334" s="137"/>
      <c r="BB334" s="137"/>
      <c r="BC334" s="137"/>
      <c r="BD334" s="137"/>
      <c r="BE334" s="137"/>
      <c r="BF334" s="137"/>
      <c r="BG334" s="137"/>
      <c r="BH334" s="137"/>
    </row>
    <row r="335" spans="1:60" outlineLevel="1" x14ac:dyDescent="0.2">
      <c r="A335" s="138"/>
      <c r="B335" s="138"/>
      <c r="C335" s="176" t="s">
        <v>626</v>
      </c>
      <c r="D335" s="175"/>
      <c r="E335" s="148">
        <v>3.5095999999999998</v>
      </c>
      <c r="F335" s="151"/>
      <c r="G335" s="151"/>
      <c r="H335" s="151"/>
      <c r="I335" s="151"/>
      <c r="J335" s="151"/>
      <c r="K335" s="151"/>
      <c r="L335" s="151"/>
      <c r="M335" s="151"/>
      <c r="N335" s="142"/>
      <c r="O335" s="142"/>
      <c r="P335" s="142"/>
      <c r="Q335" s="142"/>
      <c r="R335" s="142"/>
      <c r="S335" s="142"/>
      <c r="T335" s="143"/>
      <c r="U335" s="142"/>
      <c r="V335" s="137"/>
      <c r="W335" s="137"/>
      <c r="X335" s="137"/>
      <c r="Y335" s="137"/>
      <c r="Z335" s="137"/>
      <c r="AA335" s="137"/>
      <c r="AB335" s="137"/>
      <c r="AC335" s="137"/>
      <c r="AD335" s="137"/>
      <c r="AE335" s="137" t="s">
        <v>155</v>
      </c>
      <c r="AF335" s="137">
        <v>0</v>
      </c>
      <c r="AG335" s="137"/>
      <c r="AH335" s="137"/>
      <c r="AI335" s="137"/>
      <c r="AJ335" s="137"/>
      <c r="AK335" s="137"/>
      <c r="AL335" s="137"/>
      <c r="AM335" s="137"/>
      <c r="AN335" s="137"/>
      <c r="AO335" s="137"/>
      <c r="AP335" s="137"/>
      <c r="AQ335" s="137"/>
      <c r="AR335" s="137"/>
      <c r="AS335" s="137"/>
      <c r="AT335" s="137"/>
      <c r="AU335" s="137"/>
      <c r="AV335" s="137"/>
      <c r="AW335" s="137"/>
      <c r="AX335" s="137"/>
      <c r="AY335" s="137"/>
      <c r="AZ335" s="137"/>
      <c r="BA335" s="137"/>
      <c r="BB335" s="137"/>
      <c r="BC335" s="137"/>
      <c r="BD335" s="137"/>
      <c r="BE335" s="137"/>
      <c r="BF335" s="137"/>
      <c r="BG335" s="137"/>
      <c r="BH335" s="137"/>
    </row>
    <row r="336" spans="1:60" ht="22.5" outlineLevel="1" x14ac:dyDescent="0.2">
      <c r="A336" s="138"/>
      <c r="B336" s="138"/>
      <c r="C336" s="176" t="s">
        <v>627</v>
      </c>
      <c r="D336" s="175"/>
      <c r="E336" s="148">
        <v>0.36799999999999999</v>
      </c>
      <c r="F336" s="151"/>
      <c r="G336" s="151"/>
      <c r="H336" s="151"/>
      <c r="I336" s="151"/>
      <c r="J336" s="151"/>
      <c r="K336" s="151"/>
      <c r="L336" s="151"/>
      <c r="M336" s="151"/>
      <c r="N336" s="142"/>
      <c r="O336" s="142"/>
      <c r="P336" s="142"/>
      <c r="Q336" s="142"/>
      <c r="R336" s="142"/>
      <c r="S336" s="142"/>
      <c r="T336" s="143"/>
      <c r="U336" s="142"/>
      <c r="V336" s="137"/>
      <c r="W336" s="137"/>
      <c r="X336" s="137"/>
      <c r="Y336" s="137"/>
      <c r="Z336" s="137"/>
      <c r="AA336" s="137"/>
      <c r="AB336" s="137"/>
      <c r="AC336" s="137"/>
      <c r="AD336" s="137"/>
      <c r="AE336" s="137" t="s">
        <v>155</v>
      </c>
      <c r="AF336" s="137">
        <v>0</v>
      </c>
      <c r="AG336" s="137"/>
      <c r="AH336" s="137"/>
      <c r="AI336" s="137"/>
      <c r="AJ336" s="137"/>
      <c r="AK336" s="137"/>
      <c r="AL336" s="137"/>
      <c r="AM336" s="137"/>
      <c r="AN336" s="137"/>
      <c r="AO336" s="137"/>
      <c r="AP336" s="137"/>
      <c r="AQ336" s="137"/>
      <c r="AR336" s="137"/>
      <c r="AS336" s="137"/>
      <c r="AT336" s="137"/>
      <c r="AU336" s="137"/>
      <c r="AV336" s="137"/>
      <c r="AW336" s="137"/>
      <c r="AX336" s="137"/>
      <c r="AY336" s="137"/>
      <c r="AZ336" s="137"/>
      <c r="BA336" s="137"/>
      <c r="BB336" s="137"/>
      <c r="BC336" s="137"/>
      <c r="BD336" s="137"/>
      <c r="BE336" s="137"/>
      <c r="BF336" s="137"/>
      <c r="BG336" s="137"/>
      <c r="BH336" s="137"/>
    </row>
    <row r="337" spans="1:60" ht="22.5" outlineLevel="1" x14ac:dyDescent="0.2">
      <c r="A337" s="138"/>
      <c r="B337" s="138"/>
      <c r="C337" s="176" t="s">
        <v>628</v>
      </c>
      <c r="D337" s="175"/>
      <c r="E337" s="148">
        <v>6.7619999999999996</v>
      </c>
      <c r="F337" s="151"/>
      <c r="G337" s="151"/>
      <c r="H337" s="151"/>
      <c r="I337" s="151"/>
      <c r="J337" s="151"/>
      <c r="K337" s="151"/>
      <c r="L337" s="151"/>
      <c r="M337" s="151"/>
      <c r="N337" s="142"/>
      <c r="O337" s="142"/>
      <c r="P337" s="142"/>
      <c r="Q337" s="142"/>
      <c r="R337" s="142"/>
      <c r="S337" s="142"/>
      <c r="T337" s="143"/>
      <c r="U337" s="142"/>
      <c r="V337" s="137"/>
      <c r="W337" s="137"/>
      <c r="X337" s="137"/>
      <c r="Y337" s="137"/>
      <c r="Z337" s="137"/>
      <c r="AA337" s="137"/>
      <c r="AB337" s="137"/>
      <c r="AC337" s="137"/>
      <c r="AD337" s="137"/>
      <c r="AE337" s="137" t="s">
        <v>155</v>
      </c>
      <c r="AF337" s="137">
        <v>0</v>
      </c>
      <c r="AG337" s="137"/>
      <c r="AH337" s="137"/>
      <c r="AI337" s="137"/>
      <c r="AJ337" s="137"/>
      <c r="AK337" s="137"/>
      <c r="AL337" s="137"/>
      <c r="AM337" s="137"/>
      <c r="AN337" s="137"/>
      <c r="AO337" s="137"/>
      <c r="AP337" s="137"/>
      <c r="AQ337" s="137"/>
      <c r="AR337" s="137"/>
      <c r="AS337" s="137"/>
      <c r="AT337" s="137"/>
      <c r="AU337" s="137"/>
      <c r="AV337" s="137"/>
      <c r="AW337" s="137"/>
      <c r="AX337" s="137"/>
      <c r="AY337" s="137"/>
      <c r="AZ337" s="137"/>
      <c r="BA337" s="137"/>
      <c r="BB337" s="137"/>
      <c r="BC337" s="137"/>
      <c r="BD337" s="137"/>
      <c r="BE337" s="137"/>
      <c r="BF337" s="137"/>
      <c r="BG337" s="137"/>
      <c r="BH337" s="137"/>
    </row>
    <row r="338" spans="1:60" ht="22.5" outlineLevel="1" x14ac:dyDescent="0.2">
      <c r="A338" s="138"/>
      <c r="B338" s="138"/>
      <c r="C338" s="176" t="s">
        <v>629</v>
      </c>
      <c r="D338" s="175"/>
      <c r="E338" s="148">
        <v>0.94874999999999998</v>
      </c>
      <c r="F338" s="151"/>
      <c r="G338" s="151"/>
      <c r="H338" s="151"/>
      <c r="I338" s="151"/>
      <c r="J338" s="151"/>
      <c r="K338" s="151"/>
      <c r="L338" s="151"/>
      <c r="M338" s="151"/>
      <c r="N338" s="142"/>
      <c r="O338" s="142"/>
      <c r="P338" s="142"/>
      <c r="Q338" s="142"/>
      <c r="R338" s="142"/>
      <c r="S338" s="142"/>
      <c r="T338" s="143"/>
      <c r="U338" s="142"/>
      <c r="V338" s="137"/>
      <c r="W338" s="137"/>
      <c r="X338" s="137"/>
      <c r="Y338" s="137"/>
      <c r="Z338" s="137"/>
      <c r="AA338" s="137"/>
      <c r="AB338" s="137"/>
      <c r="AC338" s="137"/>
      <c r="AD338" s="137"/>
      <c r="AE338" s="137" t="s">
        <v>155</v>
      </c>
      <c r="AF338" s="137">
        <v>0</v>
      </c>
      <c r="AG338" s="137"/>
      <c r="AH338" s="137"/>
      <c r="AI338" s="137"/>
      <c r="AJ338" s="137"/>
      <c r="AK338" s="137"/>
      <c r="AL338" s="137"/>
      <c r="AM338" s="137"/>
      <c r="AN338" s="137"/>
      <c r="AO338" s="137"/>
      <c r="AP338" s="137"/>
      <c r="AQ338" s="137"/>
      <c r="AR338" s="137"/>
      <c r="AS338" s="137"/>
      <c r="AT338" s="137"/>
      <c r="AU338" s="137"/>
      <c r="AV338" s="137"/>
      <c r="AW338" s="137"/>
      <c r="AX338" s="137"/>
      <c r="AY338" s="137"/>
      <c r="AZ338" s="137"/>
      <c r="BA338" s="137"/>
      <c r="BB338" s="137"/>
      <c r="BC338" s="137"/>
      <c r="BD338" s="137"/>
      <c r="BE338" s="137"/>
      <c r="BF338" s="137"/>
      <c r="BG338" s="137"/>
      <c r="BH338" s="137"/>
    </row>
    <row r="339" spans="1:60" outlineLevel="1" x14ac:dyDescent="0.2">
      <c r="A339" s="138"/>
      <c r="B339" s="138"/>
      <c r="C339" s="176" t="s">
        <v>630</v>
      </c>
      <c r="D339" s="175"/>
      <c r="E339" s="148">
        <v>0.78644999999999998</v>
      </c>
      <c r="F339" s="151"/>
      <c r="G339" s="151"/>
      <c r="H339" s="151"/>
      <c r="I339" s="151"/>
      <c r="J339" s="151"/>
      <c r="K339" s="151"/>
      <c r="L339" s="151"/>
      <c r="M339" s="151"/>
      <c r="N339" s="142"/>
      <c r="O339" s="142"/>
      <c r="P339" s="142"/>
      <c r="Q339" s="142"/>
      <c r="R339" s="142"/>
      <c r="S339" s="142"/>
      <c r="T339" s="143"/>
      <c r="U339" s="142"/>
      <c r="V339" s="137"/>
      <c r="W339" s="137"/>
      <c r="X339" s="137"/>
      <c r="Y339" s="137"/>
      <c r="Z339" s="137"/>
      <c r="AA339" s="137"/>
      <c r="AB339" s="137"/>
      <c r="AC339" s="137"/>
      <c r="AD339" s="137"/>
      <c r="AE339" s="137" t="s">
        <v>155</v>
      </c>
      <c r="AF339" s="137">
        <v>0</v>
      </c>
      <c r="AG339" s="137"/>
      <c r="AH339" s="137"/>
      <c r="AI339" s="137"/>
      <c r="AJ339" s="137"/>
      <c r="AK339" s="137"/>
      <c r="AL339" s="137"/>
      <c r="AM339" s="137"/>
      <c r="AN339" s="137"/>
      <c r="AO339" s="137"/>
      <c r="AP339" s="137"/>
      <c r="AQ339" s="137"/>
      <c r="AR339" s="137"/>
      <c r="AS339" s="137"/>
      <c r="AT339" s="137"/>
      <c r="AU339" s="137"/>
      <c r="AV339" s="137"/>
      <c r="AW339" s="137"/>
      <c r="AX339" s="137"/>
      <c r="AY339" s="137"/>
      <c r="AZ339" s="137"/>
      <c r="BA339" s="137"/>
      <c r="BB339" s="137"/>
      <c r="BC339" s="137"/>
      <c r="BD339" s="137"/>
      <c r="BE339" s="137"/>
      <c r="BF339" s="137"/>
      <c r="BG339" s="137"/>
      <c r="BH339" s="137"/>
    </row>
    <row r="340" spans="1:60" outlineLevel="1" x14ac:dyDescent="0.2">
      <c r="A340" s="138"/>
      <c r="B340" s="138"/>
      <c r="C340" s="176" t="s">
        <v>631</v>
      </c>
      <c r="D340" s="175"/>
      <c r="E340" s="148">
        <v>0.35310000000000002</v>
      </c>
      <c r="F340" s="151"/>
      <c r="G340" s="151"/>
      <c r="H340" s="151"/>
      <c r="I340" s="151"/>
      <c r="J340" s="151"/>
      <c r="K340" s="151"/>
      <c r="L340" s="151"/>
      <c r="M340" s="151"/>
      <c r="N340" s="142"/>
      <c r="O340" s="142"/>
      <c r="P340" s="142"/>
      <c r="Q340" s="142"/>
      <c r="R340" s="142"/>
      <c r="S340" s="142"/>
      <c r="T340" s="143"/>
      <c r="U340" s="142"/>
      <c r="V340" s="137"/>
      <c r="W340" s="137"/>
      <c r="X340" s="137"/>
      <c r="Y340" s="137"/>
      <c r="Z340" s="137"/>
      <c r="AA340" s="137"/>
      <c r="AB340" s="137"/>
      <c r="AC340" s="137"/>
      <c r="AD340" s="137"/>
      <c r="AE340" s="137" t="s">
        <v>155</v>
      </c>
      <c r="AF340" s="137">
        <v>0</v>
      </c>
      <c r="AG340" s="137"/>
      <c r="AH340" s="137"/>
      <c r="AI340" s="137"/>
      <c r="AJ340" s="137"/>
      <c r="AK340" s="137"/>
      <c r="AL340" s="137"/>
      <c r="AM340" s="137"/>
      <c r="AN340" s="137"/>
      <c r="AO340" s="137"/>
      <c r="AP340" s="137"/>
      <c r="AQ340" s="137"/>
      <c r="AR340" s="137"/>
      <c r="AS340" s="137"/>
      <c r="AT340" s="137"/>
      <c r="AU340" s="137"/>
      <c r="AV340" s="137"/>
      <c r="AW340" s="137"/>
      <c r="AX340" s="137"/>
      <c r="AY340" s="137"/>
      <c r="AZ340" s="137"/>
      <c r="BA340" s="137"/>
      <c r="BB340" s="137"/>
      <c r="BC340" s="137"/>
      <c r="BD340" s="137"/>
      <c r="BE340" s="137"/>
      <c r="BF340" s="137"/>
      <c r="BG340" s="137"/>
      <c r="BH340" s="137"/>
    </row>
    <row r="341" spans="1:60" outlineLevel="1" x14ac:dyDescent="0.2">
      <c r="A341" s="138">
        <v>106</v>
      </c>
      <c r="B341" s="138" t="s">
        <v>632</v>
      </c>
      <c r="C341" s="173" t="s">
        <v>633</v>
      </c>
      <c r="D341" s="142" t="s">
        <v>158</v>
      </c>
      <c r="E341" s="147">
        <v>28.868600000000001</v>
      </c>
      <c r="F341" s="369"/>
      <c r="G341" s="151">
        <f>E341*F341</f>
        <v>0</v>
      </c>
      <c r="H341" s="151">
        <v>2985</v>
      </c>
      <c r="I341" s="151">
        <f>ROUND(E341*H341,2)</f>
        <v>86172.77</v>
      </c>
      <c r="J341" s="151">
        <v>0</v>
      </c>
      <c r="K341" s="151">
        <f>ROUND(E341*J341,2)</f>
        <v>0</v>
      </c>
      <c r="L341" s="151">
        <v>21</v>
      </c>
      <c r="M341" s="151">
        <f>G341*(1+L341/100)</f>
        <v>0</v>
      </c>
      <c r="N341" s="142">
        <v>2.5000000000000001E-2</v>
      </c>
      <c r="O341" s="142">
        <f>ROUND(E341*N341,5)</f>
        <v>0.72172000000000003</v>
      </c>
      <c r="P341" s="142">
        <v>0</v>
      </c>
      <c r="Q341" s="142">
        <f>ROUND(E341*P341,5)</f>
        <v>0</v>
      </c>
      <c r="R341" s="142"/>
      <c r="S341" s="142"/>
      <c r="T341" s="143">
        <v>0</v>
      </c>
      <c r="U341" s="142">
        <f>ROUND(E341*T341,2)</f>
        <v>0</v>
      </c>
      <c r="V341" s="137"/>
      <c r="W341" s="137"/>
      <c r="X341" s="137"/>
      <c r="Y341" s="137"/>
      <c r="Z341" s="137"/>
      <c r="AA341" s="137"/>
      <c r="AB341" s="137"/>
      <c r="AC341" s="137"/>
      <c r="AD341" s="137"/>
      <c r="AE341" s="137" t="s">
        <v>188</v>
      </c>
      <c r="AF341" s="137"/>
      <c r="AG341" s="137"/>
      <c r="AH341" s="137"/>
      <c r="AI341" s="137"/>
      <c r="AJ341" s="137"/>
      <c r="AK341" s="137"/>
      <c r="AL341" s="137"/>
      <c r="AM341" s="137"/>
      <c r="AN341" s="137"/>
      <c r="AO341" s="137"/>
      <c r="AP341" s="137"/>
      <c r="AQ341" s="137"/>
      <c r="AR341" s="137"/>
      <c r="AS341" s="137"/>
      <c r="AT341" s="137"/>
      <c r="AU341" s="137"/>
      <c r="AV341" s="137"/>
      <c r="AW341" s="137"/>
      <c r="AX341" s="137"/>
      <c r="AY341" s="137"/>
      <c r="AZ341" s="137"/>
      <c r="BA341" s="137"/>
      <c r="BB341" s="137"/>
      <c r="BC341" s="137"/>
      <c r="BD341" s="137"/>
      <c r="BE341" s="137"/>
      <c r="BF341" s="137"/>
      <c r="BG341" s="137"/>
      <c r="BH341" s="137"/>
    </row>
    <row r="342" spans="1:60" outlineLevel="1" x14ac:dyDescent="0.2">
      <c r="A342" s="138"/>
      <c r="B342" s="138"/>
      <c r="C342" s="176" t="s">
        <v>625</v>
      </c>
      <c r="D342" s="175"/>
      <c r="E342" s="148">
        <v>25.359000000000002</v>
      </c>
      <c r="F342" s="151"/>
      <c r="G342" s="151"/>
      <c r="H342" s="151"/>
      <c r="I342" s="151"/>
      <c r="J342" s="151"/>
      <c r="K342" s="151"/>
      <c r="L342" s="151"/>
      <c r="M342" s="151"/>
      <c r="N342" s="142"/>
      <c r="O342" s="142"/>
      <c r="P342" s="142"/>
      <c r="Q342" s="142"/>
      <c r="R342" s="142"/>
      <c r="S342" s="142"/>
      <c r="T342" s="143"/>
      <c r="U342" s="142"/>
      <c r="V342" s="137"/>
      <c r="W342" s="137"/>
      <c r="X342" s="137"/>
      <c r="Y342" s="137"/>
      <c r="Z342" s="137"/>
      <c r="AA342" s="137"/>
      <c r="AB342" s="137"/>
      <c r="AC342" s="137"/>
      <c r="AD342" s="137"/>
      <c r="AE342" s="137" t="s">
        <v>155</v>
      </c>
      <c r="AF342" s="137">
        <v>0</v>
      </c>
      <c r="AG342" s="137"/>
      <c r="AH342" s="137"/>
      <c r="AI342" s="137"/>
      <c r="AJ342" s="137"/>
      <c r="AK342" s="137"/>
      <c r="AL342" s="137"/>
      <c r="AM342" s="137"/>
      <c r="AN342" s="137"/>
      <c r="AO342" s="137"/>
      <c r="AP342" s="137"/>
      <c r="AQ342" s="137"/>
      <c r="AR342" s="137"/>
      <c r="AS342" s="137"/>
      <c r="AT342" s="137"/>
      <c r="AU342" s="137"/>
      <c r="AV342" s="137"/>
      <c r="AW342" s="137"/>
      <c r="AX342" s="137"/>
      <c r="AY342" s="137"/>
      <c r="AZ342" s="137"/>
      <c r="BA342" s="137"/>
      <c r="BB342" s="137"/>
      <c r="BC342" s="137"/>
      <c r="BD342" s="137"/>
      <c r="BE342" s="137"/>
      <c r="BF342" s="137"/>
      <c r="BG342" s="137"/>
      <c r="BH342" s="137"/>
    </row>
    <row r="343" spans="1:60" outlineLevel="1" x14ac:dyDescent="0.2">
      <c r="A343" s="138"/>
      <c r="B343" s="138"/>
      <c r="C343" s="176" t="s">
        <v>626</v>
      </c>
      <c r="D343" s="175"/>
      <c r="E343" s="148">
        <v>3.5095999999999998</v>
      </c>
      <c r="F343" s="151"/>
      <c r="G343" s="151"/>
      <c r="H343" s="151"/>
      <c r="I343" s="151"/>
      <c r="J343" s="151"/>
      <c r="K343" s="151"/>
      <c r="L343" s="151"/>
      <c r="M343" s="151"/>
      <c r="N343" s="142"/>
      <c r="O343" s="142"/>
      <c r="P343" s="142"/>
      <c r="Q343" s="142"/>
      <c r="R343" s="142"/>
      <c r="S343" s="142"/>
      <c r="T343" s="143"/>
      <c r="U343" s="142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 t="s">
        <v>155</v>
      </c>
      <c r="AF343" s="137">
        <v>0</v>
      </c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</row>
    <row r="344" spans="1:60" ht="22.5" outlineLevel="1" x14ac:dyDescent="0.2">
      <c r="A344" s="138">
        <v>107</v>
      </c>
      <c r="B344" s="138" t="s">
        <v>634</v>
      </c>
      <c r="C344" s="173" t="s">
        <v>635</v>
      </c>
      <c r="D344" s="142" t="s">
        <v>152</v>
      </c>
      <c r="E344" s="147">
        <v>6.48</v>
      </c>
      <c r="F344" s="369"/>
      <c r="G344" s="151">
        <f>E344*F344</f>
        <v>0</v>
      </c>
      <c r="H344" s="151">
        <v>314</v>
      </c>
      <c r="I344" s="151">
        <f>ROUND(E344*H344,2)</f>
        <v>2034.72</v>
      </c>
      <c r="J344" s="151">
        <v>0</v>
      </c>
      <c r="K344" s="151">
        <f>ROUND(E344*J344,2)</f>
        <v>0</v>
      </c>
      <c r="L344" s="151">
        <v>21</v>
      </c>
      <c r="M344" s="151">
        <f>G344*(1+L344/100)</f>
        <v>0</v>
      </c>
      <c r="N344" s="142">
        <v>1.8E-3</v>
      </c>
      <c r="O344" s="142">
        <f>ROUND(E344*N344,5)</f>
        <v>1.166E-2</v>
      </c>
      <c r="P344" s="142">
        <v>0</v>
      </c>
      <c r="Q344" s="142">
        <f>ROUND(E344*P344,5)</f>
        <v>0</v>
      </c>
      <c r="R344" s="142"/>
      <c r="S344" s="142"/>
      <c r="T344" s="143">
        <v>0</v>
      </c>
      <c r="U344" s="142">
        <f>ROUND(E344*T344,2)</f>
        <v>0</v>
      </c>
      <c r="V344" s="137"/>
      <c r="W344" s="137"/>
      <c r="X344" s="137"/>
      <c r="Y344" s="137"/>
      <c r="Z344" s="137"/>
      <c r="AA344" s="137"/>
      <c r="AB344" s="137"/>
      <c r="AC344" s="137"/>
      <c r="AD344" s="137"/>
      <c r="AE344" s="137" t="s">
        <v>188</v>
      </c>
      <c r="AF344" s="137"/>
      <c r="AG344" s="137"/>
      <c r="AH344" s="137"/>
      <c r="AI344" s="137"/>
      <c r="AJ344" s="137"/>
      <c r="AK344" s="137"/>
      <c r="AL344" s="137"/>
      <c r="AM344" s="137"/>
      <c r="AN344" s="137"/>
      <c r="AO344" s="137"/>
      <c r="AP344" s="137"/>
      <c r="AQ344" s="137"/>
      <c r="AR344" s="137"/>
      <c r="AS344" s="137"/>
      <c r="AT344" s="137"/>
      <c r="AU344" s="137"/>
      <c r="AV344" s="137"/>
      <c r="AW344" s="137"/>
      <c r="AX344" s="137"/>
      <c r="AY344" s="137"/>
      <c r="AZ344" s="137"/>
      <c r="BA344" s="137"/>
      <c r="BB344" s="137"/>
      <c r="BC344" s="137"/>
      <c r="BD344" s="137"/>
      <c r="BE344" s="137"/>
      <c r="BF344" s="137"/>
      <c r="BG344" s="137"/>
      <c r="BH344" s="137"/>
    </row>
    <row r="345" spans="1:60" outlineLevel="1" x14ac:dyDescent="0.2">
      <c r="A345" s="138"/>
      <c r="B345" s="138"/>
      <c r="C345" s="176" t="s">
        <v>636</v>
      </c>
      <c r="D345" s="175"/>
      <c r="E345" s="148">
        <v>6.48</v>
      </c>
      <c r="F345" s="151"/>
      <c r="G345" s="151"/>
      <c r="H345" s="151"/>
      <c r="I345" s="151"/>
      <c r="J345" s="151"/>
      <c r="K345" s="151"/>
      <c r="L345" s="151"/>
      <c r="M345" s="151"/>
      <c r="N345" s="142"/>
      <c r="O345" s="142"/>
      <c r="P345" s="142"/>
      <c r="Q345" s="142"/>
      <c r="R345" s="142"/>
      <c r="S345" s="142"/>
      <c r="T345" s="143"/>
      <c r="U345" s="142"/>
      <c r="V345" s="137"/>
      <c r="W345" s="137"/>
      <c r="X345" s="137"/>
      <c r="Y345" s="137"/>
      <c r="Z345" s="137"/>
      <c r="AA345" s="137"/>
      <c r="AB345" s="137"/>
      <c r="AC345" s="137"/>
      <c r="AD345" s="137"/>
      <c r="AE345" s="137" t="s">
        <v>155</v>
      </c>
      <c r="AF345" s="137">
        <v>0</v>
      </c>
      <c r="AG345" s="137"/>
      <c r="AH345" s="137"/>
      <c r="AI345" s="137"/>
      <c r="AJ345" s="137"/>
      <c r="AK345" s="137"/>
      <c r="AL345" s="137"/>
      <c r="AM345" s="137"/>
      <c r="AN345" s="137"/>
      <c r="AO345" s="137"/>
      <c r="AP345" s="137"/>
      <c r="AQ345" s="137"/>
      <c r="AR345" s="137"/>
      <c r="AS345" s="137"/>
      <c r="AT345" s="137"/>
      <c r="AU345" s="137"/>
      <c r="AV345" s="137"/>
      <c r="AW345" s="137"/>
      <c r="AX345" s="137"/>
      <c r="AY345" s="137"/>
      <c r="AZ345" s="137"/>
      <c r="BA345" s="137"/>
      <c r="BB345" s="137"/>
      <c r="BC345" s="137"/>
      <c r="BD345" s="137"/>
      <c r="BE345" s="137"/>
      <c r="BF345" s="137"/>
      <c r="BG345" s="137"/>
      <c r="BH345" s="137"/>
    </row>
    <row r="346" spans="1:60" ht="22.5" outlineLevel="1" x14ac:dyDescent="0.2">
      <c r="A346" s="138">
        <v>108</v>
      </c>
      <c r="B346" s="138" t="s">
        <v>637</v>
      </c>
      <c r="C346" s="173" t="s">
        <v>638</v>
      </c>
      <c r="D346" s="142" t="s">
        <v>152</v>
      </c>
      <c r="E346" s="147">
        <v>6.48</v>
      </c>
      <c r="F346" s="369"/>
      <c r="G346" s="151">
        <f>E346*F346</f>
        <v>0</v>
      </c>
      <c r="H346" s="151">
        <v>157</v>
      </c>
      <c r="I346" s="151">
        <f>ROUND(E346*H346,2)</f>
        <v>1017.36</v>
      </c>
      <c r="J346" s="151">
        <v>0</v>
      </c>
      <c r="K346" s="151">
        <f>ROUND(E346*J346,2)</f>
        <v>0</v>
      </c>
      <c r="L346" s="151">
        <v>21</v>
      </c>
      <c r="M346" s="151">
        <f>G346*(1+L346/100)</f>
        <v>0</v>
      </c>
      <c r="N346" s="142">
        <v>8.9999999999999998E-4</v>
      </c>
      <c r="O346" s="142">
        <f>ROUND(E346*N346,5)</f>
        <v>5.8300000000000001E-3</v>
      </c>
      <c r="P346" s="142">
        <v>0</v>
      </c>
      <c r="Q346" s="142">
        <f>ROUND(E346*P346,5)</f>
        <v>0</v>
      </c>
      <c r="R346" s="142"/>
      <c r="S346" s="142"/>
      <c r="T346" s="143">
        <v>0</v>
      </c>
      <c r="U346" s="142">
        <f>ROUND(E346*T346,2)</f>
        <v>0</v>
      </c>
      <c r="V346" s="137"/>
      <c r="W346" s="137"/>
      <c r="X346" s="137"/>
      <c r="Y346" s="137"/>
      <c r="Z346" s="137"/>
      <c r="AA346" s="137"/>
      <c r="AB346" s="137"/>
      <c r="AC346" s="137"/>
      <c r="AD346" s="137"/>
      <c r="AE346" s="137" t="s">
        <v>188</v>
      </c>
      <c r="AF346" s="137"/>
      <c r="AG346" s="137"/>
      <c r="AH346" s="137"/>
      <c r="AI346" s="137"/>
      <c r="AJ346" s="137"/>
      <c r="AK346" s="137"/>
      <c r="AL346" s="137"/>
      <c r="AM346" s="137"/>
      <c r="AN346" s="137"/>
      <c r="AO346" s="137"/>
      <c r="AP346" s="137"/>
      <c r="AQ346" s="137"/>
      <c r="AR346" s="137"/>
      <c r="AS346" s="137"/>
      <c r="AT346" s="137"/>
      <c r="AU346" s="137"/>
      <c r="AV346" s="137"/>
      <c r="AW346" s="137"/>
      <c r="AX346" s="137"/>
      <c r="AY346" s="137"/>
      <c r="AZ346" s="137"/>
      <c r="BA346" s="137"/>
      <c r="BB346" s="137"/>
      <c r="BC346" s="137"/>
      <c r="BD346" s="137"/>
      <c r="BE346" s="137"/>
      <c r="BF346" s="137"/>
      <c r="BG346" s="137"/>
      <c r="BH346" s="137"/>
    </row>
    <row r="347" spans="1:60" outlineLevel="1" x14ac:dyDescent="0.2">
      <c r="A347" s="138"/>
      <c r="B347" s="138"/>
      <c r="C347" s="176" t="s">
        <v>636</v>
      </c>
      <c r="D347" s="175"/>
      <c r="E347" s="148">
        <v>6.48</v>
      </c>
      <c r="F347" s="151"/>
      <c r="G347" s="151"/>
      <c r="H347" s="151"/>
      <c r="I347" s="151"/>
      <c r="J347" s="151"/>
      <c r="K347" s="151"/>
      <c r="L347" s="151"/>
      <c r="M347" s="151"/>
      <c r="N347" s="142"/>
      <c r="O347" s="142"/>
      <c r="P347" s="142"/>
      <c r="Q347" s="142"/>
      <c r="R347" s="142"/>
      <c r="S347" s="142"/>
      <c r="T347" s="143"/>
      <c r="U347" s="142"/>
      <c r="V347" s="137"/>
      <c r="W347" s="137"/>
      <c r="X347" s="137"/>
      <c r="Y347" s="137"/>
      <c r="Z347" s="137"/>
      <c r="AA347" s="137"/>
      <c r="AB347" s="137"/>
      <c r="AC347" s="137"/>
      <c r="AD347" s="137"/>
      <c r="AE347" s="137" t="s">
        <v>155</v>
      </c>
      <c r="AF347" s="137">
        <v>0</v>
      </c>
      <c r="AG347" s="137"/>
      <c r="AH347" s="137"/>
      <c r="AI347" s="137"/>
      <c r="AJ347" s="137"/>
      <c r="AK347" s="137"/>
      <c r="AL347" s="137"/>
      <c r="AM347" s="137"/>
      <c r="AN347" s="137"/>
      <c r="AO347" s="137"/>
      <c r="AP347" s="137"/>
      <c r="AQ347" s="137"/>
      <c r="AR347" s="137"/>
      <c r="AS347" s="137"/>
      <c r="AT347" s="137"/>
      <c r="AU347" s="137"/>
      <c r="AV347" s="137"/>
      <c r="AW347" s="137"/>
      <c r="AX347" s="137"/>
      <c r="AY347" s="137"/>
      <c r="AZ347" s="137"/>
      <c r="BA347" s="137"/>
      <c r="BB347" s="137"/>
      <c r="BC347" s="137"/>
      <c r="BD347" s="137"/>
      <c r="BE347" s="137"/>
      <c r="BF347" s="137"/>
      <c r="BG347" s="137"/>
      <c r="BH347" s="137"/>
    </row>
    <row r="348" spans="1:60" outlineLevel="1" x14ac:dyDescent="0.2">
      <c r="A348" s="138">
        <v>109</v>
      </c>
      <c r="B348" s="138" t="s">
        <v>639</v>
      </c>
      <c r="C348" s="173" t="s">
        <v>640</v>
      </c>
      <c r="D348" s="142" t="s">
        <v>185</v>
      </c>
      <c r="E348" s="147">
        <v>71</v>
      </c>
      <c r="F348" s="369"/>
      <c r="G348" s="151">
        <f>E348*F348</f>
        <v>0</v>
      </c>
      <c r="H348" s="151">
        <v>2.59</v>
      </c>
      <c r="I348" s="151">
        <f>ROUND(E348*H348,2)</f>
        <v>183.89</v>
      </c>
      <c r="J348" s="151">
        <v>23.91</v>
      </c>
      <c r="K348" s="151">
        <f>ROUND(E348*J348,2)</f>
        <v>1697.61</v>
      </c>
      <c r="L348" s="151">
        <v>21</v>
      </c>
      <c r="M348" s="151">
        <f>G348*(1+L348/100)</f>
        <v>0</v>
      </c>
      <c r="N348" s="142">
        <v>0</v>
      </c>
      <c r="O348" s="142">
        <f>ROUND(E348*N348,5)</f>
        <v>0</v>
      </c>
      <c r="P348" s="142">
        <v>0</v>
      </c>
      <c r="Q348" s="142">
        <f>ROUND(E348*P348,5)</f>
        <v>0</v>
      </c>
      <c r="R348" s="142"/>
      <c r="S348" s="142"/>
      <c r="T348" s="143">
        <v>0.05</v>
      </c>
      <c r="U348" s="142">
        <f>ROUND(E348*T348,2)</f>
        <v>3.55</v>
      </c>
      <c r="V348" s="137"/>
      <c r="W348" s="137"/>
      <c r="X348" s="137"/>
      <c r="Y348" s="137"/>
      <c r="Z348" s="137"/>
      <c r="AA348" s="137"/>
      <c r="AB348" s="137"/>
      <c r="AC348" s="137"/>
      <c r="AD348" s="137"/>
      <c r="AE348" s="137" t="s">
        <v>153</v>
      </c>
      <c r="AF348" s="137"/>
      <c r="AG348" s="137"/>
      <c r="AH348" s="137"/>
      <c r="AI348" s="137"/>
      <c r="AJ348" s="137"/>
      <c r="AK348" s="137"/>
      <c r="AL348" s="137"/>
      <c r="AM348" s="137"/>
      <c r="AN348" s="137"/>
      <c r="AO348" s="137"/>
      <c r="AP348" s="137"/>
      <c r="AQ348" s="137"/>
      <c r="AR348" s="137"/>
      <c r="AS348" s="137"/>
      <c r="AT348" s="137"/>
      <c r="AU348" s="137"/>
      <c r="AV348" s="137"/>
      <c r="AW348" s="137"/>
      <c r="AX348" s="137"/>
      <c r="AY348" s="137"/>
      <c r="AZ348" s="137"/>
      <c r="BA348" s="137"/>
      <c r="BB348" s="137"/>
      <c r="BC348" s="137"/>
      <c r="BD348" s="137"/>
      <c r="BE348" s="137"/>
      <c r="BF348" s="137"/>
      <c r="BG348" s="137"/>
      <c r="BH348" s="137"/>
    </row>
    <row r="349" spans="1:60" outlineLevel="1" x14ac:dyDescent="0.2">
      <c r="A349" s="138"/>
      <c r="B349" s="138"/>
      <c r="C349" s="176" t="s">
        <v>641</v>
      </c>
      <c r="D349" s="175"/>
      <c r="E349" s="148">
        <v>49</v>
      </c>
      <c r="F349" s="151"/>
      <c r="G349" s="151"/>
      <c r="H349" s="151"/>
      <c r="I349" s="151"/>
      <c r="J349" s="151"/>
      <c r="K349" s="151"/>
      <c r="L349" s="151"/>
      <c r="M349" s="151"/>
      <c r="N349" s="142"/>
      <c r="O349" s="142"/>
      <c r="P349" s="142"/>
      <c r="Q349" s="142"/>
      <c r="R349" s="142"/>
      <c r="S349" s="142"/>
      <c r="T349" s="143"/>
      <c r="U349" s="142"/>
      <c r="V349" s="137"/>
      <c r="W349" s="137"/>
      <c r="X349" s="137"/>
      <c r="Y349" s="137"/>
      <c r="Z349" s="137"/>
      <c r="AA349" s="137"/>
      <c r="AB349" s="137"/>
      <c r="AC349" s="137"/>
      <c r="AD349" s="137"/>
      <c r="AE349" s="137" t="s">
        <v>155</v>
      </c>
      <c r="AF349" s="137">
        <v>0</v>
      </c>
      <c r="AG349" s="137"/>
      <c r="AH349" s="137"/>
      <c r="AI349" s="137"/>
      <c r="AJ349" s="137"/>
      <c r="AK349" s="137"/>
      <c r="AL349" s="137"/>
      <c r="AM349" s="137"/>
      <c r="AN349" s="137"/>
      <c r="AO349" s="137"/>
      <c r="AP349" s="137"/>
      <c r="AQ349" s="137"/>
      <c r="AR349" s="137"/>
      <c r="AS349" s="137"/>
      <c r="AT349" s="137"/>
      <c r="AU349" s="137"/>
      <c r="AV349" s="137"/>
      <c r="AW349" s="137"/>
      <c r="AX349" s="137"/>
      <c r="AY349" s="137"/>
      <c r="AZ349" s="137"/>
      <c r="BA349" s="137"/>
      <c r="BB349" s="137"/>
      <c r="BC349" s="137"/>
      <c r="BD349" s="137"/>
      <c r="BE349" s="137"/>
      <c r="BF349" s="137"/>
      <c r="BG349" s="137"/>
      <c r="BH349" s="137"/>
    </row>
    <row r="350" spans="1:60" outlineLevel="1" x14ac:dyDescent="0.2">
      <c r="A350" s="138"/>
      <c r="B350" s="138"/>
      <c r="C350" s="176" t="s">
        <v>642</v>
      </c>
      <c r="D350" s="175"/>
      <c r="E350" s="148">
        <v>22</v>
      </c>
      <c r="F350" s="151"/>
      <c r="G350" s="151"/>
      <c r="H350" s="151"/>
      <c r="I350" s="151"/>
      <c r="J350" s="151"/>
      <c r="K350" s="151"/>
      <c r="L350" s="151"/>
      <c r="M350" s="151"/>
      <c r="N350" s="142"/>
      <c r="O350" s="142"/>
      <c r="P350" s="142"/>
      <c r="Q350" s="142"/>
      <c r="R350" s="142"/>
      <c r="S350" s="142"/>
      <c r="T350" s="143"/>
      <c r="U350" s="142"/>
      <c r="V350" s="137"/>
      <c r="W350" s="137"/>
      <c r="X350" s="137"/>
      <c r="Y350" s="137"/>
      <c r="Z350" s="137"/>
      <c r="AA350" s="137"/>
      <c r="AB350" s="137"/>
      <c r="AC350" s="137"/>
      <c r="AD350" s="137"/>
      <c r="AE350" s="137" t="s">
        <v>155</v>
      </c>
      <c r="AF350" s="137">
        <v>0</v>
      </c>
      <c r="AG350" s="137"/>
      <c r="AH350" s="137"/>
      <c r="AI350" s="137"/>
      <c r="AJ350" s="137"/>
      <c r="AK350" s="137"/>
      <c r="AL350" s="137"/>
      <c r="AM350" s="137"/>
      <c r="AN350" s="137"/>
      <c r="AO350" s="137"/>
      <c r="AP350" s="137"/>
      <c r="AQ350" s="137"/>
      <c r="AR350" s="137"/>
      <c r="AS350" s="137"/>
      <c r="AT350" s="137"/>
      <c r="AU350" s="137"/>
      <c r="AV350" s="137"/>
      <c r="AW350" s="137"/>
      <c r="AX350" s="137"/>
      <c r="AY350" s="137"/>
      <c r="AZ350" s="137"/>
      <c r="BA350" s="137"/>
      <c r="BB350" s="137"/>
      <c r="BC350" s="137"/>
      <c r="BD350" s="137"/>
      <c r="BE350" s="137"/>
      <c r="BF350" s="137"/>
      <c r="BG350" s="137"/>
      <c r="BH350" s="137"/>
    </row>
    <row r="351" spans="1:60" outlineLevel="1" x14ac:dyDescent="0.2">
      <c r="A351" s="138">
        <v>110</v>
      </c>
      <c r="B351" s="138" t="s">
        <v>643</v>
      </c>
      <c r="C351" s="173" t="s">
        <v>644</v>
      </c>
      <c r="D351" s="142" t="s">
        <v>185</v>
      </c>
      <c r="E351" s="147">
        <v>78.099999999999994</v>
      </c>
      <c r="F351" s="369"/>
      <c r="G351" s="151">
        <f>E351*F351</f>
        <v>0</v>
      </c>
      <c r="H351" s="151">
        <v>18.8</v>
      </c>
      <c r="I351" s="151">
        <f>ROUND(E351*H351,2)</f>
        <v>1468.28</v>
      </c>
      <c r="J351" s="151">
        <v>0</v>
      </c>
      <c r="K351" s="151">
        <f>ROUND(E351*J351,2)</f>
        <v>0</v>
      </c>
      <c r="L351" s="151">
        <v>21</v>
      </c>
      <c r="M351" s="151">
        <f>G351*(1+L351/100)</f>
        <v>0</v>
      </c>
      <c r="N351" s="142">
        <v>5.0000000000000002E-5</v>
      </c>
      <c r="O351" s="142">
        <f>ROUND(E351*N351,5)</f>
        <v>3.9100000000000003E-3</v>
      </c>
      <c r="P351" s="142">
        <v>0</v>
      </c>
      <c r="Q351" s="142">
        <f>ROUND(E351*P351,5)</f>
        <v>0</v>
      </c>
      <c r="R351" s="142"/>
      <c r="S351" s="142"/>
      <c r="T351" s="143">
        <v>0</v>
      </c>
      <c r="U351" s="142">
        <f>ROUND(E351*T351,2)</f>
        <v>0</v>
      </c>
      <c r="V351" s="137"/>
      <c r="W351" s="137"/>
      <c r="X351" s="137"/>
      <c r="Y351" s="137"/>
      <c r="Z351" s="137"/>
      <c r="AA351" s="137"/>
      <c r="AB351" s="137"/>
      <c r="AC351" s="137"/>
      <c r="AD351" s="137"/>
      <c r="AE351" s="137" t="s">
        <v>188</v>
      </c>
      <c r="AF351" s="137"/>
      <c r="AG351" s="137"/>
      <c r="AH351" s="137"/>
      <c r="AI351" s="137"/>
      <c r="AJ351" s="137"/>
      <c r="AK351" s="137"/>
      <c r="AL351" s="137"/>
      <c r="AM351" s="137"/>
      <c r="AN351" s="137"/>
      <c r="AO351" s="137"/>
      <c r="AP351" s="137"/>
      <c r="AQ351" s="137"/>
      <c r="AR351" s="137"/>
      <c r="AS351" s="137"/>
      <c r="AT351" s="137"/>
      <c r="AU351" s="137"/>
      <c r="AV351" s="137"/>
      <c r="AW351" s="137"/>
      <c r="AX351" s="137"/>
      <c r="AY351" s="137"/>
      <c r="AZ351" s="137"/>
      <c r="BA351" s="137"/>
      <c r="BB351" s="137"/>
      <c r="BC351" s="137"/>
      <c r="BD351" s="137"/>
      <c r="BE351" s="137"/>
      <c r="BF351" s="137"/>
      <c r="BG351" s="137"/>
      <c r="BH351" s="137"/>
    </row>
    <row r="352" spans="1:60" outlineLevel="1" x14ac:dyDescent="0.2">
      <c r="A352" s="138"/>
      <c r="B352" s="138"/>
      <c r="C352" s="176" t="s">
        <v>645</v>
      </c>
      <c r="D352" s="175"/>
      <c r="E352" s="148">
        <v>53.9</v>
      </c>
      <c r="F352" s="151"/>
      <c r="G352" s="151"/>
      <c r="H352" s="151"/>
      <c r="I352" s="151"/>
      <c r="J352" s="151"/>
      <c r="K352" s="151"/>
      <c r="L352" s="151"/>
      <c r="M352" s="151"/>
      <c r="N352" s="142"/>
      <c r="O352" s="142"/>
      <c r="P352" s="142"/>
      <c r="Q352" s="142"/>
      <c r="R352" s="142"/>
      <c r="S352" s="142"/>
      <c r="T352" s="143"/>
      <c r="U352" s="142"/>
      <c r="V352" s="137"/>
      <c r="W352" s="137"/>
      <c r="X352" s="137"/>
      <c r="Y352" s="137"/>
      <c r="Z352" s="137"/>
      <c r="AA352" s="137"/>
      <c r="AB352" s="137"/>
      <c r="AC352" s="137"/>
      <c r="AD352" s="137"/>
      <c r="AE352" s="137" t="s">
        <v>155</v>
      </c>
      <c r="AF352" s="137">
        <v>0</v>
      </c>
      <c r="AG352" s="137"/>
      <c r="AH352" s="137"/>
      <c r="AI352" s="137"/>
      <c r="AJ352" s="137"/>
      <c r="AK352" s="137"/>
      <c r="AL352" s="137"/>
      <c r="AM352" s="137"/>
      <c r="AN352" s="137"/>
      <c r="AO352" s="137"/>
      <c r="AP352" s="137"/>
      <c r="AQ352" s="137"/>
      <c r="AR352" s="137"/>
      <c r="AS352" s="137"/>
      <c r="AT352" s="137"/>
      <c r="AU352" s="137"/>
      <c r="AV352" s="137"/>
      <c r="AW352" s="137"/>
      <c r="AX352" s="137"/>
      <c r="AY352" s="137"/>
      <c r="AZ352" s="137"/>
      <c r="BA352" s="137"/>
      <c r="BB352" s="137"/>
      <c r="BC352" s="137"/>
      <c r="BD352" s="137"/>
      <c r="BE352" s="137"/>
      <c r="BF352" s="137"/>
      <c r="BG352" s="137"/>
      <c r="BH352" s="137"/>
    </row>
    <row r="353" spans="1:60" outlineLevel="1" x14ac:dyDescent="0.2">
      <c r="A353" s="138"/>
      <c r="B353" s="138"/>
      <c r="C353" s="176" t="s">
        <v>646</v>
      </c>
      <c r="D353" s="175"/>
      <c r="E353" s="148">
        <v>24.2</v>
      </c>
      <c r="F353" s="151"/>
      <c r="G353" s="151"/>
      <c r="H353" s="151"/>
      <c r="I353" s="151"/>
      <c r="J353" s="151"/>
      <c r="K353" s="151"/>
      <c r="L353" s="151"/>
      <c r="M353" s="151"/>
      <c r="N353" s="142"/>
      <c r="O353" s="142"/>
      <c r="P353" s="142"/>
      <c r="Q353" s="142"/>
      <c r="R353" s="142"/>
      <c r="S353" s="142"/>
      <c r="T353" s="143"/>
      <c r="U353" s="142"/>
      <c r="V353" s="137"/>
      <c r="W353" s="137"/>
      <c r="X353" s="137"/>
      <c r="Y353" s="137"/>
      <c r="Z353" s="137"/>
      <c r="AA353" s="137"/>
      <c r="AB353" s="137"/>
      <c r="AC353" s="137"/>
      <c r="AD353" s="137"/>
      <c r="AE353" s="137" t="s">
        <v>155</v>
      </c>
      <c r="AF353" s="137">
        <v>0</v>
      </c>
      <c r="AG353" s="137"/>
      <c r="AH353" s="137"/>
      <c r="AI353" s="137"/>
      <c r="AJ353" s="137"/>
      <c r="AK353" s="137"/>
      <c r="AL353" s="137"/>
      <c r="AM353" s="137"/>
      <c r="AN353" s="137"/>
      <c r="AO353" s="137"/>
      <c r="AP353" s="137"/>
      <c r="AQ353" s="137"/>
      <c r="AR353" s="137"/>
      <c r="AS353" s="137"/>
      <c r="AT353" s="137"/>
      <c r="AU353" s="137"/>
      <c r="AV353" s="137"/>
      <c r="AW353" s="137"/>
      <c r="AX353" s="137"/>
      <c r="AY353" s="137"/>
      <c r="AZ353" s="137"/>
      <c r="BA353" s="137"/>
      <c r="BB353" s="137"/>
      <c r="BC353" s="137"/>
      <c r="BD353" s="137"/>
      <c r="BE353" s="137"/>
      <c r="BF353" s="137"/>
      <c r="BG353" s="137"/>
      <c r="BH353" s="137"/>
    </row>
    <row r="354" spans="1:60" outlineLevel="1" x14ac:dyDescent="0.2">
      <c r="A354" s="138">
        <v>111</v>
      </c>
      <c r="B354" s="138" t="s">
        <v>656</v>
      </c>
      <c r="C354" s="173" t="s">
        <v>657</v>
      </c>
      <c r="D354" s="142" t="s">
        <v>181</v>
      </c>
      <c r="E354" s="147">
        <v>5.34</v>
      </c>
      <c r="F354" s="369"/>
      <c r="G354" s="151">
        <f>E354*F354</f>
        <v>0</v>
      </c>
      <c r="H354" s="151">
        <v>0</v>
      </c>
      <c r="I354" s="151">
        <f>ROUND(E354*H354,2)</f>
        <v>0</v>
      </c>
      <c r="J354" s="151">
        <v>985</v>
      </c>
      <c r="K354" s="151">
        <f>ROUND(E354*J354,2)</f>
        <v>5259.9</v>
      </c>
      <c r="L354" s="151">
        <v>21</v>
      </c>
      <c r="M354" s="151">
        <f>G354*(1+L354/100)</f>
        <v>0</v>
      </c>
      <c r="N354" s="142">
        <v>0</v>
      </c>
      <c r="O354" s="142">
        <f>ROUND(E354*N354,5)</f>
        <v>0</v>
      </c>
      <c r="P354" s="142">
        <v>0</v>
      </c>
      <c r="Q354" s="142">
        <f>ROUND(E354*P354,5)</f>
        <v>0</v>
      </c>
      <c r="R354" s="142"/>
      <c r="S354" s="142"/>
      <c r="T354" s="143">
        <v>1.831</v>
      </c>
      <c r="U354" s="142">
        <f>ROUND(E354*T354,2)</f>
        <v>9.7799999999999994</v>
      </c>
      <c r="V354" s="137"/>
      <c r="W354" s="137"/>
      <c r="X354" s="137"/>
      <c r="Y354" s="137"/>
      <c r="Z354" s="137"/>
      <c r="AA354" s="137"/>
      <c r="AB354" s="137"/>
      <c r="AC354" s="137"/>
      <c r="AD354" s="137"/>
      <c r="AE354" s="137" t="s">
        <v>153</v>
      </c>
      <c r="AF354" s="137"/>
      <c r="AG354" s="137"/>
      <c r="AH354" s="137"/>
      <c r="AI354" s="137"/>
      <c r="AJ354" s="137"/>
      <c r="AK354" s="137"/>
      <c r="AL354" s="137"/>
      <c r="AM354" s="137"/>
      <c r="AN354" s="137"/>
      <c r="AO354" s="137"/>
      <c r="AP354" s="137"/>
      <c r="AQ354" s="137"/>
      <c r="AR354" s="137"/>
      <c r="AS354" s="137"/>
      <c r="AT354" s="137"/>
      <c r="AU354" s="137"/>
      <c r="AV354" s="137"/>
      <c r="AW354" s="137"/>
      <c r="AX354" s="137"/>
      <c r="AY354" s="137"/>
      <c r="AZ354" s="137"/>
      <c r="BA354" s="137"/>
      <c r="BB354" s="137"/>
      <c r="BC354" s="137"/>
      <c r="BD354" s="137"/>
      <c r="BE354" s="137"/>
      <c r="BF354" s="137"/>
      <c r="BG354" s="137"/>
      <c r="BH354" s="137"/>
    </row>
    <row r="355" spans="1:60" x14ac:dyDescent="0.2">
      <c r="A355" s="139" t="s">
        <v>148</v>
      </c>
      <c r="B355" s="139" t="s">
        <v>91</v>
      </c>
      <c r="C355" s="174" t="s">
        <v>92</v>
      </c>
      <c r="D355" s="144"/>
      <c r="E355" s="149"/>
      <c r="F355" s="152"/>
      <c r="G355" s="152">
        <f>SUMIF(AE356:AE357,"&lt;&gt;NOR",G356:G357)</f>
        <v>0</v>
      </c>
      <c r="H355" s="152"/>
      <c r="I355" s="152">
        <f>SUM(I356:I357)</f>
        <v>0</v>
      </c>
      <c r="J355" s="152"/>
      <c r="K355" s="152">
        <f>SUM(K356:K357)</f>
        <v>121121</v>
      </c>
      <c r="L355" s="152"/>
      <c r="M355" s="152">
        <f>SUM(M356:M357)</f>
        <v>0</v>
      </c>
      <c r="N355" s="144"/>
      <c r="O355" s="144">
        <f>SUM(O356:O357)</f>
        <v>0</v>
      </c>
      <c r="P355" s="144"/>
      <c r="Q355" s="144">
        <f>SUM(Q356:Q357)</f>
        <v>0</v>
      </c>
      <c r="R355" s="144"/>
      <c r="S355" s="144"/>
      <c r="T355" s="145"/>
      <c r="U355" s="144">
        <f>SUM(U356:U357)</f>
        <v>0</v>
      </c>
      <c r="AE355" t="s">
        <v>149</v>
      </c>
    </row>
    <row r="356" spans="1:60" ht="22.5" outlineLevel="1" x14ac:dyDescent="0.2">
      <c r="A356" s="138">
        <v>112</v>
      </c>
      <c r="B356" s="138">
        <v>1</v>
      </c>
      <c r="C356" s="173" t="s">
        <v>1197</v>
      </c>
      <c r="D356" s="142" t="s">
        <v>658</v>
      </c>
      <c r="E356" s="147">
        <v>1</v>
      </c>
      <c r="F356" s="369"/>
      <c r="G356" s="151">
        <f t="shared" ref="G356:G357" si="18">E356*F356</f>
        <v>0</v>
      </c>
      <c r="H356" s="151">
        <v>0</v>
      </c>
      <c r="I356" s="151">
        <f>ROUND(E356*H356,2)</f>
        <v>0</v>
      </c>
      <c r="J356" s="151">
        <v>117871</v>
      </c>
      <c r="K356" s="151">
        <f>ROUND(E356*J356,2)</f>
        <v>117871</v>
      </c>
      <c r="L356" s="151">
        <v>21</v>
      </c>
      <c r="M356" s="151">
        <f>G356*(1+L356/100)</f>
        <v>0</v>
      </c>
      <c r="N356" s="142">
        <v>0</v>
      </c>
      <c r="O356" s="142">
        <f>ROUND(E356*N356,5)</f>
        <v>0</v>
      </c>
      <c r="P356" s="142">
        <v>0</v>
      </c>
      <c r="Q356" s="142">
        <f>ROUND(E356*P356,5)</f>
        <v>0</v>
      </c>
      <c r="R356" s="142"/>
      <c r="S356" s="142"/>
      <c r="T356" s="143">
        <v>0</v>
      </c>
      <c r="U356" s="142">
        <f>ROUND(E356*T356,2)</f>
        <v>0</v>
      </c>
      <c r="V356" s="137"/>
      <c r="W356" s="315"/>
      <c r="X356" s="137"/>
      <c r="Y356" s="137"/>
      <c r="Z356" s="137"/>
      <c r="AA356" s="137"/>
      <c r="AB356" s="137"/>
      <c r="AC356" s="137"/>
      <c r="AD356" s="137"/>
      <c r="AE356" s="137" t="s">
        <v>153</v>
      </c>
      <c r="AF356" s="137"/>
      <c r="AG356" s="137"/>
      <c r="AH356" s="137"/>
      <c r="AI356" s="137"/>
      <c r="AJ356" s="137"/>
      <c r="AK356" s="137"/>
      <c r="AL356" s="137"/>
      <c r="AM356" s="137"/>
      <c r="AN356" s="137"/>
      <c r="AO356" s="137"/>
      <c r="AP356" s="137"/>
      <c r="AQ356" s="137"/>
      <c r="AR356" s="137"/>
      <c r="AS356" s="137"/>
      <c r="AT356" s="137"/>
      <c r="AU356" s="137"/>
      <c r="AV356" s="137"/>
      <c r="AW356" s="137"/>
      <c r="AX356" s="137"/>
      <c r="AY356" s="137"/>
      <c r="AZ356" s="137"/>
      <c r="BA356" s="137"/>
      <c r="BB356" s="137"/>
      <c r="BC356" s="137"/>
      <c r="BD356" s="137"/>
      <c r="BE356" s="137"/>
      <c r="BF356" s="137"/>
      <c r="BG356" s="137"/>
      <c r="BH356" s="137"/>
    </row>
    <row r="357" spans="1:60" ht="22.5" outlineLevel="1" x14ac:dyDescent="0.2">
      <c r="A357" s="138">
        <v>113</v>
      </c>
      <c r="B357" s="138"/>
      <c r="C357" s="173" t="s">
        <v>659</v>
      </c>
      <c r="D357" s="142" t="s">
        <v>197</v>
      </c>
      <c r="E357" s="147">
        <v>1</v>
      </c>
      <c r="F357" s="369"/>
      <c r="G357" s="151">
        <f t="shared" si="18"/>
        <v>0</v>
      </c>
      <c r="H357" s="151">
        <v>0</v>
      </c>
      <c r="I357" s="151">
        <f>ROUND(E357*H357,2)</f>
        <v>0</v>
      </c>
      <c r="J357" s="151">
        <v>3250</v>
      </c>
      <c r="K357" s="151">
        <f>ROUND(E357*J357,2)</f>
        <v>3250</v>
      </c>
      <c r="L357" s="151">
        <v>21</v>
      </c>
      <c r="M357" s="151">
        <f>G357*(1+L357/100)</f>
        <v>0</v>
      </c>
      <c r="N357" s="142">
        <v>0</v>
      </c>
      <c r="O357" s="142">
        <f>ROUND(E357*N357,5)</f>
        <v>0</v>
      </c>
      <c r="P357" s="142">
        <v>0</v>
      </c>
      <c r="Q357" s="142">
        <f>ROUND(E357*P357,5)</f>
        <v>0</v>
      </c>
      <c r="R357" s="142"/>
      <c r="S357" s="142"/>
      <c r="T357" s="143">
        <v>0</v>
      </c>
      <c r="U357" s="142">
        <f>ROUND(E357*T357,2)</f>
        <v>0</v>
      </c>
      <c r="V357" s="137"/>
      <c r="W357" s="315"/>
      <c r="X357" s="137"/>
      <c r="Y357" s="137"/>
      <c r="Z357" s="137"/>
      <c r="AA357" s="137"/>
      <c r="AB357" s="137"/>
      <c r="AC357" s="137"/>
      <c r="AD357" s="137"/>
      <c r="AE357" s="137" t="s">
        <v>153</v>
      </c>
      <c r="AF357" s="137"/>
      <c r="AG357" s="137"/>
      <c r="AH357" s="137"/>
      <c r="AI357" s="137"/>
      <c r="AJ357" s="137"/>
      <c r="AK357" s="137"/>
      <c r="AL357" s="137"/>
      <c r="AM357" s="137"/>
      <c r="AN357" s="137"/>
      <c r="AO357" s="137"/>
      <c r="AP357" s="137"/>
      <c r="AQ357" s="137"/>
      <c r="AR357" s="137"/>
      <c r="AS357" s="137"/>
      <c r="AT357" s="137"/>
      <c r="AU357" s="137"/>
      <c r="AV357" s="137"/>
      <c r="AW357" s="137"/>
      <c r="AX357" s="137"/>
      <c r="AY357" s="137"/>
      <c r="AZ357" s="137"/>
      <c r="BA357" s="137"/>
      <c r="BB357" s="137"/>
      <c r="BC357" s="137"/>
      <c r="BD357" s="137"/>
      <c r="BE357" s="137"/>
      <c r="BF357" s="137"/>
      <c r="BG357" s="137"/>
      <c r="BH357" s="137"/>
    </row>
    <row r="358" spans="1:60" x14ac:dyDescent="0.2">
      <c r="A358" s="139" t="s">
        <v>148</v>
      </c>
      <c r="B358" s="139" t="s">
        <v>93</v>
      </c>
      <c r="C358" s="174" t="s">
        <v>94</v>
      </c>
      <c r="D358" s="144"/>
      <c r="E358" s="149"/>
      <c r="F358" s="152"/>
      <c r="G358" s="152">
        <f>SUMIF(AE359:AE359,"&lt;&gt;NOR",G359:G359)</f>
        <v>0</v>
      </c>
      <c r="H358" s="152"/>
      <c r="I358" s="152">
        <f>SUM(I359:I359)</f>
        <v>0</v>
      </c>
      <c r="J358" s="152"/>
      <c r="K358" s="152">
        <f>SUM(K359:K359)</f>
        <v>446403.74</v>
      </c>
      <c r="L358" s="152"/>
      <c r="M358" s="152">
        <f>SUM(M359:M359)</f>
        <v>0</v>
      </c>
      <c r="N358" s="144"/>
      <c r="O358" s="144">
        <f>SUM(O359:O359)</f>
        <v>0</v>
      </c>
      <c r="P358" s="144"/>
      <c r="Q358" s="144">
        <f>SUM(Q359:Q359)</f>
        <v>0</v>
      </c>
      <c r="R358" s="144"/>
      <c r="S358" s="144"/>
      <c r="T358" s="145"/>
      <c r="U358" s="144">
        <f>SUM(U359:U359)</f>
        <v>0</v>
      </c>
      <c r="W358" s="316"/>
      <c r="AE358" t="s">
        <v>149</v>
      </c>
    </row>
    <row r="359" spans="1:60" outlineLevel="1" x14ac:dyDescent="0.2">
      <c r="A359" s="138">
        <v>114</v>
      </c>
      <c r="B359" s="138">
        <v>2</v>
      </c>
      <c r="C359" s="173" t="s">
        <v>1198</v>
      </c>
      <c r="D359" s="142" t="s">
        <v>658</v>
      </c>
      <c r="E359" s="147">
        <v>1</v>
      </c>
      <c r="F359" s="369"/>
      <c r="G359" s="151">
        <f>E359*F359</f>
        <v>0</v>
      </c>
      <c r="H359" s="151">
        <v>0</v>
      </c>
      <c r="I359" s="151">
        <f>ROUND(E359*H359,2)</f>
        <v>0</v>
      </c>
      <c r="J359" s="151">
        <v>446403.74</v>
      </c>
      <c r="K359" s="151">
        <f>ROUND(E359*J359,2)</f>
        <v>446403.74</v>
      </c>
      <c r="L359" s="151">
        <v>21</v>
      </c>
      <c r="M359" s="151">
        <f>G359*(1+L359/100)</f>
        <v>0</v>
      </c>
      <c r="N359" s="142">
        <v>0</v>
      </c>
      <c r="O359" s="142">
        <f>ROUND(E359*N359,5)</f>
        <v>0</v>
      </c>
      <c r="P359" s="142">
        <v>0</v>
      </c>
      <c r="Q359" s="142">
        <f>ROUND(E359*P359,5)</f>
        <v>0</v>
      </c>
      <c r="R359" s="142"/>
      <c r="S359" s="142"/>
      <c r="T359" s="143">
        <v>0</v>
      </c>
      <c r="U359" s="142">
        <f>ROUND(E359*T359,2)</f>
        <v>0</v>
      </c>
      <c r="V359" s="137"/>
      <c r="W359" s="315"/>
      <c r="X359" s="137"/>
      <c r="Y359" s="137"/>
      <c r="Z359" s="137"/>
      <c r="AA359" s="137"/>
      <c r="AB359" s="137"/>
      <c r="AC359" s="137"/>
      <c r="AD359" s="137"/>
      <c r="AE359" s="137" t="s">
        <v>153</v>
      </c>
      <c r="AF359" s="137"/>
      <c r="AG359" s="137"/>
      <c r="AH359" s="137"/>
      <c r="AI359" s="137"/>
      <c r="AJ359" s="137"/>
      <c r="AK359" s="137"/>
      <c r="AL359" s="137"/>
      <c r="AM359" s="137"/>
      <c r="AN359" s="137"/>
      <c r="AO359" s="137"/>
      <c r="AP359" s="137"/>
      <c r="AQ359" s="137"/>
      <c r="AR359" s="137"/>
      <c r="AS359" s="137"/>
      <c r="AT359" s="137"/>
      <c r="AU359" s="137"/>
      <c r="AV359" s="137"/>
      <c r="AW359" s="137"/>
      <c r="AX359" s="137"/>
      <c r="AY359" s="137"/>
      <c r="AZ359" s="137"/>
      <c r="BA359" s="137"/>
      <c r="BB359" s="137"/>
      <c r="BC359" s="137"/>
      <c r="BD359" s="137"/>
      <c r="BE359" s="137"/>
      <c r="BF359" s="137"/>
      <c r="BG359" s="137"/>
      <c r="BH359" s="137"/>
    </row>
    <row r="360" spans="1:60" x14ac:dyDescent="0.2">
      <c r="A360" s="139" t="s">
        <v>148</v>
      </c>
      <c r="B360" s="139" t="s">
        <v>95</v>
      </c>
      <c r="C360" s="174" t="s">
        <v>96</v>
      </c>
      <c r="D360" s="144"/>
      <c r="E360" s="149"/>
      <c r="F360" s="152"/>
      <c r="G360" s="152">
        <f>SUMIF(AE361:AE369,"&lt;&gt;NOR",G361:G369)</f>
        <v>0</v>
      </c>
      <c r="H360" s="152"/>
      <c r="I360" s="152">
        <f>SUM(I361:I369)</f>
        <v>0</v>
      </c>
      <c r="J360" s="152"/>
      <c r="K360" s="152">
        <f>SUM(K361:K369)</f>
        <v>38619.899999999994</v>
      </c>
      <c r="L360" s="152"/>
      <c r="M360" s="152">
        <f>SUM(M361:M369)</f>
        <v>0</v>
      </c>
      <c r="N360" s="144"/>
      <c r="O360" s="144">
        <f>SUM(O361:O369)</f>
        <v>0</v>
      </c>
      <c r="P360" s="144"/>
      <c r="Q360" s="144">
        <f>SUM(Q361:Q369)</f>
        <v>6.577</v>
      </c>
      <c r="R360" s="144"/>
      <c r="S360" s="144"/>
      <c r="T360" s="145"/>
      <c r="U360" s="144">
        <f>SUM(U361:U369)</f>
        <v>86.39</v>
      </c>
      <c r="W360" s="316"/>
      <c r="AE360" t="s">
        <v>149</v>
      </c>
    </row>
    <row r="361" spans="1:60" outlineLevel="1" x14ac:dyDescent="0.2">
      <c r="A361" s="138">
        <v>115</v>
      </c>
      <c r="B361" s="138" t="s">
        <v>660</v>
      </c>
      <c r="C361" s="173" t="s">
        <v>661</v>
      </c>
      <c r="D361" s="142" t="s">
        <v>152</v>
      </c>
      <c r="E361" s="147">
        <v>231</v>
      </c>
      <c r="F361" s="369"/>
      <c r="G361" s="151">
        <f>E361*F361</f>
        <v>0</v>
      </c>
      <c r="H361" s="151">
        <v>0</v>
      </c>
      <c r="I361" s="151">
        <f>ROUND(E361*H361,2)</f>
        <v>0</v>
      </c>
      <c r="J361" s="151">
        <v>41.9</v>
      </c>
      <c r="K361" s="151">
        <f>ROUND(E361*J361,2)</f>
        <v>9678.9</v>
      </c>
      <c r="L361" s="151">
        <v>21</v>
      </c>
      <c r="M361" s="151">
        <f>G361*(1+L361/100)</f>
        <v>0</v>
      </c>
      <c r="N361" s="142">
        <v>0</v>
      </c>
      <c r="O361" s="142">
        <f>ROUND(E361*N361,5)</f>
        <v>0</v>
      </c>
      <c r="P361" s="142">
        <v>1.4999999999999999E-2</v>
      </c>
      <c r="Q361" s="142">
        <f>ROUND(E361*P361,5)</f>
        <v>3.4649999999999999</v>
      </c>
      <c r="R361" s="142"/>
      <c r="S361" s="142"/>
      <c r="T361" s="143">
        <v>0.09</v>
      </c>
      <c r="U361" s="142">
        <f>ROUND(E361*T361,2)</f>
        <v>20.79</v>
      </c>
      <c r="V361" s="137"/>
      <c r="W361" s="137"/>
      <c r="X361" s="137"/>
      <c r="Y361" s="137"/>
      <c r="Z361" s="137"/>
      <c r="AA361" s="137"/>
      <c r="AB361" s="137"/>
      <c r="AC361" s="137"/>
      <c r="AD361" s="137"/>
      <c r="AE361" s="137" t="s">
        <v>153</v>
      </c>
      <c r="AF361" s="137"/>
      <c r="AG361" s="137"/>
      <c r="AH361" s="137"/>
      <c r="AI361" s="137"/>
      <c r="AJ361" s="137"/>
      <c r="AK361" s="137"/>
      <c r="AL361" s="137"/>
      <c r="AM361" s="137"/>
      <c r="AN361" s="137"/>
      <c r="AO361" s="137"/>
      <c r="AP361" s="137"/>
      <c r="AQ361" s="137"/>
      <c r="AR361" s="137"/>
      <c r="AS361" s="137"/>
      <c r="AT361" s="137"/>
      <c r="AU361" s="137"/>
      <c r="AV361" s="137"/>
      <c r="AW361" s="137"/>
      <c r="AX361" s="137"/>
      <c r="AY361" s="137"/>
      <c r="AZ361" s="137"/>
      <c r="BA361" s="137"/>
      <c r="BB361" s="137"/>
      <c r="BC361" s="137"/>
      <c r="BD361" s="137"/>
      <c r="BE361" s="137"/>
      <c r="BF361" s="137"/>
      <c r="BG361" s="137"/>
      <c r="BH361" s="137"/>
    </row>
    <row r="362" spans="1:60" outlineLevel="1" x14ac:dyDescent="0.2">
      <c r="A362" s="138"/>
      <c r="B362" s="138"/>
      <c r="C362" s="176" t="s">
        <v>662</v>
      </c>
      <c r="D362" s="175"/>
      <c r="E362" s="148">
        <v>231</v>
      </c>
      <c r="F362" s="151"/>
      <c r="G362" s="151"/>
      <c r="H362" s="151"/>
      <c r="I362" s="151"/>
      <c r="J362" s="151"/>
      <c r="K362" s="151"/>
      <c r="L362" s="151"/>
      <c r="M362" s="151"/>
      <c r="N362" s="142"/>
      <c r="O362" s="142"/>
      <c r="P362" s="142"/>
      <c r="Q362" s="142"/>
      <c r="R362" s="142"/>
      <c r="S362" s="142"/>
      <c r="T362" s="143"/>
      <c r="U362" s="142"/>
      <c r="V362" s="137"/>
      <c r="W362" s="137"/>
      <c r="X362" s="137"/>
      <c r="Y362" s="137"/>
      <c r="Z362" s="137"/>
      <c r="AA362" s="137"/>
      <c r="AB362" s="137"/>
      <c r="AC362" s="137"/>
      <c r="AD362" s="137"/>
      <c r="AE362" s="137" t="s">
        <v>155</v>
      </c>
      <c r="AF362" s="137">
        <v>0</v>
      </c>
      <c r="AG362" s="137"/>
      <c r="AH362" s="137"/>
      <c r="AI362" s="137"/>
      <c r="AJ362" s="137"/>
      <c r="AK362" s="137"/>
      <c r="AL362" s="137"/>
      <c r="AM362" s="137"/>
      <c r="AN362" s="137"/>
      <c r="AO362" s="137"/>
      <c r="AP362" s="137"/>
      <c r="AQ362" s="137"/>
      <c r="AR362" s="137"/>
      <c r="AS362" s="137"/>
      <c r="AT362" s="137"/>
      <c r="AU362" s="137"/>
      <c r="AV362" s="137"/>
      <c r="AW362" s="137"/>
      <c r="AX362" s="137"/>
      <c r="AY362" s="137"/>
      <c r="AZ362" s="137"/>
      <c r="BA362" s="137"/>
      <c r="BB362" s="137"/>
      <c r="BC362" s="137"/>
      <c r="BD362" s="137"/>
      <c r="BE362" s="137"/>
      <c r="BF362" s="137"/>
      <c r="BG362" s="137"/>
      <c r="BH362" s="137"/>
    </row>
    <row r="363" spans="1:60" outlineLevel="1" x14ac:dyDescent="0.2">
      <c r="A363" s="138">
        <v>116</v>
      </c>
      <c r="B363" s="138" t="s">
        <v>663</v>
      </c>
      <c r="C363" s="173" t="s">
        <v>664</v>
      </c>
      <c r="D363" s="142" t="s">
        <v>185</v>
      </c>
      <c r="E363" s="147">
        <v>389</v>
      </c>
      <c r="F363" s="369"/>
      <c r="G363" s="151">
        <f>E363*F363</f>
        <v>0</v>
      </c>
      <c r="H363" s="151">
        <v>0</v>
      </c>
      <c r="I363" s="151">
        <f>ROUND(E363*H363,2)</f>
        <v>0</v>
      </c>
      <c r="J363" s="151">
        <v>52.8</v>
      </c>
      <c r="K363" s="151">
        <f>ROUND(E363*J363,2)</f>
        <v>20539.2</v>
      </c>
      <c r="L363" s="151">
        <v>21</v>
      </c>
      <c r="M363" s="151">
        <f>G363*(1+L363/100)</f>
        <v>0</v>
      </c>
      <c r="N363" s="142">
        <v>0</v>
      </c>
      <c r="O363" s="142">
        <f>ROUND(E363*N363,5)</f>
        <v>0</v>
      </c>
      <c r="P363" s="142">
        <v>8.0000000000000002E-3</v>
      </c>
      <c r="Q363" s="142">
        <f>ROUND(E363*P363,5)</f>
        <v>3.1120000000000001</v>
      </c>
      <c r="R363" s="142"/>
      <c r="S363" s="142"/>
      <c r="T363" s="143">
        <v>0.10199999999999999</v>
      </c>
      <c r="U363" s="142">
        <f>ROUND(E363*T363,2)</f>
        <v>39.68</v>
      </c>
      <c r="V363" s="137"/>
      <c r="W363" s="137"/>
      <c r="X363" s="137"/>
      <c r="Y363" s="137"/>
      <c r="Z363" s="137"/>
      <c r="AA363" s="137"/>
      <c r="AB363" s="137"/>
      <c r="AC363" s="137"/>
      <c r="AD363" s="137"/>
      <c r="AE363" s="137" t="s">
        <v>153</v>
      </c>
      <c r="AF363" s="137"/>
      <c r="AG363" s="137"/>
      <c r="AH363" s="137"/>
      <c r="AI363" s="137"/>
      <c r="AJ363" s="137"/>
      <c r="AK363" s="137"/>
      <c r="AL363" s="137"/>
      <c r="AM363" s="137"/>
      <c r="AN363" s="137"/>
      <c r="AO363" s="137"/>
      <c r="AP363" s="137"/>
      <c r="AQ363" s="137"/>
      <c r="AR363" s="137"/>
      <c r="AS363" s="137"/>
      <c r="AT363" s="137"/>
      <c r="AU363" s="137"/>
      <c r="AV363" s="137"/>
      <c r="AW363" s="137"/>
      <c r="AX363" s="137"/>
      <c r="AY363" s="137"/>
      <c r="AZ363" s="137"/>
      <c r="BA363" s="137"/>
      <c r="BB363" s="137"/>
      <c r="BC363" s="137"/>
      <c r="BD363" s="137"/>
      <c r="BE363" s="137"/>
      <c r="BF363" s="137"/>
      <c r="BG363" s="137"/>
      <c r="BH363" s="137"/>
    </row>
    <row r="364" spans="1:60" outlineLevel="1" x14ac:dyDescent="0.2">
      <c r="A364" s="138"/>
      <c r="B364" s="138"/>
      <c r="C364" s="176" t="s">
        <v>665</v>
      </c>
      <c r="D364" s="175"/>
      <c r="E364" s="148">
        <v>126.5</v>
      </c>
      <c r="F364" s="151"/>
      <c r="G364" s="151"/>
      <c r="H364" s="151"/>
      <c r="I364" s="151"/>
      <c r="J364" s="151"/>
      <c r="K364" s="151"/>
      <c r="L364" s="151"/>
      <c r="M364" s="151"/>
      <c r="N364" s="142"/>
      <c r="O364" s="142"/>
      <c r="P364" s="142"/>
      <c r="Q364" s="142"/>
      <c r="R364" s="142"/>
      <c r="S364" s="142"/>
      <c r="T364" s="143"/>
      <c r="U364" s="142"/>
      <c r="V364" s="137"/>
      <c r="W364" s="137"/>
      <c r="X364" s="137"/>
      <c r="Y364" s="137"/>
      <c r="Z364" s="137"/>
      <c r="AA364" s="137"/>
      <c r="AB364" s="137"/>
      <c r="AC364" s="137"/>
      <c r="AD364" s="137"/>
      <c r="AE364" s="137" t="s">
        <v>155</v>
      </c>
      <c r="AF364" s="137">
        <v>0</v>
      </c>
      <c r="AG364" s="137"/>
      <c r="AH364" s="137"/>
      <c r="AI364" s="137"/>
      <c r="AJ364" s="137"/>
      <c r="AK364" s="137"/>
      <c r="AL364" s="137"/>
      <c r="AM364" s="137"/>
      <c r="AN364" s="137"/>
      <c r="AO364" s="137"/>
      <c r="AP364" s="137"/>
      <c r="AQ364" s="137"/>
      <c r="AR364" s="137"/>
      <c r="AS364" s="137"/>
      <c r="AT364" s="137"/>
      <c r="AU364" s="137"/>
      <c r="AV364" s="137"/>
      <c r="AW364" s="137"/>
      <c r="AX364" s="137"/>
      <c r="AY364" s="137"/>
      <c r="AZ364" s="137"/>
      <c r="BA364" s="137"/>
      <c r="BB364" s="137"/>
      <c r="BC364" s="137"/>
      <c r="BD364" s="137"/>
      <c r="BE364" s="137"/>
      <c r="BF364" s="137"/>
      <c r="BG364" s="137"/>
      <c r="BH364" s="137"/>
    </row>
    <row r="365" spans="1:60" outlineLevel="1" x14ac:dyDescent="0.2">
      <c r="A365" s="138"/>
      <c r="B365" s="138"/>
      <c r="C365" s="176" t="s">
        <v>666</v>
      </c>
      <c r="D365" s="175"/>
      <c r="E365" s="148">
        <v>130.5</v>
      </c>
      <c r="F365" s="151"/>
      <c r="G365" s="151"/>
      <c r="H365" s="151"/>
      <c r="I365" s="151"/>
      <c r="J365" s="151"/>
      <c r="K365" s="151"/>
      <c r="L365" s="151"/>
      <c r="M365" s="151"/>
      <c r="N365" s="142"/>
      <c r="O365" s="142"/>
      <c r="P365" s="142"/>
      <c r="Q365" s="142"/>
      <c r="R365" s="142"/>
      <c r="S365" s="142"/>
      <c r="T365" s="143"/>
      <c r="U365" s="142"/>
      <c r="V365" s="137"/>
      <c r="W365" s="137"/>
      <c r="X365" s="137"/>
      <c r="Y365" s="137"/>
      <c r="Z365" s="137"/>
      <c r="AA365" s="137"/>
      <c r="AB365" s="137"/>
      <c r="AC365" s="137"/>
      <c r="AD365" s="137"/>
      <c r="AE365" s="137" t="s">
        <v>155</v>
      </c>
      <c r="AF365" s="137">
        <v>0</v>
      </c>
      <c r="AG365" s="137"/>
      <c r="AH365" s="137"/>
      <c r="AI365" s="137"/>
      <c r="AJ365" s="137"/>
      <c r="AK365" s="137"/>
      <c r="AL365" s="137"/>
      <c r="AM365" s="137"/>
      <c r="AN365" s="137"/>
      <c r="AO365" s="137"/>
      <c r="AP365" s="137"/>
      <c r="AQ365" s="137"/>
      <c r="AR365" s="137"/>
      <c r="AS365" s="137"/>
      <c r="AT365" s="137"/>
      <c r="AU365" s="137"/>
      <c r="AV365" s="137"/>
      <c r="AW365" s="137"/>
      <c r="AX365" s="137"/>
      <c r="AY365" s="137"/>
      <c r="AZ365" s="137"/>
      <c r="BA365" s="137"/>
      <c r="BB365" s="137"/>
      <c r="BC365" s="137"/>
      <c r="BD365" s="137"/>
      <c r="BE365" s="137"/>
      <c r="BF365" s="137"/>
      <c r="BG365" s="137"/>
      <c r="BH365" s="137"/>
    </row>
    <row r="366" spans="1:60" outlineLevel="1" x14ac:dyDescent="0.2">
      <c r="A366" s="138"/>
      <c r="B366" s="138"/>
      <c r="C366" s="176" t="s">
        <v>667</v>
      </c>
      <c r="D366" s="175"/>
      <c r="E366" s="148">
        <v>78</v>
      </c>
      <c r="F366" s="151"/>
      <c r="G366" s="151"/>
      <c r="H366" s="151"/>
      <c r="I366" s="151"/>
      <c r="J366" s="151"/>
      <c r="K366" s="151"/>
      <c r="L366" s="151"/>
      <c r="M366" s="151"/>
      <c r="N366" s="142"/>
      <c r="O366" s="142"/>
      <c r="P366" s="142"/>
      <c r="Q366" s="142"/>
      <c r="R366" s="142"/>
      <c r="S366" s="142"/>
      <c r="T366" s="143"/>
      <c r="U366" s="142"/>
      <c r="V366" s="137"/>
      <c r="W366" s="137"/>
      <c r="X366" s="137"/>
      <c r="Y366" s="137"/>
      <c r="Z366" s="137"/>
      <c r="AA366" s="137"/>
      <c r="AB366" s="137"/>
      <c r="AC366" s="137"/>
      <c r="AD366" s="137"/>
      <c r="AE366" s="137" t="s">
        <v>155</v>
      </c>
      <c r="AF366" s="137">
        <v>0</v>
      </c>
      <c r="AG366" s="137"/>
      <c r="AH366" s="137"/>
      <c r="AI366" s="137"/>
      <c r="AJ366" s="137"/>
      <c r="AK366" s="137"/>
      <c r="AL366" s="137"/>
      <c r="AM366" s="137"/>
      <c r="AN366" s="137"/>
      <c r="AO366" s="137"/>
      <c r="AP366" s="137"/>
      <c r="AQ366" s="137"/>
      <c r="AR366" s="137"/>
      <c r="AS366" s="137"/>
      <c r="AT366" s="137"/>
      <c r="AU366" s="137"/>
      <c r="AV366" s="137"/>
      <c r="AW366" s="137"/>
      <c r="AX366" s="137"/>
      <c r="AY366" s="137"/>
      <c r="AZ366" s="137"/>
      <c r="BA366" s="137"/>
      <c r="BB366" s="137"/>
      <c r="BC366" s="137"/>
      <c r="BD366" s="137"/>
      <c r="BE366" s="137"/>
      <c r="BF366" s="137"/>
      <c r="BG366" s="137"/>
      <c r="BH366" s="137"/>
    </row>
    <row r="367" spans="1:60" outlineLevel="1" x14ac:dyDescent="0.2">
      <c r="A367" s="138"/>
      <c r="B367" s="138"/>
      <c r="C367" s="176" t="s">
        <v>668</v>
      </c>
      <c r="D367" s="175"/>
      <c r="E367" s="148">
        <v>54</v>
      </c>
      <c r="F367" s="151"/>
      <c r="G367" s="151"/>
      <c r="H367" s="151"/>
      <c r="I367" s="151"/>
      <c r="J367" s="151"/>
      <c r="K367" s="151"/>
      <c r="L367" s="151"/>
      <c r="M367" s="151"/>
      <c r="N367" s="142"/>
      <c r="O367" s="142"/>
      <c r="P367" s="142"/>
      <c r="Q367" s="142"/>
      <c r="R367" s="142"/>
      <c r="S367" s="142"/>
      <c r="T367" s="143"/>
      <c r="U367" s="142"/>
      <c r="V367" s="137"/>
      <c r="W367" s="137"/>
      <c r="X367" s="137"/>
      <c r="Y367" s="137"/>
      <c r="Z367" s="137"/>
      <c r="AA367" s="137"/>
      <c r="AB367" s="137"/>
      <c r="AC367" s="137"/>
      <c r="AD367" s="137"/>
      <c r="AE367" s="137" t="s">
        <v>155</v>
      </c>
      <c r="AF367" s="137">
        <v>0</v>
      </c>
      <c r="AG367" s="137"/>
      <c r="AH367" s="137"/>
      <c r="AI367" s="137"/>
      <c r="AJ367" s="137"/>
      <c r="AK367" s="137"/>
      <c r="AL367" s="137"/>
      <c r="AM367" s="137"/>
      <c r="AN367" s="137"/>
      <c r="AO367" s="137"/>
      <c r="AP367" s="137"/>
      <c r="AQ367" s="137"/>
      <c r="AR367" s="137"/>
      <c r="AS367" s="137"/>
      <c r="AT367" s="137"/>
      <c r="AU367" s="137"/>
      <c r="AV367" s="137"/>
      <c r="AW367" s="137"/>
      <c r="AX367" s="137"/>
      <c r="AY367" s="137"/>
      <c r="AZ367" s="137"/>
      <c r="BA367" s="137"/>
      <c r="BB367" s="137"/>
      <c r="BC367" s="137"/>
      <c r="BD367" s="137"/>
      <c r="BE367" s="137"/>
      <c r="BF367" s="137"/>
      <c r="BG367" s="137"/>
      <c r="BH367" s="137"/>
    </row>
    <row r="368" spans="1:60" outlineLevel="1" x14ac:dyDescent="0.2">
      <c r="A368" s="138">
        <v>117</v>
      </c>
      <c r="B368" s="138" t="s">
        <v>550</v>
      </c>
      <c r="C368" s="173" t="s">
        <v>551</v>
      </c>
      <c r="D368" s="142" t="s">
        <v>181</v>
      </c>
      <c r="E368" s="147">
        <v>6.6</v>
      </c>
      <c r="F368" s="369"/>
      <c r="G368" s="151">
        <f t="shared" ref="G368:G369" si="19">E368*F368</f>
        <v>0</v>
      </c>
      <c r="H368" s="151">
        <v>0</v>
      </c>
      <c r="I368" s="151">
        <f>ROUND(E368*H368,2)</f>
        <v>0</v>
      </c>
      <c r="J368" s="151">
        <v>651</v>
      </c>
      <c r="K368" s="151">
        <f>ROUND(E368*J368,2)</f>
        <v>4296.6000000000004</v>
      </c>
      <c r="L368" s="151">
        <v>21</v>
      </c>
      <c r="M368" s="151">
        <f>G368*(1+L368/100)</f>
        <v>0</v>
      </c>
      <c r="N368" s="142">
        <v>0</v>
      </c>
      <c r="O368" s="142">
        <f>ROUND(E368*N368,5)</f>
        <v>0</v>
      </c>
      <c r="P368" s="142">
        <v>0</v>
      </c>
      <c r="Q368" s="142">
        <f>ROUND(E368*P368,5)</f>
        <v>0</v>
      </c>
      <c r="R368" s="142"/>
      <c r="S368" s="142"/>
      <c r="T368" s="143">
        <v>2.0089999999999999</v>
      </c>
      <c r="U368" s="142">
        <f>ROUND(E368*T368,2)</f>
        <v>13.26</v>
      </c>
      <c r="V368" s="137"/>
      <c r="W368" s="137"/>
      <c r="X368" s="137"/>
      <c r="Y368" s="137"/>
      <c r="Z368" s="137"/>
      <c r="AA368" s="137"/>
      <c r="AB368" s="137"/>
      <c r="AC368" s="137"/>
      <c r="AD368" s="137"/>
      <c r="AE368" s="137" t="s">
        <v>153</v>
      </c>
      <c r="AF368" s="137"/>
      <c r="AG368" s="137"/>
      <c r="AH368" s="137"/>
      <c r="AI368" s="137"/>
      <c r="AJ368" s="137"/>
      <c r="AK368" s="137"/>
      <c r="AL368" s="137"/>
      <c r="AM368" s="137"/>
      <c r="AN368" s="137"/>
      <c r="AO368" s="137"/>
      <c r="AP368" s="137"/>
      <c r="AQ368" s="137"/>
      <c r="AR368" s="137"/>
      <c r="AS368" s="137"/>
      <c r="AT368" s="137"/>
      <c r="AU368" s="137"/>
      <c r="AV368" s="137"/>
      <c r="AW368" s="137"/>
      <c r="AX368" s="137"/>
      <c r="AY368" s="137"/>
      <c r="AZ368" s="137"/>
      <c r="BA368" s="137"/>
      <c r="BB368" s="137"/>
      <c r="BC368" s="137"/>
      <c r="BD368" s="137"/>
      <c r="BE368" s="137"/>
      <c r="BF368" s="137"/>
      <c r="BG368" s="137"/>
      <c r="BH368" s="137"/>
    </row>
    <row r="369" spans="1:60" outlineLevel="1" x14ac:dyDescent="0.2">
      <c r="A369" s="138">
        <v>118</v>
      </c>
      <c r="B369" s="138" t="s">
        <v>552</v>
      </c>
      <c r="C369" s="173" t="s">
        <v>553</v>
      </c>
      <c r="D369" s="142" t="s">
        <v>181</v>
      </c>
      <c r="E369" s="147">
        <v>13.2</v>
      </c>
      <c r="F369" s="369"/>
      <c r="G369" s="151">
        <f t="shared" si="19"/>
        <v>0</v>
      </c>
      <c r="H369" s="151">
        <v>0</v>
      </c>
      <c r="I369" s="151">
        <f>ROUND(E369*H369,2)</f>
        <v>0</v>
      </c>
      <c r="J369" s="151">
        <v>311</v>
      </c>
      <c r="K369" s="151">
        <f>ROUND(E369*J369,2)</f>
        <v>4105.2</v>
      </c>
      <c r="L369" s="151">
        <v>21</v>
      </c>
      <c r="M369" s="151">
        <f>G369*(1+L369/100)</f>
        <v>0</v>
      </c>
      <c r="N369" s="142">
        <v>0</v>
      </c>
      <c r="O369" s="142">
        <f>ROUND(E369*N369,5)</f>
        <v>0</v>
      </c>
      <c r="P369" s="142">
        <v>0</v>
      </c>
      <c r="Q369" s="142">
        <f>ROUND(E369*P369,5)</f>
        <v>0</v>
      </c>
      <c r="R369" s="142"/>
      <c r="S369" s="142"/>
      <c r="T369" s="143">
        <v>0.95899999999999996</v>
      </c>
      <c r="U369" s="142">
        <f>ROUND(E369*T369,2)</f>
        <v>12.66</v>
      </c>
      <c r="V369" s="137"/>
      <c r="W369" s="137"/>
      <c r="X369" s="137"/>
      <c r="Y369" s="137"/>
      <c r="Z369" s="137"/>
      <c r="AA369" s="137"/>
      <c r="AB369" s="137"/>
      <c r="AC369" s="137"/>
      <c r="AD369" s="137"/>
      <c r="AE369" s="137" t="s">
        <v>153</v>
      </c>
      <c r="AF369" s="137"/>
      <c r="AG369" s="137"/>
      <c r="AH369" s="137"/>
      <c r="AI369" s="137"/>
      <c r="AJ369" s="137"/>
      <c r="AK369" s="137"/>
      <c r="AL369" s="137"/>
      <c r="AM369" s="137"/>
      <c r="AN369" s="137"/>
      <c r="AO369" s="137"/>
      <c r="AP369" s="137"/>
      <c r="AQ369" s="137"/>
      <c r="AR369" s="137"/>
      <c r="AS369" s="137"/>
      <c r="AT369" s="137"/>
      <c r="AU369" s="137"/>
      <c r="AV369" s="137"/>
      <c r="AW369" s="137"/>
      <c r="AX369" s="137"/>
      <c r="AY369" s="137"/>
      <c r="AZ369" s="137"/>
      <c r="BA369" s="137"/>
      <c r="BB369" s="137"/>
      <c r="BC369" s="137"/>
      <c r="BD369" s="137"/>
      <c r="BE369" s="137"/>
      <c r="BF369" s="137"/>
      <c r="BG369" s="137"/>
      <c r="BH369" s="137"/>
    </row>
    <row r="370" spans="1:60" x14ac:dyDescent="0.2">
      <c r="A370" s="139" t="s">
        <v>148</v>
      </c>
      <c r="B370" s="139" t="s">
        <v>97</v>
      </c>
      <c r="C370" s="174" t="s">
        <v>98</v>
      </c>
      <c r="D370" s="144"/>
      <c r="E370" s="149"/>
      <c r="F370" s="152"/>
      <c r="G370" s="152">
        <f>SUMIF(AE371:AE382,"&lt;&gt;NOR",G371:G382)</f>
        <v>0</v>
      </c>
      <c r="H370" s="152"/>
      <c r="I370" s="152">
        <f>SUM(I371:I382)</f>
        <v>41944.039999999994</v>
      </c>
      <c r="J370" s="152"/>
      <c r="K370" s="152">
        <f>SUM(K371:K382)</f>
        <v>21874.84</v>
      </c>
      <c r="L370" s="152"/>
      <c r="M370" s="152">
        <f>SUM(M371:M382)</f>
        <v>0</v>
      </c>
      <c r="N370" s="144"/>
      <c r="O370" s="144">
        <f>SUM(O371:O382)</f>
        <v>1.0927199999999999</v>
      </c>
      <c r="P370" s="144"/>
      <c r="Q370" s="144">
        <f>SUM(Q371:Q382)</f>
        <v>0</v>
      </c>
      <c r="R370" s="144"/>
      <c r="S370" s="144"/>
      <c r="T370" s="145"/>
      <c r="U370" s="144">
        <f>SUM(U371:U382)</f>
        <v>24.650000000000002</v>
      </c>
      <c r="AE370" t="s">
        <v>149</v>
      </c>
    </row>
    <row r="371" spans="1:60" outlineLevel="1" x14ac:dyDescent="0.2">
      <c r="A371" s="138">
        <v>119</v>
      </c>
      <c r="B371" s="138" t="s">
        <v>669</v>
      </c>
      <c r="C371" s="173" t="s">
        <v>670</v>
      </c>
      <c r="D371" s="142" t="s">
        <v>152</v>
      </c>
      <c r="E371" s="147">
        <v>63.4</v>
      </c>
      <c r="F371" s="369"/>
      <c r="G371" s="151">
        <f>E371*F371</f>
        <v>0</v>
      </c>
      <c r="H371" s="151">
        <v>28.47</v>
      </c>
      <c r="I371" s="151">
        <f>ROUND(E371*H371,2)</f>
        <v>1805</v>
      </c>
      <c r="J371" s="151">
        <v>326.52999999999997</v>
      </c>
      <c r="K371" s="151">
        <f>ROUND(E371*J371,2)</f>
        <v>20702</v>
      </c>
      <c r="L371" s="151">
        <v>21</v>
      </c>
      <c r="M371" s="151">
        <f>G371*(1+L371/100)</f>
        <v>0</v>
      </c>
      <c r="N371" s="142">
        <v>7.3999999999999999E-4</v>
      </c>
      <c r="O371" s="142">
        <f>ROUND(E371*N371,5)</f>
        <v>4.6920000000000003E-2</v>
      </c>
      <c r="P371" s="142">
        <v>0</v>
      </c>
      <c r="Q371" s="142">
        <f>ROUND(E371*P371,5)</f>
        <v>0</v>
      </c>
      <c r="R371" s="142"/>
      <c r="S371" s="142"/>
      <c r="T371" s="143">
        <v>0.36899999999999999</v>
      </c>
      <c r="U371" s="142">
        <f>ROUND(E371*T371,2)</f>
        <v>23.39</v>
      </c>
      <c r="V371" s="137"/>
      <c r="W371" s="137"/>
      <c r="X371" s="137"/>
      <c r="Y371" s="137"/>
      <c r="Z371" s="137"/>
      <c r="AA371" s="137"/>
      <c r="AB371" s="137"/>
      <c r="AC371" s="137"/>
      <c r="AD371" s="137"/>
      <c r="AE371" s="137" t="s">
        <v>153</v>
      </c>
      <c r="AF371" s="137"/>
      <c r="AG371" s="137"/>
      <c r="AH371" s="137"/>
      <c r="AI371" s="137"/>
      <c r="AJ371" s="137"/>
      <c r="AK371" s="137"/>
      <c r="AL371" s="137"/>
      <c r="AM371" s="137"/>
      <c r="AN371" s="137"/>
      <c r="AO371" s="137"/>
      <c r="AP371" s="137"/>
      <c r="AQ371" s="137"/>
      <c r="AR371" s="137"/>
      <c r="AS371" s="137"/>
      <c r="AT371" s="137"/>
      <c r="AU371" s="137"/>
      <c r="AV371" s="137"/>
      <c r="AW371" s="137"/>
      <c r="AX371" s="137"/>
      <c r="AY371" s="137"/>
      <c r="AZ371" s="137"/>
      <c r="BA371" s="137"/>
      <c r="BB371" s="137"/>
      <c r="BC371" s="137"/>
      <c r="BD371" s="137"/>
      <c r="BE371" s="137"/>
      <c r="BF371" s="137"/>
      <c r="BG371" s="137"/>
      <c r="BH371" s="137"/>
    </row>
    <row r="372" spans="1:60" outlineLevel="1" x14ac:dyDescent="0.2">
      <c r="A372" s="138"/>
      <c r="B372" s="138"/>
      <c r="C372" s="176" t="s">
        <v>562</v>
      </c>
      <c r="D372" s="175"/>
      <c r="E372" s="148">
        <v>6.4</v>
      </c>
      <c r="F372" s="151"/>
      <c r="G372" s="151"/>
      <c r="H372" s="151"/>
      <c r="I372" s="151"/>
      <c r="J372" s="151"/>
      <c r="K372" s="151"/>
      <c r="L372" s="151"/>
      <c r="M372" s="151"/>
      <c r="N372" s="142"/>
      <c r="O372" s="142"/>
      <c r="P372" s="142"/>
      <c r="Q372" s="142"/>
      <c r="R372" s="142"/>
      <c r="S372" s="142"/>
      <c r="T372" s="143"/>
      <c r="U372" s="142"/>
      <c r="V372" s="137"/>
      <c r="W372" s="137"/>
      <c r="X372" s="137"/>
      <c r="Y372" s="137"/>
      <c r="Z372" s="137"/>
      <c r="AA372" s="137"/>
      <c r="AB372" s="137"/>
      <c r="AC372" s="137"/>
      <c r="AD372" s="137"/>
      <c r="AE372" s="137" t="s">
        <v>155</v>
      </c>
      <c r="AF372" s="137">
        <v>0</v>
      </c>
      <c r="AG372" s="137"/>
      <c r="AH372" s="137"/>
      <c r="AI372" s="137"/>
      <c r="AJ372" s="137"/>
      <c r="AK372" s="137"/>
      <c r="AL372" s="137"/>
      <c r="AM372" s="137"/>
      <c r="AN372" s="137"/>
      <c r="AO372" s="137"/>
      <c r="AP372" s="137"/>
      <c r="AQ372" s="137"/>
      <c r="AR372" s="137"/>
      <c r="AS372" s="137"/>
      <c r="AT372" s="137"/>
      <c r="AU372" s="137"/>
      <c r="AV372" s="137"/>
      <c r="AW372" s="137"/>
      <c r="AX372" s="137"/>
      <c r="AY372" s="137"/>
      <c r="AZ372" s="137"/>
      <c r="BA372" s="137"/>
      <c r="BB372" s="137"/>
      <c r="BC372" s="137"/>
      <c r="BD372" s="137"/>
      <c r="BE372" s="137"/>
      <c r="BF372" s="137"/>
      <c r="BG372" s="137"/>
      <c r="BH372" s="137"/>
    </row>
    <row r="373" spans="1:60" outlineLevel="1" x14ac:dyDescent="0.2">
      <c r="A373" s="138"/>
      <c r="B373" s="138"/>
      <c r="C373" s="176" t="s">
        <v>671</v>
      </c>
      <c r="D373" s="175"/>
      <c r="E373" s="148">
        <v>29.4</v>
      </c>
      <c r="F373" s="151"/>
      <c r="G373" s="151"/>
      <c r="H373" s="151"/>
      <c r="I373" s="151"/>
      <c r="J373" s="151"/>
      <c r="K373" s="151"/>
      <c r="L373" s="151"/>
      <c r="M373" s="151"/>
      <c r="N373" s="142"/>
      <c r="O373" s="142"/>
      <c r="P373" s="142"/>
      <c r="Q373" s="142"/>
      <c r="R373" s="142"/>
      <c r="S373" s="142"/>
      <c r="T373" s="143"/>
      <c r="U373" s="142"/>
      <c r="V373" s="137"/>
      <c r="W373" s="137"/>
      <c r="X373" s="137"/>
      <c r="Y373" s="137"/>
      <c r="Z373" s="137"/>
      <c r="AA373" s="137"/>
      <c r="AB373" s="137"/>
      <c r="AC373" s="137"/>
      <c r="AD373" s="137"/>
      <c r="AE373" s="137" t="s">
        <v>155</v>
      </c>
      <c r="AF373" s="137">
        <v>0</v>
      </c>
      <c r="AG373" s="137"/>
      <c r="AH373" s="137"/>
      <c r="AI373" s="137"/>
      <c r="AJ373" s="137"/>
      <c r="AK373" s="137"/>
      <c r="AL373" s="137"/>
      <c r="AM373" s="137"/>
      <c r="AN373" s="137"/>
      <c r="AO373" s="137"/>
      <c r="AP373" s="137"/>
      <c r="AQ373" s="137"/>
      <c r="AR373" s="137"/>
      <c r="AS373" s="137"/>
      <c r="AT373" s="137"/>
      <c r="AU373" s="137"/>
      <c r="AV373" s="137"/>
      <c r="AW373" s="137"/>
      <c r="AX373" s="137"/>
      <c r="AY373" s="137"/>
      <c r="AZ373" s="137"/>
      <c r="BA373" s="137"/>
      <c r="BB373" s="137"/>
      <c r="BC373" s="137"/>
      <c r="BD373" s="137"/>
      <c r="BE373" s="137"/>
      <c r="BF373" s="137"/>
      <c r="BG373" s="137"/>
      <c r="BH373" s="137"/>
    </row>
    <row r="374" spans="1:60" outlineLevel="1" x14ac:dyDescent="0.2">
      <c r="A374" s="138"/>
      <c r="B374" s="138"/>
      <c r="C374" s="176" t="s">
        <v>672</v>
      </c>
      <c r="D374" s="175"/>
      <c r="E374" s="148">
        <v>13.2</v>
      </c>
      <c r="F374" s="151"/>
      <c r="G374" s="151"/>
      <c r="H374" s="151"/>
      <c r="I374" s="151"/>
      <c r="J374" s="151"/>
      <c r="K374" s="151"/>
      <c r="L374" s="151"/>
      <c r="M374" s="151"/>
      <c r="N374" s="142"/>
      <c r="O374" s="142"/>
      <c r="P374" s="142"/>
      <c r="Q374" s="142"/>
      <c r="R374" s="142"/>
      <c r="S374" s="142"/>
      <c r="T374" s="143"/>
      <c r="U374" s="142"/>
      <c r="V374" s="137"/>
      <c r="W374" s="137"/>
      <c r="X374" s="137"/>
      <c r="Y374" s="137"/>
      <c r="Z374" s="137"/>
      <c r="AA374" s="137"/>
      <c r="AB374" s="137"/>
      <c r="AC374" s="137"/>
      <c r="AD374" s="137"/>
      <c r="AE374" s="137" t="s">
        <v>155</v>
      </c>
      <c r="AF374" s="137">
        <v>0</v>
      </c>
      <c r="AG374" s="137"/>
      <c r="AH374" s="137"/>
      <c r="AI374" s="137"/>
      <c r="AJ374" s="137"/>
      <c r="AK374" s="137"/>
      <c r="AL374" s="137"/>
      <c r="AM374" s="137"/>
      <c r="AN374" s="137"/>
      <c r="AO374" s="137"/>
      <c r="AP374" s="137"/>
      <c r="AQ374" s="137"/>
      <c r="AR374" s="137"/>
      <c r="AS374" s="137"/>
      <c r="AT374" s="137"/>
      <c r="AU374" s="137"/>
      <c r="AV374" s="137"/>
      <c r="AW374" s="137"/>
      <c r="AX374" s="137"/>
      <c r="AY374" s="137"/>
      <c r="AZ374" s="137"/>
      <c r="BA374" s="137"/>
      <c r="BB374" s="137"/>
      <c r="BC374" s="137"/>
      <c r="BD374" s="137"/>
      <c r="BE374" s="137"/>
      <c r="BF374" s="137"/>
      <c r="BG374" s="137"/>
      <c r="BH374" s="137"/>
    </row>
    <row r="375" spans="1:60" outlineLevel="1" x14ac:dyDescent="0.2">
      <c r="A375" s="138"/>
      <c r="B375" s="138"/>
      <c r="C375" s="176" t="s">
        <v>673</v>
      </c>
      <c r="D375" s="175"/>
      <c r="E375" s="148">
        <v>14.4</v>
      </c>
      <c r="F375" s="151"/>
      <c r="G375" s="151"/>
      <c r="H375" s="151"/>
      <c r="I375" s="151"/>
      <c r="J375" s="151"/>
      <c r="K375" s="151"/>
      <c r="L375" s="151"/>
      <c r="M375" s="151"/>
      <c r="N375" s="142"/>
      <c r="O375" s="142"/>
      <c r="P375" s="142"/>
      <c r="Q375" s="142"/>
      <c r="R375" s="142"/>
      <c r="S375" s="142"/>
      <c r="T375" s="143"/>
      <c r="U375" s="142"/>
      <c r="V375" s="137"/>
      <c r="W375" s="137"/>
      <c r="X375" s="137"/>
      <c r="Y375" s="137"/>
      <c r="Z375" s="137"/>
      <c r="AA375" s="137"/>
      <c r="AB375" s="137"/>
      <c r="AC375" s="137"/>
      <c r="AD375" s="137"/>
      <c r="AE375" s="137" t="s">
        <v>155</v>
      </c>
      <c r="AF375" s="137">
        <v>0</v>
      </c>
      <c r="AG375" s="137"/>
      <c r="AH375" s="137"/>
      <c r="AI375" s="137"/>
      <c r="AJ375" s="137"/>
      <c r="AK375" s="137"/>
      <c r="AL375" s="137"/>
      <c r="AM375" s="137"/>
      <c r="AN375" s="137"/>
      <c r="AO375" s="137"/>
      <c r="AP375" s="137"/>
      <c r="AQ375" s="137"/>
      <c r="AR375" s="137"/>
      <c r="AS375" s="137"/>
      <c r="AT375" s="137"/>
      <c r="AU375" s="137"/>
      <c r="AV375" s="137"/>
      <c r="AW375" s="137"/>
      <c r="AX375" s="137"/>
      <c r="AY375" s="137"/>
      <c r="AZ375" s="137"/>
      <c r="BA375" s="137"/>
      <c r="BB375" s="137"/>
      <c r="BC375" s="137"/>
      <c r="BD375" s="137"/>
      <c r="BE375" s="137"/>
      <c r="BF375" s="137"/>
      <c r="BG375" s="137"/>
      <c r="BH375" s="137"/>
    </row>
    <row r="376" spans="1:60" ht="22.5" outlineLevel="1" x14ac:dyDescent="0.2">
      <c r="A376" s="138">
        <v>120</v>
      </c>
      <c r="B376" s="138" t="s">
        <v>674</v>
      </c>
      <c r="C376" s="173" t="s">
        <v>675</v>
      </c>
      <c r="D376" s="142" t="s">
        <v>152</v>
      </c>
      <c r="E376" s="147">
        <v>17.28</v>
      </c>
      <c r="F376" s="369"/>
      <c r="G376" s="151">
        <f>E376*F376</f>
        <v>0</v>
      </c>
      <c r="H376" s="151">
        <v>410.5</v>
      </c>
      <c r="I376" s="151">
        <f>ROUND(E376*H376,2)</f>
        <v>7093.44</v>
      </c>
      <c r="J376" s="151">
        <v>0</v>
      </c>
      <c r="K376" s="151">
        <f>ROUND(E376*J376,2)</f>
        <v>0</v>
      </c>
      <c r="L376" s="151">
        <v>21</v>
      </c>
      <c r="M376" s="151">
        <f>G376*(1+L376/100)</f>
        <v>0</v>
      </c>
      <c r="N376" s="142">
        <v>1.0500000000000001E-2</v>
      </c>
      <c r="O376" s="142">
        <f>ROUND(E376*N376,5)</f>
        <v>0.18143999999999999</v>
      </c>
      <c r="P376" s="142">
        <v>0</v>
      </c>
      <c r="Q376" s="142">
        <f>ROUND(E376*P376,5)</f>
        <v>0</v>
      </c>
      <c r="R376" s="142"/>
      <c r="S376" s="142"/>
      <c r="T376" s="143">
        <v>0</v>
      </c>
      <c r="U376" s="142">
        <f>ROUND(E376*T376,2)</f>
        <v>0</v>
      </c>
      <c r="V376" s="137"/>
      <c r="W376" s="137"/>
      <c r="X376" s="137"/>
      <c r="Y376" s="137"/>
      <c r="Z376" s="137"/>
      <c r="AA376" s="137"/>
      <c r="AB376" s="137"/>
      <c r="AC376" s="137"/>
      <c r="AD376" s="137"/>
      <c r="AE376" s="137" t="s">
        <v>188</v>
      </c>
      <c r="AF376" s="137"/>
      <c r="AG376" s="137"/>
      <c r="AH376" s="137"/>
      <c r="AI376" s="137"/>
      <c r="AJ376" s="137"/>
      <c r="AK376" s="137"/>
      <c r="AL376" s="137"/>
      <c r="AM376" s="137"/>
      <c r="AN376" s="137"/>
      <c r="AO376" s="137"/>
      <c r="AP376" s="137"/>
      <c r="AQ376" s="137"/>
      <c r="AR376" s="137"/>
      <c r="AS376" s="137"/>
      <c r="AT376" s="137"/>
      <c r="AU376" s="137"/>
      <c r="AV376" s="137"/>
      <c r="AW376" s="137"/>
      <c r="AX376" s="137"/>
      <c r="AY376" s="137"/>
      <c r="AZ376" s="137"/>
      <c r="BA376" s="137"/>
      <c r="BB376" s="137"/>
      <c r="BC376" s="137"/>
      <c r="BD376" s="137"/>
      <c r="BE376" s="137"/>
      <c r="BF376" s="137"/>
      <c r="BG376" s="137"/>
      <c r="BH376" s="137"/>
    </row>
    <row r="377" spans="1:60" ht="22.5" outlineLevel="1" x14ac:dyDescent="0.2">
      <c r="A377" s="138"/>
      <c r="B377" s="138"/>
      <c r="C377" s="176" t="s">
        <v>676</v>
      </c>
      <c r="D377" s="175"/>
      <c r="E377" s="148">
        <v>17.28</v>
      </c>
      <c r="F377" s="151"/>
      <c r="G377" s="151"/>
      <c r="H377" s="151"/>
      <c r="I377" s="151"/>
      <c r="J377" s="151"/>
      <c r="K377" s="151"/>
      <c r="L377" s="151"/>
      <c r="M377" s="151"/>
      <c r="N377" s="142"/>
      <c r="O377" s="142"/>
      <c r="P377" s="142"/>
      <c r="Q377" s="142"/>
      <c r="R377" s="142"/>
      <c r="S377" s="142"/>
      <c r="T377" s="143"/>
      <c r="U377" s="142"/>
      <c r="V377" s="137"/>
      <c r="W377" s="137"/>
      <c r="X377" s="137"/>
      <c r="Y377" s="137"/>
      <c r="Z377" s="137"/>
      <c r="AA377" s="137"/>
      <c r="AB377" s="137"/>
      <c r="AC377" s="137"/>
      <c r="AD377" s="137"/>
      <c r="AE377" s="137" t="s">
        <v>155</v>
      </c>
      <c r="AF377" s="137">
        <v>0</v>
      </c>
      <c r="AG377" s="137"/>
      <c r="AH377" s="137"/>
      <c r="AI377" s="137"/>
      <c r="AJ377" s="137"/>
      <c r="AK377" s="137"/>
      <c r="AL377" s="137"/>
      <c r="AM377" s="137"/>
      <c r="AN377" s="137"/>
      <c r="AO377" s="137"/>
      <c r="AP377" s="137"/>
      <c r="AQ377" s="137"/>
      <c r="AR377" s="137"/>
      <c r="AS377" s="137"/>
      <c r="AT377" s="137"/>
      <c r="AU377" s="137"/>
      <c r="AV377" s="137"/>
      <c r="AW377" s="137"/>
      <c r="AX377" s="137"/>
      <c r="AY377" s="137"/>
      <c r="AZ377" s="137"/>
      <c r="BA377" s="137"/>
      <c r="BB377" s="137"/>
      <c r="BC377" s="137"/>
      <c r="BD377" s="137"/>
      <c r="BE377" s="137"/>
      <c r="BF377" s="137"/>
      <c r="BG377" s="137"/>
      <c r="BH377" s="137"/>
    </row>
    <row r="378" spans="1:60" ht="22.5" outlineLevel="1" x14ac:dyDescent="0.2">
      <c r="A378" s="138">
        <v>121</v>
      </c>
      <c r="B378" s="138" t="s">
        <v>677</v>
      </c>
      <c r="C378" s="173" t="s">
        <v>678</v>
      </c>
      <c r="D378" s="142" t="s">
        <v>152</v>
      </c>
      <c r="E378" s="147">
        <v>58.8</v>
      </c>
      <c r="F378" s="369"/>
      <c r="G378" s="151">
        <f>E378*F378</f>
        <v>0</v>
      </c>
      <c r="H378" s="151">
        <v>562</v>
      </c>
      <c r="I378" s="151">
        <f>ROUND(E378*H378,2)</f>
        <v>33045.599999999999</v>
      </c>
      <c r="J378" s="151">
        <v>0</v>
      </c>
      <c r="K378" s="151">
        <f>ROUND(E378*J378,2)</f>
        <v>0</v>
      </c>
      <c r="L378" s="151">
        <v>21</v>
      </c>
      <c r="M378" s="151">
        <f>G378*(1+L378/100)</f>
        <v>0</v>
      </c>
      <c r="N378" s="142">
        <v>1.47E-2</v>
      </c>
      <c r="O378" s="142">
        <f>ROUND(E378*N378,5)</f>
        <v>0.86436000000000002</v>
      </c>
      <c r="P378" s="142">
        <v>0</v>
      </c>
      <c r="Q378" s="142">
        <f>ROUND(E378*P378,5)</f>
        <v>0</v>
      </c>
      <c r="R378" s="142"/>
      <c r="S378" s="142"/>
      <c r="T378" s="143">
        <v>0</v>
      </c>
      <c r="U378" s="142">
        <f>ROUND(E378*T378,2)</f>
        <v>0</v>
      </c>
      <c r="V378" s="137"/>
      <c r="W378" s="137"/>
      <c r="X378" s="137"/>
      <c r="Y378" s="137"/>
      <c r="Z378" s="137"/>
      <c r="AA378" s="137"/>
      <c r="AB378" s="137"/>
      <c r="AC378" s="137"/>
      <c r="AD378" s="137"/>
      <c r="AE378" s="137" t="s">
        <v>188</v>
      </c>
      <c r="AF378" s="137"/>
      <c r="AG378" s="137"/>
      <c r="AH378" s="137"/>
      <c r="AI378" s="137"/>
      <c r="AJ378" s="137"/>
      <c r="AK378" s="137"/>
      <c r="AL378" s="137"/>
      <c r="AM378" s="137"/>
      <c r="AN378" s="137"/>
      <c r="AO378" s="137"/>
      <c r="AP378" s="137"/>
      <c r="AQ378" s="137"/>
      <c r="AR378" s="137"/>
      <c r="AS378" s="137"/>
      <c r="AT378" s="137"/>
      <c r="AU378" s="137"/>
      <c r="AV378" s="137"/>
      <c r="AW378" s="137"/>
      <c r="AX378" s="137"/>
      <c r="AY378" s="137"/>
      <c r="AZ378" s="137"/>
      <c r="BA378" s="137"/>
      <c r="BB378" s="137"/>
      <c r="BC378" s="137"/>
      <c r="BD378" s="137"/>
      <c r="BE378" s="137"/>
      <c r="BF378" s="137"/>
      <c r="BG378" s="137"/>
      <c r="BH378" s="137"/>
    </row>
    <row r="379" spans="1:60" outlineLevel="1" x14ac:dyDescent="0.2">
      <c r="A379" s="138"/>
      <c r="B379" s="138"/>
      <c r="C379" s="176" t="s">
        <v>679</v>
      </c>
      <c r="D379" s="175"/>
      <c r="E379" s="148">
        <v>7.68</v>
      </c>
      <c r="F379" s="151"/>
      <c r="G379" s="151"/>
      <c r="H379" s="151"/>
      <c r="I379" s="151"/>
      <c r="J379" s="151"/>
      <c r="K379" s="151"/>
      <c r="L379" s="151"/>
      <c r="M379" s="151"/>
      <c r="N379" s="142"/>
      <c r="O379" s="142"/>
      <c r="P379" s="142"/>
      <c r="Q379" s="142"/>
      <c r="R379" s="142"/>
      <c r="S379" s="142"/>
      <c r="T379" s="143"/>
      <c r="U379" s="142"/>
      <c r="V379" s="137"/>
      <c r="W379" s="137"/>
      <c r="X379" s="137"/>
      <c r="Y379" s="137"/>
      <c r="Z379" s="137"/>
      <c r="AA379" s="137"/>
      <c r="AB379" s="137"/>
      <c r="AC379" s="137"/>
      <c r="AD379" s="137"/>
      <c r="AE379" s="137" t="s">
        <v>155</v>
      </c>
      <c r="AF379" s="137">
        <v>0</v>
      </c>
      <c r="AG379" s="137"/>
      <c r="AH379" s="137"/>
      <c r="AI379" s="137"/>
      <c r="AJ379" s="137"/>
      <c r="AK379" s="137"/>
      <c r="AL379" s="137"/>
      <c r="AM379" s="137"/>
      <c r="AN379" s="137"/>
      <c r="AO379" s="137"/>
      <c r="AP379" s="137"/>
      <c r="AQ379" s="137"/>
      <c r="AR379" s="137"/>
      <c r="AS379" s="137"/>
      <c r="AT379" s="137"/>
      <c r="AU379" s="137"/>
      <c r="AV379" s="137"/>
      <c r="AW379" s="137"/>
      <c r="AX379" s="137"/>
      <c r="AY379" s="137"/>
      <c r="AZ379" s="137"/>
      <c r="BA379" s="137"/>
      <c r="BB379" s="137"/>
      <c r="BC379" s="137"/>
      <c r="BD379" s="137"/>
      <c r="BE379" s="137"/>
      <c r="BF379" s="137"/>
      <c r="BG379" s="137"/>
      <c r="BH379" s="137"/>
    </row>
    <row r="380" spans="1:60" outlineLevel="1" x14ac:dyDescent="0.2">
      <c r="A380" s="138"/>
      <c r="B380" s="138"/>
      <c r="C380" s="176" t="s">
        <v>680</v>
      </c>
      <c r="D380" s="175"/>
      <c r="E380" s="148">
        <v>35.28</v>
      </c>
      <c r="F380" s="151"/>
      <c r="G380" s="151"/>
      <c r="H380" s="151"/>
      <c r="I380" s="151"/>
      <c r="J380" s="151"/>
      <c r="K380" s="151"/>
      <c r="L380" s="151"/>
      <c r="M380" s="151"/>
      <c r="N380" s="142"/>
      <c r="O380" s="142"/>
      <c r="P380" s="142"/>
      <c r="Q380" s="142"/>
      <c r="R380" s="142"/>
      <c r="S380" s="142"/>
      <c r="T380" s="143"/>
      <c r="U380" s="142"/>
      <c r="V380" s="137"/>
      <c r="W380" s="137"/>
      <c r="X380" s="137"/>
      <c r="Y380" s="137"/>
      <c r="Z380" s="137"/>
      <c r="AA380" s="137"/>
      <c r="AB380" s="137"/>
      <c r="AC380" s="137"/>
      <c r="AD380" s="137"/>
      <c r="AE380" s="137" t="s">
        <v>155</v>
      </c>
      <c r="AF380" s="137">
        <v>0</v>
      </c>
      <c r="AG380" s="137"/>
      <c r="AH380" s="137"/>
      <c r="AI380" s="137"/>
      <c r="AJ380" s="137"/>
      <c r="AK380" s="137"/>
      <c r="AL380" s="137"/>
      <c r="AM380" s="137"/>
      <c r="AN380" s="137"/>
      <c r="AO380" s="137"/>
      <c r="AP380" s="137"/>
      <c r="AQ380" s="137"/>
      <c r="AR380" s="137"/>
      <c r="AS380" s="137"/>
      <c r="AT380" s="137"/>
      <c r="AU380" s="137"/>
      <c r="AV380" s="137"/>
      <c r="AW380" s="137"/>
      <c r="AX380" s="137"/>
      <c r="AY380" s="137"/>
      <c r="AZ380" s="137"/>
      <c r="BA380" s="137"/>
      <c r="BB380" s="137"/>
      <c r="BC380" s="137"/>
      <c r="BD380" s="137"/>
      <c r="BE380" s="137"/>
      <c r="BF380" s="137"/>
      <c r="BG380" s="137"/>
      <c r="BH380" s="137"/>
    </row>
    <row r="381" spans="1:60" outlineLevel="1" x14ac:dyDescent="0.2">
      <c r="A381" s="138"/>
      <c r="B381" s="138"/>
      <c r="C381" s="176" t="s">
        <v>681</v>
      </c>
      <c r="D381" s="175"/>
      <c r="E381" s="148">
        <v>15.84</v>
      </c>
      <c r="F381" s="151"/>
      <c r="G381" s="151"/>
      <c r="H381" s="151"/>
      <c r="I381" s="151"/>
      <c r="J381" s="151"/>
      <c r="K381" s="151"/>
      <c r="L381" s="151"/>
      <c r="M381" s="151"/>
      <c r="N381" s="142"/>
      <c r="O381" s="142"/>
      <c r="P381" s="142"/>
      <c r="Q381" s="142"/>
      <c r="R381" s="142"/>
      <c r="S381" s="142"/>
      <c r="T381" s="143"/>
      <c r="U381" s="142"/>
      <c r="V381" s="137"/>
      <c r="W381" s="137"/>
      <c r="X381" s="137"/>
      <c r="Y381" s="137"/>
      <c r="Z381" s="137"/>
      <c r="AA381" s="137"/>
      <c r="AB381" s="137"/>
      <c r="AC381" s="137"/>
      <c r="AD381" s="137"/>
      <c r="AE381" s="137" t="s">
        <v>155</v>
      </c>
      <c r="AF381" s="137">
        <v>0</v>
      </c>
      <c r="AG381" s="137"/>
      <c r="AH381" s="137"/>
      <c r="AI381" s="137"/>
      <c r="AJ381" s="137"/>
      <c r="AK381" s="137"/>
      <c r="AL381" s="137"/>
      <c r="AM381" s="137"/>
      <c r="AN381" s="137"/>
      <c r="AO381" s="137"/>
      <c r="AP381" s="137"/>
      <c r="AQ381" s="137"/>
      <c r="AR381" s="137"/>
      <c r="AS381" s="137"/>
      <c r="AT381" s="137"/>
      <c r="AU381" s="137"/>
      <c r="AV381" s="137"/>
      <c r="AW381" s="137"/>
      <c r="AX381" s="137"/>
      <c r="AY381" s="137"/>
      <c r="AZ381" s="137"/>
      <c r="BA381" s="137"/>
      <c r="BB381" s="137"/>
      <c r="BC381" s="137"/>
      <c r="BD381" s="137"/>
      <c r="BE381" s="137"/>
      <c r="BF381" s="137"/>
      <c r="BG381" s="137"/>
      <c r="BH381" s="137"/>
    </row>
    <row r="382" spans="1:60" outlineLevel="1" x14ac:dyDescent="0.2">
      <c r="A382" s="138">
        <v>122</v>
      </c>
      <c r="B382" s="138" t="s">
        <v>685</v>
      </c>
      <c r="C382" s="173" t="s">
        <v>686</v>
      </c>
      <c r="D382" s="142" t="s">
        <v>181</v>
      </c>
      <c r="E382" s="147">
        <v>1.0900000000000001</v>
      </c>
      <c r="F382" s="369"/>
      <c r="G382" s="151">
        <f>E382*F382</f>
        <v>0</v>
      </c>
      <c r="H382" s="151">
        <v>0</v>
      </c>
      <c r="I382" s="151">
        <f>ROUND(E382*H382,2)</f>
        <v>0</v>
      </c>
      <c r="J382" s="151">
        <v>1076</v>
      </c>
      <c r="K382" s="151">
        <f>ROUND(E382*J382,2)</f>
        <v>1172.8399999999999</v>
      </c>
      <c r="L382" s="151">
        <v>21</v>
      </c>
      <c r="M382" s="151">
        <f>G382*(1+L382/100)</f>
        <v>0</v>
      </c>
      <c r="N382" s="142">
        <v>0</v>
      </c>
      <c r="O382" s="142">
        <f>ROUND(E382*N382,5)</f>
        <v>0</v>
      </c>
      <c r="P382" s="142">
        <v>0</v>
      </c>
      <c r="Q382" s="142">
        <f>ROUND(E382*P382,5)</f>
        <v>0</v>
      </c>
      <c r="R382" s="142"/>
      <c r="S382" s="142"/>
      <c r="T382" s="143">
        <v>1.1559999999999999</v>
      </c>
      <c r="U382" s="142">
        <f>ROUND(E382*T382,2)</f>
        <v>1.26</v>
      </c>
      <c r="V382" s="137"/>
      <c r="W382" s="137"/>
      <c r="X382" s="137"/>
      <c r="Y382" s="137"/>
      <c r="Z382" s="137"/>
      <c r="AA382" s="137"/>
      <c r="AB382" s="137"/>
      <c r="AC382" s="137"/>
      <c r="AD382" s="137"/>
      <c r="AE382" s="137" t="s">
        <v>153</v>
      </c>
      <c r="AF382" s="137"/>
      <c r="AG382" s="137"/>
      <c r="AH382" s="137"/>
      <c r="AI382" s="137"/>
      <c r="AJ382" s="137"/>
      <c r="AK382" s="137"/>
      <c r="AL382" s="137"/>
      <c r="AM382" s="137"/>
      <c r="AN382" s="137"/>
      <c r="AO382" s="137"/>
      <c r="AP382" s="137"/>
      <c r="AQ382" s="137"/>
      <c r="AR382" s="137"/>
      <c r="AS382" s="137"/>
      <c r="AT382" s="137"/>
      <c r="AU382" s="137"/>
      <c r="AV382" s="137"/>
      <c r="AW382" s="137"/>
      <c r="AX382" s="137"/>
      <c r="AY382" s="137"/>
      <c r="AZ382" s="137"/>
      <c r="BA382" s="137"/>
      <c r="BB382" s="137"/>
      <c r="BC382" s="137"/>
      <c r="BD382" s="137"/>
      <c r="BE382" s="137"/>
      <c r="BF382" s="137"/>
      <c r="BG382" s="137"/>
      <c r="BH382" s="137"/>
    </row>
    <row r="383" spans="1:60" x14ac:dyDescent="0.2">
      <c r="A383" s="139" t="s">
        <v>148</v>
      </c>
      <c r="B383" s="139" t="s">
        <v>99</v>
      </c>
      <c r="C383" s="174" t="s">
        <v>100</v>
      </c>
      <c r="D383" s="144"/>
      <c r="E383" s="149"/>
      <c r="F383" s="152"/>
      <c r="G383" s="152">
        <f>SUMIF(AE384:AE447,"&lt;&gt;NOR",G384:G447)</f>
        <v>0</v>
      </c>
      <c r="H383" s="152"/>
      <c r="I383" s="152">
        <f>SUM(I384:I447)</f>
        <v>0</v>
      </c>
      <c r="J383" s="152"/>
      <c r="K383" s="152">
        <f>SUM(K384:K447)</f>
        <v>329578.46999999997</v>
      </c>
      <c r="L383" s="152"/>
      <c r="M383" s="152">
        <f>SUM(M384:M447)</f>
        <v>0</v>
      </c>
      <c r="N383" s="144"/>
      <c r="O383" s="144">
        <f>SUM(O384:O447)</f>
        <v>0</v>
      </c>
      <c r="P383" s="144"/>
      <c r="Q383" s="144">
        <f>SUM(Q384:Q447)</f>
        <v>0.54099999999999993</v>
      </c>
      <c r="R383" s="144"/>
      <c r="S383" s="144"/>
      <c r="T383" s="145"/>
      <c r="U383" s="144">
        <f>SUM(U384:U447)</f>
        <v>23.47</v>
      </c>
      <c r="AE383" t="s">
        <v>149</v>
      </c>
    </row>
    <row r="384" spans="1:60" outlineLevel="1" x14ac:dyDescent="0.2">
      <c r="A384" s="138">
        <v>123</v>
      </c>
      <c r="B384" s="138" t="s">
        <v>687</v>
      </c>
      <c r="C384" s="173" t="s">
        <v>688</v>
      </c>
      <c r="D384" s="142" t="s">
        <v>152</v>
      </c>
      <c r="E384" s="147">
        <v>5.5</v>
      </c>
      <c r="F384" s="369"/>
      <c r="G384" s="151">
        <f>E384*F384</f>
        <v>0</v>
      </c>
      <c r="H384" s="151">
        <v>0</v>
      </c>
      <c r="I384" s="151">
        <f>ROUND(E384*H384,2)</f>
        <v>0</v>
      </c>
      <c r="J384" s="151">
        <v>65.099999999999994</v>
      </c>
      <c r="K384" s="151">
        <f>ROUND(E384*J384,2)</f>
        <v>358.05</v>
      </c>
      <c r="L384" s="151">
        <v>21</v>
      </c>
      <c r="M384" s="151">
        <f>G384*(1+L384/100)</f>
        <v>0</v>
      </c>
      <c r="N384" s="142">
        <v>0</v>
      </c>
      <c r="O384" s="142">
        <f>ROUND(E384*N384,5)</f>
        <v>0</v>
      </c>
      <c r="P384" s="142">
        <v>7.3200000000000001E-3</v>
      </c>
      <c r="Q384" s="142">
        <f>ROUND(E384*P384,5)</f>
        <v>4.0259999999999997E-2</v>
      </c>
      <c r="R384" s="142"/>
      <c r="S384" s="142"/>
      <c r="T384" s="143">
        <v>0.115</v>
      </c>
      <c r="U384" s="142">
        <f>ROUND(E384*T384,2)</f>
        <v>0.63</v>
      </c>
      <c r="V384" s="137"/>
      <c r="W384" s="137"/>
      <c r="X384" s="137"/>
      <c r="Y384" s="137"/>
      <c r="Z384" s="137"/>
      <c r="AA384" s="137"/>
      <c r="AB384" s="137"/>
      <c r="AC384" s="137"/>
      <c r="AD384" s="137"/>
      <c r="AE384" s="137" t="s">
        <v>153</v>
      </c>
      <c r="AF384" s="137"/>
      <c r="AG384" s="137"/>
      <c r="AH384" s="137"/>
      <c r="AI384" s="137"/>
      <c r="AJ384" s="137"/>
      <c r="AK384" s="137"/>
      <c r="AL384" s="137"/>
      <c r="AM384" s="137"/>
      <c r="AN384" s="137"/>
      <c r="AO384" s="137"/>
      <c r="AP384" s="137"/>
      <c r="AQ384" s="137"/>
      <c r="AR384" s="137"/>
      <c r="AS384" s="137"/>
      <c r="AT384" s="137"/>
      <c r="AU384" s="137"/>
      <c r="AV384" s="137"/>
      <c r="AW384" s="137"/>
      <c r="AX384" s="137"/>
      <c r="AY384" s="137"/>
      <c r="AZ384" s="137"/>
      <c r="BA384" s="137"/>
      <c r="BB384" s="137"/>
      <c r="BC384" s="137"/>
      <c r="BD384" s="137"/>
      <c r="BE384" s="137"/>
      <c r="BF384" s="137"/>
      <c r="BG384" s="137"/>
      <c r="BH384" s="137"/>
    </row>
    <row r="385" spans="1:60" outlineLevel="1" x14ac:dyDescent="0.2">
      <c r="A385" s="138"/>
      <c r="B385" s="138"/>
      <c r="C385" s="176" t="s">
        <v>689</v>
      </c>
      <c r="D385" s="175"/>
      <c r="E385" s="148">
        <v>5.5</v>
      </c>
      <c r="F385" s="151"/>
      <c r="G385" s="151"/>
      <c r="H385" s="151"/>
      <c r="I385" s="151"/>
      <c r="J385" s="151"/>
      <c r="K385" s="151"/>
      <c r="L385" s="151"/>
      <c r="M385" s="151"/>
      <c r="N385" s="142"/>
      <c r="O385" s="142"/>
      <c r="P385" s="142"/>
      <c r="Q385" s="142"/>
      <c r="R385" s="142"/>
      <c r="S385" s="142"/>
      <c r="T385" s="143"/>
      <c r="U385" s="142"/>
      <c r="V385" s="137"/>
      <c r="W385" s="137"/>
      <c r="X385" s="137"/>
      <c r="Y385" s="137"/>
      <c r="Z385" s="137"/>
      <c r="AA385" s="137"/>
      <c r="AB385" s="137"/>
      <c r="AC385" s="137"/>
      <c r="AD385" s="137"/>
      <c r="AE385" s="137" t="s">
        <v>155</v>
      </c>
      <c r="AF385" s="137">
        <v>0</v>
      </c>
      <c r="AG385" s="137"/>
      <c r="AH385" s="137"/>
      <c r="AI385" s="137"/>
      <c r="AJ385" s="137"/>
      <c r="AK385" s="137"/>
      <c r="AL385" s="137"/>
      <c r="AM385" s="137"/>
      <c r="AN385" s="137"/>
      <c r="AO385" s="137"/>
      <c r="AP385" s="137"/>
      <c r="AQ385" s="137"/>
      <c r="AR385" s="137"/>
      <c r="AS385" s="137"/>
      <c r="AT385" s="137"/>
      <c r="AU385" s="137"/>
      <c r="AV385" s="137"/>
      <c r="AW385" s="137"/>
      <c r="AX385" s="137"/>
      <c r="AY385" s="137"/>
      <c r="AZ385" s="137"/>
      <c r="BA385" s="137"/>
      <c r="BB385" s="137"/>
      <c r="BC385" s="137"/>
      <c r="BD385" s="137"/>
      <c r="BE385" s="137"/>
      <c r="BF385" s="137"/>
      <c r="BG385" s="137"/>
      <c r="BH385" s="137"/>
    </row>
    <row r="386" spans="1:60" outlineLevel="1" x14ac:dyDescent="0.2">
      <c r="A386" s="138">
        <v>124</v>
      </c>
      <c r="B386" s="138" t="s">
        <v>690</v>
      </c>
      <c r="C386" s="173" t="s">
        <v>691</v>
      </c>
      <c r="D386" s="142" t="s">
        <v>185</v>
      </c>
      <c r="E386" s="147">
        <v>11</v>
      </c>
      <c r="F386" s="369"/>
      <c r="G386" s="151">
        <f>E386*F386</f>
        <v>0</v>
      </c>
      <c r="H386" s="151">
        <v>0</v>
      </c>
      <c r="I386" s="151">
        <f>ROUND(E386*H386,2)</f>
        <v>0</v>
      </c>
      <c r="J386" s="151">
        <v>23.8</v>
      </c>
      <c r="K386" s="151">
        <f>ROUND(E386*J386,2)</f>
        <v>261.8</v>
      </c>
      <c r="L386" s="151">
        <v>21</v>
      </c>
      <c r="M386" s="151">
        <f>G386*(1+L386/100)</f>
        <v>0</v>
      </c>
      <c r="N386" s="142">
        <v>0</v>
      </c>
      <c r="O386" s="142">
        <f>ROUND(E386*N386,5)</f>
        <v>0</v>
      </c>
      <c r="P386" s="142">
        <v>2.0500000000000002E-3</v>
      </c>
      <c r="Q386" s="142">
        <f>ROUND(E386*P386,5)</f>
        <v>2.2550000000000001E-2</v>
      </c>
      <c r="R386" s="142"/>
      <c r="S386" s="142"/>
      <c r="T386" s="143">
        <v>4.5999999999999999E-2</v>
      </c>
      <c r="U386" s="142">
        <f>ROUND(E386*T386,2)</f>
        <v>0.51</v>
      </c>
      <c r="V386" s="137"/>
      <c r="W386" s="137"/>
      <c r="X386" s="137"/>
      <c r="Y386" s="137"/>
      <c r="Z386" s="137"/>
      <c r="AA386" s="137"/>
      <c r="AB386" s="137"/>
      <c r="AC386" s="137"/>
      <c r="AD386" s="137"/>
      <c r="AE386" s="137" t="s">
        <v>153</v>
      </c>
      <c r="AF386" s="137"/>
      <c r="AG386" s="137"/>
      <c r="AH386" s="137"/>
      <c r="AI386" s="137"/>
      <c r="AJ386" s="137"/>
      <c r="AK386" s="137"/>
      <c r="AL386" s="137"/>
      <c r="AM386" s="137"/>
      <c r="AN386" s="137"/>
      <c r="AO386" s="137"/>
      <c r="AP386" s="137"/>
      <c r="AQ386" s="137"/>
      <c r="AR386" s="137"/>
      <c r="AS386" s="137"/>
      <c r="AT386" s="137"/>
      <c r="AU386" s="137"/>
      <c r="AV386" s="137"/>
      <c r="AW386" s="137"/>
      <c r="AX386" s="137"/>
      <c r="AY386" s="137"/>
      <c r="AZ386" s="137"/>
      <c r="BA386" s="137"/>
      <c r="BB386" s="137"/>
      <c r="BC386" s="137"/>
      <c r="BD386" s="137"/>
      <c r="BE386" s="137"/>
      <c r="BF386" s="137"/>
      <c r="BG386" s="137"/>
      <c r="BH386" s="137"/>
    </row>
    <row r="387" spans="1:60" outlineLevel="1" x14ac:dyDescent="0.2">
      <c r="A387" s="138"/>
      <c r="B387" s="138"/>
      <c r="C387" s="176" t="s">
        <v>692</v>
      </c>
      <c r="D387" s="175"/>
      <c r="E387" s="148">
        <v>11</v>
      </c>
      <c r="F387" s="151"/>
      <c r="G387" s="151"/>
      <c r="H387" s="151"/>
      <c r="I387" s="151"/>
      <c r="J387" s="151"/>
      <c r="K387" s="151"/>
      <c r="L387" s="151"/>
      <c r="M387" s="151"/>
      <c r="N387" s="142"/>
      <c r="O387" s="142"/>
      <c r="P387" s="142"/>
      <c r="Q387" s="142"/>
      <c r="R387" s="142"/>
      <c r="S387" s="142"/>
      <c r="T387" s="143"/>
      <c r="U387" s="142"/>
      <c r="V387" s="137"/>
      <c r="W387" s="137"/>
      <c r="X387" s="137"/>
      <c r="Y387" s="137"/>
      <c r="Z387" s="137"/>
      <c r="AA387" s="137"/>
      <c r="AB387" s="137"/>
      <c r="AC387" s="137"/>
      <c r="AD387" s="137"/>
      <c r="AE387" s="137" t="s">
        <v>155</v>
      </c>
      <c r="AF387" s="137">
        <v>0</v>
      </c>
      <c r="AG387" s="137"/>
      <c r="AH387" s="137"/>
      <c r="AI387" s="137"/>
      <c r="AJ387" s="137"/>
      <c r="AK387" s="137"/>
      <c r="AL387" s="137"/>
      <c r="AM387" s="137"/>
      <c r="AN387" s="137"/>
      <c r="AO387" s="137"/>
      <c r="AP387" s="137"/>
      <c r="AQ387" s="137"/>
      <c r="AR387" s="137"/>
      <c r="AS387" s="137"/>
      <c r="AT387" s="137"/>
      <c r="AU387" s="137"/>
      <c r="AV387" s="137"/>
      <c r="AW387" s="137"/>
      <c r="AX387" s="137"/>
      <c r="AY387" s="137"/>
      <c r="AZ387" s="137"/>
      <c r="BA387" s="137"/>
      <c r="BB387" s="137"/>
      <c r="BC387" s="137"/>
      <c r="BD387" s="137"/>
      <c r="BE387" s="137"/>
      <c r="BF387" s="137"/>
      <c r="BG387" s="137"/>
      <c r="BH387" s="137"/>
    </row>
    <row r="388" spans="1:60" outlineLevel="1" x14ac:dyDescent="0.2">
      <c r="A388" s="138">
        <v>125</v>
      </c>
      <c r="B388" s="138" t="s">
        <v>693</v>
      </c>
      <c r="C388" s="173" t="s">
        <v>694</v>
      </c>
      <c r="D388" s="142" t="s">
        <v>217</v>
      </c>
      <c r="E388" s="147">
        <v>26</v>
      </c>
      <c r="F388" s="369"/>
      <c r="G388" s="151">
        <f>E388*F388</f>
        <v>0</v>
      </c>
      <c r="H388" s="151">
        <v>0</v>
      </c>
      <c r="I388" s="151">
        <f>ROUND(E388*H388,2)</f>
        <v>0</v>
      </c>
      <c r="J388" s="151">
        <v>29.8</v>
      </c>
      <c r="K388" s="151">
        <f>ROUND(E388*J388,2)</f>
        <v>774.8</v>
      </c>
      <c r="L388" s="151">
        <v>21</v>
      </c>
      <c r="M388" s="151">
        <f>G388*(1+L388/100)</f>
        <v>0</v>
      </c>
      <c r="N388" s="142">
        <v>0</v>
      </c>
      <c r="O388" s="142">
        <f>ROUND(E388*N388,5)</f>
        <v>0</v>
      </c>
      <c r="P388" s="142">
        <v>9.6000000000000002E-4</v>
      </c>
      <c r="Q388" s="142">
        <f>ROUND(E388*P388,5)</f>
        <v>2.496E-2</v>
      </c>
      <c r="R388" s="142"/>
      <c r="S388" s="142"/>
      <c r="T388" s="143">
        <v>5.7500000000000002E-2</v>
      </c>
      <c r="U388" s="142">
        <f>ROUND(E388*T388,2)</f>
        <v>1.5</v>
      </c>
      <c r="V388" s="137"/>
      <c r="W388" s="137"/>
      <c r="X388" s="137"/>
      <c r="Y388" s="137"/>
      <c r="Z388" s="137"/>
      <c r="AA388" s="137"/>
      <c r="AB388" s="137"/>
      <c r="AC388" s="137"/>
      <c r="AD388" s="137"/>
      <c r="AE388" s="137" t="s">
        <v>153</v>
      </c>
      <c r="AF388" s="137"/>
      <c r="AG388" s="137"/>
      <c r="AH388" s="137"/>
      <c r="AI388" s="137"/>
      <c r="AJ388" s="137"/>
      <c r="AK388" s="137"/>
      <c r="AL388" s="137"/>
      <c r="AM388" s="137"/>
      <c r="AN388" s="137"/>
      <c r="AO388" s="137"/>
      <c r="AP388" s="137"/>
      <c r="AQ388" s="137"/>
      <c r="AR388" s="137"/>
      <c r="AS388" s="137"/>
      <c r="AT388" s="137"/>
      <c r="AU388" s="137"/>
      <c r="AV388" s="137"/>
      <c r="AW388" s="137"/>
      <c r="AX388" s="137"/>
      <c r="AY388" s="137"/>
      <c r="AZ388" s="137"/>
      <c r="BA388" s="137"/>
      <c r="BB388" s="137"/>
      <c r="BC388" s="137"/>
      <c r="BD388" s="137"/>
      <c r="BE388" s="137"/>
      <c r="BF388" s="137"/>
      <c r="BG388" s="137"/>
      <c r="BH388" s="137"/>
    </row>
    <row r="389" spans="1:60" outlineLevel="1" x14ac:dyDescent="0.2">
      <c r="A389" s="138"/>
      <c r="B389" s="138"/>
      <c r="C389" s="176" t="s">
        <v>695</v>
      </c>
      <c r="D389" s="175"/>
      <c r="E389" s="148">
        <v>19</v>
      </c>
      <c r="F389" s="151"/>
      <c r="G389" s="151"/>
      <c r="H389" s="151"/>
      <c r="I389" s="151"/>
      <c r="J389" s="151"/>
      <c r="K389" s="151"/>
      <c r="L389" s="151"/>
      <c r="M389" s="151"/>
      <c r="N389" s="142"/>
      <c r="O389" s="142"/>
      <c r="P389" s="142"/>
      <c r="Q389" s="142"/>
      <c r="R389" s="142"/>
      <c r="S389" s="142"/>
      <c r="T389" s="143"/>
      <c r="U389" s="142"/>
      <c r="V389" s="137"/>
      <c r="W389" s="137"/>
      <c r="X389" s="137"/>
      <c r="Y389" s="137"/>
      <c r="Z389" s="137"/>
      <c r="AA389" s="137"/>
      <c r="AB389" s="137"/>
      <c r="AC389" s="137"/>
      <c r="AD389" s="137"/>
      <c r="AE389" s="137" t="s">
        <v>155</v>
      </c>
      <c r="AF389" s="137">
        <v>0</v>
      </c>
      <c r="AG389" s="137"/>
      <c r="AH389" s="137"/>
      <c r="AI389" s="137"/>
      <c r="AJ389" s="137"/>
      <c r="AK389" s="137"/>
      <c r="AL389" s="137"/>
      <c r="AM389" s="137"/>
      <c r="AN389" s="137"/>
      <c r="AO389" s="137"/>
      <c r="AP389" s="137"/>
      <c r="AQ389" s="137"/>
      <c r="AR389" s="137"/>
      <c r="AS389" s="137"/>
      <c r="AT389" s="137"/>
      <c r="AU389" s="137"/>
      <c r="AV389" s="137"/>
      <c r="AW389" s="137"/>
      <c r="AX389" s="137"/>
      <c r="AY389" s="137"/>
      <c r="AZ389" s="137"/>
      <c r="BA389" s="137"/>
      <c r="BB389" s="137"/>
      <c r="BC389" s="137"/>
      <c r="BD389" s="137"/>
      <c r="BE389" s="137"/>
      <c r="BF389" s="137"/>
      <c r="BG389" s="137"/>
      <c r="BH389" s="137"/>
    </row>
    <row r="390" spans="1:60" outlineLevel="1" x14ac:dyDescent="0.2">
      <c r="A390" s="138"/>
      <c r="B390" s="138"/>
      <c r="C390" s="176" t="s">
        <v>696</v>
      </c>
      <c r="D390" s="175"/>
      <c r="E390" s="148">
        <v>7</v>
      </c>
      <c r="F390" s="151"/>
      <c r="G390" s="151"/>
      <c r="H390" s="151"/>
      <c r="I390" s="151"/>
      <c r="J390" s="151"/>
      <c r="K390" s="151"/>
      <c r="L390" s="151"/>
      <c r="M390" s="151"/>
      <c r="N390" s="142"/>
      <c r="O390" s="142"/>
      <c r="P390" s="142"/>
      <c r="Q390" s="142"/>
      <c r="R390" s="142"/>
      <c r="S390" s="142"/>
      <c r="T390" s="143"/>
      <c r="U390" s="142"/>
      <c r="V390" s="137"/>
      <c r="W390" s="137"/>
      <c r="X390" s="137"/>
      <c r="Y390" s="137"/>
      <c r="Z390" s="137"/>
      <c r="AA390" s="137"/>
      <c r="AB390" s="137"/>
      <c r="AC390" s="137"/>
      <c r="AD390" s="137"/>
      <c r="AE390" s="137" t="s">
        <v>155</v>
      </c>
      <c r="AF390" s="137">
        <v>0</v>
      </c>
      <c r="AG390" s="137"/>
      <c r="AH390" s="137"/>
      <c r="AI390" s="137"/>
      <c r="AJ390" s="137"/>
      <c r="AK390" s="137"/>
      <c r="AL390" s="137"/>
      <c r="AM390" s="137"/>
      <c r="AN390" s="137"/>
      <c r="AO390" s="137"/>
      <c r="AP390" s="137"/>
      <c r="AQ390" s="137"/>
      <c r="AR390" s="137"/>
      <c r="AS390" s="137"/>
      <c r="AT390" s="137"/>
      <c r="AU390" s="137"/>
      <c r="AV390" s="137"/>
      <c r="AW390" s="137"/>
      <c r="AX390" s="137"/>
      <c r="AY390" s="137"/>
      <c r="AZ390" s="137"/>
      <c r="BA390" s="137"/>
      <c r="BB390" s="137"/>
      <c r="BC390" s="137"/>
      <c r="BD390" s="137"/>
      <c r="BE390" s="137"/>
      <c r="BF390" s="137"/>
      <c r="BG390" s="137"/>
      <c r="BH390" s="137"/>
    </row>
    <row r="391" spans="1:60" outlineLevel="1" x14ac:dyDescent="0.2">
      <c r="A391" s="138">
        <v>126</v>
      </c>
      <c r="B391" s="138" t="s">
        <v>697</v>
      </c>
      <c r="C391" s="173" t="s">
        <v>698</v>
      </c>
      <c r="D391" s="142" t="s">
        <v>185</v>
      </c>
      <c r="E391" s="147">
        <v>24</v>
      </c>
      <c r="F391" s="369"/>
      <c r="G391" s="151">
        <f>E391*F391</f>
        <v>0</v>
      </c>
      <c r="H391" s="151">
        <v>0</v>
      </c>
      <c r="I391" s="151">
        <f>ROUND(E391*H391,2)</f>
        <v>0</v>
      </c>
      <c r="J391" s="151">
        <v>39</v>
      </c>
      <c r="K391" s="151">
        <f>ROUND(E391*J391,2)</f>
        <v>936</v>
      </c>
      <c r="L391" s="151">
        <v>21</v>
      </c>
      <c r="M391" s="151">
        <f>G391*(1+L391/100)</f>
        <v>0</v>
      </c>
      <c r="N391" s="142">
        <v>0</v>
      </c>
      <c r="O391" s="142">
        <f>ROUND(E391*N391,5)</f>
        <v>0</v>
      </c>
      <c r="P391" s="142">
        <v>3.3600000000000001E-3</v>
      </c>
      <c r="Q391" s="142">
        <f>ROUND(E391*P391,5)</f>
        <v>8.0640000000000003E-2</v>
      </c>
      <c r="R391" s="142"/>
      <c r="S391" s="142"/>
      <c r="T391" s="143">
        <v>6.9000000000000006E-2</v>
      </c>
      <c r="U391" s="142">
        <f>ROUND(E391*T391,2)</f>
        <v>1.66</v>
      </c>
      <c r="V391" s="137"/>
      <c r="W391" s="137"/>
      <c r="X391" s="137"/>
      <c r="Y391" s="137"/>
      <c r="Z391" s="137"/>
      <c r="AA391" s="137"/>
      <c r="AB391" s="137"/>
      <c r="AC391" s="137"/>
      <c r="AD391" s="137"/>
      <c r="AE391" s="137" t="s">
        <v>153</v>
      </c>
      <c r="AF391" s="137"/>
      <c r="AG391" s="137"/>
      <c r="AH391" s="137"/>
      <c r="AI391" s="137"/>
      <c r="AJ391" s="137"/>
      <c r="AK391" s="137"/>
      <c r="AL391" s="137"/>
      <c r="AM391" s="137"/>
      <c r="AN391" s="137"/>
      <c r="AO391" s="137"/>
      <c r="AP391" s="137"/>
      <c r="AQ391" s="137"/>
      <c r="AR391" s="137"/>
      <c r="AS391" s="137"/>
      <c r="AT391" s="137"/>
      <c r="AU391" s="137"/>
      <c r="AV391" s="137"/>
      <c r="AW391" s="137"/>
      <c r="AX391" s="137"/>
      <c r="AY391" s="137"/>
      <c r="AZ391" s="137"/>
      <c r="BA391" s="137"/>
      <c r="BB391" s="137"/>
      <c r="BC391" s="137"/>
      <c r="BD391" s="137"/>
      <c r="BE391" s="137"/>
      <c r="BF391" s="137"/>
      <c r="BG391" s="137"/>
      <c r="BH391" s="137"/>
    </row>
    <row r="392" spans="1:60" outlineLevel="1" x14ac:dyDescent="0.2">
      <c r="A392" s="138"/>
      <c r="B392" s="138"/>
      <c r="C392" s="176" t="s">
        <v>699</v>
      </c>
      <c r="D392" s="175"/>
      <c r="E392" s="148">
        <v>18</v>
      </c>
      <c r="F392" s="151"/>
      <c r="G392" s="151"/>
      <c r="H392" s="151"/>
      <c r="I392" s="151"/>
      <c r="J392" s="151"/>
      <c r="K392" s="151"/>
      <c r="L392" s="151"/>
      <c r="M392" s="151"/>
      <c r="N392" s="142"/>
      <c r="O392" s="142"/>
      <c r="P392" s="142"/>
      <c r="Q392" s="142"/>
      <c r="R392" s="142"/>
      <c r="S392" s="142"/>
      <c r="T392" s="143"/>
      <c r="U392" s="142"/>
      <c r="V392" s="137"/>
      <c r="W392" s="137"/>
      <c r="X392" s="137"/>
      <c r="Y392" s="137"/>
      <c r="Z392" s="137"/>
      <c r="AA392" s="137"/>
      <c r="AB392" s="137"/>
      <c r="AC392" s="137"/>
      <c r="AD392" s="137"/>
      <c r="AE392" s="137" t="s">
        <v>155</v>
      </c>
      <c r="AF392" s="137">
        <v>0</v>
      </c>
      <c r="AG392" s="137"/>
      <c r="AH392" s="137"/>
      <c r="AI392" s="137"/>
      <c r="AJ392" s="137"/>
      <c r="AK392" s="137"/>
      <c r="AL392" s="137"/>
      <c r="AM392" s="137"/>
      <c r="AN392" s="137"/>
      <c r="AO392" s="137"/>
      <c r="AP392" s="137"/>
      <c r="AQ392" s="137"/>
      <c r="AR392" s="137"/>
      <c r="AS392" s="137"/>
      <c r="AT392" s="137"/>
      <c r="AU392" s="137"/>
      <c r="AV392" s="137"/>
      <c r="AW392" s="137"/>
      <c r="AX392" s="137"/>
      <c r="AY392" s="137"/>
      <c r="AZ392" s="137"/>
      <c r="BA392" s="137"/>
      <c r="BB392" s="137"/>
      <c r="BC392" s="137"/>
      <c r="BD392" s="137"/>
      <c r="BE392" s="137"/>
      <c r="BF392" s="137"/>
      <c r="BG392" s="137"/>
      <c r="BH392" s="137"/>
    </row>
    <row r="393" spans="1:60" outlineLevel="1" x14ac:dyDescent="0.2">
      <c r="A393" s="138"/>
      <c r="B393" s="138"/>
      <c r="C393" s="176" t="s">
        <v>700</v>
      </c>
      <c r="D393" s="175"/>
      <c r="E393" s="148">
        <v>6</v>
      </c>
      <c r="F393" s="151"/>
      <c r="G393" s="151"/>
      <c r="H393" s="151"/>
      <c r="I393" s="151"/>
      <c r="J393" s="151"/>
      <c r="K393" s="151"/>
      <c r="L393" s="151"/>
      <c r="M393" s="151"/>
      <c r="N393" s="142"/>
      <c r="O393" s="142"/>
      <c r="P393" s="142"/>
      <c r="Q393" s="142"/>
      <c r="R393" s="142"/>
      <c r="S393" s="142"/>
      <c r="T393" s="143"/>
      <c r="U393" s="142"/>
      <c r="V393" s="137"/>
      <c r="W393" s="137"/>
      <c r="X393" s="137"/>
      <c r="Y393" s="137"/>
      <c r="Z393" s="137"/>
      <c r="AA393" s="137"/>
      <c r="AB393" s="137"/>
      <c r="AC393" s="137"/>
      <c r="AD393" s="137"/>
      <c r="AE393" s="137" t="s">
        <v>155</v>
      </c>
      <c r="AF393" s="137">
        <v>0</v>
      </c>
      <c r="AG393" s="137"/>
      <c r="AH393" s="137"/>
      <c r="AI393" s="137"/>
      <c r="AJ393" s="137"/>
      <c r="AK393" s="137"/>
      <c r="AL393" s="137"/>
      <c r="AM393" s="137"/>
      <c r="AN393" s="137"/>
      <c r="AO393" s="137"/>
      <c r="AP393" s="137"/>
      <c r="AQ393" s="137"/>
      <c r="AR393" s="137"/>
      <c r="AS393" s="137"/>
      <c r="AT393" s="137"/>
      <c r="AU393" s="137"/>
      <c r="AV393" s="137"/>
      <c r="AW393" s="137"/>
      <c r="AX393" s="137"/>
      <c r="AY393" s="137"/>
      <c r="AZ393" s="137"/>
      <c r="BA393" s="137"/>
      <c r="BB393" s="137"/>
      <c r="BC393" s="137"/>
      <c r="BD393" s="137"/>
      <c r="BE393" s="137"/>
      <c r="BF393" s="137"/>
      <c r="BG393" s="137"/>
      <c r="BH393" s="137"/>
    </row>
    <row r="394" spans="1:60" outlineLevel="1" x14ac:dyDescent="0.2">
      <c r="A394" s="138">
        <v>127</v>
      </c>
      <c r="B394" s="138" t="s">
        <v>701</v>
      </c>
      <c r="C394" s="173" t="s">
        <v>702</v>
      </c>
      <c r="D394" s="142" t="s">
        <v>217</v>
      </c>
      <c r="E394" s="147">
        <v>3</v>
      </c>
      <c r="F394" s="369"/>
      <c r="G394" s="151">
        <f t="shared" ref="G394:G395" si="20">E394*F394</f>
        <v>0</v>
      </c>
      <c r="H394" s="151">
        <v>0</v>
      </c>
      <c r="I394" s="151">
        <f>ROUND(E394*H394,2)</f>
        <v>0</v>
      </c>
      <c r="J394" s="151">
        <v>52</v>
      </c>
      <c r="K394" s="151">
        <f>ROUND(E394*J394,2)</f>
        <v>156</v>
      </c>
      <c r="L394" s="151">
        <v>21</v>
      </c>
      <c r="M394" s="151">
        <f>G394*(1+L394/100)</f>
        <v>0</v>
      </c>
      <c r="N394" s="142">
        <v>0</v>
      </c>
      <c r="O394" s="142">
        <f>ROUND(E394*N394,5)</f>
        <v>0</v>
      </c>
      <c r="P394" s="142">
        <v>1.15E-3</v>
      </c>
      <c r="Q394" s="142">
        <f>ROUND(E394*P394,5)</f>
        <v>3.4499999999999999E-3</v>
      </c>
      <c r="R394" s="142"/>
      <c r="S394" s="142"/>
      <c r="T394" s="143">
        <v>9.1999999999999998E-2</v>
      </c>
      <c r="U394" s="142">
        <f>ROUND(E394*T394,2)</f>
        <v>0.28000000000000003</v>
      </c>
      <c r="V394" s="137"/>
      <c r="W394" s="137"/>
      <c r="X394" s="137"/>
      <c r="Y394" s="137"/>
      <c r="Z394" s="137"/>
      <c r="AA394" s="137"/>
      <c r="AB394" s="137"/>
      <c r="AC394" s="137"/>
      <c r="AD394" s="137"/>
      <c r="AE394" s="137" t="s">
        <v>153</v>
      </c>
      <c r="AF394" s="137"/>
      <c r="AG394" s="137"/>
      <c r="AH394" s="137"/>
      <c r="AI394" s="137"/>
      <c r="AJ394" s="137"/>
      <c r="AK394" s="137"/>
      <c r="AL394" s="137"/>
      <c r="AM394" s="137"/>
      <c r="AN394" s="137"/>
      <c r="AO394" s="137"/>
      <c r="AP394" s="137"/>
      <c r="AQ394" s="137"/>
      <c r="AR394" s="137"/>
      <c r="AS394" s="137"/>
      <c r="AT394" s="137"/>
      <c r="AU394" s="137"/>
      <c r="AV394" s="137"/>
      <c r="AW394" s="137"/>
      <c r="AX394" s="137"/>
      <c r="AY394" s="137"/>
      <c r="AZ394" s="137"/>
      <c r="BA394" s="137"/>
      <c r="BB394" s="137"/>
      <c r="BC394" s="137"/>
      <c r="BD394" s="137"/>
      <c r="BE394" s="137"/>
      <c r="BF394" s="137"/>
      <c r="BG394" s="137"/>
      <c r="BH394" s="137"/>
    </row>
    <row r="395" spans="1:60" ht="22.5" outlineLevel="1" x14ac:dyDescent="0.2">
      <c r="A395" s="138">
        <v>128</v>
      </c>
      <c r="B395" s="138" t="s">
        <v>703</v>
      </c>
      <c r="C395" s="173" t="s">
        <v>704</v>
      </c>
      <c r="D395" s="142" t="s">
        <v>185</v>
      </c>
      <c r="E395" s="147">
        <v>78.52</v>
      </c>
      <c r="F395" s="369"/>
      <c r="G395" s="151">
        <f t="shared" si="20"/>
        <v>0</v>
      </c>
      <c r="H395" s="151">
        <v>0</v>
      </c>
      <c r="I395" s="151">
        <f>ROUND(E395*H395,2)</f>
        <v>0</v>
      </c>
      <c r="J395" s="151">
        <v>52</v>
      </c>
      <c r="K395" s="151">
        <f>ROUND(E395*J395,2)</f>
        <v>4083.04</v>
      </c>
      <c r="L395" s="151">
        <v>21</v>
      </c>
      <c r="M395" s="151">
        <f>G395*(1+L395/100)</f>
        <v>0</v>
      </c>
      <c r="N395" s="142">
        <v>0</v>
      </c>
      <c r="O395" s="142">
        <f>ROUND(E395*N395,5)</f>
        <v>0</v>
      </c>
      <c r="P395" s="142">
        <v>1.3500000000000001E-3</v>
      </c>
      <c r="Q395" s="142">
        <f>ROUND(E395*P395,5)</f>
        <v>0.106</v>
      </c>
      <c r="R395" s="142"/>
      <c r="S395" s="142"/>
      <c r="T395" s="143">
        <v>9.1999999999999998E-2</v>
      </c>
      <c r="U395" s="142">
        <f>ROUND(E395*T395,2)</f>
        <v>7.22</v>
      </c>
      <c r="V395" s="137"/>
      <c r="W395" s="137"/>
      <c r="X395" s="137"/>
      <c r="Y395" s="137"/>
      <c r="Z395" s="137"/>
      <c r="AA395" s="137"/>
      <c r="AB395" s="137"/>
      <c r="AC395" s="137"/>
      <c r="AD395" s="137"/>
      <c r="AE395" s="137" t="s">
        <v>153</v>
      </c>
      <c r="AF395" s="137"/>
      <c r="AG395" s="137"/>
      <c r="AH395" s="137"/>
      <c r="AI395" s="137"/>
      <c r="AJ395" s="137"/>
      <c r="AK395" s="137"/>
      <c r="AL395" s="137"/>
      <c r="AM395" s="137"/>
      <c r="AN395" s="137"/>
      <c r="AO395" s="137"/>
      <c r="AP395" s="137"/>
      <c r="AQ395" s="137"/>
      <c r="AR395" s="137"/>
      <c r="AS395" s="137"/>
      <c r="AT395" s="137"/>
      <c r="AU395" s="137"/>
      <c r="AV395" s="137"/>
      <c r="AW395" s="137"/>
      <c r="AX395" s="137"/>
      <c r="AY395" s="137"/>
      <c r="AZ395" s="137"/>
      <c r="BA395" s="137"/>
      <c r="BB395" s="137"/>
      <c r="BC395" s="137"/>
      <c r="BD395" s="137"/>
      <c r="BE395" s="137"/>
      <c r="BF395" s="137"/>
      <c r="BG395" s="137"/>
      <c r="BH395" s="137"/>
    </row>
    <row r="396" spans="1:60" outlineLevel="1" x14ac:dyDescent="0.2">
      <c r="A396" s="138"/>
      <c r="B396" s="138"/>
      <c r="C396" s="176" t="s">
        <v>705</v>
      </c>
      <c r="D396" s="175"/>
      <c r="E396" s="148">
        <v>24.9</v>
      </c>
      <c r="F396" s="151"/>
      <c r="G396" s="151"/>
      <c r="H396" s="151"/>
      <c r="I396" s="151"/>
      <c r="J396" s="151"/>
      <c r="K396" s="151"/>
      <c r="L396" s="151"/>
      <c r="M396" s="151"/>
      <c r="N396" s="142"/>
      <c r="O396" s="142"/>
      <c r="P396" s="142"/>
      <c r="Q396" s="142"/>
      <c r="R396" s="142"/>
      <c r="S396" s="142"/>
      <c r="T396" s="143"/>
      <c r="U396" s="142"/>
      <c r="V396" s="137"/>
      <c r="W396" s="137"/>
      <c r="X396" s="137"/>
      <c r="Y396" s="137"/>
      <c r="Z396" s="137"/>
      <c r="AA396" s="137"/>
      <c r="AB396" s="137"/>
      <c r="AC396" s="137"/>
      <c r="AD396" s="137"/>
      <c r="AE396" s="137" t="s">
        <v>155</v>
      </c>
      <c r="AF396" s="137">
        <v>0</v>
      </c>
      <c r="AG396" s="137"/>
      <c r="AH396" s="137"/>
      <c r="AI396" s="137"/>
      <c r="AJ396" s="137"/>
      <c r="AK396" s="137"/>
      <c r="AL396" s="137"/>
      <c r="AM396" s="137"/>
      <c r="AN396" s="137"/>
      <c r="AO396" s="137"/>
      <c r="AP396" s="137"/>
      <c r="AQ396" s="137"/>
      <c r="AR396" s="137"/>
      <c r="AS396" s="137"/>
      <c r="AT396" s="137"/>
      <c r="AU396" s="137"/>
      <c r="AV396" s="137"/>
      <c r="AW396" s="137"/>
      <c r="AX396" s="137"/>
      <c r="AY396" s="137"/>
      <c r="AZ396" s="137"/>
      <c r="BA396" s="137"/>
      <c r="BB396" s="137"/>
      <c r="BC396" s="137"/>
      <c r="BD396" s="137"/>
      <c r="BE396" s="137"/>
      <c r="BF396" s="137"/>
      <c r="BG396" s="137"/>
      <c r="BH396" s="137"/>
    </row>
    <row r="397" spans="1:60" outlineLevel="1" x14ac:dyDescent="0.2">
      <c r="A397" s="138"/>
      <c r="B397" s="138"/>
      <c r="C397" s="176" t="s">
        <v>706</v>
      </c>
      <c r="D397" s="175"/>
      <c r="E397" s="148">
        <v>26.81</v>
      </c>
      <c r="F397" s="151"/>
      <c r="G397" s="151"/>
      <c r="H397" s="151"/>
      <c r="I397" s="151"/>
      <c r="J397" s="151"/>
      <c r="K397" s="151"/>
      <c r="L397" s="151"/>
      <c r="M397" s="151"/>
      <c r="N397" s="142"/>
      <c r="O397" s="142"/>
      <c r="P397" s="142"/>
      <c r="Q397" s="142"/>
      <c r="R397" s="142"/>
      <c r="S397" s="142"/>
      <c r="T397" s="143"/>
      <c r="U397" s="142"/>
      <c r="V397" s="137"/>
      <c r="W397" s="137"/>
      <c r="X397" s="137"/>
      <c r="Y397" s="137"/>
      <c r="Z397" s="137"/>
      <c r="AA397" s="137"/>
      <c r="AB397" s="137"/>
      <c r="AC397" s="137"/>
      <c r="AD397" s="137"/>
      <c r="AE397" s="137" t="s">
        <v>155</v>
      </c>
      <c r="AF397" s="137">
        <v>0</v>
      </c>
      <c r="AG397" s="137"/>
      <c r="AH397" s="137"/>
      <c r="AI397" s="137"/>
      <c r="AJ397" s="137"/>
      <c r="AK397" s="137"/>
      <c r="AL397" s="137"/>
      <c r="AM397" s="137"/>
      <c r="AN397" s="137"/>
      <c r="AO397" s="137"/>
      <c r="AP397" s="137"/>
      <c r="AQ397" s="137"/>
      <c r="AR397" s="137"/>
      <c r="AS397" s="137"/>
      <c r="AT397" s="137"/>
      <c r="AU397" s="137"/>
      <c r="AV397" s="137"/>
      <c r="AW397" s="137"/>
      <c r="AX397" s="137"/>
      <c r="AY397" s="137"/>
      <c r="AZ397" s="137"/>
      <c r="BA397" s="137"/>
      <c r="BB397" s="137"/>
      <c r="BC397" s="137"/>
      <c r="BD397" s="137"/>
      <c r="BE397" s="137"/>
      <c r="BF397" s="137"/>
      <c r="BG397" s="137"/>
      <c r="BH397" s="137"/>
    </row>
    <row r="398" spans="1:60" outlineLevel="1" x14ac:dyDescent="0.2">
      <c r="A398" s="138"/>
      <c r="B398" s="138"/>
      <c r="C398" s="176" t="s">
        <v>707</v>
      </c>
      <c r="D398" s="175"/>
      <c r="E398" s="148">
        <v>26.81</v>
      </c>
      <c r="F398" s="151"/>
      <c r="G398" s="151"/>
      <c r="H398" s="151"/>
      <c r="I398" s="151"/>
      <c r="J398" s="151"/>
      <c r="K398" s="151"/>
      <c r="L398" s="151"/>
      <c r="M398" s="151"/>
      <c r="N398" s="142"/>
      <c r="O398" s="142"/>
      <c r="P398" s="142"/>
      <c r="Q398" s="142"/>
      <c r="R398" s="142"/>
      <c r="S398" s="142"/>
      <c r="T398" s="143"/>
      <c r="U398" s="142"/>
      <c r="V398" s="137"/>
      <c r="W398" s="137"/>
      <c r="X398" s="137"/>
      <c r="Y398" s="137"/>
      <c r="Z398" s="137"/>
      <c r="AA398" s="137"/>
      <c r="AB398" s="137"/>
      <c r="AC398" s="137"/>
      <c r="AD398" s="137"/>
      <c r="AE398" s="137" t="s">
        <v>155</v>
      </c>
      <c r="AF398" s="137">
        <v>0</v>
      </c>
      <c r="AG398" s="137"/>
      <c r="AH398" s="137"/>
      <c r="AI398" s="137"/>
      <c r="AJ398" s="137"/>
      <c r="AK398" s="137"/>
      <c r="AL398" s="137"/>
      <c r="AM398" s="137"/>
      <c r="AN398" s="137"/>
      <c r="AO398" s="137"/>
      <c r="AP398" s="137"/>
      <c r="AQ398" s="137"/>
      <c r="AR398" s="137"/>
      <c r="AS398" s="137"/>
      <c r="AT398" s="137"/>
      <c r="AU398" s="137"/>
      <c r="AV398" s="137"/>
      <c r="AW398" s="137"/>
      <c r="AX398" s="137"/>
      <c r="AY398" s="137"/>
      <c r="AZ398" s="137"/>
      <c r="BA398" s="137"/>
      <c r="BB398" s="137"/>
      <c r="BC398" s="137"/>
      <c r="BD398" s="137"/>
      <c r="BE398" s="137"/>
      <c r="BF398" s="137"/>
      <c r="BG398" s="137"/>
      <c r="BH398" s="137"/>
    </row>
    <row r="399" spans="1:60" outlineLevel="1" x14ac:dyDescent="0.2">
      <c r="A399" s="138">
        <v>129</v>
      </c>
      <c r="B399" s="138" t="s">
        <v>708</v>
      </c>
      <c r="C399" s="173" t="s">
        <v>709</v>
      </c>
      <c r="D399" s="142" t="s">
        <v>185</v>
      </c>
      <c r="E399" s="147">
        <v>65.2</v>
      </c>
      <c r="F399" s="369"/>
      <c r="G399" s="151">
        <f>E399*F399</f>
        <v>0</v>
      </c>
      <c r="H399" s="151">
        <v>0</v>
      </c>
      <c r="I399" s="151">
        <f>ROUND(E399*H399,2)</f>
        <v>0</v>
      </c>
      <c r="J399" s="151">
        <v>53.6</v>
      </c>
      <c r="K399" s="151">
        <f>ROUND(E399*J399,2)</f>
        <v>3494.72</v>
      </c>
      <c r="L399" s="151">
        <v>21</v>
      </c>
      <c r="M399" s="151">
        <f>G399*(1+L399/100)</f>
        <v>0</v>
      </c>
      <c r="N399" s="142">
        <v>0</v>
      </c>
      <c r="O399" s="142">
        <f>ROUND(E399*N399,5)</f>
        <v>0</v>
      </c>
      <c r="P399" s="142">
        <v>2.3E-3</v>
      </c>
      <c r="Q399" s="142">
        <f>ROUND(E399*P399,5)</f>
        <v>0.14996000000000001</v>
      </c>
      <c r="R399" s="142"/>
      <c r="S399" s="142"/>
      <c r="T399" s="143">
        <v>0.10349999999999999</v>
      </c>
      <c r="U399" s="142">
        <f>ROUND(E399*T399,2)</f>
        <v>6.75</v>
      </c>
      <c r="V399" s="137"/>
      <c r="W399" s="137"/>
      <c r="X399" s="137"/>
      <c r="Y399" s="137"/>
      <c r="Z399" s="137"/>
      <c r="AA399" s="137"/>
      <c r="AB399" s="137"/>
      <c r="AC399" s="137"/>
      <c r="AD399" s="137"/>
      <c r="AE399" s="137" t="s">
        <v>153</v>
      </c>
      <c r="AF399" s="137"/>
      <c r="AG399" s="137"/>
      <c r="AH399" s="137"/>
      <c r="AI399" s="137"/>
      <c r="AJ399" s="137"/>
      <c r="AK399" s="137"/>
      <c r="AL399" s="137"/>
      <c r="AM399" s="137"/>
      <c r="AN399" s="137"/>
      <c r="AO399" s="137"/>
      <c r="AP399" s="137"/>
      <c r="AQ399" s="137"/>
      <c r="AR399" s="137"/>
      <c r="AS399" s="137"/>
      <c r="AT399" s="137"/>
      <c r="AU399" s="137"/>
      <c r="AV399" s="137"/>
      <c r="AW399" s="137"/>
      <c r="AX399" s="137"/>
      <c r="AY399" s="137"/>
      <c r="AZ399" s="137"/>
      <c r="BA399" s="137"/>
      <c r="BB399" s="137"/>
      <c r="BC399" s="137"/>
      <c r="BD399" s="137"/>
      <c r="BE399" s="137"/>
      <c r="BF399" s="137"/>
      <c r="BG399" s="137"/>
      <c r="BH399" s="137"/>
    </row>
    <row r="400" spans="1:60" outlineLevel="1" x14ac:dyDescent="0.2">
      <c r="A400" s="138"/>
      <c r="B400" s="138"/>
      <c r="C400" s="176" t="s">
        <v>710</v>
      </c>
      <c r="D400" s="175"/>
      <c r="E400" s="148">
        <v>49</v>
      </c>
      <c r="F400" s="151"/>
      <c r="G400" s="151"/>
      <c r="H400" s="151"/>
      <c r="I400" s="151"/>
      <c r="J400" s="151"/>
      <c r="K400" s="151"/>
      <c r="L400" s="151"/>
      <c r="M400" s="151"/>
      <c r="N400" s="142"/>
      <c r="O400" s="142"/>
      <c r="P400" s="142"/>
      <c r="Q400" s="142"/>
      <c r="R400" s="142"/>
      <c r="S400" s="142"/>
      <c r="T400" s="143"/>
      <c r="U400" s="142"/>
      <c r="V400" s="137"/>
      <c r="W400" s="137"/>
      <c r="X400" s="137"/>
      <c r="Y400" s="137"/>
      <c r="Z400" s="137"/>
      <c r="AA400" s="137"/>
      <c r="AB400" s="137"/>
      <c r="AC400" s="137"/>
      <c r="AD400" s="137"/>
      <c r="AE400" s="137" t="s">
        <v>155</v>
      </c>
      <c r="AF400" s="137">
        <v>0</v>
      </c>
      <c r="AG400" s="137"/>
      <c r="AH400" s="137"/>
      <c r="AI400" s="137"/>
      <c r="AJ400" s="137"/>
      <c r="AK400" s="137"/>
      <c r="AL400" s="137"/>
      <c r="AM400" s="137"/>
      <c r="AN400" s="137"/>
      <c r="AO400" s="137"/>
      <c r="AP400" s="137"/>
      <c r="AQ400" s="137"/>
      <c r="AR400" s="137"/>
      <c r="AS400" s="137"/>
      <c r="AT400" s="137"/>
      <c r="AU400" s="137"/>
      <c r="AV400" s="137"/>
      <c r="AW400" s="137"/>
      <c r="AX400" s="137"/>
      <c r="AY400" s="137"/>
      <c r="AZ400" s="137"/>
      <c r="BA400" s="137"/>
      <c r="BB400" s="137"/>
      <c r="BC400" s="137"/>
      <c r="BD400" s="137"/>
      <c r="BE400" s="137"/>
      <c r="BF400" s="137"/>
      <c r="BG400" s="137"/>
      <c r="BH400" s="137"/>
    </row>
    <row r="401" spans="1:60" outlineLevel="1" x14ac:dyDescent="0.2">
      <c r="A401" s="138"/>
      <c r="B401" s="138"/>
      <c r="C401" s="176" t="s">
        <v>711</v>
      </c>
      <c r="D401" s="175"/>
      <c r="E401" s="148">
        <v>16.2</v>
      </c>
      <c r="F401" s="151"/>
      <c r="G401" s="151"/>
      <c r="H401" s="151"/>
      <c r="I401" s="151"/>
      <c r="J401" s="151"/>
      <c r="K401" s="151"/>
      <c r="L401" s="151"/>
      <c r="M401" s="151"/>
      <c r="N401" s="142"/>
      <c r="O401" s="142"/>
      <c r="P401" s="142"/>
      <c r="Q401" s="142"/>
      <c r="R401" s="142"/>
      <c r="S401" s="142"/>
      <c r="T401" s="143"/>
      <c r="U401" s="142"/>
      <c r="V401" s="137"/>
      <c r="W401" s="137"/>
      <c r="X401" s="137"/>
      <c r="Y401" s="137"/>
      <c r="Z401" s="137"/>
      <c r="AA401" s="137"/>
      <c r="AB401" s="137"/>
      <c r="AC401" s="137"/>
      <c r="AD401" s="137"/>
      <c r="AE401" s="137" t="s">
        <v>155</v>
      </c>
      <c r="AF401" s="137">
        <v>0</v>
      </c>
      <c r="AG401" s="137"/>
      <c r="AH401" s="137"/>
      <c r="AI401" s="137"/>
      <c r="AJ401" s="137"/>
      <c r="AK401" s="137"/>
      <c r="AL401" s="137"/>
      <c r="AM401" s="137"/>
      <c r="AN401" s="137"/>
      <c r="AO401" s="137"/>
      <c r="AP401" s="137"/>
      <c r="AQ401" s="137"/>
      <c r="AR401" s="137"/>
      <c r="AS401" s="137"/>
      <c r="AT401" s="137"/>
      <c r="AU401" s="137"/>
      <c r="AV401" s="137"/>
      <c r="AW401" s="137"/>
      <c r="AX401" s="137"/>
      <c r="AY401" s="137"/>
      <c r="AZ401" s="137"/>
      <c r="BA401" s="137"/>
      <c r="BB401" s="137"/>
      <c r="BC401" s="137"/>
      <c r="BD401" s="137"/>
      <c r="BE401" s="137"/>
      <c r="BF401" s="137"/>
      <c r="BG401" s="137"/>
      <c r="BH401" s="137"/>
    </row>
    <row r="402" spans="1:60" outlineLevel="1" x14ac:dyDescent="0.2">
      <c r="A402" s="138">
        <v>130</v>
      </c>
      <c r="B402" s="138" t="s">
        <v>712</v>
      </c>
      <c r="C402" s="173" t="s">
        <v>713</v>
      </c>
      <c r="D402" s="142" t="s">
        <v>217</v>
      </c>
      <c r="E402" s="147">
        <v>4</v>
      </c>
      <c r="F402" s="369"/>
      <c r="G402" s="151">
        <f t="shared" ref="G402:G403" si="21">E402*F402</f>
        <v>0</v>
      </c>
      <c r="H402" s="151">
        <v>0</v>
      </c>
      <c r="I402" s="151">
        <f>ROUND(E402*H402,2)</f>
        <v>0</v>
      </c>
      <c r="J402" s="151">
        <v>71.599999999999994</v>
      </c>
      <c r="K402" s="151">
        <f>ROUND(E402*J402,2)</f>
        <v>286.39999999999998</v>
      </c>
      <c r="L402" s="151">
        <v>21</v>
      </c>
      <c r="M402" s="151">
        <f>G402*(1+L402/100)</f>
        <v>0</v>
      </c>
      <c r="N402" s="142">
        <v>0</v>
      </c>
      <c r="O402" s="142">
        <f>ROUND(E402*N402,5)</f>
        <v>0</v>
      </c>
      <c r="P402" s="142">
        <v>2.9299999999999999E-3</v>
      </c>
      <c r="Q402" s="142">
        <f>ROUND(E402*P402,5)</f>
        <v>1.172E-2</v>
      </c>
      <c r="R402" s="142"/>
      <c r="S402" s="142"/>
      <c r="T402" s="143">
        <v>0.1265</v>
      </c>
      <c r="U402" s="142">
        <f>ROUND(E402*T402,2)</f>
        <v>0.51</v>
      </c>
      <c r="V402" s="137"/>
      <c r="W402" s="137"/>
      <c r="X402" s="137"/>
      <c r="Y402" s="137"/>
      <c r="Z402" s="137"/>
      <c r="AA402" s="137"/>
      <c r="AB402" s="137"/>
      <c r="AC402" s="137"/>
      <c r="AD402" s="137"/>
      <c r="AE402" s="137" t="s">
        <v>153</v>
      </c>
      <c r="AF402" s="137"/>
      <c r="AG402" s="137"/>
      <c r="AH402" s="137"/>
      <c r="AI402" s="137"/>
      <c r="AJ402" s="137"/>
      <c r="AK402" s="137"/>
      <c r="AL402" s="137"/>
      <c r="AM402" s="137"/>
      <c r="AN402" s="137"/>
      <c r="AO402" s="137"/>
      <c r="AP402" s="137"/>
      <c r="AQ402" s="137"/>
      <c r="AR402" s="137"/>
      <c r="AS402" s="137"/>
      <c r="AT402" s="137"/>
      <c r="AU402" s="137"/>
      <c r="AV402" s="137"/>
      <c r="AW402" s="137"/>
      <c r="AX402" s="137"/>
      <c r="AY402" s="137"/>
      <c r="AZ402" s="137"/>
      <c r="BA402" s="137"/>
      <c r="BB402" s="137"/>
      <c r="BC402" s="137"/>
      <c r="BD402" s="137"/>
      <c r="BE402" s="137"/>
      <c r="BF402" s="137"/>
      <c r="BG402" s="137"/>
      <c r="BH402" s="137"/>
    </row>
    <row r="403" spans="1:60" outlineLevel="1" x14ac:dyDescent="0.2">
      <c r="A403" s="138">
        <v>131</v>
      </c>
      <c r="B403" s="138" t="s">
        <v>714</v>
      </c>
      <c r="C403" s="173" t="s">
        <v>715</v>
      </c>
      <c r="D403" s="142" t="s">
        <v>185</v>
      </c>
      <c r="E403" s="147">
        <v>28.5</v>
      </c>
      <c r="F403" s="369"/>
      <c r="G403" s="151">
        <f t="shared" si="21"/>
        <v>0</v>
      </c>
      <c r="H403" s="151">
        <v>0</v>
      </c>
      <c r="I403" s="151">
        <f>ROUND(E403*H403,2)</f>
        <v>0</v>
      </c>
      <c r="J403" s="151">
        <v>45.5</v>
      </c>
      <c r="K403" s="151">
        <f>ROUND(E403*J403,2)</f>
        <v>1296.75</v>
      </c>
      <c r="L403" s="151">
        <v>21</v>
      </c>
      <c r="M403" s="151">
        <f>G403*(1+L403/100)</f>
        <v>0</v>
      </c>
      <c r="N403" s="142">
        <v>0</v>
      </c>
      <c r="O403" s="142">
        <f>ROUND(E403*N403,5)</f>
        <v>0</v>
      </c>
      <c r="P403" s="142">
        <v>3.5599999999999998E-3</v>
      </c>
      <c r="Q403" s="142">
        <f>ROUND(E403*P403,5)</f>
        <v>0.10145999999999999</v>
      </c>
      <c r="R403" s="142"/>
      <c r="S403" s="142"/>
      <c r="T403" s="143">
        <v>8.0500000000000002E-2</v>
      </c>
      <c r="U403" s="142">
        <f>ROUND(E403*T403,2)</f>
        <v>2.29</v>
      </c>
      <c r="V403" s="137"/>
      <c r="W403" s="137"/>
      <c r="X403" s="137"/>
      <c r="Y403" s="137"/>
      <c r="Z403" s="137"/>
      <c r="AA403" s="137"/>
      <c r="AB403" s="137"/>
      <c r="AC403" s="137"/>
      <c r="AD403" s="137"/>
      <c r="AE403" s="137" t="s">
        <v>153</v>
      </c>
      <c r="AF403" s="137"/>
      <c r="AG403" s="137"/>
      <c r="AH403" s="137"/>
      <c r="AI403" s="137"/>
      <c r="AJ403" s="137"/>
      <c r="AK403" s="137"/>
      <c r="AL403" s="137"/>
      <c r="AM403" s="137"/>
      <c r="AN403" s="137"/>
      <c r="AO403" s="137"/>
      <c r="AP403" s="137"/>
      <c r="AQ403" s="137"/>
      <c r="AR403" s="137"/>
      <c r="AS403" s="137"/>
      <c r="AT403" s="137"/>
      <c r="AU403" s="137"/>
      <c r="AV403" s="137"/>
      <c r="AW403" s="137"/>
      <c r="AX403" s="137"/>
      <c r="AY403" s="137"/>
      <c r="AZ403" s="137"/>
      <c r="BA403" s="137"/>
      <c r="BB403" s="137"/>
      <c r="BC403" s="137"/>
      <c r="BD403" s="137"/>
      <c r="BE403" s="137"/>
      <c r="BF403" s="137"/>
      <c r="BG403" s="137"/>
      <c r="BH403" s="137"/>
    </row>
    <row r="404" spans="1:60" outlineLevel="1" x14ac:dyDescent="0.2">
      <c r="A404" s="138"/>
      <c r="B404" s="138"/>
      <c r="C404" s="176" t="s">
        <v>716</v>
      </c>
      <c r="D404" s="175"/>
      <c r="E404" s="148">
        <v>24</v>
      </c>
      <c r="F404" s="151"/>
      <c r="G404" s="151"/>
      <c r="H404" s="151"/>
      <c r="I404" s="151"/>
      <c r="J404" s="151"/>
      <c r="K404" s="151"/>
      <c r="L404" s="151"/>
      <c r="M404" s="151"/>
      <c r="N404" s="142"/>
      <c r="O404" s="142"/>
      <c r="P404" s="142"/>
      <c r="Q404" s="142"/>
      <c r="R404" s="142"/>
      <c r="S404" s="142"/>
      <c r="T404" s="143"/>
      <c r="U404" s="142"/>
      <c r="V404" s="137"/>
      <c r="W404" s="137"/>
      <c r="X404" s="137"/>
      <c r="Y404" s="137"/>
      <c r="Z404" s="137"/>
      <c r="AA404" s="137"/>
      <c r="AB404" s="137"/>
      <c r="AC404" s="137"/>
      <c r="AD404" s="137"/>
      <c r="AE404" s="137" t="s">
        <v>155</v>
      </c>
      <c r="AF404" s="137">
        <v>0</v>
      </c>
      <c r="AG404" s="137"/>
      <c r="AH404" s="137"/>
      <c r="AI404" s="137"/>
      <c r="AJ404" s="137"/>
      <c r="AK404" s="137"/>
      <c r="AL404" s="137"/>
      <c r="AM404" s="137"/>
      <c r="AN404" s="137"/>
      <c r="AO404" s="137"/>
      <c r="AP404" s="137"/>
      <c r="AQ404" s="137"/>
      <c r="AR404" s="137"/>
      <c r="AS404" s="137"/>
      <c r="AT404" s="137"/>
      <c r="AU404" s="137"/>
      <c r="AV404" s="137"/>
      <c r="AW404" s="137"/>
      <c r="AX404" s="137"/>
      <c r="AY404" s="137"/>
      <c r="AZ404" s="137"/>
      <c r="BA404" s="137"/>
      <c r="BB404" s="137"/>
      <c r="BC404" s="137"/>
      <c r="BD404" s="137"/>
      <c r="BE404" s="137"/>
      <c r="BF404" s="137"/>
      <c r="BG404" s="137"/>
      <c r="BH404" s="137"/>
    </row>
    <row r="405" spans="1:60" outlineLevel="1" x14ac:dyDescent="0.2">
      <c r="A405" s="138"/>
      <c r="B405" s="138"/>
      <c r="C405" s="176" t="s">
        <v>717</v>
      </c>
      <c r="D405" s="175"/>
      <c r="E405" s="148">
        <v>4.5</v>
      </c>
      <c r="F405" s="151"/>
      <c r="G405" s="151"/>
      <c r="H405" s="151"/>
      <c r="I405" s="151"/>
      <c r="J405" s="151"/>
      <c r="K405" s="151"/>
      <c r="L405" s="151"/>
      <c r="M405" s="151"/>
      <c r="N405" s="142"/>
      <c r="O405" s="142"/>
      <c r="P405" s="142"/>
      <c r="Q405" s="142"/>
      <c r="R405" s="142"/>
      <c r="S405" s="142"/>
      <c r="T405" s="143"/>
      <c r="U405" s="142"/>
      <c r="V405" s="137"/>
      <c r="W405" s="137"/>
      <c r="X405" s="137"/>
      <c r="Y405" s="137"/>
      <c r="Z405" s="137"/>
      <c r="AA405" s="137"/>
      <c r="AB405" s="137"/>
      <c r="AC405" s="137"/>
      <c r="AD405" s="137"/>
      <c r="AE405" s="137" t="s">
        <v>155</v>
      </c>
      <c r="AF405" s="137">
        <v>0</v>
      </c>
      <c r="AG405" s="137"/>
      <c r="AH405" s="137"/>
      <c r="AI405" s="137"/>
      <c r="AJ405" s="137"/>
      <c r="AK405" s="137"/>
      <c r="AL405" s="137"/>
      <c r="AM405" s="137"/>
      <c r="AN405" s="137"/>
      <c r="AO405" s="137"/>
      <c r="AP405" s="137"/>
      <c r="AQ405" s="137"/>
      <c r="AR405" s="137"/>
      <c r="AS405" s="137"/>
      <c r="AT405" s="137"/>
      <c r="AU405" s="137"/>
      <c r="AV405" s="137"/>
      <c r="AW405" s="137"/>
      <c r="AX405" s="137"/>
      <c r="AY405" s="137"/>
      <c r="AZ405" s="137"/>
      <c r="BA405" s="137"/>
      <c r="BB405" s="137"/>
      <c r="BC405" s="137"/>
      <c r="BD405" s="137"/>
      <c r="BE405" s="137"/>
      <c r="BF405" s="137"/>
      <c r="BG405" s="137"/>
      <c r="BH405" s="137"/>
    </row>
    <row r="406" spans="1:60" outlineLevel="1" x14ac:dyDescent="0.2">
      <c r="A406" s="138">
        <v>132</v>
      </c>
      <c r="B406" s="138" t="s">
        <v>550</v>
      </c>
      <c r="C406" s="173" t="s">
        <v>551</v>
      </c>
      <c r="D406" s="142" t="s">
        <v>181</v>
      </c>
      <c r="E406" s="147">
        <v>0.54</v>
      </c>
      <c r="F406" s="369"/>
      <c r="G406" s="151">
        <f t="shared" ref="G406:G408" si="22">E406*F406</f>
        <v>0</v>
      </c>
      <c r="H406" s="151">
        <v>0</v>
      </c>
      <c r="I406" s="151">
        <f>ROUND(E406*H406,2)</f>
        <v>0</v>
      </c>
      <c r="J406" s="151">
        <v>651</v>
      </c>
      <c r="K406" s="151">
        <f>ROUND(E406*J406,2)</f>
        <v>351.54</v>
      </c>
      <c r="L406" s="151">
        <v>21</v>
      </c>
      <c r="M406" s="151">
        <f>G406*(1+L406/100)</f>
        <v>0</v>
      </c>
      <c r="N406" s="142">
        <v>0</v>
      </c>
      <c r="O406" s="142">
        <f>ROUND(E406*N406,5)</f>
        <v>0</v>
      </c>
      <c r="P406" s="142">
        <v>0</v>
      </c>
      <c r="Q406" s="142">
        <f>ROUND(E406*P406,5)</f>
        <v>0</v>
      </c>
      <c r="R406" s="142"/>
      <c r="S406" s="142"/>
      <c r="T406" s="143">
        <v>2.0089999999999999</v>
      </c>
      <c r="U406" s="142">
        <f>ROUND(E406*T406,2)</f>
        <v>1.08</v>
      </c>
      <c r="V406" s="137"/>
      <c r="W406" s="137"/>
      <c r="X406" s="137"/>
      <c r="Y406" s="137"/>
      <c r="Z406" s="137"/>
      <c r="AA406" s="137"/>
      <c r="AB406" s="137"/>
      <c r="AC406" s="137"/>
      <c r="AD406" s="137"/>
      <c r="AE406" s="137" t="s">
        <v>153</v>
      </c>
      <c r="AF406" s="137"/>
      <c r="AG406" s="137"/>
      <c r="AH406" s="137"/>
      <c r="AI406" s="137"/>
      <c r="AJ406" s="137"/>
      <c r="AK406" s="137"/>
      <c r="AL406" s="137"/>
      <c r="AM406" s="137"/>
      <c r="AN406" s="137"/>
      <c r="AO406" s="137"/>
      <c r="AP406" s="137"/>
      <c r="AQ406" s="137"/>
      <c r="AR406" s="137"/>
      <c r="AS406" s="137"/>
      <c r="AT406" s="137"/>
      <c r="AU406" s="137"/>
      <c r="AV406" s="137"/>
      <c r="AW406" s="137"/>
      <c r="AX406" s="137"/>
      <c r="AY406" s="137"/>
      <c r="AZ406" s="137"/>
      <c r="BA406" s="137"/>
      <c r="BB406" s="137"/>
      <c r="BC406" s="137"/>
      <c r="BD406" s="137"/>
      <c r="BE406" s="137"/>
      <c r="BF406" s="137"/>
      <c r="BG406" s="137"/>
      <c r="BH406" s="137"/>
    </row>
    <row r="407" spans="1:60" outlineLevel="1" x14ac:dyDescent="0.2">
      <c r="A407" s="138">
        <v>133</v>
      </c>
      <c r="B407" s="138" t="s">
        <v>552</v>
      </c>
      <c r="C407" s="173" t="s">
        <v>553</v>
      </c>
      <c r="D407" s="142" t="s">
        <v>181</v>
      </c>
      <c r="E407" s="147">
        <v>1.08</v>
      </c>
      <c r="F407" s="369"/>
      <c r="G407" s="151">
        <f t="shared" si="22"/>
        <v>0</v>
      </c>
      <c r="H407" s="151">
        <v>0</v>
      </c>
      <c r="I407" s="151">
        <f>ROUND(E407*H407,2)</f>
        <v>0</v>
      </c>
      <c r="J407" s="151">
        <v>311</v>
      </c>
      <c r="K407" s="151">
        <f>ROUND(E407*J407,2)</f>
        <v>335.88</v>
      </c>
      <c r="L407" s="151">
        <v>21</v>
      </c>
      <c r="M407" s="151">
        <f>G407*(1+L407/100)</f>
        <v>0</v>
      </c>
      <c r="N407" s="142">
        <v>0</v>
      </c>
      <c r="O407" s="142">
        <f>ROUND(E407*N407,5)</f>
        <v>0</v>
      </c>
      <c r="P407" s="142">
        <v>0</v>
      </c>
      <c r="Q407" s="142">
        <f>ROUND(E407*P407,5)</f>
        <v>0</v>
      </c>
      <c r="R407" s="142"/>
      <c r="S407" s="142"/>
      <c r="T407" s="143">
        <v>0.95899999999999996</v>
      </c>
      <c r="U407" s="142">
        <f>ROUND(E407*T407,2)</f>
        <v>1.04</v>
      </c>
      <c r="V407" s="137"/>
      <c r="W407" s="137"/>
      <c r="X407" s="137"/>
      <c r="Y407" s="137"/>
      <c r="Z407" s="137"/>
      <c r="AA407" s="137"/>
      <c r="AB407" s="137"/>
      <c r="AC407" s="137"/>
      <c r="AD407" s="137"/>
      <c r="AE407" s="137" t="s">
        <v>153</v>
      </c>
      <c r="AF407" s="137"/>
      <c r="AG407" s="137"/>
      <c r="AH407" s="137"/>
      <c r="AI407" s="137"/>
      <c r="AJ407" s="137"/>
      <c r="AK407" s="137"/>
      <c r="AL407" s="137"/>
      <c r="AM407" s="137"/>
      <c r="AN407" s="137"/>
      <c r="AO407" s="137"/>
      <c r="AP407" s="137"/>
      <c r="AQ407" s="137"/>
      <c r="AR407" s="137"/>
      <c r="AS407" s="137"/>
      <c r="AT407" s="137"/>
      <c r="AU407" s="137"/>
      <c r="AV407" s="137"/>
      <c r="AW407" s="137"/>
      <c r="AX407" s="137"/>
      <c r="AY407" s="137"/>
      <c r="AZ407" s="137"/>
      <c r="BA407" s="137"/>
      <c r="BB407" s="137"/>
      <c r="BC407" s="137"/>
      <c r="BD407" s="137"/>
      <c r="BE407" s="137"/>
      <c r="BF407" s="137"/>
      <c r="BG407" s="137"/>
      <c r="BH407" s="137"/>
    </row>
    <row r="408" spans="1:60" outlineLevel="1" x14ac:dyDescent="0.2">
      <c r="A408" s="138">
        <v>134</v>
      </c>
      <c r="B408" s="138" t="s">
        <v>718</v>
      </c>
      <c r="C408" s="173" t="s">
        <v>719</v>
      </c>
      <c r="D408" s="142" t="s">
        <v>197</v>
      </c>
      <c r="E408" s="147">
        <v>3</v>
      </c>
      <c r="F408" s="369"/>
      <c r="G408" s="151">
        <f t="shared" si="22"/>
        <v>0</v>
      </c>
      <c r="H408" s="151">
        <v>0</v>
      </c>
      <c r="I408" s="151">
        <f>ROUND(E408*H408,2)</f>
        <v>0</v>
      </c>
      <c r="J408" s="151">
        <v>1020</v>
      </c>
      <c r="K408" s="151">
        <f>ROUND(E408*J408,2)</f>
        <v>3060</v>
      </c>
      <c r="L408" s="151">
        <v>21</v>
      </c>
      <c r="M408" s="151">
        <f>G408*(1+L408/100)</f>
        <v>0</v>
      </c>
      <c r="N408" s="142">
        <v>0</v>
      </c>
      <c r="O408" s="142">
        <f>ROUND(E408*N408,5)</f>
        <v>0</v>
      </c>
      <c r="P408" s="142">
        <v>0</v>
      </c>
      <c r="Q408" s="142">
        <f>ROUND(E408*P408,5)</f>
        <v>0</v>
      </c>
      <c r="R408" s="142"/>
      <c r="S408" s="142"/>
      <c r="T408" s="143">
        <v>0</v>
      </c>
      <c r="U408" s="142">
        <f>ROUND(E408*T408,2)</f>
        <v>0</v>
      </c>
      <c r="V408" s="137"/>
      <c r="W408" s="137"/>
      <c r="X408" s="137"/>
      <c r="Y408" s="137"/>
      <c r="Z408" s="137"/>
      <c r="AA408" s="137"/>
      <c r="AB408" s="137"/>
      <c r="AC408" s="137"/>
      <c r="AD408" s="137"/>
      <c r="AE408" s="137" t="s">
        <v>153</v>
      </c>
      <c r="AF408" s="137"/>
      <c r="AG408" s="137"/>
      <c r="AH408" s="137"/>
      <c r="AI408" s="137"/>
      <c r="AJ408" s="137"/>
      <c r="AK408" s="137"/>
      <c r="AL408" s="137"/>
      <c r="AM408" s="137"/>
      <c r="AN408" s="137"/>
      <c r="AO408" s="137"/>
      <c r="AP408" s="137"/>
      <c r="AQ408" s="137"/>
      <c r="AR408" s="137"/>
      <c r="AS408" s="137"/>
      <c r="AT408" s="137"/>
      <c r="AU408" s="137"/>
      <c r="AV408" s="137"/>
      <c r="AW408" s="137"/>
      <c r="AX408" s="137"/>
      <c r="AY408" s="137"/>
      <c r="AZ408" s="137"/>
      <c r="BA408" s="137"/>
      <c r="BB408" s="137"/>
      <c r="BC408" s="137"/>
      <c r="BD408" s="137"/>
      <c r="BE408" s="137"/>
      <c r="BF408" s="137"/>
      <c r="BG408" s="137"/>
      <c r="BH408" s="137"/>
    </row>
    <row r="409" spans="1:60" ht="22.5" outlineLevel="1" x14ac:dyDescent="0.2">
      <c r="A409" s="138"/>
      <c r="B409" s="138"/>
      <c r="C409" s="329" t="s">
        <v>363</v>
      </c>
      <c r="D409" s="330"/>
      <c r="E409" s="331"/>
      <c r="F409" s="332"/>
      <c r="G409" s="333"/>
      <c r="H409" s="151"/>
      <c r="I409" s="151"/>
      <c r="J409" s="151"/>
      <c r="K409" s="151"/>
      <c r="L409" s="151"/>
      <c r="M409" s="151"/>
      <c r="N409" s="142"/>
      <c r="O409" s="142"/>
      <c r="P409" s="142"/>
      <c r="Q409" s="142"/>
      <c r="R409" s="142"/>
      <c r="S409" s="142"/>
      <c r="T409" s="143"/>
      <c r="U409" s="142"/>
      <c r="V409" s="137"/>
      <c r="W409" s="137"/>
      <c r="X409" s="137"/>
      <c r="Y409" s="137"/>
      <c r="Z409" s="137"/>
      <c r="AA409" s="137"/>
      <c r="AB409" s="137"/>
      <c r="AC409" s="137"/>
      <c r="AD409" s="137"/>
      <c r="AE409" s="137" t="s">
        <v>160</v>
      </c>
      <c r="AF409" s="137"/>
      <c r="AG409" s="137"/>
      <c r="AH409" s="137"/>
      <c r="AI409" s="137"/>
      <c r="AJ409" s="137"/>
      <c r="AK409" s="137"/>
      <c r="AL409" s="137"/>
      <c r="AM409" s="137"/>
      <c r="AN409" s="137"/>
      <c r="AO409" s="137"/>
      <c r="AP409" s="137"/>
      <c r="AQ409" s="137"/>
      <c r="AR409" s="137"/>
      <c r="AS409" s="137"/>
      <c r="AT409" s="137"/>
      <c r="AU409" s="137"/>
      <c r="AV409" s="137"/>
      <c r="AW409" s="137"/>
      <c r="AX409" s="137"/>
      <c r="AY409" s="137"/>
      <c r="AZ409" s="137"/>
      <c r="BA409" s="140" t="str">
        <f>C409</f>
        <v>Kompletní specifikace je uvedena v projektové dokumentaci D.1.1-18 PRVKY PSV</v>
      </c>
      <c r="BB409" s="137"/>
      <c r="BC409" s="137"/>
      <c r="BD409" s="137"/>
      <c r="BE409" s="137"/>
      <c r="BF409" s="137"/>
      <c r="BG409" s="137"/>
      <c r="BH409" s="137"/>
    </row>
    <row r="410" spans="1:60" outlineLevel="1" x14ac:dyDescent="0.2">
      <c r="A410" s="138">
        <v>135</v>
      </c>
      <c r="B410" s="138" t="s">
        <v>720</v>
      </c>
      <c r="C410" s="173" t="s">
        <v>721</v>
      </c>
      <c r="D410" s="142" t="s">
        <v>197</v>
      </c>
      <c r="E410" s="147">
        <v>22</v>
      </c>
      <c r="F410" s="369"/>
      <c r="G410" s="151">
        <f>E410*F410</f>
        <v>0</v>
      </c>
      <c r="H410" s="151">
        <v>0</v>
      </c>
      <c r="I410" s="151">
        <f>ROUND(E410*H410,2)</f>
        <v>0</v>
      </c>
      <c r="J410" s="151">
        <v>1147.5</v>
      </c>
      <c r="K410" s="151">
        <f>ROUND(E410*J410,2)</f>
        <v>25245</v>
      </c>
      <c r="L410" s="151">
        <v>21</v>
      </c>
      <c r="M410" s="151">
        <f>G410*(1+L410/100)</f>
        <v>0</v>
      </c>
      <c r="N410" s="142">
        <v>0</v>
      </c>
      <c r="O410" s="142">
        <f>ROUND(E410*N410,5)</f>
        <v>0</v>
      </c>
      <c r="P410" s="142">
        <v>0</v>
      </c>
      <c r="Q410" s="142">
        <f>ROUND(E410*P410,5)</f>
        <v>0</v>
      </c>
      <c r="R410" s="142"/>
      <c r="S410" s="142"/>
      <c r="T410" s="143">
        <v>0</v>
      </c>
      <c r="U410" s="142">
        <f>ROUND(E410*T410,2)</f>
        <v>0</v>
      </c>
      <c r="V410" s="137"/>
      <c r="W410" s="137"/>
      <c r="X410" s="137"/>
      <c r="Y410" s="137"/>
      <c r="Z410" s="137"/>
      <c r="AA410" s="137"/>
      <c r="AB410" s="137"/>
      <c r="AC410" s="137"/>
      <c r="AD410" s="137"/>
      <c r="AE410" s="137" t="s">
        <v>153</v>
      </c>
      <c r="AF410" s="137"/>
      <c r="AG410" s="137"/>
      <c r="AH410" s="137"/>
      <c r="AI410" s="137"/>
      <c r="AJ410" s="137"/>
      <c r="AK410" s="137"/>
      <c r="AL410" s="137"/>
      <c r="AM410" s="137"/>
      <c r="AN410" s="137"/>
      <c r="AO410" s="137"/>
      <c r="AP410" s="137"/>
      <c r="AQ410" s="137"/>
      <c r="AR410" s="137"/>
      <c r="AS410" s="137"/>
      <c r="AT410" s="137"/>
      <c r="AU410" s="137"/>
      <c r="AV410" s="137"/>
      <c r="AW410" s="137"/>
      <c r="AX410" s="137"/>
      <c r="AY410" s="137"/>
      <c r="AZ410" s="137"/>
      <c r="BA410" s="137"/>
      <c r="BB410" s="137"/>
      <c r="BC410" s="137"/>
      <c r="BD410" s="137"/>
      <c r="BE410" s="137"/>
      <c r="BF410" s="137"/>
      <c r="BG410" s="137"/>
      <c r="BH410" s="137"/>
    </row>
    <row r="411" spans="1:60" ht="22.5" outlineLevel="1" x14ac:dyDescent="0.2">
      <c r="A411" s="138"/>
      <c r="B411" s="138"/>
      <c r="C411" s="329" t="s">
        <v>363</v>
      </c>
      <c r="D411" s="330"/>
      <c r="E411" s="331"/>
      <c r="F411" s="332"/>
      <c r="G411" s="333"/>
      <c r="H411" s="151"/>
      <c r="I411" s="151"/>
      <c r="J411" s="151"/>
      <c r="K411" s="151"/>
      <c r="L411" s="151"/>
      <c r="M411" s="151"/>
      <c r="N411" s="142"/>
      <c r="O411" s="142"/>
      <c r="P411" s="142"/>
      <c r="Q411" s="142"/>
      <c r="R411" s="142"/>
      <c r="S411" s="142"/>
      <c r="T411" s="143"/>
      <c r="U411" s="142"/>
      <c r="V411" s="137"/>
      <c r="W411" s="137"/>
      <c r="X411" s="137"/>
      <c r="Y411" s="137"/>
      <c r="Z411" s="137"/>
      <c r="AA411" s="137"/>
      <c r="AB411" s="137"/>
      <c r="AC411" s="137"/>
      <c r="AD411" s="137"/>
      <c r="AE411" s="137" t="s">
        <v>160</v>
      </c>
      <c r="AF411" s="137"/>
      <c r="AG411" s="137"/>
      <c r="AH411" s="137"/>
      <c r="AI411" s="137"/>
      <c r="AJ411" s="137"/>
      <c r="AK411" s="137"/>
      <c r="AL411" s="137"/>
      <c r="AM411" s="137"/>
      <c r="AN411" s="137"/>
      <c r="AO411" s="137"/>
      <c r="AP411" s="137"/>
      <c r="AQ411" s="137"/>
      <c r="AR411" s="137"/>
      <c r="AS411" s="137"/>
      <c r="AT411" s="137"/>
      <c r="AU411" s="137"/>
      <c r="AV411" s="137"/>
      <c r="AW411" s="137"/>
      <c r="AX411" s="137"/>
      <c r="AY411" s="137"/>
      <c r="AZ411" s="137"/>
      <c r="BA411" s="140" t="str">
        <f>C411</f>
        <v>Kompletní specifikace je uvedena v projektové dokumentaci D.1.1-18 PRVKY PSV</v>
      </c>
      <c r="BB411" s="137"/>
      <c r="BC411" s="137"/>
      <c r="BD411" s="137"/>
      <c r="BE411" s="137"/>
      <c r="BF411" s="137"/>
      <c r="BG411" s="137"/>
      <c r="BH411" s="137"/>
    </row>
    <row r="412" spans="1:60" outlineLevel="1" x14ac:dyDescent="0.2">
      <c r="A412" s="138">
        <v>136</v>
      </c>
      <c r="B412" s="138" t="s">
        <v>722</v>
      </c>
      <c r="C412" s="173" t="s">
        <v>723</v>
      </c>
      <c r="D412" s="142" t="s">
        <v>197</v>
      </c>
      <c r="E412" s="147">
        <v>3</v>
      </c>
      <c r="F412" s="369"/>
      <c r="G412" s="151">
        <f>E412*F412</f>
        <v>0</v>
      </c>
      <c r="H412" s="151">
        <v>0</v>
      </c>
      <c r="I412" s="151">
        <f>ROUND(E412*H412,2)</f>
        <v>0</v>
      </c>
      <c r="J412" s="151">
        <v>2091</v>
      </c>
      <c r="K412" s="151">
        <f>ROUND(E412*J412,2)</f>
        <v>6273</v>
      </c>
      <c r="L412" s="151">
        <v>21</v>
      </c>
      <c r="M412" s="151">
        <f>G412*(1+L412/100)</f>
        <v>0</v>
      </c>
      <c r="N412" s="142">
        <v>0</v>
      </c>
      <c r="O412" s="142">
        <f>ROUND(E412*N412,5)</f>
        <v>0</v>
      </c>
      <c r="P412" s="142">
        <v>0</v>
      </c>
      <c r="Q412" s="142">
        <f>ROUND(E412*P412,5)</f>
        <v>0</v>
      </c>
      <c r="R412" s="142"/>
      <c r="S412" s="142"/>
      <c r="T412" s="143">
        <v>0</v>
      </c>
      <c r="U412" s="142">
        <f>ROUND(E412*T412,2)</f>
        <v>0</v>
      </c>
      <c r="V412" s="137"/>
      <c r="W412" s="137"/>
      <c r="X412" s="137"/>
      <c r="Y412" s="137"/>
      <c r="Z412" s="137"/>
      <c r="AA412" s="137"/>
      <c r="AB412" s="137"/>
      <c r="AC412" s="137"/>
      <c r="AD412" s="137"/>
      <c r="AE412" s="137" t="s">
        <v>153</v>
      </c>
      <c r="AF412" s="137"/>
      <c r="AG412" s="137"/>
      <c r="AH412" s="137"/>
      <c r="AI412" s="137"/>
      <c r="AJ412" s="137"/>
      <c r="AK412" s="137"/>
      <c r="AL412" s="137"/>
      <c r="AM412" s="137"/>
      <c r="AN412" s="137"/>
      <c r="AO412" s="137"/>
      <c r="AP412" s="137"/>
      <c r="AQ412" s="137"/>
      <c r="AR412" s="137"/>
      <c r="AS412" s="137"/>
      <c r="AT412" s="137"/>
      <c r="AU412" s="137"/>
      <c r="AV412" s="137"/>
      <c r="AW412" s="137"/>
      <c r="AX412" s="137"/>
      <c r="AY412" s="137"/>
      <c r="AZ412" s="137"/>
      <c r="BA412" s="137"/>
      <c r="BB412" s="137"/>
      <c r="BC412" s="137"/>
      <c r="BD412" s="137"/>
      <c r="BE412" s="137"/>
      <c r="BF412" s="137"/>
      <c r="BG412" s="137"/>
      <c r="BH412" s="137"/>
    </row>
    <row r="413" spans="1:60" ht="22.5" outlineLevel="1" x14ac:dyDescent="0.2">
      <c r="A413" s="138"/>
      <c r="B413" s="138"/>
      <c r="C413" s="329" t="s">
        <v>363</v>
      </c>
      <c r="D413" s="330"/>
      <c r="E413" s="331"/>
      <c r="F413" s="332"/>
      <c r="G413" s="333"/>
      <c r="H413" s="151"/>
      <c r="I413" s="151"/>
      <c r="J413" s="151"/>
      <c r="K413" s="151"/>
      <c r="L413" s="151"/>
      <c r="M413" s="151"/>
      <c r="N413" s="142"/>
      <c r="O413" s="142"/>
      <c r="P413" s="142"/>
      <c r="Q413" s="142"/>
      <c r="R413" s="142"/>
      <c r="S413" s="142"/>
      <c r="T413" s="143"/>
      <c r="U413" s="142"/>
      <c r="V413" s="137"/>
      <c r="W413" s="137"/>
      <c r="X413" s="137"/>
      <c r="Y413" s="137"/>
      <c r="Z413" s="137"/>
      <c r="AA413" s="137"/>
      <c r="AB413" s="137"/>
      <c r="AC413" s="137"/>
      <c r="AD413" s="137"/>
      <c r="AE413" s="137" t="s">
        <v>160</v>
      </c>
      <c r="AF413" s="137"/>
      <c r="AG413" s="137"/>
      <c r="AH413" s="137"/>
      <c r="AI413" s="137"/>
      <c r="AJ413" s="137"/>
      <c r="AK413" s="137"/>
      <c r="AL413" s="137"/>
      <c r="AM413" s="137"/>
      <c r="AN413" s="137"/>
      <c r="AO413" s="137"/>
      <c r="AP413" s="137"/>
      <c r="AQ413" s="137"/>
      <c r="AR413" s="137"/>
      <c r="AS413" s="137"/>
      <c r="AT413" s="137"/>
      <c r="AU413" s="137"/>
      <c r="AV413" s="137"/>
      <c r="AW413" s="137"/>
      <c r="AX413" s="137"/>
      <c r="AY413" s="137"/>
      <c r="AZ413" s="137"/>
      <c r="BA413" s="140" t="str">
        <f>C413</f>
        <v>Kompletní specifikace je uvedena v projektové dokumentaci D.1.1-18 PRVKY PSV</v>
      </c>
      <c r="BB413" s="137"/>
      <c r="BC413" s="137"/>
      <c r="BD413" s="137"/>
      <c r="BE413" s="137"/>
      <c r="BF413" s="137"/>
      <c r="BG413" s="137"/>
      <c r="BH413" s="137"/>
    </row>
    <row r="414" spans="1:60" outlineLevel="1" x14ac:dyDescent="0.2">
      <c r="A414" s="138">
        <v>137</v>
      </c>
      <c r="B414" s="138" t="s">
        <v>724</v>
      </c>
      <c r="C414" s="173" t="s">
        <v>725</v>
      </c>
      <c r="D414" s="142" t="s">
        <v>197</v>
      </c>
      <c r="E414" s="147">
        <v>8</v>
      </c>
      <c r="F414" s="369"/>
      <c r="G414" s="151">
        <f>E414*F414</f>
        <v>0</v>
      </c>
      <c r="H414" s="151">
        <v>0</v>
      </c>
      <c r="I414" s="151">
        <f>ROUND(E414*H414,2)</f>
        <v>0</v>
      </c>
      <c r="J414" s="151">
        <v>2091</v>
      </c>
      <c r="K414" s="151">
        <f>ROUND(E414*J414,2)</f>
        <v>16728</v>
      </c>
      <c r="L414" s="151">
        <v>21</v>
      </c>
      <c r="M414" s="151">
        <f>G414*(1+L414/100)</f>
        <v>0</v>
      </c>
      <c r="N414" s="142">
        <v>0</v>
      </c>
      <c r="O414" s="142">
        <f>ROUND(E414*N414,5)</f>
        <v>0</v>
      </c>
      <c r="P414" s="142">
        <v>0</v>
      </c>
      <c r="Q414" s="142">
        <f>ROUND(E414*P414,5)</f>
        <v>0</v>
      </c>
      <c r="R414" s="142"/>
      <c r="S414" s="142"/>
      <c r="T414" s="143">
        <v>0</v>
      </c>
      <c r="U414" s="142">
        <f>ROUND(E414*T414,2)</f>
        <v>0</v>
      </c>
      <c r="V414" s="137"/>
      <c r="W414" s="137"/>
      <c r="X414" s="137"/>
      <c r="Y414" s="137"/>
      <c r="Z414" s="137"/>
      <c r="AA414" s="137"/>
      <c r="AB414" s="137"/>
      <c r="AC414" s="137"/>
      <c r="AD414" s="137"/>
      <c r="AE414" s="137" t="s">
        <v>153</v>
      </c>
      <c r="AF414" s="137"/>
      <c r="AG414" s="137"/>
      <c r="AH414" s="137"/>
      <c r="AI414" s="137"/>
      <c r="AJ414" s="137"/>
      <c r="AK414" s="137"/>
      <c r="AL414" s="137"/>
      <c r="AM414" s="137"/>
      <c r="AN414" s="137"/>
      <c r="AO414" s="137"/>
      <c r="AP414" s="137"/>
      <c r="AQ414" s="137"/>
      <c r="AR414" s="137"/>
      <c r="AS414" s="137"/>
      <c r="AT414" s="137"/>
      <c r="AU414" s="137"/>
      <c r="AV414" s="137"/>
      <c r="AW414" s="137"/>
      <c r="AX414" s="137"/>
      <c r="AY414" s="137"/>
      <c r="AZ414" s="137"/>
      <c r="BA414" s="137"/>
      <c r="BB414" s="137"/>
      <c r="BC414" s="137"/>
      <c r="BD414" s="137"/>
      <c r="BE414" s="137"/>
      <c r="BF414" s="137"/>
      <c r="BG414" s="137"/>
      <c r="BH414" s="137"/>
    </row>
    <row r="415" spans="1:60" ht="22.5" outlineLevel="1" x14ac:dyDescent="0.2">
      <c r="A415" s="138"/>
      <c r="B415" s="138"/>
      <c r="C415" s="329" t="s">
        <v>363</v>
      </c>
      <c r="D415" s="330"/>
      <c r="E415" s="331"/>
      <c r="F415" s="332"/>
      <c r="G415" s="333"/>
      <c r="H415" s="151"/>
      <c r="I415" s="151"/>
      <c r="J415" s="151"/>
      <c r="K415" s="151"/>
      <c r="L415" s="151"/>
      <c r="M415" s="151"/>
      <c r="N415" s="142"/>
      <c r="O415" s="142"/>
      <c r="P415" s="142"/>
      <c r="Q415" s="142"/>
      <c r="R415" s="142"/>
      <c r="S415" s="142"/>
      <c r="T415" s="143"/>
      <c r="U415" s="142"/>
      <c r="V415" s="137"/>
      <c r="W415" s="137"/>
      <c r="X415" s="137"/>
      <c r="Y415" s="137"/>
      <c r="Z415" s="137"/>
      <c r="AA415" s="137"/>
      <c r="AB415" s="137"/>
      <c r="AC415" s="137"/>
      <c r="AD415" s="137"/>
      <c r="AE415" s="137" t="s">
        <v>160</v>
      </c>
      <c r="AF415" s="137"/>
      <c r="AG415" s="137"/>
      <c r="AH415" s="137"/>
      <c r="AI415" s="137"/>
      <c r="AJ415" s="137"/>
      <c r="AK415" s="137"/>
      <c r="AL415" s="137"/>
      <c r="AM415" s="137"/>
      <c r="AN415" s="137"/>
      <c r="AO415" s="137"/>
      <c r="AP415" s="137"/>
      <c r="AQ415" s="137"/>
      <c r="AR415" s="137"/>
      <c r="AS415" s="137"/>
      <c r="AT415" s="137"/>
      <c r="AU415" s="137"/>
      <c r="AV415" s="137"/>
      <c r="AW415" s="137"/>
      <c r="AX415" s="137"/>
      <c r="AY415" s="137"/>
      <c r="AZ415" s="137"/>
      <c r="BA415" s="140" t="str">
        <f>C415</f>
        <v>Kompletní specifikace je uvedena v projektové dokumentaci D.1.1-18 PRVKY PSV</v>
      </c>
      <c r="BB415" s="137"/>
      <c r="BC415" s="137"/>
      <c r="BD415" s="137"/>
      <c r="BE415" s="137"/>
      <c r="BF415" s="137"/>
      <c r="BG415" s="137"/>
      <c r="BH415" s="137"/>
    </row>
    <row r="416" spans="1:60" outlineLevel="1" x14ac:dyDescent="0.2">
      <c r="A416" s="138">
        <v>138</v>
      </c>
      <c r="B416" s="138" t="s">
        <v>726</v>
      </c>
      <c r="C416" s="173" t="s">
        <v>727</v>
      </c>
      <c r="D416" s="142" t="s">
        <v>197</v>
      </c>
      <c r="E416" s="147">
        <v>18</v>
      </c>
      <c r="F416" s="369"/>
      <c r="G416" s="151">
        <f>E416*F416</f>
        <v>0</v>
      </c>
      <c r="H416" s="151">
        <v>0</v>
      </c>
      <c r="I416" s="151">
        <f>ROUND(E416*H416,2)</f>
        <v>0</v>
      </c>
      <c r="J416" s="151">
        <v>2176</v>
      </c>
      <c r="K416" s="151">
        <f>ROUND(E416*J416,2)</f>
        <v>39168</v>
      </c>
      <c r="L416" s="151">
        <v>21</v>
      </c>
      <c r="M416" s="151">
        <f>G416*(1+L416/100)</f>
        <v>0</v>
      </c>
      <c r="N416" s="142">
        <v>0</v>
      </c>
      <c r="O416" s="142">
        <f>ROUND(E416*N416,5)</f>
        <v>0</v>
      </c>
      <c r="P416" s="142">
        <v>0</v>
      </c>
      <c r="Q416" s="142">
        <f>ROUND(E416*P416,5)</f>
        <v>0</v>
      </c>
      <c r="R416" s="142"/>
      <c r="S416" s="142"/>
      <c r="T416" s="143">
        <v>0</v>
      </c>
      <c r="U416" s="142">
        <f>ROUND(E416*T416,2)</f>
        <v>0</v>
      </c>
      <c r="V416" s="137"/>
      <c r="W416" s="137"/>
      <c r="X416" s="137"/>
      <c r="Y416" s="137"/>
      <c r="Z416" s="137"/>
      <c r="AA416" s="137"/>
      <c r="AB416" s="137"/>
      <c r="AC416" s="137"/>
      <c r="AD416" s="137"/>
      <c r="AE416" s="137" t="s">
        <v>153</v>
      </c>
      <c r="AF416" s="137"/>
      <c r="AG416" s="137"/>
      <c r="AH416" s="137"/>
      <c r="AI416" s="137"/>
      <c r="AJ416" s="137"/>
      <c r="AK416" s="137"/>
      <c r="AL416" s="137"/>
      <c r="AM416" s="137"/>
      <c r="AN416" s="137"/>
      <c r="AO416" s="137"/>
      <c r="AP416" s="137"/>
      <c r="AQ416" s="137"/>
      <c r="AR416" s="137"/>
      <c r="AS416" s="137"/>
      <c r="AT416" s="137"/>
      <c r="AU416" s="137"/>
      <c r="AV416" s="137"/>
      <c r="AW416" s="137"/>
      <c r="AX416" s="137"/>
      <c r="AY416" s="137"/>
      <c r="AZ416" s="137"/>
      <c r="BA416" s="137"/>
      <c r="BB416" s="137"/>
      <c r="BC416" s="137"/>
      <c r="BD416" s="137"/>
      <c r="BE416" s="137"/>
      <c r="BF416" s="137"/>
      <c r="BG416" s="137"/>
      <c r="BH416" s="137"/>
    </row>
    <row r="417" spans="1:60" ht="22.5" outlineLevel="1" x14ac:dyDescent="0.2">
      <c r="A417" s="138"/>
      <c r="B417" s="138"/>
      <c r="C417" s="329" t="s">
        <v>363</v>
      </c>
      <c r="D417" s="330"/>
      <c r="E417" s="331"/>
      <c r="F417" s="332"/>
      <c r="G417" s="333"/>
      <c r="H417" s="151"/>
      <c r="I417" s="151"/>
      <c r="J417" s="151"/>
      <c r="K417" s="151"/>
      <c r="L417" s="151"/>
      <c r="M417" s="151"/>
      <c r="N417" s="142"/>
      <c r="O417" s="142"/>
      <c r="P417" s="142"/>
      <c r="Q417" s="142"/>
      <c r="R417" s="142"/>
      <c r="S417" s="142"/>
      <c r="T417" s="143"/>
      <c r="U417" s="142"/>
      <c r="V417" s="137"/>
      <c r="W417" s="137"/>
      <c r="X417" s="137"/>
      <c r="Y417" s="137"/>
      <c r="Z417" s="137"/>
      <c r="AA417" s="137"/>
      <c r="AB417" s="137"/>
      <c r="AC417" s="137"/>
      <c r="AD417" s="137"/>
      <c r="AE417" s="137" t="s">
        <v>160</v>
      </c>
      <c r="AF417" s="137"/>
      <c r="AG417" s="137"/>
      <c r="AH417" s="137"/>
      <c r="AI417" s="137"/>
      <c r="AJ417" s="137"/>
      <c r="AK417" s="137"/>
      <c r="AL417" s="137"/>
      <c r="AM417" s="137"/>
      <c r="AN417" s="137"/>
      <c r="AO417" s="137"/>
      <c r="AP417" s="137"/>
      <c r="AQ417" s="137"/>
      <c r="AR417" s="137"/>
      <c r="AS417" s="137"/>
      <c r="AT417" s="137"/>
      <c r="AU417" s="137"/>
      <c r="AV417" s="137"/>
      <c r="AW417" s="137"/>
      <c r="AX417" s="137"/>
      <c r="AY417" s="137"/>
      <c r="AZ417" s="137"/>
      <c r="BA417" s="140" t="str">
        <f>C417</f>
        <v>Kompletní specifikace je uvedena v projektové dokumentaci D.1.1-18 PRVKY PSV</v>
      </c>
      <c r="BB417" s="137"/>
      <c r="BC417" s="137"/>
      <c r="BD417" s="137"/>
      <c r="BE417" s="137"/>
      <c r="BF417" s="137"/>
      <c r="BG417" s="137"/>
      <c r="BH417" s="137"/>
    </row>
    <row r="418" spans="1:60" ht="22.5" outlineLevel="1" x14ac:dyDescent="0.2">
      <c r="A418" s="138">
        <v>139</v>
      </c>
      <c r="B418" s="138" t="s">
        <v>728</v>
      </c>
      <c r="C418" s="173" t="s">
        <v>729</v>
      </c>
      <c r="D418" s="142" t="s">
        <v>185</v>
      </c>
      <c r="E418" s="147">
        <v>19</v>
      </c>
      <c r="F418" s="369"/>
      <c r="G418" s="151">
        <f>E418*F418</f>
        <v>0</v>
      </c>
      <c r="H418" s="151">
        <v>0</v>
      </c>
      <c r="I418" s="151">
        <f>ROUND(E418*H418,2)</f>
        <v>0</v>
      </c>
      <c r="J418" s="151">
        <v>726.75</v>
      </c>
      <c r="K418" s="151">
        <f>ROUND(E418*J418,2)</f>
        <v>13808.25</v>
      </c>
      <c r="L418" s="151">
        <v>21</v>
      </c>
      <c r="M418" s="151">
        <f>G418*(1+L418/100)</f>
        <v>0</v>
      </c>
      <c r="N418" s="142">
        <v>0</v>
      </c>
      <c r="O418" s="142">
        <f>ROUND(E418*N418,5)</f>
        <v>0</v>
      </c>
      <c r="P418" s="142">
        <v>0</v>
      </c>
      <c r="Q418" s="142">
        <f>ROUND(E418*P418,5)</f>
        <v>0</v>
      </c>
      <c r="R418" s="142"/>
      <c r="S418" s="142"/>
      <c r="T418" s="143">
        <v>0</v>
      </c>
      <c r="U418" s="142">
        <f>ROUND(E418*T418,2)</f>
        <v>0</v>
      </c>
      <c r="V418" s="137"/>
      <c r="W418" s="137"/>
      <c r="X418" s="137"/>
      <c r="Y418" s="137"/>
      <c r="Z418" s="137"/>
      <c r="AA418" s="137"/>
      <c r="AB418" s="137"/>
      <c r="AC418" s="137"/>
      <c r="AD418" s="137"/>
      <c r="AE418" s="137" t="s">
        <v>153</v>
      </c>
      <c r="AF418" s="137"/>
      <c r="AG418" s="137"/>
      <c r="AH418" s="137"/>
      <c r="AI418" s="137"/>
      <c r="AJ418" s="137"/>
      <c r="AK418" s="137"/>
      <c r="AL418" s="137"/>
      <c r="AM418" s="137"/>
      <c r="AN418" s="137"/>
      <c r="AO418" s="137"/>
      <c r="AP418" s="137"/>
      <c r="AQ418" s="137"/>
      <c r="AR418" s="137"/>
      <c r="AS418" s="137"/>
      <c r="AT418" s="137"/>
      <c r="AU418" s="137"/>
      <c r="AV418" s="137"/>
      <c r="AW418" s="137"/>
      <c r="AX418" s="137"/>
      <c r="AY418" s="137"/>
      <c r="AZ418" s="137"/>
      <c r="BA418" s="137"/>
      <c r="BB418" s="137"/>
      <c r="BC418" s="137"/>
      <c r="BD418" s="137"/>
      <c r="BE418" s="137"/>
      <c r="BF418" s="137"/>
      <c r="BG418" s="137"/>
      <c r="BH418" s="137"/>
    </row>
    <row r="419" spans="1:60" ht="22.5" outlineLevel="1" x14ac:dyDescent="0.2">
      <c r="A419" s="138"/>
      <c r="B419" s="138"/>
      <c r="C419" s="329" t="s">
        <v>363</v>
      </c>
      <c r="D419" s="330"/>
      <c r="E419" s="331"/>
      <c r="F419" s="332"/>
      <c r="G419" s="333"/>
      <c r="H419" s="151"/>
      <c r="I419" s="151"/>
      <c r="J419" s="151"/>
      <c r="K419" s="151"/>
      <c r="L419" s="151"/>
      <c r="M419" s="151"/>
      <c r="N419" s="142"/>
      <c r="O419" s="142"/>
      <c r="P419" s="142"/>
      <c r="Q419" s="142"/>
      <c r="R419" s="142"/>
      <c r="S419" s="142"/>
      <c r="T419" s="143"/>
      <c r="U419" s="142"/>
      <c r="V419" s="137"/>
      <c r="W419" s="137"/>
      <c r="X419" s="137"/>
      <c r="Y419" s="137"/>
      <c r="Z419" s="137"/>
      <c r="AA419" s="137"/>
      <c r="AB419" s="137"/>
      <c r="AC419" s="137"/>
      <c r="AD419" s="137"/>
      <c r="AE419" s="137" t="s">
        <v>160</v>
      </c>
      <c r="AF419" s="137"/>
      <c r="AG419" s="137"/>
      <c r="AH419" s="137"/>
      <c r="AI419" s="137"/>
      <c r="AJ419" s="137"/>
      <c r="AK419" s="137"/>
      <c r="AL419" s="137"/>
      <c r="AM419" s="137"/>
      <c r="AN419" s="137"/>
      <c r="AO419" s="137"/>
      <c r="AP419" s="137"/>
      <c r="AQ419" s="137"/>
      <c r="AR419" s="137"/>
      <c r="AS419" s="137"/>
      <c r="AT419" s="137"/>
      <c r="AU419" s="137"/>
      <c r="AV419" s="137"/>
      <c r="AW419" s="137"/>
      <c r="AX419" s="137"/>
      <c r="AY419" s="137"/>
      <c r="AZ419" s="137"/>
      <c r="BA419" s="140" t="str">
        <f>C419</f>
        <v>Kompletní specifikace je uvedena v projektové dokumentaci D.1.1-18 PRVKY PSV</v>
      </c>
      <c r="BB419" s="137"/>
      <c r="BC419" s="137"/>
      <c r="BD419" s="137"/>
      <c r="BE419" s="137"/>
      <c r="BF419" s="137"/>
      <c r="BG419" s="137"/>
      <c r="BH419" s="137"/>
    </row>
    <row r="420" spans="1:60" ht="22.5" outlineLevel="1" x14ac:dyDescent="0.2">
      <c r="A420" s="138">
        <v>140</v>
      </c>
      <c r="B420" s="138" t="s">
        <v>730</v>
      </c>
      <c r="C420" s="173" t="s">
        <v>731</v>
      </c>
      <c r="D420" s="142" t="s">
        <v>185</v>
      </c>
      <c r="E420" s="147">
        <v>7</v>
      </c>
      <c r="F420" s="369"/>
      <c r="G420" s="151">
        <f>E420*F420</f>
        <v>0</v>
      </c>
      <c r="H420" s="151">
        <v>0</v>
      </c>
      <c r="I420" s="151">
        <f>ROUND(E420*H420,2)</f>
        <v>0</v>
      </c>
      <c r="J420" s="151">
        <v>718.25</v>
      </c>
      <c r="K420" s="151">
        <f>ROUND(E420*J420,2)</f>
        <v>5027.75</v>
      </c>
      <c r="L420" s="151">
        <v>21</v>
      </c>
      <c r="M420" s="151">
        <f>G420*(1+L420/100)</f>
        <v>0</v>
      </c>
      <c r="N420" s="142">
        <v>0</v>
      </c>
      <c r="O420" s="142">
        <f>ROUND(E420*N420,5)</f>
        <v>0</v>
      </c>
      <c r="P420" s="142">
        <v>0</v>
      </c>
      <c r="Q420" s="142">
        <f>ROUND(E420*P420,5)</f>
        <v>0</v>
      </c>
      <c r="R420" s="142"/>
      <c r="S420" s="142"/>
      <c r="T420" s="143">
        <v>0</v>
      </c>
      <c r="U420" s="142">
        <f>ROUND(E420*T420,2)</f>
        <v>0</v>
      </c>
      <c r="V420" s="137"/>
      <c r="W420" s="137"/>
      <c r="X420" s="137"/>
      <c r="Y420" s="137"/>
      <c r="Z420" s="137"/>
      <c r="AA420" s="137"/>
      <c r="AB420" s="137"/>
      <c r="AC420" s="137"/>
      <c r="AD420" s="137"/>
      <c r="AE420" s="137" t="s">
        <v>153</v>
      </c>
      <c r="AF420" s="137"/>
      <c r="AG420" s="137"/>
      <c r="AH420" s="137"/>
      <c r="AI420" s="137"/>
      <c r="AJ420" s="137"/>
      <c r="AK420" s="137"/>
      <c r="AL420" s="137"/>
      <c r="AM420" s="137"/>
      <c r="AN420" s="137"/>
      <c r="AO420" s="137"/>
      <c r="AP420" s="137"/>
      <c r="AQ420" s="137"/>
      <c r="AR420" s="137"/>
      <c r="AS420" s="137"/>
      <c r="AT420" s="137"/>
      <c r="AU420" s="137"/>
      <c r="AV420" s="137"/>
      <c r="AW420" s="137"/>
      <c r="AX420" s="137"/>
      <c r="AY420" s="137"/>
      <c r="AZ420" s="137"/>
      <c r="BA420" s="137"/>
      <c r="BB420" s="137"/>
      <c r="BC420" s="137"/>
      <c r="BD420" s="137"/>
      <c r="BE420" s="137"/>
      <c r="BF420" s="137"/>
      <c r="BG420" s="137"/>
      <c r="BH420" s="137"/>
    </row>
    <row r="421" spans="1:60" ht="22.5" outlineLevel="1" x14ac:dyDescent="0.2">
      <c r="A421" s="138"/>
      <c r="B421" s="138"/>
      <c r="C421" s="329" t="s">
        <v>363</v>
      </c>
      <c r="D421" s="330"/>
      <c r="E421" s="331"/>
      <c r="F421" s="332"/>
      <c r="G421" s="333"/>
      <c r="H421" s="151"/>
      <c r="I421" s="151"/>
      <c r="J421" s="151"/>
      <c r="K421" s="151"/>
      <c r="L421" s="151"/>
      <c r="M421" s="151"/>
      <c r="N421" s="142"/>
      <c r="O421" s="142"/>
      <c r="P421" s="142"/>
      <c r="Q421" s="142"/>
      <c r="R421" s="142"/>
      <c r="S421" s="142"/>
      <c r="T421" s="143"/>
      <c r="U421" s="142"/>
      <c r="V421" s="137"/>
      <c r="W421" s="137"/>
      <c r="X421" s="137"/>
      <c r="Y421" s="137"/>
      <c r="Z421" s="137"/>
      <c r="AA421" s="137"/>
      <c r="AB421" s="137"/>
      <c r="AC421" s="137"/>
      <c r="AD421" s="137"/>
      <c r="AE421" s="137" t="s">
        <v>160</v>
      </c>
      <c r="AF421" s="137"/>
      <c r="AG421" s="137"/>
      <c r="AH421" s="137"/>
      <c r="AI421" s="137"/>
      <c r="AJ421" s="137"/>
      <c r="AK421" s="137"/>
      <c r="AL421" s="137"/>
      <c r="AM421" s="137"/>
      <c r="AN421" s="137"/>
      <c r="AO421" s="137"/>
      <c r="AP421" s="137"/>
      <c r="AQ421" s="137"/>
      <c r="AR421" s="137"/>
      <c r="AS421" s="137"/>
      <c r="AT421" s="137"/>
      <c r="AU421" s="137"/>
      <c r="AV421" s="137"/>
      <c r="AW421" s="137"/>
      <c r="AX421" s="137"/>
      <c r="AY421" s="137"/>
      <c r="AZ421" s="137"/>
      <c r="BA421" s="140" t="str">
        <f>C421</f>
        <v>Kompletní specifikace je uvedena v projektové dokumentaci D.1.1-18 PRVKY PSV</v>
      </c>
      <c r="BB421" s="137"/>
      <c r="BC421" s="137"/>
      <c r="BD421" s="137"/>
      <c r="BE421" s="137"/>
      <c r="BF421" s="137"/>
      <c r="BG421" s="137"/>
      <c r="BH421" s="137"/>
    </row>
    <row r="422" spans="1:60" ht="22.5" outlineLevel="1" x14ac:dyDescent="0.2">
      <c r="A422" s="138">
        <v>141</v>
      </c>
      <c r="B422" s="138" t="s">
        <v>732</v>
      </c>
      <c r="C422" s="173" t="s">
        <v>733</v>
      </c>
      <c r="D422" s="142" t="s">
        <v>185</v>
      </c>
      <c r="E422" s="147">
        <v>12.2</v>
      </c>
      <c r="F422" s="369"/>
      <c r="G422" s="151">
        <f>E422*F422</f>
        <v>0</v>
      </c>
      <c r="H422" s="151">
        <v>0</v>
      </c>
      <c r="I422" s="151">
        <f>ROUND(E422*H422,2)</f>
        <v>0</v>
      </c>
      <c r="J422" s="151">
        <v>641.75</v>
      </c>
      <c r="K422" s="151">
        <f>ROUND(E422*J422,2)</f>
        <v>7829.35</v>
      </c>
      <c r="L422" s="151">
        <v>21</v>
      </c>
      <c r="M422" s="151">
        <f>G422*(1+L422/100)</f>
        <v>0</v>
      </c>
      <c r="N422" s="142">
        <v>0</v>
      </c>
      <c r="O422" s="142">
        <f>ROUND(E422*N422,5)</f>
        <v>0</v>
      </c>
      <c r="P422" s="142">
        <v>0</v>
      </c>
      <c r="Q422" s="142">
        <f>ROUND(E422*P422,5)</f>
        <v>0</v>
      </c>
      <c r="R422" s="142"/>
      <c r="S422" s="142"/>
      <c r="T422" s="143">
        <v>0</v>
      </c>
      <c r="U422" s="142">
        <f>ROUND(E422*T422,2)</f>
        <v>0</v>
      </c>
      <c r="V422" s="137"/>
      <c r="W422" s="137"/>
      <c r="X422" s="137"/>
      <c r="Y422" s="137"/>
      <c r="Z422" s="137"/>
      <c r="AA422" s="137"/>
      <c r="AB422" s="137"/>
      <c r="AC422" s="137"/>
      <c r="AD422" s="137"/>
      <c r="AE422" s="137" t="s">
        <v>153</v>
      </c>
      <c r="AF422" s="137"/>
      <c r="AG422" s="137"/>
      <c r="AH422" s="137"/>
      <c r="AI422" s="137"/>
      <c r="AJ422" s="137"/>
      <c r="AK422" s="137"/>
      <c r="AL422" s="137"/>
      <c r="AM422" s="137"/>
      <c r="AN422" s="137"/>
      <c r="AO422" s="137"/>
      <c r="AP422" s="137"/>
      <c r="AQ422" s="137"/>
      <c r="AR422" s="137"/>
      <c r="AS422" s="137"/>
      <c r="AT422" s="137"/>
      <c r="AU422" s="137"/>
      <c r="AV422" s="137"/>
      <c r="AW422" s="137"/>
      <c r="AX422" s="137"/>
      <c r="AY422" s="137"/>
      <c r="AZ422" s="137"/>
      <c r="BA422" s="137"/>
      <c r="BB422" s="137"/>
      <c r="BC422" s="137"/>
      <c r="BD422" s="137"/>
      <c r="BE422" s="137"/>
      <c r="BF422" s="137"/>
      <c r="BG422" s="137"/>
      <c r="BH422" s="137"/>
    </row>
    <row r="423" spans="1:60" ht="22.5" outlineLevel="1" x14ac:dyDescent="0.2">
      <c r="A423" s="138"/>
      <c r="B423" s="138"/>
      <c r="C423" s="329" t="s">
        <v>363</v>
      </c>
      <c r="D423" s="330"/>
      <c r="E423" s="331"/>
      <c r="F423" s="332"/>
      <c r="G423" s="333"/>
      <c r="H423" s="151"/>
      <c r="I423" s="151"/>
      <c r="J423" s="151"/>
      <c r="K423" s="151"/>
      <c r="L423" s="151"/>
      <c r="M423" s="151"/>
      <c r="N423" s="142"/>
      <c r="O423" s="142"/>
      <c r="P423" s="142"/>
      <c r="Q423" s="142"/>
      <c r="R423" s="142"/>
      <c r="S423" s="142"/>
      <c r="T423" s="143"/>
      <c r="U423" s="142"/>
      <c r="V423" s="137"/>
      <c r="W423" s="137"/>
      <c r="X423" s="137"/>
      <c r="Y423" s="137"/>
      <c r="Z423" s="137"/>
      <c r="AA423" s="137"/>
      <c r="AB423" s="137"/>
      <c r="AC423" s="137"/>
      <c r="AD423" s="137"/>
      <c r="AE423" s="137" t="s">
        <v>160</v>
      </c>
      <c r="AF423" s="137"/>
      <c r="AG423" s="137"/>
      <c r="AH423" s="137"/>
      <c r="AI423" s="137"/>
      <c r="AJ423" s="137"/>
      <c r="AK423" s="137"/>
      <c r="AL423" s="137"/>
      <c r="AM423" s="137"/>
      <c r="AN423" s="137"/>
      <c r="AO423" s="137"/>
      <c r="AP423" s="137"/>
      <c r="AQ423" s="137"/>
      <c r="AR423" s="137"/>
      <c r="AS423" s="137"/>
      <c r="AT423" s="137"/>
      <c r="AU423" s="137"/>
      <c r="AV423" s="137"/>
      <c r="AW423" s="137"/>
      <c r="AX423" s="137"/>
      <c r="AY423" s="137"/>
      <c r="AZ423" s="137"/>
      <c r="BA423" s="140" t="str">
        <f>C423</f>
        <v>Kompletní specifikace je uvedena v projektové dokumentaci D.1.1-18 PRVKY PSV</v>
      </c>
      <c r="BB423" s="137"/>
      <c r="BC423" s="137"/>
      <c r="BD423" s="137"/>
      <c r="BE423" s="137"/>
      <c r="BF423" s="137"/>
      <c r="BG423" s="137"/>
      <c r="BH423" s="137"/>
    </row>
    <row r="424" spans="1:60" ht="22.5" outlineLevel="1" x14ac:dyDescent="0.2">
      <c r="A424" s="138">
        <v>142</v>
      </c>
      <c r="B424" s="138" t="s">
        <v>734</v>
      </c>
      <c r="C424" s="173" t="s">
        <v>733</v>
      </c>
      <c r="D424" s="142" t="s">
        <v>185</v>
      </c>
      <c r="E424" s="147">
        <v>13.5</v>
      </c>
      <c r="F424" s="369"/>
      <c r="G424" s="151">
        <f>E424*F424</f>
        <v>0</v>
      </c>
      <c r="H424" s="151">
        <v>0</v>
      </c>
      <c r="I424" s="151">
        <f>ROUND(E424*H424,2)</f>
        <v>0</v>
      </c>
      <c r="J424" s="151">
        <v>641.75</v>
      </c>
      <c r="K424" s="151">
        <f>ROUND(E424*J424,2)</f>
        <v>8663.6299999999992</v>
      </c>
      <c r="L424" s="151">
        <v>21</v>
      </c>
      <c r="M424" s="151">
        <f>G424*(1+L424/100)</f>
        <v>0</v>
      </c>
      <c r="N424" s="142">
        <v>0</v>
      </c>
      <c r="O424" s="142">
        <f>ROUND(E424*N424,5)</f>
        <v>0</v>
      </c>
      <c r="P424" s="142">
        <v>0</v>
      </c>
      <c r="Q424" s="142">
        <f>ROUND(E424*P424,5)</f>
        <v>0</v>
      </c>
      <c r="R424" s="142"/>
      <c r="S424" s="142"/>
      <c r="T424" s="143">
        <v>0</v>
      </c>
      <c r="U424" s="142">
        <f>ROUND(E424*T424,2)</f>
        <v>0</v>
      </c>
      <c r="V424" s="137"/>
      <c r="W424" s="137"/>
      <c r="X424" s="137"/>
      <c r="Y424" s="137"/>
      <c r="Z424" s="137"/>
      <c r="AA424" s="137"/>
      <c r="AB424" s="137"/>
      <c r="AC424" s="137"/>
      <c r="AD424" s="137"/>
      <c r="AE424" s="137" t="s">
        <v>153</v>
      </c>
      <c r="AF424" s="137"/>
      <c r="AG424" s="137"/>
      <c r="AH424" s="137"/>
      <c r="AI424" s="137"/>
      <c r="AJ424" s="137"/>
      <c r="AK424" s="137"/>
      <c r="AL424" s="137"/>
      <c r="AM424" s="137"/>
      <c r="AN424" s="137"/>
      <c r="AO424" s="137"/>
      <c r="AP424" s="137"/>
      <c r="AQ424" s="137"/>
      <c r="AR424" s="137"/>
      <c r="AS424" s="137"/>
      <c r="AT424" s="137"/>
      <c r="AU424" s="137"/>
      <c r="AV424" s="137"/>
      <c r="AW424" s="137"/>
      <c r="AX424" s="137"/>
      <c r="AY424" s="137"/>
      <c r="AZ424" s="137"/>
      <c r="BA424" s="137"/>
      <c r="BB424" s="137"/>
      <c r="BC424" s="137"/>
      <c r="BD424" s="137"/>
      <c r="BE424" s="137"/>
      <c r="BF424" s="137"/>
      <c r="BG424" s="137"/>
      <c r="BH424" s="137"/>
    </row>
    <row r="425" spans="1:60" ht="22.5" outlineLevel="1" x14ac:dyDescent="0.2">
      <c r="A425" s="138"/>
      <c r="B425" s="138"/>
      <c r="C425" s="329" t="s">
        <v>363</v>
      </c>
      <c r="D425" s="330"/>
      <c r="E425" s="331"/>
      <c r="F425" s="332"/>
      <c r="G425" s="333"/>
      <c r="H425" s="151"/>
      <c r="I425" s="151"/>
      <c r="J425" s="151"/>
      <c r="K425" s="151"/>
      <c r="L425" s="151"/>
      <c r="M425" s="151"/>
      <c r="N425" s="142"/>
      <c r="O425" s="142"/>
      <c r="P425" s="142"/>
      <c r="Q425" s="142"/>
      <c r="R425" s="142"/>
      <c r="S425" s="142"/>
      <c r="T425" s="143"/>
      <c r="U425" s="142"/>
      <c r="V425" s="137"/>
      <c r="W425" s="137"/>
      <c r="X425" s="137"/>
      <c r="Y425" s="137"/>
      <c r="Z425" s="137"/>
      <c r="AA425" s="137"/>
      <c r="AB425" s="137"/>
      <c r="AC425" s="137"/>
      <c r="AD425" s="137"/>
      <c r="AE425" s="137" t="s">
        <v>160</v>
      </c>
      <c r="AF425" s="137"/>
      <c r="AG425" s="137"/>
      <c r="AH425" s="137"/>
      <c r="AI425" s="137"/>
      <c r="AJ425" s="137"/>
      <c r="AK425" s="137"/>
      <c r="AL425" s="137"/>
      <c r="AM425" s="137"/>
      <c r="AN425" s="137"/>
      <c r="AO425" s="137"/>
      <c r="AP425" s="137"/>
      <c r="AQ425" s="137"/>
      <c r="AR425" s="137"/>
      <c r="AS425" s="137"/>
      <c r="AT425" s="137"/>
      <c r="AU425" s="137"/>
      <c r="AV425" s="137"/>
      <c r="AW425" s="137"/>
      <c r="AX425" s="137"/>
      <c r="AY425" s="137"/>
      <c r="AZ425" s="137"/>
      <c r="BA425" s="140" t="str">
        <f>C425</f>
        <v>Kompletní specifikace je uvedena v projektové dokumentaci D.1.1-18 PRVKY PSV</v>
      </c>
      <c r="BB425" s="137"/>
      <c r="BC425" s="137"/>
      <c r="BD425" s="137"/>
      <c r="BE425" s="137"/>
      <c r="BF425" s="137"/>
      <c r="BG425" s="137"/>
      <c r="BH425" s="137"/>
    </row>
    <row r="426" spans="1:60" ht="22.5" outlineLevel="1" x14ac:dyDescent="0.2">
      <c r="A426" s="138">
        <v>143</v>
      </c>
      <c r="B426" s="138" t="s">
        <v>735</v>
      </c>
      <c r="C426" s="173" t="s">
        <v>736</v>
      </c>
      <c r="D426" s="142" t="s">
        <v>185</v>
      </c>
      <c r="E426" s="147">
        <v>5</v>
      </c>
      <c r="F426" s="369"/>
      <c r="G426" s="151">
        <f>E426*F426</f>
        <v>0</v>
      </c>
      <c r="H426" s="151">
        <v>0</v>
      </c>
      <c r="I426" s="151">
        <f>ROUND(E426*H426,2)</f>
        <v>0</v>
      </c>
      <c r="J426" s="151">
        <v>590.75</v>
      </c>
      <c r="K426" s="151">
        <f>ROUND(E426*J426,2)</f>
        <v>2953.75</v>
      </c>
      <c r="L426" s="151">
        <v>21</v>
      </c>
      <c r="M426" s="151">
        <f>G426*(1+L426/100)</f>
        <v>0</v>
      </c>
      <c r="N426" s="142">
        <v>0</v>
      </c>
      <c r="O426" s="142">
        <f>ROUND(E426*N426,5)</f>
        <v>0</v>
      </c>
      <c r="P426" s="142">
        <v>0</v>
      </c>
      <c r="Q426" s="142">
        <f>ROUND(E426*P426,5)</f>
        <v>0</v>
      </c>
      <c r="R426" s="142"/>
      <c r="S426" s="142"/>
      <c r="T426" s="143">
        <v>0</v>
      </c>
      <c r="U426" s="142">
        <f>ROUND(E426*T426,2)</f>
        <v>0</v>
      </c>
      <c r="V426" s="137"/>
      <c r="W426" s="137"/>
      <c r="X426" s="137"/>
      <c r="Y426" s="137"/>
      <c r="Z426" s="137"/>
      <c r="AA426" s="137"/>
      <c r="AB426" s="137"/>
      <c r="AC426" s="137"/>
      <c r="AD426" s="137"/>
      <c r="AE426" s="137" t="s">
        <v>153</v>
      </c>
      <c r="AF426" s="137"/>
      <c r="AG426" s="137"/>
      <c r="AH426" s="137"/>
      <c r="AI426" s="137"/>
      <c r="AJ426" s="137"/>
      <c r="AK426" s="137"/>
      <c r="AL426" s="137"/>
      <c r="AM426" s="137"/>
      <c r="AN426" s="137"/>
      <c r="AO426" s="137"/>
      <c r="AP426" s="137"/>
      <c r="AQ426" s="137"/>
      <c r="AR426" s="137"/>
      <c r="AS426" s="137"/>
      <c r="AT426" s="137"/>
      <c r="AU426" s="137"/>
      <c r="AV426" s="137"/>
      <c r="AW426" s="137"/>
      <c r="AX426" s="137"/>
      <c r="AY426" s="137"/>
      <c r="AZ426" s="137"/>
      <c r="BA426" s="137"/>
      <c r="BB426" s="137"/>
      <c r="BC426" s="137"/>
      <c r="BD426" s="137"/>
      <c r="BE426" s="137"/>
      <c r="BF426" s="137"/>
      <c r="BG426" s="137"/>
      <c r="BH426" s="137"/>
    </row>
    <row r="427" spans="1:60" ht="22.5" outlineLevel="1" x14ac:dyDescent="0.2">
      <c r="A427" s="138"/>
      <c r="B427" s="138"/>
      <c r="C427" s="329" t="s">
        <v>363</v>
      </c>
      <c r="D427" s="330"/>
      <c r="E427" s="331"/>
      <c r="F427" s="332"/>
      <c r="G427" s="333"/>
      <c r="H427" s="151"/>
      <c r="I427" s="151"/>
      <c r="J427" s="151"/>
      <c r="K427" s="151"/>
      <c r="L427" s="151"/>
      <c r="M427" s="151"/>
      <c r="N427" s="142"/>
      <c r="O427" s="142"/>
      <c r="P427" s="142"/>
      <c r="Q427" s="142"/>
      <c r="R427" s="142"/>
      <c r="S427" s="142"/>
      <c r="T427" s="143"/>
      <c r="U427" s="142"/>
      <c r="V427" s="137"/>
      <c r="W427" s="137"/>
      <c r="X427" s="137"/>
      <c r="Y427" s="137"/>
      <c r="Z427" s="137"/>
      <c r="AA427" s="137"/>
      <c r="AB427" s="137"/>
      <c r="AC427" s="137"/>
      <c r="AD427" s="137"/>
      <c r="AE427" s="137" t="s">
        <v>160</v>
      </c>
      <c r="AF427" s="137"/>
      <c r="AG427" s="137"/>
      <c r="AH427" s="137"/>
      <c r="AI427" s="137"/>
      <c r="AJ427" s="137"/>
      <c r="AK427" s="137"/>
      <c r="AL427" s="137"/>
      <c r="AM427" s="137"/>
      <c r="AN427" s="137"/>
      <c r="AO427" s="137"/>
      <c r="AP427" s="137"/>
      <c r="AQ427" s="137"/>
      <c r="AR427" s="137"/>
      <c r="AS427" s="137"/>
      <c r="AT427" s="137"/>
      <c r="AU427" s="137"/>
      <c r="AV427" s="137"/>
      <c r="AW427" s="137"/>
      <c r="AX427" s="137"/>
      <c r="AY427" s="137"/>
      <c r="AZ427" s="137"/>
      <c r="BA427" s="140" t="str">
        <f>C427</f>
        <v>Kompletní specifikace je uvedena v projektové dokumentaci D.1.1-18 PRVKY PSV</v>
      </c>
      <c r="BB427" s="137"/>
      <c r="BC427" s="137"/>
      <c r="BD427" s="137"/>
      <c r="BE427" s="137"/>
      <c r="BF427" s="137"/>
      <c r="BG427" s="137"/>
      <c r="BH427" s="137"/>
    </row>
    <row r="428" spans="1:60" outlineLevel="1" x14ac:dyDescent="0.2">
      <c r="A428" s="138">
        <v>144</v>
      </c>
      <c r="B428" s="138" t="s">
        <v>737</v>
      </c>
      <c r="C428" s="173" t="s">
        <v>738</v>
      </c>
      <c r="D428" s="142" t="s">
        <v>185</v>
      </c>
      <c r="E428" s="147">
        <v>18.5</v>
      </c>
      <c r="F428" s="369"/>
      <c r="G428" s="151">
        <f>E428*F428</f>
        <v>0</v>
      </c>
      <c r="H428" s="151">
        <v>0</v>
      </c>
      <c r="I428" s="151">
        <f>ROUND(E428*H428,2)</f>
        <v>0</v>
      </c>
      <c r="J428" s="151">
        <v>378.25</v>
      </c>
      <c r="K428" s="151">
        <f>ROUND(E428*J428,2)</f>
        <v>6997.63</v>
      </c>
      <c r="L428" s="151">
        <v>21</v>
      </c>
      <c r="M428" s="151">
        <f>G428*(1+L428/100)</f>
        <v>0</v>
      </c>
      <c r="N428" s="142">
        <v>0</v>
      </c>
      <c r="O428" s="142">
        <f>ROUND(E428*N428,5)</f>
        <v>0</v>
      </c>
      <c r="P428" s="142">
        <v>0</v>
      </c>
      <c r="Q428" s="142">
        <f>ROUND(E428*P428,5)</f>
        <v>0</v>
      </c>
      <c r="R428" s="142"/>
      <c r="S428" s="142"/>
      <c r="T428" s="143">
        <v>0</v>
      </c>
      <c r="U428" s="142">
        <f>ROUND(E428*T428,2)</f>
        <v>0</v>
      </c>
      <c r="V428" s="137"/>
      <c r="W428" s="137"/>
      <c r="X428" s="137"/>
      <c r="Y428" s="137"/>
      <c r="Z428" s="137"/>
      <c r="AA428" s="137"/>
      <c r="AB428" s="137"/>
      <c r="AC428" s="137"/>
      <c r="AD428" s="137"/>
      <c r="AE428" s="137" t="s">
        <v>153</v>
      </c>
      <c r="AF428" s="137"/>
      <c r="AG428" s="137"/>
      <c r="AH428" s="137"/>
      <c r="AI428" s="137"/>
      <c r="AJ428" s="137"/>
      <c r="AK428" s="137"/>
      <c r="AL428" s="137"/>
      <c r="AM428" s="137"/>
      <c r="AN428" s="137"/>
      <c r="AO428" s="137"/>
      <c r="AP428" s="137"/>
      <c r="AQ428" s="137"/>
      <c r="AR428" s="137"/>
      <c r="AS428" s="137"/>
      <c r="AT428" s="137"/>
      <c r="AU428" s="137"/>
      <c r="AV428" s="137"/>
      <c r="AW428" s="137"/>
      <c r="AX428" s="137"/>
      <c r="AY428" s="137"/>
      <c r="AZ428" s="137"/>
      <c r="BA428" s="137"/>
      <c r="BB428" s="137"/>
      <c r="BC428" s="137"/>
      <c r="BD428" s="137"/>
      <c r="BE428" s="137"/>
      <c r="BF428" s="137"/>
      <c r="BG428" s="137"/>
      <c r="BH428" s="137"/>
    </row>
    <row r="429" spans="1:60" ht="22.5" outlineLevel="1" x14ac:dyDescent="0.2">
      <c r="A429" s="138"/>
      <c r="B429" s="138"/>
      <c r="C429" s="329" t="s">
        <v>363</v>
      </c>
      <c r="D429" s="330"/>
      <c r="E429" s="331"/>
      <c r="F429" s="332"/>
      <c r="G429" s="333"/>
      <c r="H429" s="151"/>
      <c r="I429" s="151"/>
      <c r="J429" s="151"/>
      <c r="K429" s="151"/>
      <c r="L429" s="151"/>
      <c r="M429" s="151"/>
      <c r="N429" s="142"/>
      <c r="O429" s="142"/>
      <c r="P429" s="142"/>
      <c r="Q429" s="142"/>
      <c r="R429" s="142"/>
      <c r="S429" s="142"/>
      <c r="T429" s="143"/>
      <c r="U429" s="142"/>
      <c r="V429" s="137"/>
      <c r="W429" s="137"/>
      <c r="X429" s="137"/>
      <c r="Y429" s="137"/>
      <c r="Z429" s="137"/>
      <c r="AA429" s="137"/>
      <c r="AB429" s="137"/>
      <c r="AC429" s="137"/>
      <c r="AD429" s="137"/>
      <c r="AE429" s="137" t="s">
        <v>160</v>
      </c>
      <c r="AF429" s="137"/>
      <c r="AG429" s="137"/>
      <c r="AH429" s="137"/>
      <c r="AI429" s="137"/>
      <c r="AJ429" s="137"/>
      <c r="AK429" s="137"/>
      <c r="AL429" s="137"/>
      <c r="AM429" s="137"/>
      <c r="AN429" s="137"/>
      <c r="AO429" s="137"/>
      <c r="AP429" s="137"/>
      <c r="AQ429" s="137"/>
      <c r="AR429" s="137"/>
      <c r="AS429" s="137"/>
      <c r="AT429" s="137"/>
      <c r="AU429" s="137"/>
      <c r="AV429" s="137"/>
      <c r="AW429" s="137"/>
      <c r="AX429" s="137"/>
      <c r="AY429" s="137"/>
      <c r="AZ429" s="137"/>
      <c r="BA429" s="140" t="str">
        <f>C429</f>
        <v>Kompletní specifikace je uvedena v projektové dokumentaci D.1.1-18 PRVKY PSV</v>
      </c>
      <c r="BB429" s="137"/>
      <c r="BC429" s="137"/>
      <c r="BD429" s="137"/>
      <c r="BE429" s="137"/>
      <c r="BF429" s="137"/>
      <c r="BG429" s="137"/>
      <c r="BH429" s="137"/>
    </row>
    <row r="430" spans="1:60" outlineLevel="1" x14ac:dyDescent="0.2">
      <c r="A430" s="138">
        <v>145</v>
      </c>
      <c r="B430" s="138" t="s">
        <v>739</v>
      </c>
      <c r="C430" s="173" t="s">
        <v>738</v>
      </c>
      <c r="D430" s="142" t="s">
        <v>185</v>
      </c>
      <c r="E430" s="147">
        <v>6.5</v>
      </c>
      <c r="F430" s="369"/>
      <c r="G430" s="151">
        <f>E430*F430</f>
        <v>0</v>
      </c>
      <c r="H430" s="151">
        <v>0</v>
      </c>
      <c r="I430" s="151">
        <f>ROUND(E430*H430,2)</f>
        <v>0</v>
      </c>
      <c r="J430" s="151">
        <v>378.25</v>
      </c>
      <c r="K430" s="151">
        <f>ROUND(E430*J430,2)</f>
        <v>2458.63</v>
      </c>
      <c r="L430" s="151">
        <v>21</v>
      </c>
      <c r="M430" s="151">
        <f>G430*(1+L430/100)</f>
        <v>0</v>
      </c>
      <c r="N430" s="142">
        <v>0</v>
      </c>
      <c r="O430" s="142">
        <f>ROUND(E430*N430,5)</f>
        <v>0</v>
      </c>
      <c r="P430" s="142">
        <v>0</v>
      </c>
      <c r="Q430" s="142">
        <f>ROUND(E430*P430,5)</f>
        <v>0</v>
      </c>
      <c r="R430" s="142"/>
      <c r="S430" s="142"/>
      <c r="T430" s="143">
        <v>0</v>
      </c>
      <c r="U430" s="142">
        <f>ROUND(E430*T430,2)</f>
        <v>0</v>
      </c>
      <c r="V430" s="137"/>
      <c r="W430" s="137"/>
      <c r="X430" s="137"/>
      <c r="Y430" s="137"/>
      <c r="Z430" s="137"/>
      <c r="AA430" s="137"/>
      <c r="AB430" s="137"/>
      <c r="AC430" s="137"/>
      <c r="AD430" s="137"/>
      <c r="AE430" s="137" t="s">
        <v>153</v>
      </c>
      <c r="AF430" s="137"/>
      <c r="AG430" s="137"/>
      <c r="AH430" s="137"/>
      <c r="AI430" s="137"/>
      <c r="AJ430" s="137"/>
      <c r="AK430" s="137"/>
      <c r="AL430" s="137"/>
      <c r="AM430" s="137"/>
      <c r="AN430" s="137"/>
      <c r="AO430" s="137"/>
      <c r="AP430" s="137"/>
      <c r="AQ430" s="137"/>
      <c r="AR430" s="137"/>
      <c r="AS430" s="137"/>
      <c r="AT430" s="137"/>
      <c r="AU430" s="137"/>
      <c r="AV430" s="137"/>
      <c r="AW430" s="137"/>
      <c r="AX430" s="137"/>
      <c r="AY430" s="137"/>
      <c r="AZ430" s="137"/>
      <c r="BA430" s="137"/>
      <c r="BB430" s="137"/>
      <c r="BC430" s="137"/>
      <c r="BD430" s="137"/>
      <c r="BE430" s="137"/>
      <c r="BF430" s="137"/>
      <c r="BG430" s="137"/>
      <c r="BH430" s="137"/>
    </row>
    <row r="431" spans="1:60" ht="22.5" outlineLevel="1" x14ac:dyDescent="0.2">
      <c r="A431" s="138"/>
      <c r="B431" s="138"/>
      <c r="C431" s="329" t="s">
        <v>363</v>
      </c>
      <c r="D431" s="330"/>
      <c r="E431" s="331"/>
      <c r="F431" s="332"/>
      <c r="G431" s="333"/>
      <c r="H431" s="151"/>
      <c r="I431" s="151"/>
      <c r="J431" s="151"/>
      <c r="K431" s="151"/>
      <c r="L431" s="151"/>
      <c r="M431" s="151"/>
      <c r="N431" s="142"/>
      <c r="O431" s="142"/>
      <c r="P431" s="142"/>
      <c r="Q431" s="142"/>
      <c r="R431" s="142"/>
      <c r="S431" s="142"/>
      <c r="T431" s="143"/>
      <c r="U431" s="142"/>
      <c r="V431" s="137"/>
      <c r="W431" s="137"/>
      <c r="X431" s="137"/>
      <c r="Y431" s="137"/>
      <c r="Z431" s="137"/>
      <c r="AA431" s="137"/>
      <c r="AB431" s="137"/>
      <c r="AC431" s="137"/>
      <c r="AD431" s="137"/>
      <c r="AE431" s="137" t="s">
        <v>160</v>
      </c>
      <c r="AF431" s="137"/>
      <c r="AG431" s="137"/>
      <c r="AH431" s="137"/>
      <c r="AI431" s="137"/>
      <c r="AJ431" s="137"/>
      <c r="AK431" s="137"/>
      <c r="AL431" s="137"/>
      <c r="AM431" s="137"/>
      <c r="AN431" s="137"/>
      <c r="AO431" s="137"/>
      <c r="AP431" s="137"/>
      <c r="AQ431" s="137"/>
      <c r="AR431" s="137"/>
      <c r="AS431" s="137"/>
      <c r="AT431" s="137"/>
      <c r="AU431" s="137"/>
      <c r="AV431" s="137"/>
      <c r="AW431" s="137"/>
      <c r="AX431" s="137"/>
      <c r="AY431" s="137"/>
      <c r="AZ431" s="137"/>
      <c r="BA431" s="140" t="str">
        <f>C431</f>
        <v>Kompletní specifikace je uvedena v projektové dokumentaci D.1.1-18 PRVKY PSV</v>
      </c>
      <c r="BB431" s="137"/>
      <c r="BC431" s="137"/>
      <c r="BD431" s="137"/>
      <c r="BE431" s="137"/>
      <c r="BF431" s="137"/>
      <c r="BG431" s="137"/>
      <c r="BH431" s="137"/>
    </row>
    <row r="432" spans="1:60" outlineLevel="1" x14ac:dyDescent="0.2">
      <c r="A432" s="138">
        <v>146</v>
      </c>
      <c r="B432" s="138" t="s">
        <v>740</v>
      </c>
      <c r="C432" s="173" t="s">
        <v>741</v>
      </c>
      <c r="D432" s="142" t="s">
        <v>185</v>
      </c>
      <c r="E432" s="147">
        <v>4</v>
      </c>
      <c r="F432" s="369"/>
      <c r="G432" s="151">
        <f>E432*F432</f>
        <v>0</v>
      </c>
      <c r="H432" s="151">
        <v>0</v>
      </c>
      <c r="I432" s="151">
        <f>ROUND(E432*H432,2)</f>
        <v>0</v>
      </c>
      <c r="J432" s="151">
        <v>1658</v>
      </c>
      <c r="K432" s="151">
        <f>ROUND(E432*J432,2)</f>
        <v>6632</v>
      </c>
      <c r="L432" s="151">
        <v>21</v>
      </c>
      <c r="M432" s="151">
        <f>G432*(1+L432/100)</f>
        <v>0</v>
      </c>
      <c r="N432" s="142">
        <v>0</v>
      </c>
      <c r="O432" s="142">
        <f>ROUND(E432*N432,5)</f>
        <v>0</v>
      </c>
      <c r="P432" s="142">
        <v>0</v>
      </c>
      <c r="Q432" s="142">
        <f>ROUND(E432*P432,5)</f>
        <v>0</v>
      </c>
      <c r="R432" s="142"/>
      <c r="S432" s="142"/>
      <c r="T432" s="143">
        <v>0</v>
      </c>
      <c r="U432" s="142">
        <f>ROUND(E432*T432,2)</f>
        <v>0</v>
      </c>
      <c r="V432" s="137"/>
      <c r="W432" s="137"/>
      <c r="X432" s="137"/>
      <c r="Y432" s="137"/>
      <c r="Z432" s="137"/>
      <c r="AA432" s="137"/>
      <c r="AB432" s="137"/>
      <c r="AC432" s="137"/>
      <c r="AD432" s="137"/>
      <c r="AE432" s="137" t="s">
        <v>153</v>
      </c>
      <c r="AF432" s="137"/>
      <c r="AG432" s="137"/>
      <c r="AH432" s="137"/>
      <c r="AI432" s="137"/>
      <c r="AJ432" s="137"/>
      <c r="AK432" s="137"/>
      <c r="AL432" s="137"/>
      <c r="AM432" s="137"/>
      <c r="AN432" s="137"/>
      <c r="AO432" s="137"/>
      <c r="AP432" s="137"/>
      <c r="AQ432" s="137"/>
      <c r="AR432" s="137"/>
      <c r="AS432" s="137"/>
      <c r="AT432" s="137"/>
      <c r="AU432" s="137"/>
      <c r="AV432" s="137"/>
      <c r="AW432" s="137"/>
      <c r="AX432" s="137"/>
      <c r="AY432" s="137"/>
      <c r="AZ432" s="137"/>
      <c r="BA432" s="137"/>
      <c r="BB432" s="137"/>
      <c r="BC432" s="137"/>
      <c r="BD432" s="137"/>
      <c r="BE432" s="137"/>
      <c r="BF432" s="137"/>
      <c r="BG432" s="137"/>
      <c r="BH432" s="137"/>
    </row>
    <row r="433" spans="1:60" ht="22.5" outlineLevel="1" x14ac:dyDescent="0.2">
      <c r="A433" s="138"/>
      <c r="B433" s="138"/>
      <c r="C433" s="329" t="s">
        <v>363</v>
      </c>
      <c r="D433" s="330"/>
      <c r="E433" s="331"/>
      <c r="F433" s="332"/>
      <c r="G433" s="333"/>
      <c r="H433" s="151"/>
      <c r="I433" s="151"/>
      <c r="J433" s="151"/>
      <c r="K433" s="151"/>
      <c r="L433" s="151"/>
      <c r="M433" s="151"/>
      <c r="N433" s="142"/>
      <c r="O433" s="142"/>
      <c r="P433" s="142"/>
      <c r="Q433" s="142"/>
      <c r="R433" s="142"/>
      <c r="S433" s="142"/>
      <c r="T433" s="143"/>
      <c r="U433" s="142"/>
      <c r="V433" s="137"/>
      <c r="W433" s="137"/>
      <c r="X433" s="137"/>
      <c r="Y433" s="137"/>
      <c r="Z433" s="137"/>
      <c r="AA433" s="137"/>
      <c r="AB433" s="137"/>
      <c r="AC433" s="137"/>
      <c r="AD433" s="137"/>
      <c r="AE433" s="137" t="s">
        <v>160</v>
      </c>
      <c r="AF433" s="137"/>
      <c r="AG433" s="137"/>
      <c r="AH433" s="137"/>
      <c r="AI433" s="137"/>
      <c r="AJ433" s="137"/>
      <c r="AK433" s="137"/>
      <c r="AL433" s="137"/>
      <c r="AM433" s="137"/>
      <c r="AN433" s="137"/>
      <c r="AO433" s="137"/>
      <c r="AP433" s="137"/>
      <c r="AQ433" s="137"/>
      <c r="AR433" s="137"/>
      <c r="AS433" s="137"/>
      <c r="AT433" s="137"/>
      <c r="AU433" s="137"/>
      <c r="AV433" s="137"/>
      <c r="AW433" s="137"/>
      <c r="AX433" s="137"/>
      <c r="AY433" s="137"/>
      <c r="AZ433" s="137"/>
      <c r="BA433" s="140" t="str">
        <f>C433</f>
        <v>Kompletní specifikace je uvedena v projektové dokumentaci D.1.1-18 PRVKY PSV</v>
      </c>
      <c r="BB433" s="137"/>
      <c r="BC433" s="137"/>
      <c r="BD433" s="137"/>
      <c r="BE433" s="137"/>
      <c r="BF433" s="137"/>
      <c r="BG433" s="137"/>
      <c r="BH433" s="137"/>
    </row>
    <row r="434" spans="1:60" outlineLevel="1" x14ac:dyDescent="0.2">
      <c r="A434" s="138">
        <v>147</v>
      </c>
      <c r="B434" s="138" t="s">
        <v>742</v>
      </c>
      <c r="C434" s="173" t="s">
        <v>743</v>
      </c>
      <c r="D434" s="142" t="s">
        <v>185</v>
      </c>
      <c r="E434" s="147">
        <v>4</v>
      </c>
      <c r="F434" s="369"/>
      <c r="G434" s="151">
        <f>E434*F434</f>
        <v>0</v>
      </c>
      <c r="H434" s="151">
        <v>0</v>
      </c>
      <c r="I434" s="151">
        <f>ROUND(E434*H434,2)</f>
        <v>0</v>
      </c>
      <c r="J434" s="151">
        <v>1758</v>
      </c>
      <c r="K434" s="151">
        <f>ROUND(E434*J434,2)</f>
        <v>7032</v>
      </c>
      <c r="L434" s="151">
        <v>21</v>
      </c>
      <c r="M434" s="151">
        <f>G434*(1+L434/100)</f>
        <v>0</v>
      </c>
      <c r="N434" s="142">
        <v>0</v>
      </c>
      <c r="O434" s="142">
        <f>ROUND(E434*N434,5)</f>
        <v>0</v>
      </c>
      <c r="P434" s="142">
        <v>0</v>
      </c>
      <c r="Q434" s="142">
        <f>ROUND(E434*P434,5)</f>
        <v>0</v>
      </c>
      <c r="R434" s="142"/>
      <c r="S434" s="142"/>
      <c r="T434" s="143">
        <v>0</v>
      </c>
      <c r="U434" s="142">
        <f>ROUND(E434*T434,2)</f>
        <v>0</v>
      </c>
      <c r="V434" s="137"/>
      <c r="W434" s="137"/>
      <c r="X434" s="137"/>
      <c r="Y434" s="137"/>
      <c r="Z434" s="137"/>
      <c r="AA434" s="137"/>
      <c r="AB434" s="137"/>
      <c r="AC434" s="137"/>
      <c r="AD434" s="137"/>
      <c r="AE434" s="137" t="s">
        <v>153</v>
      </c>
      <c r="AF434" s="137"/>
      <c r="AG434" s="137"/>
      <c r="AH434" s="137"/>
      <c r="AI434" s="137"/>
      <c r="AJ434" s="137"/>
      <c r="AK434" s="137"/>
      <c r="AL434" s="137"/>
      <c r="AM434" s="137"/>
      <c r="AN434" s="137"/>
      <c r="AO434" s="137"/>
      <c r="AP434" s="137"/>
      <c r="AQ434" s="137"/>
      <c r="AR434" s="137"/>
      <c r="AS434" s="137"/>
      <c r="AT434" s="137"/>
      <c r="AU434" s="137"/>
      <c r="AV434" s="137"/>
      <c r="AW434" s="137"/>
      <c r="AX434" s="137"/>
      <c r="AY434" s="137"/>
      <c r="AZ434" s="137"/>
      <c r="BA434" s="137"/>
      <c r="BB434" s="137"/>
      <c r="BC434" s="137"/>
      <c r="BD434" s="137"/>
      <c r="BE434" s="137"/>
      <c r="BF434" s="137"/>
      <c r="BG434" s="137"/>
      <c r="BH434" s="137"/>
    </row>
    <row r="435" spans="1:60" ht="22.5" outlineLevel="1" x14ac:dyDescent="0.2">
      <c r="A435" s="138"/>
      <c r="B435" s="138"/>
      <c r="C435" s="329" t="s">
        <v>363</v>
      </c>
      <c r="D435" s="330"/>
      <c r="E435" s="331"/>
      <c r="F435" s="332"/>
      <c r="G435" s="333"/>
      <c r="H435" s="151"/>
      <c r="I435" s="151"/>
      <c r="J435" s="151"/>
      <c r="K435" s="151"/>
      <c r="L435" s="151"/>
      <c r="M435" s="151"/>
      <c r="N435" s="142"/>
      <c r="O435" s="142"/>
      <c r="P435" s="142"/>
      <c r="Q435" s="142"/>
      <c r="R435" s="142"/>
      <c r="S435" s="142"/>
      <c r="T435" s="143"/>
      <c r="U435" s="142"/>
      <c r="V435" s="137"/>
      <c r="W435" s="137"/>
      <c r="X435" s="137"/>
      <c r="Y435" s="137"/>
      <c r="Z435" s="137"/>
      <c r="AA435" s="137"/>
      <c r="AB435" s="137"/>
      <c r="AC435" s="137"/>
      <c r="AD435" s="137"/>
      <c r="AE435" s="137" t="s">
        <v>160</v>
      </c>
      <c r="AF435" s="137"/>
      <c r="AG435" s="137"/>
      <c r="AH435" s="137"/>
      <c r="AI435" s="137"/>
      <c r="AJ435" s="137"/>
      <c r="AK435" s="137"/>
      <c r="AL435" s="137"/>
      <c r="AM435" s="137"/>
      <c r="AN435" s="137"/>
      <c r="AO435" s="137"/>
      <c r="AP435" s="137"/>
      <c r="AQ435" s="137"/>
      <c r="AR435" s="137"/>
      <c r="AS435" s="137"/>
      <c r="AT435" s="137"/>
      <c r="AU435" s="137"/>
      <c r="AV435" s="137"/>
      <c r="AW435" s="137"/>
      <c r="AX435" s="137"/>
      <c r="AY435" s="137"/>
      <c r="AZ435" s="137"/>
      <c r="BA435" s="140" t="str">
        <f>C435</f>
        <v>Kompletní specifikace je uvedena v projektové dokumentaci D.1.1-18 PRVKY PSV</v>
      </c>
      <c r="BB435" s="137"/>
      <c r="BC435" s="137"/>
      <c r="BD435" s="137"/>
      <c r="BE435" s="137"/>
      <c r="BF435" s="137"/>
      <c r="BG435" s="137"/>
      <c r="BH435" s="137"/>
    </row>
    <row r="436" spans="1:60" outlineLevel="1" x14ac:dyDescent="0.2">
      <c r="A436" s="138">
        <v>148</v>
      </c>
      <c r="B436" s="138" t="s">
        <v>744</v>
      </c>
      <c r="C436" s="173" t="s">
        <v>745</v>
      </c>
      <c r="D436" s="142" t="s">
        <v>185</v>
      </c>
      <c r="E436" s="147">
        <v>1.5</v>
      </c>
      <c r="F436" s="369"/>
      <c r="G436" s="151">
        <f>E436*F436</f>
        <v>0</v>
      </c>
      <c r="H436" s="151">
        <v>0</v>
      </c>
      <c r="I436" s="151">
        <f>ROUND(E436*H436,2)</f>
        <v>0</v>
      </c>
      <c r="J436" s="151">
        <v>768</v>
      </c>
      <c r="K436" s="151">
        <f>ROUND(E436*J436,2)</f>
        <v>1152</v>
      </c>
      <c r="L436" s="151">
        <v>21</v>
      </c>
      <c r="M436" s="151">
        <f>G436*(1+L436/100)</f>
        <v>0</v>
      </c>
      <c r="N436" s="142">
        <v>0</v>
      </c>
      <c r="O436" s="142">
        <f>ROUND(E436*N436,5)</f>
        <v>0</v>
      </c>
      <c r="P436" s="142">
        <v>0</v>
      </c>
      <c r="Q436" s="142">
        <f>ROUND(E436*P436,5)</f>
        <v>0</v>
      </c>
      <c r="R436" s="142"/>
      <c r="S436" s="142"/>
      <c r="T436" s="143">
        <v>0</v>
      </c>
      <c r="U436" s="142">
        <f>ROUND(E436*T436,2)</f>
        <v>0</v>
      </c>
      <c r="V436" s="137"/>
      <c r="W436" s="137"/>
      <c r="X436" s="137"/>
      <c r="Y436" s="137"/>
      <c r="Z436" s="137"/>
      <c r="AA436" s="137"/>
      <c r="AB436" s="137"/>
      <c r="AC436" s="137"/>
      <c r="AD436" s="137"/>
      <c r="AE436" s="137" t="s">
        <v>153</v>
      </c>
      <c r="AF436" s="137"/>
      <c r="AG436" s="137"/>
      <c r="AH436" s="137"/>
      <c r="AI436" s="137"/>
      <c r="AJ436" s="137"/>
      <c r="AK436" s="137"/>
      <c r="AL436" s="137"/>
      <c r="AM436" s="137"/>
      <c r="AN436" s="137"/>
      <c r="AO436" s="137"/>
      <c r="AP436" s="137"/>
      <c r="AQ436" s="137"/>
      <c r="AR436" s="137"/>
      <c r="AS436" s="137"/>
      <c r="AT436" s="137"/>
      <c r="AU436" s="137"/>
      <c r="AV436" s="137"/>
      <c r="AW436" s="137"/>
      <c r="AX436" s="137"/>
      <c r="AY436" s="137"/>
      <c r="AZ436" s="137"/>
      <c r="BA436" s="137"/>
      <c r="BB436" s="137"/>
      <c r="BC436" s="137"/>
      <c r="BD436" s="137"/>
      <c r="BE436" s="137"/>
      <c r="BF436" s="137"/>
      <c r="BG436" s="137"/>
      <c r="BH436" s="137"/>
    </row>
    <row r="437" spans="1:60" ht="22.5" outlineLevel="1" x14ac:dyDescent="0.2">
      <c r="A437" s="138"/>
      <c r="B437" s="138"/>
      <c r="C437" s="329" t="s">
        <v>363</v>
      </c>
      <c r="D437" s="330"/>
      <c r="E437" s="331"/>
      <c r="F437" s="332"/>
      <c r="G437" s="333"/>
      <c r="H437" s="151"/>
      <c r="I437" s="151"/>
      <c r="J437" s="151"/>
      <c r="K437" s="151"/>
      <c r="L437" s="151"/>
      <c r="M437" s="151"/>
      <c r="N437" s="142"/>
      <c r="O437" s="142"/>
      <c r="P437" s="142"/>
      <c r="Q437" s="142"/>
      <c r="R437" s="142"/>
      <c r="S437" s="142"/>
      <c r="T437" s="143"/>
      <c r="U437" s="142"/>
      <c r="V437" s="137"/>
      <c r="W437" s="137"/>
      <c r="X437" s="137"/>
      <c r="Y437" s="137"/>
      <c r="Z437" s="137"/>
      <c r="AA437" s="137"/>
      <c r="AB437" s="137"/>
      <c r="AC437" s="137"/>
      <c r="AD437" s="137"/>
      <c r="AE437" s="137" t="s">
        <v>160</v>
      </c>
      <c r="AF437" s="137"/>
      <c r="AG437" s="137"/>
      <c r="AH437" s="137"/>
      <c r="AI437" s="137"/>
      <c r="AJ437" s="137"/>
      <c r="AK437" s="137"/>
      <c r="AL437" s="137"/>
      <c r="AM437" s="137"/>
      <c r="AN437" s="137"/>
      <c r="AO437" s="137"/>
      <c r="AP437" s="137"/>
      <c r="AQ437" s="137"/>
      <c r="AR437" s="137"/>
      <c r="AS437" s="137"/>
      <c r="AT437" s="137"/>
      <c r="AU437" s="137"/>
      <c r="AV437" s="137"/>
      <c r="AW437" s="137"/>
      <c r="AX437" s="137"/>
      <c r="AY437" s="137"/>
      <c r="AZ437" s="137"/>
      <c r="BA437" s="140" t="str">
        <f>C437</f>
        <v>Kompletní specifikace je uvedena v projektové dokumentaci D.1.1-18 PRVKY PSV</v>
      </c>
      <c r="BB437" s="137"/>
      <c r="BC437" s="137"/>
      <c r="BD437" s="137"/>
      <c r="BE437" s="137"/>
      <c r="BF437" s="137"/>
      <c r="BG437" s="137"/>
      <c r="BH437" s="137"/>
    </row>
    <row r="438" spans="1:60" outlineLevel="1" x14ac:dyDescent="0.2">
      <c r="A438" s="138">
        <v>149</v>
      </c>
      <c r="B438" s="138" t="s">
        <v>746</v>
      </c>
      <c r="C438" s="173" t="s">
        <v>745</v>
      </c>
      <c r="D438" s="142" t="s">
        <v>185</v>
      </c>
      <c r="E438" s="147">
        <v>1.5</v>
      </c>
      <c r="F438" s="369"/>
      <c r="G438" s="151">
        <f>E438*F438</f>
        <v>0</v>
      </c>
      <c r="H438" s="151">
        <v>0</v>
      </c>
      <c r="I438" s="151">
        <f>ROUND(E438*H438,2)</f>
        <v>0</v>
      </c>
      <c r="J438" s="151">
        <v>768</v>
      </c>
      <c r="K438" s="151">
        <f>ROUND(E438*J438,2)</f>
        <v>1152</v>
      </c>
      <c r="L438" s="151">
        <v>21</v>
      </c>
      <c r="M438" s="151">
        <f>G438*(1+L438/100)</f>
        <v>0</v>
      </c>
      <c r="N438" s="142">
        <v>0</v>
      </c>
      <c r="O438" s="142">
        <f>ROUND(E438*N438,5)</f>
        <v>0</v>
      </c>
      <c r="P438" s="142">
        <v>0</v>
      </c>
      <c r="Q438" s="142">
        <f>ROUND(E438*P438,5)</f>
        <v>0</v>
      </c>
      <c r="R438" s="142"/>
      <c r="S438" s="142"/>
      <c r="T438" s="143">
        <v>0</v>
      </c>
      <c r="U438" s="142">
        <f>ROUND(E438*T438,2)</f>
        <v>0</v>
      </c>
      <c r="V438" s="137"/>
      <c r="W438" s="137"/>
      <c r="X438" s="137"/>
      <c r="Y438" s="137"/>
      <c r="Z438" s="137"/>
      <c r="AA438" s="137"/>
      <c r="AB438" s="137"/>
      <c r="AC438" s="137"/>
      <c r="AD438" s="137"/>
      <c r="AE438" s="137" t="s">
        <v>153</v>
      </c>
      <c r="AF438" s="137"/>
      <c r="AG438" s="137"/>
      <c r="AH438" s="137"/>
      <c r="AI438" s="137"/>
      <c r="AJ438" s="137"/>
      <c r="AK438" s="137"/>
      <c r="AL438" s="137"/>
      <c r="AM438" s="137"/>
      <c r="AN438" s="137"/>
      <c r="AO438" s="137"/>
      <c r="AP438" s="137"/>
      <c r="AQ438" s="137"/>
      <c r="AR438" s="137"/>
      <c r="AS438" s="137"/>
      <c r="AT438" s="137"/>
      <c r="AU438" s="137"/>
      <c r="AV438" s="137"/>
      <c r="AW438" s="137"/>
      <c r="AX438" s="137"/>
      <c r="AY438" s="137"/>
      <c r="AZ438" s="137"/>
      <c r="BA438" s="137"/>
      <c r="BB438" s="137"/>
      <c r="BC438" s="137"/>
      <c r="BD438" s="137"/>
      <c r="BE438" s="137"/>
      <c r="BF438" s="137"/>
      <c r="BG438" s="137"/>
      <c r="BH438" s="137"/>
    </row>
    <row r="439" spans="1:60" ht="22.5" outlineLevel="1" x14ac:dyDescent="0.2">
      <c r="A439" s="138"/>
      <c r="B439" s="138"/>
      <c r="C439" s="329" t="s">
        <v>363</v>
      </c>
      <c r="D439" s="330"/>
      <c r="E439" s="331"/>
      <c r="F439" s="332"/>
      <c r="G439" s="333"/>
      <c r="H439" s="151"/>
      <c r="I439" s="151"/>
      <c r="J439" s="151"/>
      <c r="K439" s="151"/>
      <c r="L439" s="151"/>
      <c r="M439" s="151"/>
      <c r="N439" s="142"/>
      <c r="O439" s="142"/>
      <c r="P439" s="142"/>
      <c r="Q439" s="142"/>
      <c r="R439" s="142"/>
      <c r="S439" s="142"/>
      <c r="T439" s="143"/>
      <c r="U439" s="142"/>
      <c r="V439" s="137"/>
      <c r="W439" s="137"/>
      <c r="X439" s="137"/>
      <c r="Y439" s="137"/>
      <c r="Z439" s="137"/>
      <c r="AA439" s="137"/>
      <c r="AB439" s="137"/>
      <c r="AC439" s="137"/>
      <c r="AD439" s="137"/>
      <c r="AE439" s="137" t="s">
        <v>160</v>
      </c>
      <c r="AF439" s="137"/>
      <c r="AG439" s="137"/>
      <c r="AH439" s="137"/>
      <c r="AI439" s="137"/>
      <c r="AJ439" s="137"/>
      <c r="AK439" s="137"/>
      <c r="AL439" s="137"/>
      <c r="AM439" s="137"/>
      <c r="AN439" s="137"/>
      <c r="AO439" s="137"/>
      <c r="AP439" s="137"/>
      <c r="AQ439" s="137"/>
      <c r="AR439" s="137"/>
      <c r="AS439" s="137"/>
      <c r="AT439" s="137"/>
      <c r="AU439" s="137"/>
      <c r="AV439" s="137"/>
      <c r="AW439" s="137"/>
      <c r="AX439" s="137"/>
      <c r="AY439" s="137"/>
      <c r="AZ439" s="137"/>
      <c r="BA439" s="140" t="str">
        <f>C439</f>
        <v>Kompletní specifikace je uvedena v projektové dokumentaci D.1.1-18 PRVKY PSV</v>
      </c>
      <c r="BB439" s="137"/>
      <c r="BC439" s="137"/>
      <c r="BD439" s="137"/>
      <c r="BE439" s="137"/>
      <c r="BF439" s="137"/>
      <c r="BG439" s="137"/>
      <c r="BH439" s="137"/>
    </row>
    <row r="440" spans="1:60" outlineLevel="1" x14ac:dyDescent="0.2">
      <c r="A440" s="138">
        <v>150</v>
      </c>
      <c r="B440" s="138" t="s">
        <v>747</v>
      </c>
      <c r="C440" s="173" t="s">
        <v>748</v>
      </c>
      <c r="D440" s="142" t="s">
        <v>185</v>
      </c>
      <c r="E440" s="147">
        <v>6</v>
      </c>
      <c r="F440" s="369"/>
      <c r="G440" s="151">
        <f>E440*F440</f>
        <v>0</v>
      </c>
      <c r="H440" s="151">
        <v>0</v>
      </c>
      <c r="I440" s="151">
        <f>ROUND(E440*H440,2)</f>
        <v>0</v>
      </c>
      <c r="J440" s="151">
        <v>355</v>
      </c>
      <c r="K440" s="151">
        <f>ROUND(E440*J440,2)</f>
        <v>2130</v>
      </c>
      <c r="L440" s="151">
        <v>21</v>
      </c>
      <c r="M440" s="151">
        <f>G440*(1+L440/100)</f>
        <v>0</v>
      </c>
      <c r="N440" s="142">
        <v>0</v>
      </c>
      <c r="O440" s="142">
        <f>ROUND(E440*N440,5)</f>
        <v>0</v>
      </c>
      <c r="P440" s="142">
        <v>0</v>
      </c>
      <c r="Q440" s="142">
        <f>ROUND(E440*P440,5)</f>
        <v>0</v>
      </c>
      <c r="R440" s="142"/>
      <c r="S440" s="142"/>
      <c r="T440" s="143">
        <v>0</v>
      </c>
      <c r="U440" s="142">
        <f>ROUND(E440*T440,2)</f>
        <v>0</v>
      </c>
      <c r="V440" s="137"/>
      <c r="W440" s="137"/>
      <c r="X440" s="137"/>
      <c r="Y440" s="137"/>
      <c r="Z440" s="137"/>
      <c r="AA440" s="137"/>
      <c r="AB440" s="137"/>
      <c r="AC440" s="137"/>
      <c r="AD440" s="137"/>
      <c r="AE440" s="137" t="s">
        <v>153</v>
      </c>
      <c r="AF440" s="137"/>
      <c r="AG440" s="137"/>
      <c r="AH440" s="137"/>
      <c r="AI440" s="137"/>
      <c r="AJ440" s="137"/>
      <c r="AK440" s="137"/>
      <c r="AL440" s="137"/>
      <c r="AM440" s="137"/>
      <c r="AN440" s="137"/>
      <c r="AO440" s="137"/>
      <c r="AP440" s="137"/>
      <c r="AQ440" s="137"/>
      <c r="AR440" s="137"/>
      <c r="AS440" s="137"/>
      <c r="AT440" s="137"/>
      <c r="AU440" s="137"/>
      <c r="AV440" s="137"/>
      <c r="AW440" s="137"/>
      <c r="AX440" s="137"/>
      <c r="AY440" s="137"/>
      <c r="AZ440" s="137"/>
      <c r="BA440" s="137"/>
      <c r="BB440" s="137"/>
      <c r="BC440" s="137"/>
      <c r="BD440" s="137"/>
      <c r="BE440" s="137"/>
      <c r="BF440" s="137"/>
      <c r="BG440" s="137"/>
      <c r="BH440" s="137"/>
    </row>
    <row r="441" spans="1:60" ht="22.5" outlineLevel="1" x14ac:dyDescent="0.2">
      <c r="A441" s="138"/>
      <c r="B441" s="138"/>
      <c r="C441" s="329" t="s">
        <v>363</v>
      </c>
      <c r="D441" s="330"/>
      <c r="E441" s="331"/>
      <c r="F441" s="332"/>
      <c r="G441" s="333"/>
      <c r="H441" s="151"/>
      <c r="I441" s="151"/>
      <c r="J441" s="151"/>
      <c r="K441" s="151"/>
      <c r="L441" s="151"/>
      <c r="M441" s="151"/>
      <c r="N441" s="142"/>
      <c r="O441" s="142"/>
      <c r="P441" s="142"/>
      <c r="Q441" s="142"/>
      <c r="R441" s="142"/>
      <c r="S441" s="142"/>
      <c r="T441" s="143"/>
      <c r="U441" s="142"/>
      <c r="V441" s="137"/>
      <c r="W441" s="137"/>
      <c r="X441" s="137"/>
      <c r="Y441" s="137"/>
      <c r="Z441" s="137"/>
      <c r="AA441" s="137"/>
      <c r="AB441" s="137"/>
      <c r="AC441" s="137"/>
      <c r="AD441" s="137"/>
      <c r="AE441" s="137" t="s">
        <v>160</v>
      </c>
      <c r="AF441" s="137"/>
      <c r="AG441" s="137"/>
      <c r="AH441" s="137"/>
      <c r="AI441" s="137"/>
      <c r="AJ441" s="137"/>
      <c r="AK441" s="137"/>
      <c r="AL441" s="137"/>
      <c r="AM441" s="137"/>
      <c r="AN441" s="137"/>
      <c r="AO441" s="137"/>
      <c r="AP441" s="137"/>
      <c r="AQ441" s="137"/>
      <c r="AR441" s="137"/>
      <c r="AS441" s="137"/>
      <c r="AT441" s="137"/>
      <c r="AU441" s="137"/>
      <c r="AV441" s="137"/>
      <c r="AW441" s="137"/>
      <c r="AX441" s="137"/>
      <c r="AY441" s="137"/>
      <c r="AZ441" s="137"/>
      <c r="BA441" s="140" t="str">
        <f>C441</f>
        <v>Kompletní specifikace je uvedena v projektové dokumentaci D.1.1-18 PRVKY PSV</v>
      </c>
      <c r="BB441" s="137"/>
      <c r="BC441" s="137"/>
      <c r="BD441" s="137"/>
      <c r="BE441" s="137"/>
      <c r="BF441" s="137"/>
      <c r="BG441" s="137"/>
      <c r="BH441" s="137"/>
    </row>
    <row r="442" spans="1:60" outlineLevel="1" x14ac:dyDescent="0.2">
      <c r="A442" s="138">
        <v>151</v>
      </c>
      <c r="B442" s="138" t="s">
        <v>749</v>
      </c>
      <c r="C442" s="173" t="s">
        <v>750</v>
      </c>
      <c r="D442" s="142" t="s">
        <v>185</v>
      </c>
      <c r="E442" s="147">
        <v>108</v>
      </c>
      <c r="F442" s="369"/>
      <c r="G442" s="151">
        <f>E442*F442</f>
        <v>0</v>
      </c>
      <c r="H442" s="151">
        <v>0</v>
      </c>
      <c r="I442" s="151">
        <f>ROUND(E442*H442,2)</f>
        <v>0</v>
      </c>
      <c r="J442" s="151">
        <v>1250</v>
      </c>
      <c r="K442" s="151">
        <f>ROUND(E442*J442,2)</f>
        <v>135000</v>
      </c>
      <c r="L442" s="151">
        <v>21</v>
      </c>
      <c r="M442" s="151">
        <f>G442*(1+L442/100)</f>
        <v>0</v>
      </c>
      <c r="N442" s="142">
        <v>0</v>
      </c>
      <c r="O442" s="142">
        <f>ROUND(E442*N442,5)</f>
        <v>0</v>
      </c>
      <c r="P442" s="142">
        <v>0</v>
      </c>
      <c r="Q442" s="142">
        <f>ROUND(E442*P442,5)</f>
        <v>0</v>
      </c>
      <c r="R442" s="142"/>
      <c r="S442" s="142"/>
      <c r="T442" s="143">
        <v>0</v>
      </c>
      <c r="U442" s="142">
        <f>ROUND(E442*T442,2)</f>
        <v>0</v>
      </c>
      <c r="V442" s="137"/>
      <c r="W442" s="137"/>
      <c r="X442" s="137"/>
      <c r="Y442" s="137"/>
      <c r="Z442" s="137"/>
      <c r="AA442" s="137"/>
      <c r="AB442" s="137"/>
      <c r="AC442" s="137"/>
      <c r="AD442" s="137"/>
      <c r="AE442" s="137" t="s">
        <v>153</v>
      </c>
      <c r="AF442" s="137"/>
      <c r="AG442" s="137"/>
      <c r="AH442" s="137"/>
      <c r="AI442" s="137"/>
      <c r="AJ442" s="137"/>
      <c r="AK442" s="137"/>
      <c r="AL442" s="137"/>
      <c r="AM442" s="137"/>
      <c r="AN442" s="137"/>
      <c r="AO442" s="137"/>
      <c r="AP442" s="137"/>
      <c r="AQ442" s="137"/>
      <c r="AR442" s="137"/>
      <c r="AS442" s="137"/>
      <c r="AT442" s="137"/>
      <c r="AU442" s="137"/>
      <c r="AV442" s="137"/>
      <c r="AW442" s="137"/>
      <c r="AX442" s="137"/>
      <c r="AY442" s="137"/>
      <c r="AZ442" s="137"/>
      <c r="BA442" s="137"/>
      <c r="BB442" s="137"/>
      <c r="BC442" s="137"/>
      <c r="BD442" s="137"/>
      <c r="BE442" s="137"/>
      <c r="BF442" s="137"/>
      <c r="BG442" s="137"/>
      <c r="BH442" s="137"/>
    </row>
    <row r="443" spans="1:60" ht="22.5" outlineLevel="1" x14ac:dyDescent="0.2">
      <c r="A443" s="138"/>
      <c r="B443" s="138"/>
      <c r="C443" s="329" t="s">
        <v>363</v>
      </c>
      <c r="D443" s="330"/>
      <c r="E443" s="331"/>
      <c r="F443" s="332"/>
      <c r="G443" s="333"/>
      <c r="H443" s="151"/>
      <c r="I443" s="151"/>
      <c r="J443" s="151"/>
      <c r="K443" s="151"/>
      <c r="L443" s="151"/>
      <c r="M443" s="151"/>
      <c r="N443" s="142"/>
      <c r="O443" s="142"/>
      <c r="P443" s="142"/>
      <c r="Q443" s="142"/>
      <c r="R443" s="142"/>
      <c r="S443" s="142"/>
      <c r="T443" s="143"/>
      <c r="U443" s="142"/>
      <c r="V443" s="137"/>
      <c r="W443" s="137"/>
      <c r="X443" s="137"/>
      <c r="Y443" s="137"/>
      <c r="Z443" s="137"/>
      <c r="AA443" s="137"/>
      <c r="AB443" s="137"/>
      <c r="AC443" s="137"/>
      <c r="AD443" s="137"/>
      <c r="AE443" s="137" t="s">
        <v>160</v>
      </c>
      <c r="AF443" s="137"/>
      <c r="AG443" s="137"/>
      <c r="AH443" s="137"/>
      <c r="AI443" s="137"/>
      <c r="AJ443" s="137"/>
      <c r="AK443" s="137"/>
      <c r="AL443" s="137"/>
      <c r="AM443" s="137"/>
      <c r="AN443" s="137"/>
      <c r="AO443" s="137"/>
      <c r="AP443" s="137"/>
      <c r="AQ443" s="137"/>
      <c r="AR443" s="137"/>
      <c r="AS443" s="137"/>
      <c r="AT443" s="137"/>
      <c r="AU443" s="137"/>
      <c r="AV443" s="137"/>
      <c r="AW443" s="137"/>
      <c r="AX443" s="137"/>
      <c r="AY443" s="137"/>
      <c r="AZ443" s="137"/>
      <c r="BA443" s="140" t="str">
        <f>C443</f>
        <v>Kompletní specifikace je uvedena v projektové dokumentaci D.1.1-18 PRVKY PSV</v>
      </c>
      <c r="BB443" s="137"/>
      <c r="BC443" s="137"/>
      <c r="BD443" s="137"/>
      <c r="BE443" s="137"/>
      <c r="BF443" s="137"/>
      <c r="BG443" s="137"/>
      <c r="BH443" s="137"/>
    </row>
    <row r="444" spans="1:60" outlineLevel="1" x14ac:dyDescent="0.2">
      <c r="A444" s="138">
        <v>152</v>
      </c>
      <c r="B444" s="138" t="s">
        <v>751</v>
      </c>
      <c r="C444" s="173" t="s">
        <v>752</v>
      </c>
      <c r="D444" s="142" t="s">
        <v>185</v>
      </c>
      <c r="E444" s="147">
        <v>18</v>
      </c>
      <c r="F444" s="369"/>
      <c r="G444" s="151">
        <f>E444*F444</f>
        <v>0</v>
      </c>
      <c r="H444" s="151">
        <v>0</v>
      </c>
      <c r="I444" s="151">
        <f>ROUND(E444*H444,2)</f>
        <v>0</v>
      </c>
      <c r="J444" s="151">
        <v>1150</v>
      </c>
      <c r="K444" s="151">
        <f>ROUND(E444*J444,2)</f>
        <v>20700</v>
      </c>
      <c r="L444" s="151">
        <v>21</v>
      </c>
      <c r="M444" s="151">
        <f>G444*(1+L444/100)</f>
        <v>0</v>
      </c>
      <c r="N444" s="142">
        <v>0</v>
      </c>
      <c r="O444" s="142">
        <f>ROUND(E444*N444,5)</f>
        <v>0</v>
      </c>
      <c r="P444" s="142">
        <v>0</v>
      </c>
      <c r="Q444" s="142">
        <f>ROUND(E444*P444,5)</f>
        <v>0</v>
      </c>
      <c r="R444" s="142"/>
      <c r="S444" s="142"/>
      <c r="T444" s="143">
        <v>0</v>
      </c>
      <c r="U444" s="142">
        <f>ROUND(E444*T444,2)</f>
        <v>0</v>
      </c>
      <c r="V444" s="137"/>
      <c r="W444" s="137"/>
      <c r="X444" s="137"/>
      <c r="Y444" s="137"/>
      <c r="Z444" s="137"/>
      <c r="AA444" s="137"/>
      <c r="AB444" s="137"/>
      <c r="AC444" s="137"/>
      <c r="AD444" s="137"/>
      <c r="AE444" s="137" t="s">
        <v>153</v>
      </c>
      <c r="AF444" s="137"/>
      <c r="AG444" s="137"/>
      <c r="AH444" s="137"/>
      <c r="AI444" s="137"/>
      <c r="AJ444" s="137"/>
      <c r="AK444" s="137"/>
      <c r="AL444" s="137"/>
      <c r="AM444" s="137"/>
      <c r="AN444" s="137"/>
      <c r="AO444" s="137"/>
      <c r="AP444" s="137"/>
      <c r="AQ444" s="137"/>
      <c r="AR444" s="137"/>
      <c r="AS444" s="137"/>
      <c r="AT444" s="137"/>
      <c r="AU444" s="137"/>
      <c r="AV444" s="137"/>
      <c r="AW444" s="137"/>
      <c r="AX444" s="137"/>
      <c r="AY444" s="137"/>
      <c r="AZ444" s="137"/>
      <c r="BA444" s="137"/>
      <c r="BB444" s="137"/>
      <c r="BC444" s="137"/>
      <c r="BD444" s="137"/>
      <c r="BE444" s="137"/>
      <c r="BF444" s="137"/>
      <c r="BG444" s="137"/>
      <c r="BH444" s="137"/>
    </row>
    <row r="445" spans="1:60" ht="22.5" outlineLevel="1" x14ac:dyDescent="0.2">
      <c r="A445" s="138"/>
      <c r="B445" s="138"/>
      <c r="C445" s="329" t="s">
        <v>363</v>
      </c>
      <c r="D445" s="330"/>
      <c r="E445" s="331"/>
      <c r="F445" s="332"/>
      <c r="G445" s="333"/>
      <c r="H445" s="151"/>
      <c r="I445" s="151"/>
      <c r="J445" s="151"/>
      <c r="K445" s="151"/>
      <c r="L445" s="151"/>
      <c r="M445" s="151"/>
      <c r="N445" s="142"/>
      <c r="O445" s="142"/>
      <c r="P445" s="142"/>
      <c r="Q445" s="142"/>
      <c r="R445" s="142"/>
      <c r="S445" s="142"/>
      <c r="T445" s="143"/>
      <c r="U445" s="142"/>
      <c r="V445" s="137"/>
      <c r="W445" s="137"/>
      <c r="X445" s="137"/>
      <c r="Y445" s="137"/>
      <c r="Z445" s="137"/>
      <c r="AA445" s="137"/>
      <c r="AB445" s="137"/>
      <c r="AC445" s="137"/>
      <c r="AD445" s="137"/>
      <c r="AE445" s="137" t="s">
        <v>160</v>
      </c>
      <c r="AF445" s="137"/>
      <c r="AG445" s="137"/>
      <c r="AH445" s="137"/>
      <c r="AI445" s="137"/>
      <c r="AJ445" s="137"/>
      <c r="AK445" s="137"/>
      <c r="AL445" s="137"/>
      <c r="AM445" s="137"/>
      <c r="AN445" s="137"/>
      <c r="AO445" s="137"/>
      <c r="AP445" s="137"/>
      <c r="AQ445" s="137"/>
      <c r="AR445" s="137"/>
      <c r="AS445" s="137"/>
      <c r="AT445" s="137"/>
      <c r="AU445" s="137"/>
      <c r="AV445" s="137"/>
      <c r="AW445" s="137"/>
      <c r="AX445" s="137"/>
      <c r="AY445" s="137"/>
      <c r="AZ445" s="137"/>
      <c r="BA445" s="140" t="str">
        <f>C445</f>
        <v>Kompletní specifikace je uvedena v projektové dokumentaci D.1.1-18 PRVKY PSV</v>
      </c>
      <c r="BB445" s="137"/>
      <c r="BC445" s="137"/>
      <c r="BD445" s="137"/>
      <c r="BE445" s="137"/>
      <c r="BF445" s="137"/>
      <c r="BG445" s="137"/>
      <c r="BH445" s="137"/>
    </row>
    <row r="446" spans="1:60" outlineLevel="1" x14ac:dyDescent="0.2">
      <c r="A446" s="138">
        <v>153</v>
      </c>
      <c r="B446" s="138" t="s">
        <v>753</v>
      </c>
      <c r="C446" s="173" t="s">
        <v>754</v>
      </c>
      <c r="D446" s="142" t="s">
        <v>185</v>
      </c>
      <c r="E446" s="147">
        <v>11.5</v>
      </c>
      <c r="F446" s="369"/>
      <c r="G446" s="151">
        <f>E446*F446</f>
        <v>0</v>
      </c>
      <c r="H446" s="151">
        <v>0</v>
      </c>
      <c r="I446" s="151">
        <f>ROUND(E446*H446,2)</f>
        <v>0</v>
      </c>
      <c r="J446" s="151">
        <v>455</v>
      </c>
      <c r="K446" s="151">
        <f>ROUND(E446*J446,2)</f>
        <v>5232.5</v>
      </c>
      <c r="L446" s="151">
        <v>21</v>
      </c>
      <c r="M446" s="151">
        <f>G446*(1+L446/100)</f>
        <v>0</v>
      </c>
      <c r="N446" s="142">
        <v>0</v>
      </c>
      <c r="O446" s="142">
        <f>ROUND(E446*N446,5)</f>
        <v>0</v>
      </c>
      <c r="P446" s="142">
        <v>0</v>
      </c>
      <c r="Q446" s="142">
        <f>ROUND(E446*P446,5)</f>
        <v>0</v>
      </c>
      <c r="R446" s="142"/>
      <c r="S446" s="142"/>
      <c r="T446" s="143">
        <v>0</v>
      </c>
      <c r="U446" s="142">
        <f>ROUND(E446*T446,2)</f>
        <v>0</v>
      </c>
      <c r="V446" s="137"/>
      <c r="W446" s="137"/>
      <c r="X446" s="137"/>
      <c r="Y446" s="137"/>
      <c r="Z446" s="137"/>
      <c r="AA446" s="137"/>
      <c r="AB446" s="137"/>
      <c r="AC446" s="137"/>
      <c r="AD446" s="137"/>
      <c r="AE446" s="137" t="s">
        <v>153</v>
      </c>
      <c r="AF446" s="137"/>
      <c r="AG446" s="137"/>
      <c r="AH446" s="137"/>
      <c r="AI446" s="137"/>
      <c r="AJ446" s="137"/>
      <c r="AK446" s="137"/>
      <c r="AL446" s="137"/>
      <c r="AM446" s="137"/>
      <c r="AN446" s="137"/>
      <c r="AO446" s="137"/>
      <c r="AP446" s="137"/>
      <c r="AQ446" s="137"/>
      <c r="AR446" s="137"/>
      <c r="AS446" s="137"/>
      <c r="AT446" s="137"/>
      <c r="AU446" s="137"/>
      <c r="AV446" s="137"/>
      <c r="AW446" s="137"/>
      <c r="AX446" s="137"/>
      <c r="AY446" s="137"/>
      <c r="AZ446" s="137"/>
      <c r="BA446" s="137"/>
      <c r="BB446" s="137"/>
      <c r="BC446" s="137"/>
      <c r="BD446" s="137"/>
      <c r="BE446" s="137"/>
      <c r="BF446" s="137"/>
      <c r="BG446" s="137"/>
      <c r="BH446" s="137"/>
    </row>
    <row r="447" spans="1:60" ht="22.5" outlineLevel="1" x14ac:dyDescent="0.2">
      <c r="A447" s="138"/>
      <c r="B447" s="138"/>
      <c r="C447" s="329" t="s">
        <v>363</v>
      </c>
      <c r="D447" s="330"/>
      <c r="E447" s="331"/>
      <c r="F447" s="332"/>
      <c r="G447" s="333"/>
      <c r="H447" s="151"/>
      <c r="I447" s="151"/>
      <c r="J447" s="151"/>
      <c r="K447" s="151"/>
      <c r="L447" s="151"/>
      <c r="M447" s="151"/>
      <c r="N447" s="142"/>
      <c r="O447" s="142"/>
      <c r="P447" s="142"/>
      <c r="Q447" s="142"/>
      <c r="R447" s="142"/>
      <c r="S447" s="142"/>
      <c r="T447" s="143"/>
      <c r="U447" s="142"/>
      <c r="V447" s="137"/>
      <c r="W447" s="137"/>
      <c r="X447" s="137"/>
      <c r="Y447" s="137"/>
      <c r="Z447" s="137"/>
      <c r="AA447" s="137"/>
      <c r="AB447" s="137"/>
      <c r="AC447" s="137"/>
      <c r="AD447" s="137"/>
      <c r="AE447" s="137" t="s">
        <v>160</v>
      </c>
      <c r="AF447" s="137"/>
      <c r="AG447" s="137"/>
      <c r="AH447" s="137"/>
      <c r="AI447" s="137"/>
      <c r="AJ447" s="137"/>
      <c r="AK447" s="137"/>
      <c r="AL447" s="137"/>
      <c r="AM447" s="137"/>
      <c r="AN447" s="137"/>
      <c r="AO447" s="137"/>
      <c r="AP447" s="137"/>
      <c r="AQ447" s="137"/>
      <c r="AR447" s="137"/>
      <c r="AS447" s="137"/>
      <c r="AT447" s="137"/>
      <c r="AU447" s="137"/>
      <c r="AV447" s="137"/>
      <c r="AW447" s="137"/>
      <c r="AX447" s="137"/>
      <c r="AY447" s="137"/>
      <c r="AZ447" s="137"/>
      <c r="BA447" s="140" t="str">
        <f>C447</f>
        <v>Kompletní specifikace je uvedena v projektové dokumentaci D.1.1-18 PRVKY PSV</v>
      </c>
      <c r="BB447" s="137"/>
      <c r="BC447" s="137"/>
      <c r="BD447" s="137"/>
      <c r="BE447" s="137"/>
      <c r="BF447" s="137"/>
      <c r="BG447" s="137"/>
      <c r="BH447" s="137"/>
    </row>
    <row r="448" spans="1:60" x14ac:dyDescent="0.2">
      <c r="A448" s="139" t="s">
        <v>148</v>
      </c>
      <c r="B448" s="139" t="s">
        <v>101</v>
      </c>
      <c r="C448" s="174" t="s">
        <v>102</v>
      </c>
      <c r="D448" s="144"/>
      <c r="E448" s="149"/>
      <c r="F448" s="152"/>
      <c r="G448" s="152">
        <f>SUMIF(AE449:AE456,"&lt;&gt;NOR",G449:G456)</f>
        <v>0</v>
      </c>
      <c r="H448" s="152"/>
      <c r="I448" s="152">
        <f>SUM(I449:I456)</f>
        <v>0</v>
      </c>
      <c r="J448" s="152"/>
      <c r="K448" s="152">
        <f>SUM(K449:K456)</f>
        <v>26475</v>
      </c>
      <c r="L448" s="152"/>
      <c r="M448" s="152">
        <f>SUM(M449:M456)</f>
        <v>0</v>
      </c>
      <c r="N448" s="144"/>
      <c r="O448" s="144">
        <f>SUM(O449:O456)</f>
        <v>0</v>
      </c>
      <c r="P448" s="144"/>
      <c r="Q448" s="144">
        <f>SUM(Q449:Q456)</f>
        <v>0</v>
      </c>
      <c r="R448" s="144"/>
      <c r="S448" s="144"/>
      <c r="T448" s="145"/>
      <c r="U448" s="144">
        <f>SUM(U449:U456)</f>
        <v>0</v>
      </c>
      <c r="AE448" t="s">
        <v>149</v>
      </c>
    </row>
    <row r="449" spans="1:60" outlineLevel="1" x14ac:dyDescent="0.2">
      <c r="A449" s="138">
        <v>154</v>
      </c>
      <c r="B449" s="138" t="s">
        <v>755</v>
      </c>
      <c r="C449" s="173" t="s">
        <v>756</v>
      </c>
      <c r="D449" s="142" t="s">
        <v>197</v>
      </c>
      <c r="E449" s="147">
        <v>3</v>
      </c>
      <c r="F449" s="369"/>
      <c r="G449" s="151">
        <f>E449*F449</f>
        <v>0</v>
      </c>
      <c r="H449" s="151">
        <v>0</v>
      </c>
      <c r="I449" s="151">
        <f>ROUND(E449*H449,2)</f>
        <v>0</v>
      </c>
      <c r="J449" s="151">
        <v>850</v>
      </c>
      <c r="K449" s="151">
        <f>ROUND(E449*J449,2)</f>
        <v>2550</v>
      </c>
      <c r="L449" s="151">
        <v>21</v>
      </c>
      <c r="M449" s="151">
        <f>G449*(1+L449/100)</f>
        <v>0</v>
      </c>
      <c r="N449" s="142">
        <v>0</v>
      </c>
      <c r="O449" s="142">
        <f>ROUND(E449*N449,5)</f>
        <v>0</v>
      </c>
      <c r="P449" s="142">
        <v>0</v>
      </c>
      <c r="Q449" s="142">
        <f>ROUND(E449*P449,5)</f>
        <v>0</v>
      </c>
      <c r="R449" s="142"/>
      <c r="S449" s="142"/>
      <c r="T449" s="143">
        <v>0</v>
      </c>
      <c r="U449" s="142">
        <f>ROUND(E449*T449,2)</f>
        <v>0</v>
      </c>
      <c r="V449" s="137"/>
      <c r="W449" s="137"/>
      <c r="X449" s="137"/>
      <c r="Y449" s="137"/>
      <c r="Z449" s="137"/>
      <c r="AA449" s="137"/>
      <c r="AB449" s="137"/>
      <c r="AC449" s="137"/>
      <c r="AD449" s="137"/>
      <c r="AE449" s="137" t="s">
        <v>153</v>
      </c>
      <c r="AF449" s="137"/>
      <c r="AG449" s="137"/>
      <c r="AH449" s="137"/>
      <c r="AI449" s="137"/>
      <c r="AJ449" s="137"/>
      <c r="AK449" s="137"/>
      <c r="AL449" s="137"/>
      <c r="AM449" s="137"/>
      <c r="AN449" s="137"/>
      <c r="AO449" s="137"/>
      <c r="AP449" s="137"/>
      <c r="AQ449" s="137"/>
      <c r="AR449" s="137"/>
      <c r="AS449" s="137"/>
      <c r="AT449" s="137"/>
      <c r="AU449" s="137"/>
      <c r="AV449" s="137"/>
      <c r="AW449" s="137"/>
      <c r="AX449" s="137"/>
      <c r="AY449" s="137"/>
      <c r="AZ449" s="137"/>
      <c r="BA449" s="137"/>
      <c r="BB449" s="137"/>
      <c r="BC449" s="137"/>
      <c r="BD449" s="137"/>
      <c r="BE449" s="137"/>
      <c r="BF449" s="137"/>
      <c r="BG449" s="137"/>
      <c r="BH449" s="137"/>
    </row>
    <row r="450" spans="1:60" ht="22.5" outlineLevel="1" x14ac:dyDescent="0.2">
      <c r="A450" s="138"/>
      <c r="B450" s="138"/>
      <c r="C450" s="329" t="s">
        <v>363</v>
      </c>
      <c r="D450" s="330"/>
      <c r="E450" s="331"/>
      <c r="F450" s="332"/>
      <c r="G450" s="333"/>
      <c r="H450" s="151"/>
      <c r="I450" s="151"/>
      <c r="J450" s="151"/>
      <c r="K450" s="151"/>
      <c r="L450" s="151"/>
      <c r="M450" s="151"/>
      <c r="N450" s="142"/>
      <c r="O450" s="142"/>
      <c r="P450" s="142"/>
      <c r="Q450" s="142"/>
      <c r="R450" s="142"/>
      <c r="S450" s="142"/>
      <c r="T450" s="143"/>
      <c r="U450" s="142"/>
      <c r="V450" s="137"/>
      <c r="W450" s="137"/>
      <c r="X450" s="137"/>
      <c r="Y450" s="137"/>
      <c r="Z450" s="137"/>
      <c r="AA450" s="137"/>
      <c r="AB450" s="137"/>
      <c r="AC450" s="137"/>
      <c r="AD450" s="137"/>
      <c r="AE450" s="137" t="s">
        <v>160</v>
      </c>
      <c r="AF450" s="137"/>
      <c r="AG450" s="137"/>
      <c r="AH450" s="137"/>
      <c r="AI450" s="137"/>
      <c r="AJ450" s="137"/>
      <c r="AK450" s="137"/>
      <c r="AL450" s="137"/>
      <c r="AM450" s="137"/>
      <c r="AN450" s="137"/>
      <c r="AO450" s="137"/>
      <c r="AP450" s="137"/>
      <c r="AQ450" s="137"/>
      <c r="AR450" s="137"/>
      <c r="AS450" s="137"/>
      <c r="AT450" s="137"/>
      <c r="AU450" s="137"/>
      <c r="AV450" s="137"/>
      <c r="AW450" s="137"/>
      <c r="AX450" s="137"/>
      <c r="AY450" s="137"/>
      <c r="AZ450" s="137"/>
      <c r="BA450" s="140" t="str">
        <f>C450</f>
        <v>Kompletní specifikace je uvedena v projektové dokumentaci D.1.1-18 PRVKY PSV</v>
      </c>
      <c r="BB450" s="137"/>
      <c r="BC450" s="137"/>
      <c r="BD450" s="137"/>
      <c r="BE450" s="137"/>
      <c r="BF450" s="137"/>
      <c r="BG450" s="137"/>
      <c r="BH450" s="137"/>
    </row>
    <row r="451" spans="1:60" outlineLevel="1" x14ac:dyDescent="0.2">
      <c r="A451" s="138">
        <v>155</v>
      </c>
      <c r="B451" s="138" t="s">
        <v>757</v>
      </c>
      <c r="C451" s="173" t="s">
        <v>758</v>
      </c>
      <c r="D451" s="142" t="s">
        <v>197</v>
      </c>
      <c r="E451" s="147">
        <v>1</v>
      </c>
      <c r="F451" s="369"/>
      <c r="G451" s="151">
        <f>E451*F451</f>
        <v>0</v>
      </c>
      <c r="H451" s="151">
        <v>0</v>
      </c>
      <c r="I451" s="151">
        <f>ROUND(E451*H451,2)</f>
        <v>0</v>
      </c>
      <c r="J451" s="151">
        <v>5850</v>
      </c>
      <c r="K451" s="151">
        <f>ROUND(E451*J451,2)</f>
        <v>5850</v>
      </c>
      <c r="L451" s="151">
        <v>21</v>
      </c>
      <c r="M451" s="151">
        <f>G451*(1+L451/100)</f>
        <v>0</v>
      </c>
      <c r="N451" s="142">
        <v>0</v>
      </c>
      <c r="O451" s="142">
        <f>ROUND(E451*N451,5)</f>
        <v>0</v>
      </c>
      <c r="P451" s="142">
        <v>0</v>
      </c>
      <c r="Q451" s="142">
        <f>ROUND(E451*P451,5)</f>
        <v>0</v>
      </c>
      <c r="R451" s="142"/>
      <c r="S451" s="142"/>
      <c r="T451" s="143">
        <v>0</v>
      </c>
      <c r="U451" s="142">
        <f>ROUND(E451*T451,2)</f>
        <v>0</v>
      </c>
      <c r="V451" s="137"/>
      <c r="W451" s="137"/>
      <c r="X451" s="137"/>
      <c r="Y451" s="137"/>
      <c r="Z451" s="137"/>
      <c r="AA451" s="137"/>
      <c r="AB451" s="137"/>
      <c r="AC451" s="137"/>
      <c r="AD451" s="137"/>
      <c r="AE451" s="137" t="s">
        <v>153</v>
      </c>
      <c r="AF451" s="137"/>
      <c r="AG451" s="137"/>
      <c r="AH451" s="137"/>
      <c r="AI451" s="137"/>
      <c r="AJ451" s="137"/>
      <c r="AK451" s="137"/>
      <c r="AL451" s="137"/>
      <c r="AM451" s="137"/>
      <c r="AN451" s="137"/>
      <c r="AO451" s="137"/>
      <c r="AP451" s="137"/>
      <c r="AQ451" s="137"/>
      <c r="AR451" s="137"/>
      <c r="AS451" s="137"/>
      <c r="AT451" s="137"/>
      <c r="AU451" s="137"/>
      <c r="AV451" s="137"/>
      <c r="AW451" s="137"/>
      <c r="AX451" s="137"/>
      <c r="AY451" s="137"/>
      <c r="AZ451" s="137"/>
      <c r="BA451" s="137"/>
      <c r="BB451" s="137"/>
      <c r="BC451" s="137"/>
      <c r="BD451" s="137"/>
      <c r="BE451" s="137"/>
      <c r="BF451" s="137"/>
      <c r="BG451" s="137"/>
      <c r="BH451" s="137"/>
    </row>
    <row r="452" spans="1:60" ht="22.5" outlineLevel="1" x14ac:dyDescent="0.2">
      <c r="A452" s="138"/>
      <c r="B452" s="138"/>
      <c r="C452" s="329" t="s">
        <v>363</v>
      </c>
      <c r="D452" s="330"/>
      <c r="E452" s="331"/>
      <c r="F452" s="332"/>
      <c r="G452" s="333"/>
      <c r="H452" s="151"/>
      <c r="I452" s="151"/>
      <c r="J452" s="151"/>
      <c r="K452" s="151"/>
      <c r="L452" s="151"/>
      <c r="M452" s="151"/>
      <c r="N452" s="142"/>
      <c r="O452" s="142"/>
      <c r="P452" s="142"/>
      <c r="Q452" s="142"/>
      <c r="R452" s="142"/>
      <c r="S452" s="142"/>
      <c r="T452" s="143"/>
      <c r="U452" s="142"/>
      <c r="V452" s="137"/>
      <c r="W452" s="137"/>
      <c r="X452" s="137"/>
      <c r="Y452" s="137"/>
      <c r="Z452" s="137"/>
      <c r="AA452" s="137"/>
      <c r="AB452" s="137"/>
      <c r="AC452" s="137"/>
      <c r="AD452" s="137"/>
      <c r="AE452" s="137" t="s">
        <v>160</v>
      </c>
      <c r="AF452" s="137"/>
      <c r="AG452" s="137"/>
      <c r="AH452" s="137"/>
      <c r="AI452" s="137"/>
      <c r="AJ452" s="137"/>
      <c r="AK452" s="137"/>
      <c r="AL452" s="137"/>
      <c r="AM452" s="137"/>
      <c r="AN452" s="137"/>
      <c r="AO452" s="137"/>
      <c r="AP452" s="137"/>
      <c r="AQ452" s="137"/>
      <c r="AR452" s="137"/>
      <c r="AS452" s="137"/>
      <c r="AT452" s="137"/>
      <c r="AU452" s="137"/>
      <c r="AV452" s="137"/>
      <c r="AW452" s="137"/>
      <c r="AX452" s="137"/>
      <c r="AY452" s="137"/>
      <c r="AZ452" s="137"/>
      <c r="BA452" s="140" t="str">
        <f>C452</f>
        <v>Kompletní specifikace je uvedena v projektové dokumentaci D.1.1-18 PRVKY PSV</v>
      </c>
      <c r="BB452" s="137"/>
      <c r="BC452" s="137"/>
      <c r="BD452" s="137"/>
      <c r="BE452" s="137"/>
      <c r="BF452" s="137"/>
      <c r="BG452" s="137"/>
      <c r="BH452" s="137"/>
    </row>
    <row r="453" spans="1:60" ht="22.5" outlineLevel="1" x14ac:dyDescent="0.2">
      <c r="A453" s="138">
        <v>156</v>
      </c>
      <c r="B453" s="138" t="s">
        <v>759</v>
      </c>
      <c r="C453" s="173" t="s">
        <v>760</v>
      </c>
      <c r="D453" s="142" t="s">
        <v>152</v>
      </c>
      <c r="E453" s="147">
        <v>6</v>
      </c>
      <c r="F453" s="369"/>
      <c r="G453" s="151">
        <f>E453*F453</f>
        <v>0</v>
      </c>
      <c r="H453" s="151">
        <v>0</v>
      </c>
      <c r="I453" s="151">
        <f>ROUND(E453*H453,2)</f>
        <v>0</v>
      </c>
      <c r="J453" s="151">
        <v>850</v>
      </c>
      <c r="K453" s="151">
        <f>ROUND(E453*J453,2)</f>
        <v>5100</v>
      </c>
      <c r="L453" s="151">
        <v>21</v>
      </c>
      <c r="M453" s="151">
        <f>G453*(1+L453/100)</f>
        <v>0</v>
      </c>
      <c r="N453" s="142">
        <v>0</v>
      </c>
      <c r="O453" s="142">
        <f>ROUND(E453*N453,5)</f>
        <v>0</v>
      </c>
      <c r="P453" s="142">
        <v>0</v>
      </c>
      <c r="Q453" s="142">
        <f>ROUND(E453*P453,5)</f>
        <v>0</v>
      </c>
      <c r="R453" s="142"/>
      <c r="S453" s="142"/>
      <c r="T453" s="143">
        <v>0</v>
      </c>
      <c r="U453" s="142">
        <f>ROUND(E453*T453,2)</f>
        <v>0</v>
      </c>
      <c r="V453" s="137"/>
      <c r="W453" s="137"/>
      <c r="X453" s="137"/>
      <c r="Y453" s="137"/>
      <c r="Z453" s="137"/>
      <c r="AA453" s="137"/>
      <c r="AB453" s="137"/>
      <c r="AC453" s="137"/>
      <c r="AD453" s="137"/>
      <c r="AE453" s="137" t="s">
        <v>153</v>
      </c>
      <c r="AF453" s="137"/>
      <c r="AG453" s="137"/>
      <c r="AH453" s="137"/>
      <c r="AI453" s="137"/>
      <c r="AJ453" s="137"/>
      <c r="AK453" s="137"/>
      <c r="AL453" s="137"/>
      <c r="AM453" s="137"/>
      <c r="AN453" s="137"/>
      <c r="AO453" s="137"/>
      <c r="AP453" s="137"/>
      <c r="AQ453" s="137"/>
      <c r="AR453" s="137"/>
      <c r="AS453" s="137"/>
      <c r="AT453" s="137"/>
      <c r="AU453" s="137"/>
      <c r="AV453" s="137"/>
      <c r="AW453" s="137"/>
      <c r="AX453" s="137"/>
      <c r="AY453" s="137"/>
      <c r="AZ453" s="137"/>
      <c r="BA453" s="137"/>
      <c r="BB453" s="137"/>
      <c r="BC453" s="137"/>
      <c r="BD453" s="137"/>
      <c r="BE453" s="137"/>
      <c r="BF453" s="137"/>
      <c r="BG453" s="137"/>
      <c r="BH453" s="137"/>
    </row>
    <row r="454" spans="1:60" outlineLevel="1" x14ac:dyDescent="0.2">
      <c r="A454" s="138"/>
      <c r="B454" s="138"/>
      <c r="C454" s="176" t="s">
        <v>761</v>
      </c>
      <c r="D454" s="175"/>
      <c r="E454" s="148">
        <v>6</v>
      </c>
      <c r="F454" s="151"/>
      <c r="G454" s="151"/>
      <c r="H454" s="151"/>
      <c r="I454" s="151"/>
      <c r="J454" s="151"/>
      <c r="K454" s="151"/>
      <c r="L454" s="151"/>
      <c r="M454" s="151"/>
      <c r="N454" s="142"/>
      <c r="O454" s="142"/>
      <c r="P454" s="142"/>
      <c r="Q454" s="142"/>
      <c r="R454" s="142"/>
      <c r="S454" s="142"/>
      <c r="T454" s="143"/>
      <c r="U454" s="142"/>
      <c r="V454" s="137"/>
      <c r="W454" s="137"/>
      <c r="X454" s="137"/>
      <c r="Y454" s="137"/>
      <c r="Z454" s="137"/>
      <c r="AA454" s="137"/>
      <c r="AB454" s="137"/>
      <c r="AC454" s="137"/>
      <c r="AD454" s="137"/>
      <c r="AE454" s="137" t="s">
        <v>155</v>
      </c>
      <c r="AF454" s="137">
        <v>0</v>
      </c>
      <c r="AG454" s="137"/>
      <c r="AH454" s="137"/>
      <c r="AI454" s="137"/>
      <c r="AJ454" s="137"/>
      <c r="AK454" s="137"/>
      <c r="AL454" s="137"/>
      <c r="AM454" s="137"/>
      <c r="AN454" s="137"/>
      <c r="AO454" s="137"/>
      <c r="AP454" s="137"/>
      <c r="AQ454" s="137"/>
      <c r="AR454" s="137"/>
      <c r="AS454" s="137"/>
      <c r="AT454" s="137"/>
      <c r="AU454" s="137"/>
      <c r="AV454" s="137"/>
      <c r="AW454" s="137"/>
      <c r="AX454" s="137"/>
      <c r="AY454" s="137"/>
      <c r="AZ454" s="137"/>
      <c r="BA454" s="137"/>
      <c r="BB454" s="137"/>
      <c r="BC454" s="137"/>
      <c r="BD454" s="137"/>
      <c r="BE454" s="137"/>
      <c r="BF454" s="137"/>
      <c r="BG454" s="137"/>
      <c r="BH454" s="137"/>
    </row>
    <row r="455" spans="1:60" outlineLevel="1" x14ac:dyDescent="0.2">
      <c r="A455" s="138">
        <v>157</v>
      </c>
      <c r="B455" s="138" t="s">
        <v>762</v>
      </c>
      <c r="C455" s="173" t="s">
        <v>763</v>
      </c>
      <c r="D455" s="142" t="s">
        <v>197</v>
      </c>
      <c r="E455" s="147">
        <v>1</v>
      </c>
      <c r="F455" s="369"/>
      <c r="G455" s="151">
        <f t="shared" ref="G455:G456" si="23">E455*F455</f>
        <v>0</v>
      </c>
      <c r="H455" s="151">
        <v>0</v>
      </c>
      <c r="I455" s="151">
        <f>ROUND(E455*H455,2)</f>
        <v>0</v>
      </c>
      <c r="J455" s="151">
        <v>5265</v>
      </c>
      <c r="K455" s="151">
        <f>ROUND(E455*J455,2)</f>
        <v>5265</v>
      </c>
      <c r="L455" s="151">
        <v>21</v>
      </c>
      <c r="M455" s="151">
        <f>G455*(1+L455/100)</f>
        <v>0</v>
      </c>
      <c r="N455" s="142">
        <v>0</v>
      </c>
      <c r="O455" s="142">
        <f>ROUND(E455*N455,5)</f>
        <v>0</v>
      </c>
      <c r="P455" s="142">
        <v>0</v>
      </c>
      <c r="Q455" s="142">
        <f>ROUND(E455*P455,5)</f>
        <v>0</v>
      </c>
      <c r="R455" s="142"/>
      <c r="S455" s="142"/>
      <c r="T455" s="143">
        <v>0</v>
      </c>
      <c r="U455" s="142">
        <f>ROUND(E455*T455,2)</f>
        <v>0</v>
      </c>
      <c r="V455" s="137"/>
      <c r="W455" s="137"/>
      <c r="X455" s="137"/>
      <c r="Y455" s="137"/>
      <c r="Z455" s="137"/>
      <c r="AA455" s="137"/>
      <c r="AB455" s="137"/>
      <c r="AC455" s="137"/>
      <c r="AD455" s="137"/>
      <c r="AE455" s="137" t="s">
        <v>153</v>
      </c>
      <c r="AF455" s="137"/>
      <c r="AG455" s="137"/>
      <c r="AH455" s="137"/>
      <c r="AI455" s="137"/>
      <c r="AJ455" s="137"/>
      <c r="AK455" s="137"/>
      <c r="AL455" s="137"/>
      <c r="AM455" s="137"/>
      <c r="AN455" s="137"/>
      <c r="AO455" s="137"/>
      <c r="AP455" s="137"/>
      <c r="AQ455" s="137"/>
      <c r="AR455" s="137"/>
      <c r="AS455" s="137"/>
      <c r="AT455" s="137"/>
      <c r="AU455" s="137"/>
      <c r="AV455" s="137"/>
      <c r="AW455" s="137"/>
      <c r="AX455" s="137"/>
      <c r="AY455" s="137"/>
      <c r="AZ455" s="137"/>
      <c r="BA455" s="137"/>
      <c r="BB455" s="137"/>
      <c r="BC455" s="137"/>
      <c r="BD455" s="137"/>
      <c r="BE455" s="137"/>
      <c r="BF455" s="137"/>
      <c r="BG455" s="137"/>
      <c r="BH455" s="137"/>
    </row>
    <row r="456" spans="1:60" outlineLevel="1" x14ac:dyDescent="0.2">
      <c r="A456" s="138">
        <v>158</v>
      </c>
      <c r="B456" s="138" t="s">
        <v>764</v>
      </c>
      <c r="C456" s="173" t="s">
        <v>765</v>
      </c>
      <c r="D456" s="142" t="s">
        <v>197</v>
      </c>
      <c r="E456" s="147">
        <v>2</v>
      </c>
      <c r="F456" s="369"/>
      <c r="G456" s="151">
        <f t="shared" si="23"/>
        <v>0</v>
      </c>
      <c r="H456" s="151">
        <v>0</v>
      </c>
      <c r="I456" s="151">
        <f>ROUND(E456*H456,2)</f>
        <v>0</v>
      </c>
      <c r="J456" s="151">
        <v>3855</v>
      </c>
      <c r="K456" s="151">
        <f>ROUND(E456*J456,2)</f>
        <v>7710</v>
      </c>
      <c r="L456" s="151">
        <v>21</v>
      </c>
      <c r="M456" s="151">
        <f>G456*(1+L456/100)</f>
        <v>0</v>
      </c>
      <c r="N456" s="142">
        <v>0</v>
      </c>
      <c r="O456" s="142">
        <f>ROUND(E456*N456,5)</f>
        <v>0</v>
      </c>
      <c r="P456" s="142">
        <v>0</v>
      </c>
      <c r="Q456" s="142">
        <f>ROUND(E456*P456,5)</f>
        <v>0</v>
      </c>
      <c r="R456" s="142"/>
      <c r="S456" s="142"/>
      <c r="T456" s="143">
        <v>0</v>
      </c>
      <c r="U456" s="142">
        <f>ROUND(E456*T456,2)</f>
        <v>0</v>
      </c>
      <c r="V456" s="137"/>
      <c r="W456" s="137"/>
      <c r="X456" s="137"/>
      <c r="Y456" s="137"/>
      <c r="Z456" s="137"/>
      <c r="AA456" s="137"/>
      <c r="AB456" s="137"/>
      <c r="AC456" s="137"/>
      <c r="AD456" s="137"/>
      <c r="AE456" s="137" t="s">
        <v>153</v>
      </c>
      <c r="AF456" s="137"/>
      <c r="AG456" s="137"/>
      <c r="AH456" s="137"/>
      <c r="AI456" s="137"/>
      <c r="AJ456" s="137"/>
      <c r="AK456" s="137"/>
      <c r="AL456" s="137"/>
      <c r="AM456" s="137"/>
      <c r="AN456" s="137"/>
      <c r="AO456" s="137"/>
      <c r="AP456" s="137"/>
      <c r="AQ456" s="137"/>
      <c r="AR456" s="137"/>
      <c r="AS456" s="137"/>
      <c r="AT456" s="137"/>
      <c r="AU456" s="137"/>
      <c r="AV456" s="137"/>
      <c r="AW456" s="137"/>
      <c r="AX456" s="137"/>
      <c r="AY456" s="137"/>
      <c r="AZ456" s="137"/>
      <c r="BA456" s="137"/>
      <c r="BB456" s="137"/>
      <c r="BC456" s="137"/>
      <c r="BD456" s="137"/>
      <c r="BE456" s="137"/>
      <c r="BF456" s="137"/>
      <c r="BG456" s="137"/>
      <c r="BH456" s="137"/>
    </row>
    <row r="457" spans="1:60" x14ac:dyDescent="0.2">
      <c r="A457" s="139" t="s">
        <v>148</v>
      </c>
      <c r="B457" s="139" t="s">
        <v>103</v>
      </c>
      <c r="C457" s="174" t="s">
        <v>104</v>
      </c>
      <c r="D457" s="144"/>
      <c r="E457" s="149"/>
      <c r="F457" s="152"/>
      <c r="G457" s="152">
        <f>SUMIF(AE458:AE472,"&lt;&gt;NOR",G458:G472)</f>
        <v>0</v>
      </c>
      <c r="H457" s="152"/>
      <c r="I457" s="152">
        <f>SUM(I458:I472)</f>
        <v>2224</v>
      </c>
      <c r="J457" s="152"/>
      <c r="K457" s="152">
        <f>SUM(K458:K472)</f>
        <v>118500.2</v>
      </c>
      <c r="L457" s="152"/>
      <c r="M457" s="152">
        <f>SUM(M458:M472)</f>
        <v>0</v>
      </c>
      <c r="N457" s="144"/>
      <c r="O457" s="144">
        <f>SUM(O458:O472)</f>
        <v>0.02</v>
      </c>
      <c r="P457" s="144"/>
      <c r="Q457" s="144">
        <f>SUM(Q458:Q472)</f>
        <v>0.4</v>
      </c>
      <c r="R457" s="144"/>
      <c r="S457" s="144"/>
      <c r="T457" s="145"/>
      <c r="U457" s="144">
        <f>SUM(U458:U472)</f>
        <v>17.97</v>
      </c>
      <c r="AE457" t="s">
        <v>149</v>
      </c>
    </row>
    <row r="458" spans="1:60" outlineLevel="1" x14ac:dyDescent="0.2">
      <c r="A458" s="138">
        <v>159</v>
      </c>
      <c r="B458" s="138" t="s">
        <v>766</v>
      </c>
      <c r="C458" s="173" t="s">
        <v>767</v>
      </c>
      <c r="D458" s="142" t="s">
        <v>768</v>
      </c>
      <c r="E458" s="147">
        <v>400</v>
      </c>
      <c r="F458" s="369"/>
      <c r="G458" s="151">
        <f>E458*F458</f>
        <v>0</v>
      </c>
      <c r="H458" s="151">
        <v>5.56</v>
      </c>
      <c r="I458" s="151">
        <f>ROUND(E458*H458,2)</f>
        <v>2224</v>
      </c>
      <c r="J458" s="151">
        <v>21.34</v>
      </c>
      <c r="K458" s="151">
        <f>ROUND(E458*J458,2)</f>
        <v>8536</v>
      </c>
      <c r="L458" s="151">
        <v>21</v>
      </c>
      <c r="M458" s="151">
        <f>G458*(1+L458/100)</f>
        <v>0</v>
      </c>
      <c r="N458" s="142">
        <v>5.0000000000000002E-5</v>
      </c>
      <c r="O458" s="142">
        <f>ROUND(E458*N458,5)</f>
        <v>0.02</v>
      </c>
      <c r="P458" s="142">
        <v>1E-3</v>
      </c>
      <c r="Q458" s="142">
        <f>ROUND(E458*P458,5)</f>
        <v>0.4</v>
      </c>
      <c r="R458" s="142"/>
      <c r="S458" s="142"/>
      <c r="T458" s="143">
        <v>4.1000000000000002E-2</v>
      </c>
      <c r="U458" s="142">
        <f>ROUND(E458*T458,2)</f>
        <v>16.399999999999999</v>
      </c>
      <c r="V458" s="137"/>
      <c r="W458" s="137"/>
      <c r="X458" s="137"/>
      <c r="Y458" s="137"/>
      <c r="Z458" s="137"/>
      <c r="AA458" s="137"/>
      <c r="AB458" s="137"/>
      <c r="AC458" s="137"/>
      <c r="AD458" s="137"/>
      <c r="AE458" s="137" t="s">
        <v>153</v>
      </c>
      <c r="AF458" s="137"/>
      <c r="AG458" s="137"/>
      <c r="AH458" s="137"/>
      <c r="AI458" s="137"/>
      <c r="AJ458" s="137"/>
      <c r="AK458" s="137"/>
      <c r="AL458" s="137"/>
      <c r="AM458" s="137"/>
      <c r="AN458" s="137"/>
      <c r="AO458" s="137"/>
      <c r="AP458" s="137"/>
      <c r="AQ458" s="137"/>
      <c r="AR458" s="137"/>
      <c r="AS458" s="137"/>
      <c r="AT458" s="137"/>
      <c r="AU458" s="137"/>
      <c r="AV458" s="137"/>
      <c r="AW458" s="137"/>
      <c r="AX458" s="137"/>
      <c r="AY458" s="137"/>
      <c r="AZ458" s="137"/>
      <c r="BA458" s="137"/>
      <c r="BB458" s="137"/>
      <c r="BC458" s="137"/>
      <c r="BD458" s="137"/>
      <c r="BE458" s="137"/>
      <c r="BF458" s="137"/>
      <c r="BG458" s="137"/>
      <c r="BH458" s="137"/>
    </row>
    <row r="459" spans="1:60" outlineLevel="1" x14ac:dyDescent="0.2">
      <c r="A459" s="138"/>
      <c r="B459" s="138"/>
      <c r="C459" s="176" t="s">
        <v>769</v>
      </c>
      <c r="D459" s="175"/>
      <c r="E459" s="148">
        <v>250</v>
      </c>
      <c r="F459" s="151"/>
      <c r="G459" s="151"/>
      <c r="H459" s="151"/>
      <c r="I459" s="151"/>
      <c r="J459" s="151"/>
      <c r="K459" s="151"/>
      <c r="L459" s="151"/>
      <c r="M459" s="151"/>
      <c r="N459" s="142"/>
      <c r="O459" s="142"/>
      <c r="P459" s="142"/>
      <c r="Q459" s="142"/>
      <c r="R459" s="142"/>
      <c r="S459" s="142"/>
      <c r="T459" s="143"/>
      <c r="U459" s="142"/>
      <c r="V459" s="137"/>
      <c r="W459" s="137"/>
      <c r="X459" s="137"/>
      <c r="Y459" s="137"/>
      <c r="Z459" s="137"/>
      <c r="AA459" s="137"/>
      <c r="AB459" s="137"/>
      <c r="AC459" s="137"/>
      <c r="AD459" s="137"/>
      <c r="AE459" s="137" t="s">
        <v>155</v>
      </c>
      <c r="AF459" s="137">
        <v>0</v>
      </c>
      <c r="AG459" s="137"/>
      <c r="AH459" s="137"/>
      <c r="AI459" s="137"/>
      <c r="AJ459" s="137"/>
      <c r="AK459" s="137"/>
      <c r="AL459" s="137"/>
      <c r="AM459" s="137"/>
      <c r="AN459" s="137"/>
      <c r="AO459" s="137"/>
      <c r="AP459" s="137"/>
      <c r="AQ459" s="137"/>
      <c r="AR459" s="137"/>
      <c r="AS459" s="137"/>
      <c r="AT459" s="137"/>
      <c r="AU459" s="137"/>
      <c r="AV459" s="137"/>
      <c r="AW459" s="137"/>
      <c r="AX459" s="137"/>
      <c r="AY459" s="137"/>
      <c r="AZ459" s="137"/>
      <c r="BA459" s="137"/>
      <c r="BB459" s="137"/>
      <c r="BC459" s="137"/>
      <c r="BD459" s="137"/>
      <c r="BE459" s="137"/>
      <c r="BF459" s="137"/>
      <c r="BG459" s="137"/>
      <c r="BH459" s="137"/>
    </row>
    <row r="460" spans="1:60" outlineLevel="1" x14ac:dyDescent="0.2">
      <c r="A460" s="138"/>
      <c r="B460" s="138"/>
      <c r="C460" s="176" t="s">
        <v>770</v>
      </c>
      <c r="D460" s="175"/>
      <c r="E460" s="148">
        <v>150</v>
      </c>
      <c r="F460" s="151"/>
      <c r="G460" s="151"/>
      <c r="H460" s="151"/>
      <c r="I460" s="151"/>
      <c r="J460" s="151"/>
      <c r="K460" s="151"/>
      <c r="L460" s="151"/>
      <c r="M460" s="151"/>
      <c r="N460" s="142"/>
      <c r="O460" s="142"/>
      <c r="P460" s="142"/>
      <c r="Q460" s="142"/>
      <c r="R460" s="142"/>
      <c r="S460" s="142"/>
      <c r="T460" s="143"/>
      <c r="U460" s="142"/>
      <c r="V460" s="137"/>
      <c r="W460" s="137"/>
      <c r="X460" s="137"/>
      <c r="Y460" s="137"/>
      <c r="Z460" s="137"/>
      <c r="AA460" s="137"/>
      <c r="AB460" s="137"/>
      <c r="AC460" s="137"/>
      <c r="AD460" s="137"/>
      <c r="AE460" s="137" t="s">
        <v>155</v>
      </c>
      <c r="AF460" s="137">
        <v>0</v>
      </c>
      <c r="AG460" s="137"/>
      <c r="AH460" s="137"/>
      <c r="AI460" s="137"/>
      <c r="AJ460" s="137"/>
      <c r="AK460" s="137"/>
      <c r="AL460" s="137"/>
      <c r="AM460" s="137"/>
      <c r="AN460" s="137"/>
      <c r="AO460" s="137"/>
      <c r="AP460" s="137"/>
      <c r="AQ460" s="137"/>
      <c r="AR460" s="137"/>
      <c r="AS460" s="137"/>
      <c r="AT460" s="137"/>
      <c r="AU460" s="137"/>
      <c r="AV460" s="137"/>
      <c r="AW460" s="137"/>
      <c r="AX460" s="137"/>
      <c r="AY460" s="137"/>
      <c r="AZ460" s="137"/>
      <c r="BA460" s="137"/>
      <c r="BB460" s="137"/>
      <c r="BC460" s="137"/>
      <c r="BD460" s="137"/>
      <c r="BE460" s="137"/>
      <c r="BF460" s="137"/>
      <c r="BG460" s="137"/>
      <c r="BH460" s="137"/>
    </row>
    <row r="461" spans="1:60" outlineLevel="1" x14ac:dyDescent="0.2">
      <c r="A461" s="138">
        <v>160</v>
      </c>
      <c r="B461" s="138" t="s">
        <v>771</v>
      </c>
      <c r="C461" s="173" t="s">
        <v>772</v>
      </c>
      <c r="D461" s="142" t="s">
        <v>197</v>
      </c>
      <c r="E461" s="147">
        <v>2</v>
      </c>
      <c r="F461" s="369"/>
      <c r="G461" s="151">
        <f t="shared" ref="G461:G462" si="24">E461*F461</f>
        <v>0</v>
      </c>
      <c r="H461" s="151">
        <v>0</v>
      </c>
      <c r="I461" s="151">
        <f>ROUND(E461*H461,2)</f>
        <v>0</v>
      </c>
      <c r="J461" s="151">
        <v>550</v>
      </c>
      <c r="K461" s="151">
        <f>ROUND(E461*J461,2)</f>
        <v>1100</v>
      </c>
      <c r="L461" s="151">
        <v>21</v>
      </c>
      <c r="M461" s="151">
        <f>G461*(1+L461/100)</f>
        <v>0</v>
      </c>
      <c r="N461" s="142">
        <v>0</v>
      </c>
      <c r="O461" s="142">
        <f>ROUND(E461*N461,5)</f>
        <v>0</v>
      </c>
      <c r="P461" s="142">
        <v>0</v>
      </c>
      <c r="Q461" s="142">
        <f>ROUND(E461*P461,5)</f>
        <v>0</v>
      </c>
      <c r="R461" s="142"/>
      <c r="S461" s="142"/>
      <c r="T461" s="143">
        <v>0</v>
      </c>
      <c r="U461" s="142">
        <f>ROUND(E461*T461,2)</f>
        <v>0</v>
      </c>
      <c r="V461" s="137"/>
      <c r="W461" s="137"/>
      <c r="X461" s="137"/>
      <c r="Y461" s="137"/>
      <c r="Z461" s="137"/>
      <c r="AA461" s="137"/>
      <c r="AB461" s="137"/>
      <c r="AC461" s="137"/>
      <c r="AD461" s="137"/>
      <c r="AE461" s="137" t="s">
        <v>153</v>
      </c>
      <c r="AF461" s="137"/>
      <c r="AG461" s="137"/>
      <c r="AH461" s="137"/>
      <c r="AI461" s="137"/>
      <c r="AJ461" s="137"/>
      <c r="AK461" s="137"/>
      <c r="AL461" s="137"/>
      <c r="AM461" s="137"/>
      <c r="AN461" s="137"/>
      <c r="AO461" s="137"/>
      <c r="AP461" s="137"/>
      <c r="AQ461" s="137"/>
      <c r="AR461" s="137"/>
      <c r="AS461" s="137"/>
      <c r="AT461" s="137"/>
      <c r="AU461" s="137"/>
      <c r="AV461" s="137"/>
      <c r="AW461" s="137"/>
      <c r="AX461" s="137"/>
      <c r="AY461" s="137"/>
      <c r="AZ461" s="137"/>
      <c r="BA461" s="137"/>
      <c r="BB461" s="137"/>
      <c r="BC461" s="137"/>
      <c r="BD461" s="137"/>
      <c r="BE461" s="137"/>
      <c r="BF461" s="137"/>
      <c r="BG461" s="137"/>
      <c r="BH461" s="137"/>
    </row>
    <row r="462" spans="1:60" outlineLevel="1" x14ac:dyDescent="0.2">
      <c r="A462" s="138">
        <v>161</v>
      </c>
      <c r="B462" s="138" t="s">
        <v>773</v>
      </c>
      <c r="C462" s="173" t="s">
        <v>774</v>
      </c>
      <c r="D462" s="142" t="s">
        <v>197</v>
      </c>
      <c r="E462" s="147">
        <v>1</v>
      </c>
      <c r="F462" s="369"/>
      <c r="G462" s="151">
        <f t="shared" si="24"/>
        <v>0</v>
      </c>
      <c r="H462" s="151">
        <v>0</v>
      </c>
      <c r="I462" s="151">
        <f>ROUND(E462*H462,2)</f>
        <v>0</v>
      </c>
      <c r="J462" s="151">
        <v>8250</v>
      </c>
      <c r="K462" s="151">
        <f>ROUND(E462*J462,2)</f>
        <v>8250</v>
      </c>
      <c r="L462" s="151">
        <v>21</v>
      </c>
      <c r="M462" s="151">
        <f>G462*(1+L462/100)</f>
        <v>0</v>
      </c>
      <c r="N462" s="142">
        <v>0</v>
      </c>
      <c r="O462" s="142">
        <f>ROUND(E462*N462,5)</f>
        <v>0</v>
      </c>
      <c r="P462" s="142">
        <v>0</v>
      </c>
      <c r="Q462" s="142">
        <f>ROUND(E462*P462,5)</f>
        <v>0</v>
      </c>
      <c r="R462" s="142"/>
      <c r="S462" s="142"/>
      <c r="T462" s="143">
        <v>0</v>
      </c>
      <c r="U462" s="142">
        <f>ROUND(E462*T462,2)</f>
        <v>0</v>
      </c>
      <c r="V462" s="137"/>
      <c r="W462" s="137"/>
      <c r="X462" s="137"/>
      <c r="Y462" s="137"/>
      <c r="Z462" s="137"/>
      <c r="AA462" s="137"/>
      <c r="AB462" s="137"/>
      <c r="AC462" s="137"/>
      <c r="AD462" s="137"/>
      <c r="AE462" s="137" t="s">
        <v>153</v>
      </c>
      <c r="AF462" s="137"/>
      <c r="AG462" s="137"/>
      <c r="AH462" s="137"/>
      <c r="AI462" s="137"/>
      <c r="AJ462" s="137"/>
      <c r="AK462" s="137"/>
      <c r="AL462" s="137"/>
      <c r="AM462" s="137"/>
      <c r="AN462" s="137"/>
      <c r="AO462" s="137"/>
      <c r="AP462" s="137"/>
      <c r="AQ462" s="137"/>
      <c r="AR462" s="137"/>
      <c r="AS462" s="137"/>
      <c r="AT462" s="137"/>
      <c r="AU462" s="137"/>
      <c r="AV462" s="137"/>
      <c r="AW462" s="137"/>
      <c r="AX462" s="137"/>
      <c r="AY462" s="137"/>
      <c r="AZ462" s="137"/>
      <c r="BA462" s="137"/>
      <c r="BB462" s="137"/>
      <c r="BC462" s="137"/>
      <c r="BD462" s="137"/>
      <c r="BE462" s="137"/>
      <c r="BF462" s="137"/>
      <c r="BG462" s="137"/>
      <c r="BH462" s="137"/>
    </row>
    <row r="463" spans="1:60" ht="22.5" outlineLevel="1" x14ac:dyDescent="0.2">
      <c r="A463" s="138"/>
      <c r="B463" s="138"/>
      <c r="C463" s="329" t="s">
        <v>775</v>
      </c>
      <c r="D463" s="330"/>
      <c r="E463" s="331"/>
      <c r="F463" s="332"/>
      <c r="G463" s="333"/>
      <c r="H463" s="151"/>
      <c r="I463" s="151"/>
      <c r="J463" s="151"/>
      <c r="K463" s="151"/>
      <c r="L463" s="151"/>
      <c r="M463" s="151"/>
      <c r="N463" s="142"/>
      <c r="O463" s="142"/>
      <c r="P463" s="142"/>
      <c r="Q463" s="142"/>
      <c r="R463" s="142"/>
      <c r="S463" s="142"/>
      <c r="T463" s="143"/>
      <c r="U463" s="142"/>
      <c r="V463" s="137"/>
      <c r="W463" s="137"/>
      <c r="X463" s="137"/>
      <c r="Y463" s="137"/>
      <c r="Z463" s="137"/>
      <c r="AA463" s="137"/>
      <c r="AB463" s="137"/>
      <c r="AC463" s="137"/>
      <c r="AD463" s="137"/>
      <c r="AE463" s="137" t="s">
        <v>160</v>
      </c>
      <c r="AF463" s="137"/>
      <c r="AG463" s="137"/>
      <c r="AH463" s="137"/>
      <c r="AI463" s="137"/>
      <c r="AJ463" s="137"/>
      <c r="AK463" s="137"/>
      <c r="AL463" s="137"/>
      <c r="AM463" s="137"/>
      <c r="AN463" s="137"/>
      <c r="AO463" s="137"/>
      <c r="AP463" s="137"/>
      <c r="AQ463" s="137"/>
      <c r="AR463" s="137"/>
      <c r="AS463" s="137"/>
      <c r="AT463" s="137"/>
      <c r="AU463" s="137"/>
      <c r="AV463" s="137"/>
      <c r="AW463" s="137"/>
      <c r="AX463" s="137"/>
      <c r="AY463" s="137"/>
      <c r="AZ463" s="137"/>
      <c r="BA463" s="140" t="str">
        <f>C463</f>
        <v>demontáž, zkrácení ocelového rámu o 25 cm, nové pletivo, osazení a nátěr</v>
      </c>
      <c r="BB463" s="137"/>
      <c r="BC463" s="137"/>
      <c r="BD463" s="137"/>
      <c r="BE463" s="137"/>
      <c r="BF463" s="137"/>
      <c r="BG463" s="137"/>
      <c r="BH463" s="137"/>
    </row>
    <row r="464" spans="1:60" outlineLevel="1" x14ac:dyDescent="0.2">
      <c r="A464" s="138">
        <v>162</v>
      </c>
      <c r="B464" s="138" t="s">
        <v>776</v>
      </c>
      <c r="C464" s="173" t="s">
        <v>777</v>
      </c>
      <c r="D464" s="142" t="s">
        <v>197</v>
      </c>
      <c r="E464" s="147">
        <v>2</v>
      </c>
      <c r="F464" s="369"/>
      <c r="G464" s="151">
        <f t="shared" ref="G464:G467" si="25">E464*F464</f>
        <v>0</v>
      </c>
      <c r="H464" s="151">
        <v>0</v>
      </c>
      <c r="I464" s="151">
        <f>ROUND(E464*H464,2)</f>
        <v>0</v>
      </c>
      <c r="J464" s="151">
        <v>855</v>
      </c>
      <c r="K464" s="151">
        <f>ROUND(E464*J464,2)</f>
        <v>1710</v>
      </c>
      <c r="L464" s="151">
        <v>21</v>
      </c>
      <c r="M464" s="151">
        <f>G464*(1+L464/100)</f>
        <v>0</v>
      </c>
      <c r="N464" s="142">
        <v>0</v>
      </c>
      <c r="O464" s="142">
        <f>ROUND(E464*N464,5)</f>
        <v>0</v>
      </c>
      <c r="P464" s="142">
        <v>0</v>
      </c>
      <c r="Q464" s="142">
        <f>ROUND(E464*P464,5)</f>
        <v>0</v>
      </c>
      <c r="R464" s="142"/>
      <c r="S464" s="142"/>
      <c r="T464" s="143">
        <v>0</v>
      </c>
      <c r="U464" s="142">
        <f>ROUND(E464*T464,2)</f>
        <v>0</v>
      </c>
      <c r="V464" s="137"/>
      <c r="W464" s="137"/>
      <c r="X464" s="137"/>
      <c r="Y464" s="137"/>
      <c r="Z464" s="137"/>
      <c r="AA464" s="137"/>
      <c r="AB464" s="137"/>
      <c r="AC464" s="137"/>
      <c r="AD464" s="137"/>
      <c r="AE464" s="137" t="s">
        <v>153</v>
      </c>
      <c r="AF464" s="137"/>
      <c r="AG464" s="137"/>
      <c r="AH464" s="137"/>
      <c r="AI464" s="137"/>
      <c r="AJ464" s="137"/>
      <c r="AK464" s="137"/>
      <c r="AL464" s="137"/>
      <c r="AM464" s="137"/>
      <c r="AN464" s="137"/>
      <c r="AO464" s="137"/>
      <c r="AP464" s="137"/>
      <c r="AQ464" s="137"/>
      <c r="AR464" s="137"/>
      <c r="AS464" s="137"/>
      <c r="AT464" s="137"/>
      <c r="AU464" s="137"/>
      <c r="AV464" s="137"/>
      <c r="AW464" s="137"/>
      <c r="AX464" s="137"/>
      <c r="AY464" s="137"/>
      <c r="AZ464" s="137"/>
      <c r="BA464" s="137"/>
      <c r="BB464" s="137"/>
      <c r="BC464" s="137"/>
      <c r="BD464" s="137"/>
      <c r="BE464" s="137"/>
      <c r="BF464" s="137"/>
      <c r="BG464" s="137"/>
      <c r="BH464" s="137"/>
    </row>
    <row r="465" spans="1:60" outlineLevel="1" x14ac:dyDescent="0.2">
      <c r="A465" s="138">
        <v>163</v>
      </c>
      <c r="B465" s="138" t="s">
        <v>550</v>
      </c>
      <c r="C465" s="173" t="s">
        <v>551</v>
      </c>
      <c r="D465" s="142" t="s">
        <v>181</v>
      </c>
      <c r="E465" s="147">
        <v>0.4</v>
      </c>
      <c r="F465" s="369"/>
      <c r="G465" s="151">
        <f t="shared" si="25"/>
        <v>0</v>
      </c>
      <c r="H465" s="151">
        <v>0</v>
      </c>
      <c r="I465" s="151">
        <f>ROUND(E465*H465,2)</f>
        <v>0</v>
      </c>
      <c r="J465" s="151">
        <v>651</v>
      </c>
      <c r="K465" s="151">
        <f>ROUND(E465*J465,2)</f>
        <v>260.39999999999998</v>
      </c>
      <c r="L465" s="151">
        <v>21</v>
      </c>
      <c r="M465" s="151">
        <f>G465*(1+L465/100)</f>
        <v>0</v>
      </c>
      <c r="N465" s="142">
        <v>0</v>
      </c>
      <c r="O465" s="142">
        <f>ROUND(E465*N465,5)</f>
        <v>0</v>
      </c>
      <c r="P465" s="142">
        <v>0</v>
      </c>
      <c r="Q465" s="142">
        <f>ROUND(E465*P465,5)</f>
        <v>0</v>
      </c>
      <c r="R465" s="142"/>
      <c r="S465" s="142"/>
      <c r="T465" s="143">
        <v>2.0089999999999999</v>
      </c>
      <c r="U465" s="142">
        <f>ROUND(E465*T465,2)</f>
        <v>0.8</v>
      </c>
      <c r="V465" s="137"/>
      <c r="W465" s="137"/>
      <c r="X465" s="137"/>
      <c r="Y465" s="137"/>
      <c r="Z465" s="137"/>
      <c r="AA465" s="137"/>
      <c r="AB465" s="137"/>
      <c r="AC465" s="137"/>
      <c r="AD465" s="137"/>
      <c r="AE465" s="137" t="s">
        <v>153</v>
      </c>
      <c r="AF465" s="137"/>
      <c r="AG465" s="137"/>
      <c r="AH465" s="137"/>
      <c r="AI465" s="137"/>
      <c r="AJ465" s="137"/>
      <c r="AK465" s="137"/>
      <c r="AL465" s="137"/>
      <c r="AM465" s="137"/>
      <c r="AN465" s="137"/>
      <c r="AO465" s="137"/>
      <c r="AP465" s="137"/>
      <c r="AQ465" s="137"/>
      <c r="AR465" s="137"/>
      <c r="AS465" s="137"/>
      <c r="AT465" s="137"/>
      <c r="AU465" s="137"/>
      <c r="AV465" s="137"/>
      <c r="AW465" s="137"/>
      <c r="AX465" s="137"/>
      <c r="AY465" s="137"/>
      <c r="AZ465" s="137"/>
      <c r="BA465" s="137"/>
      <c r="BB465" s="137"/>
      <c r="BC465" s="137"/>
      <c r="BD465" s="137"/>
      <c r="BE465" s="137"/>
      <c r="BF465" s="137"/>
      <c r="BG465" s="137"/>
      <c r="BH465" s="137"/>
    </row>
    <row r="466" spans="1:60" outlineLevel="1" x14ac:dyDescent="0.2">
      <c r="A466" s="138">
        <v>164</v>
      </c>
      <c r="B466" s="138" t="s">
        <v>552</v>
      </c>
      <c r="C466" s="173" t="s">
        <v>553</v>
      </c>
      <c r="D466" s="142" t="s">
        <v>181</v>
      </c>
      <c r="E466" s="147">
        <v>0.8</v>
      </c>
      <c r="F466" s="369"/>
      <c r="G466" s="151">
        <f t="shared" si="25"/>
        <v>0</v>
      </c>
      <c r="H466" s="151">
        <v>0</v>
      </c>
      <c r="I466" s="151">
        <f>ROUND(E466*H466,2)</f>
        <v>0</v>
      </c>
      <c r="J466" s="151">
        <v>311</v>
      </c>
      <c r="K466" s="151">
        <f>ROUND(E466*J466,2)</f>
        <v>248.8</v>
      </c>
      <c r="L466" s="151">
        <v>21</v>
      </c>
      <c r="M466" s="151">
        <f>G466*(1+L466/100)</f>
        <v>0</v>
      </c>
      <c r="N466" s="142">
        <v>0</v>
      </c>
      <c r="O466" s="142">
        <f>ROUND(E466*N466,5)</f>
        <v>0</v>
      </c>
      <c r="P466" s="142">
        <v>0</v>
      </c>
      <c r="Q466" s="142">
        <f>ROUND(E466*P466,5)</f>
        <v>0</v>
      </c>
      <c r="R466" s="142"/>
      <c r="S466" s="142"/>
      <c r="T466" s="143">
        <v>0.95899999999999996</v>
      </c>
      <c r="U466" s="142">
        <f>ROUND(E466*T466,2)</f>
        <v>0.77</v>
      </c>
      <c r="V466" s="137"/>
      <c r="W466" s="137"/>
      <c r="X466" s="137"/>
      <c r="Y466" s="137"/>
      <c r="Z466" s="137"/>
      <c r="AA466" s="137"/>
      <c r="AB466" s="137"/>
      <c r="AC466" s="137"/>
      <c r="AD466" s="137"/>
      <c r="AE466" s="137" t="s">
        <v>153</v>
      </c>
      <c r="AF466" s="137"/>
      <c r="AG466" s="137"/>
      <c r="AH466" s="137"/>
      <c r="AI466" s="137"/>
      <c r="AJ466" s="137"/>
      <c r="AK466" s="137"/>
      <c r="AL466" s="137"/>
      <c r="AM466" s="137"/>
      <c r="AN466" s="137"/>
      <c r="AO466" s="137"/>
      <c r="AP466" s="137"/>
      <c r="AQ466" s="137"/>
      <c r="AR466" s="137"/>
      <c r="AS466" s="137"/>
      <c r="AT466" s="137"/>
      <c r="AU466" s="137"/>
      <c r="AV466" s="137"/>
      <c r="AW466" s="137"/>
      <c r="AX466" s="137"/>
      <c r="AY466" s="137"/>
      <c r="AZ466" s="137"/>
      <c r="BA466" s="137"/>
      <c r="BB466" s="137"/>
      <c r="BC466" s="137"/>
      <c r="BD466" s="137"/>
      <c r="BE466" s="137"/>
      <c r="BF466" s="137"/>
      <c r="BG466" s="137"/>
      <c r="BH466" s="137"/>
    </row>
    <row r="467" spans="1:60" ht="22.5" outlineLevel="1" x14ac:dyDescent="0.2">
      <c r="A467" s="138">
        <v>165</v>
      </c>
      <c r="B467" s="138" t="s">
        <v>778</v>
      </c>
      <c r="C467" s="173" t="s">
        <v>779</v>
      </c>
      <c r="D467" s="142" t="s">
        <v>197</v>
      </c>
      <c r="E467" s="147">
        <v>1</v>
      </c>
      <c r="F467" s="369"/>
      <c r="G467" s="151">
        <f t="shared" si="25"/>
        <v>0</v>
      </c>
      <c r="H467" s="151">
        <v>0</v>
      </c>
      <c r="I467" s="151">
        <f>ROUND(E467*H467,2)</f>
        <v>0</v>
      </c>
      <c r="J467" s="151">
        <v>3450</v>
      </c>
      <c r="K467" s="151">
        <f>ROUND(E467*J467,2)</f>
        <v>3450</v>
      </c>
      <c r="L467" s="151">
        <v>21</v>
      </c>
      <c r="M467" s="151">
        <f>G467*(1+L467/100)</f>
        <v>0</v>
      </c>
      <c r="N467" s="142">
        <v>0</v>
      </c>
      <c r="O467" s="142">
        <f>ROUND(E467*N467,5)</f>
        <v>0</v>
      </c>
      <c r="P467" s="142">
        <v>0</v>
      </c>
      <c r="Q467" s="142">
        <f>ROUND(E467*P467,5)</f>
        <v>0</v>
      </c>
      <c r="R467" s="142"/>
      <c r="S467" s="142"/>
      <c r="T467" s="143">
        <v>0</v>
      </c>
      <c r="U467" s="142">
        <f>ROUND(E467*T467,2)</f>
        <v>0</v>
      </c>
      <c r="V467" s="137"/>
      <c r="W467" s="137"/>
      <c r="X467" s="137"/>
      <c r="Y467" s="137"/>
      <c r="Z467" s="137"/>
      <c r="AA467" s="137"/>
      <c r="AB467" s="137"/>
      <c r="AC467" s="137"/>
      <c r="AD467" s="137"/>
      <c r="AE467" s="137" t="s">
        <v>153</v>
      </c>
      <c r="AF467" s="137"/>
      <c r="AG467" s="137"/>
      <c r="AH467" s="137"/>
      <c r="AI467" s="137"/>
      <c r="AJ467" s="137"/>
      <c r="AK467" s="137"/>
      <c r="AL467" s="137"/>
      <c r="AM467" s="137"/>
      <c r="AN467" s="137"/>
      <c r="AO467" s="137"/>
      <c r="AP467" s="137"/>
      <c r="AQ467" s="137"/>
      <c r="AR467" s="137"/>
      <c r="AS467" s="137"/>
      <c r="AT467" s="137"/>
      <c r="AU467" s="137"/>
      <c r="AV467" s="137"/>
      <c r="AW467" s="137"/>
      <c r="AX467" s="137"/>
      <c r="AY467" s="137"/>
      <c r="AZ467" s="137"/>
      <c r="BA467" s="137"/>
      <c r="BB467" s="137"/>
      <c r="BC467" s="137"/>
      <c r="BD467" s="137"/>
      <c r="BE467" s="137"/>
      <c r="BF467" s="137"/>
      <c r="BG467" s="137"/>
      <c r="BH467" s="137"/>
    </row>
    <row r="468" spans="1:60" ht="22.5" outlineLevel="1" x14ac:dyDescent="0.2">
      <c r="A468" s="138"/>
      <c r="B468" s="138"/>
      <c r="C468" s="329" t="s">
        <v>363</v>
      </c>
      <c r="D468" s="330"/>
      <c r="E468" s="331"/>
      <c r="F468" s="332"/>
      <c r="G468" s="333"/>
      <c r="H468" s="151"/>
      <c r="I468" s="151"/>
      <c r="J468" s="151"/>
      <c r="K468" s="151"/>
      <c r="L468" s="151"/>
      <c r="M468" s="151"/>
      <c r="N468" s="142"/>
      <c r="O468" s="142"/>
      <c r="P468" s="142"/>
      <c r="Q468" s="142"/>
      <c r="R468" s="142"/>
      <c r="S468" s="142"/>
      <c r="T468" s="143"/>
      <c r="U468" s="142"/>
      <c r="V468" s="137"/>
      <c r="W468" s="137"/>
      <c r="X468" s="137"/>
      <c r="Y468" s="137"/>
      <c r="Z468" s="137"/>
      <c r="AA468" s="137"/>
      <c r="AB468" s="137"/>
      <c r="AC468" s="137"/>
      <c r="AD468" s="137"/>
      <c r="AE468" s="137" t="s">
        <v>160</v>
      </c>
      <c r="AF468" s="137"/>
      <c r="AG468" s="137"/>
      <c r="AH468" s="137"/>
      <c r="AI468" s="137"/>
      <c r="AJ468" s="137"/>
      <c r="AK468" s="137"/>
      <c r="AL468" s="137"/>
      <c r="AM468" s="137"/>
      <c r="AN468" s="137"/>
      <c r="AO468" s="137"/>
      <c r="AP468" s="137"/>
      <c r="AQ468" s="137"/>
      <c r="AR468" s="137"/>
      <c r="AS468" s="137"/>
      <c r="AT468" s="137"/>
      <c r="AU468" s="137"/>
      <c r="AV468" s="137"/>
      <c r="AW468" s="137"/>
      <c r="AX468" s="137"/>
      <c r="AY468" s="137"/>
      <c r="AZ468" s="137"/>
      <c r="BA468" s="140" t="str">
        <f>C468</f>
        <v>Kompletní specifikace je uvedena v projektové dokumentaci D.1.1-18 PRVKY PSV</v>
      </c>
      <c r="BB468" s="137"/>
      <c r="BC468" s="137"/>
      <c r="BD468" s="137"/>
      <c r="BE468" s="137"/>
      <c r="BF468" s="137"/>
      <c r="BG468" s="137"/>
      <c r="BH468" s="137"/>
    </row>
    <row r="469" spans="1:60" outlineLevel="1" x14ac:dyDescent="0.2">
      <c r="A469" s="138">
        <v>166</v>
      </c>
      <c r="B469" s="138" t="s">
        <v>780</v>
      </c>
      <c r="C469" s="173" t="s">
        <v>781</v>
      </c>
      <c r="D469" s="142" t="s">
        <v>197</v>
      </c>
      <c r="E469" s="147">
        <v>1</v>
      </c>
      <c r="F469" s="369"/>
      <c r="G469" s="151">
        <f>E469*F469</f>
        <v>0</v>
      </c>
      <c r="H469" s="151">
        <v>0</v>
      </c>
      <c r="I469" s="151">
        <f>ROUND(E469*H469,2)</f>
        <v>0</v>
      </c>
      <c r="J469" s="151">
        <v>30472.5</v>
      </c>
      <c r="K469" s="151">
        <f>ROUND(E469*J469,2)</f>
        <v>30472.5</v>
      </c>
      <c r="L469" s="151">
        <v>21</v>
      </c>
      <c r="M469" s="151">
        <f>G469*(1+L469/100)</f>
        <v>0</v>
      </c>
      <c r="N469" s="142">
        <v>0</v>
      </c>
      <c r="O469" s="142">
        <f>ROUND(E469*N469,5)</f>
        <v>0</v>
      </c>
      <c r="P469" s="142">
        <v>0</v>
      </c>
      <c r="Q469" s="142">
        <f>ROUND(E469*P469,5)</f>
        <v>0</v>
      </c>
      <c r="R469" s="142"/>
      <c r="S469" s="142"/>
      <c r="T469" s="143">
        <v>0</v>
      </c>
      <c r="U469" s="142">
        <f>ROUND(E469*T469,2)</f>
        <v>0</v>
      </c>
      <c r="V469" s="137"/>
      <c r="W469" s="137"/>
      <c r="X469" s="137"/>
      <c r="Y469" s="137"/>
      <c r="Z469" s="137"/>
      <c r="AA469" s="137"/>
      <c r="AB469" s="137"/>
      <c r="AC469" s="137"/>
      <c r="AD469" s="137"/>
      <c r="AE469" s="137" t="s">
        <v>153</v>
      </c>
      <c r="AF469" s="137"/>
      <c r="AG469" s="137"/>
      <c r="AH469" s="137"/>
      <c r="AI469" s="137"/>
      <c r="AJ469" s="137"/>
      <c r="AK469" s="137"/>
      <c r="AL469" s="137"/>
      <c r="AM469" s="137"/>
      <c r="AN469" s="137"/>
      <c r="AO469" s="137"/>
      <c r="AP469" s="137"/>
      <c r="AQ469" s="137"/>
      <c r="AR469" s="137"/>
      <c r="AS469" s="137"/>
      <c r="AT469" s="137"/>
      <c r="AU469" s="137"/>
      <c r="AV469" s="137"/>
      <c r="AW469" s="137"/>
      <c r="AX469" s="137"/>
      <c r="AY469" s="137"/>
      <c r="AZ469" s="137"/>
      <c r="BA469" s="137"/>
      <c r="BB469" s="137"/>
      <c r="BC469" s="137"/>
      <c r="BD469" s="137"/>
      <c r="BE469" s="137"/>
      <c r="BF469" s="137"/>
      <c r="BG469" s="137"/>
      <c r="BH469" s="137"/>
    </row>
    <row r="470" spans="1:60" ht="22.5" outlineLevel="1" x14ac:dyDescent="0.2">
      <c r="A470" s="138"/>
      <c r="B470" s="138"/>
      <c r="C470" s="329" t="s">
        <v>363</v>
      </c>
      <c r="D470" s="330"/>
      <c r="E470" s="331"/>
      <c r="F470" s="332"/>
      <c r="G470" s="333"/>
      <c r="H470" s="151"/>
      <c r="I470" s="151"/>
      <c r="J470" s="151"/>
      <c r="K470" s="151"/>
      <c r="L470" s="151"/>
      <c r="M470" s="151"/>
      <c r="N470" s="142"/>
      <c r="O470" s="142"/>
      <c r="P470" s="142"/>
      <c r="Q470" s="142"/>
      <c r="R470" s="142"/>
      <c r="S470" s="142"/>
      <c r="T470" s="143"/>
      <c r="U470" s="142"/>
      <c r="V470" s="137"/>
      <c r="W470" s="137"/>
      <c r="X470" s="137"/>
      <c r="Y470" s="137"/>
      <c r="Z470" s="137"/>
      <c r="AA470" s="137"/>
      <c r="AB470" s="137"/>
      <c r="AC470" s="137"/>
      <c r="AD470" s="137"/>
      <c r="AE470" s="137" t="s">
        <v>160</v>
      </c>
      <c r="AF470" s="137"/>
      <c r="AG470" s="137"/>
      <c r="AH470" s="137"/>
      <c r="AI470" s="137"/>
      <c r="AJ470" s="137"/>
      <c r="AK470" s="137"/>
      <c r="AL470" s="137"/>
      <c r="AM470" s="137"/>
      <c r="AN470" s="137"/>
      <c r="AO470" s="137"/>
      <c r="AP470" s="137"/>
      <c r="AQ470" s="137"/>
      <c r="AR470" s="137"/>
      <c r="AS470" s="137"/>
      <c r="AT470" s="137"/>
      <c r="AU470" s="137"/>
      <c r="AV470" s="137"/>
      <c r="AW470" s="137"/>
      <c r="AX470" s="137"/>
      <c r="AY470" s="137"/>
      <c r="AZ470" s="137"/>
      <c r="BA470" s="140" t="str">
        <f>C470</f>
        <v>Kompletní specifikace je uvedena v projektové dokumentaci D.1.1-18 PRVKY PSV</v>
      </c>
      <c r="BB470" s="137"/>
      <c r="BC470" s="137"/>
      <c r="BD470" s="137"/>
      <c r="BE470" s="137"/>
      <c r="BF470" s="137"/>
      <c r="BG470" s="137"/>
      <c r="BH470" s="137"/>
    </row>
    <row r="471" spans="1:60" outlineLevel="1" x14ac:dyDescent="0.2">
      <c r="A471" s="138">
        <v>167</v>
      </c>
      <c r="B471" s="138" t="s">
        <v>782</v>
      </c>
      <c r="C471" s="173" t="s">
        <v>783</v>
      </c>
      <c r="D471" s="142" t="s">
        <v>197</v>
      </c>
      <c r="E471" s="147">
        <v>1</v>
      </c>
      <c r="F471" s="369"/>
      <c r="G471" s="151">
        <f>E471*F471</f>
        <v>0</v>
      </c>
      <c r="H471" s="151">
        <v>0</v>
      </c>
      <c r="I471" s="151">
        <f>ROUND(E471*H471,2)</f>
        <v>0</v>
      </c>
      <c r="J471" s="151">
        <v>64472.5</v>
      </c>
      <c r="K471" s="151">
        <f>ROUND(E471*J471,2)</f>
        <v>64472.5</v>
      </c>
      <c r="L471" s="151">
        <v>21</v>
      </c>
      <c r="M471" s="151">
        <f>G471*(1+L471/100)</f>
        <v>0</v>
      </c>
      <c r="N471" s="142">
        <v>0</v>
      </c>
      <c r="O471" s="142">
        <f>ROUND(E471*N471,5)</f>
        <v>0</v>
      </c>
      <c r="P471" s="142">
        <v>0</v>
      </c>
      <c r="Q471" s="142">
        <f>ROUND(E471*P471,5)</f>
        <v>0</v>
      </c>
      <c r="R471" s="142"/>
      <c r="S471" s="142"/>
      <c r="T471" s="143">
        <v>0</v>
      </c>
      <c r="U471" s="142">
        <f>ROUND(E471*T471,2)</f>
        <v>0</v>
      </c>
      <c r="V471" s="137"/>
      <c r="W471" s="137"/>
      <c r="X471" s="137"/>
      <c r="Y471" s="137"/>
      <c r="Z471" s="137"/>
      <c r="AA471" s="137"/>
      <c r="AB471" s="137"/>
      <c r="AC471" s="137"/>
      <c r="AD471" s="137"/>
      <c r="AE471" s="137" t="s">
        <v>153</v>
      </c>
      <c r="AF471" s="137"/>
      <c r="AG471" s="137"/>
      <c r="AH471" s="137"/>
      <c r="AI471" s="137"/>
      <c r="AJ471" s="137"/>
      <c r="AK471" s="137"/>
      <c r="AL471" s="137"/>
      <c r="AM471" s="137"/>
      <c r="AN471" s="137"/>
      <c r="AO471" s="137"/>
      <c r="AP471" s="137"/>
      <c r="AQ471" s="137"/>
      <c r="AR471" s="137"/>
      <c r="AS471" s="137"/>
      <c r="AT471" s="137"/>
      <c r="AU471" s="137"/>
      <c r="AV471" s="137"/>
      <c r="AW471" s="137"/>
      <c r="AX471" s="137"/>
      <c r="AY471" s="137"/>
      <c r="AZ471" s="137"/>
      <c r="BA471" s="137"/>
      <c r="BB471" s="137"/>
      <c r="BC471" s="137"/>
      <c r="BD471" s="137"/>
      <c r="BE471" s="137"/>
      <c r="BF471" s="137"/>
      <c r="BG471" s="137"/>
      <c r="BH471" s="137"/>
    </row>
    <row r="472" spans="1:60" ht="22.5" outlineLevel="1" x14ac:dyDescent="0.2">
      <c r="A472" s="138"/>
      <c r="B472" s="138"/>
      <c r="C472" s="329" t="s">
        <v>363</v>
      </c>
      <c r="D472" s="330"/>
      <c r="E472" s="331"/>
      <c r="F472" s="332"/>
      <c r="G472" s="333"/>
      <c r="H472" s="151"/>
      <c r="I472" s="151"/>
      <c r="J472" s="151"/>
      <c r="K472" s="151"/>
      <c r="L472" s="151"/>
      <c r="M472" s="151"/>
      <c r="N472" s="142"/>
      <c r="O472" s="142"/>
      <c r="P472" s="142"/>
      <c r="Q472" s="142"/>
      <c r="R472" s="142"/>
      <c r="S472" s="142"/>
      <c r="T472" s="143"/>
      <c r="U472" s="142"/>
      <c r="V472" s="137"/>
      <c r="W472" s="137"/>
      <c r="X472" s="137"/>
      <c r="Y472" s="137"/>
      <c r="Z472" s="137"/>
      <c r="AA472" s="137"/>
      <c r="AB472" s="137"/>
      <c r="AC472" s="137"/>
      <c r="AD472" s="137"/>
      <c r="AE472" s="137" t="s">
        <v>160</v>
      </c>
      <c r="AF472" s="137"/>
      <c r="AG472" s="137"/>
      <c r="AH472" s="137"/>
      <c r="AI472" s="137"/>
      <c r="AJ472" s="137"/>
      <c r="AK472" s="137"/>
      <c r="AL472" s="137"/>
      <c r="AM472" s="137"/>
      <c r="AN472" s="137"/>
      <c r="AO472" s="137"/>
      <c r="AP472" s="137"/>
      <c r="AQ472" s="137"/>
      <c r="AR472" s="137"/>
      <c r="AS472" s="137"/>
      <c r="AT472" s="137"/>
      <c r="AU472" s="137"/>
      <c r="AV472" s="137"/>
      <c r="AW472" s="137"/>
      <c r="AX472" s="137"/>
      <c r="AY472" s="137"/>
      <c r="AZ472" s="137"/>
      <c r="BA472" s="140" t="str">
        <f>C472</f>
        <v>Kompletní specifikace je uvedena v projektové dokumentaci D.1.1-18 PRVKY PSV</v>
      </c>
      <c r="BB472" s="137"/>
      <c r="BC472" s="137"/>
      <c r="BD472" s="137"/>
      <c r="BE472" s="137"/>
      <c r="BF472" s="137"/>
      <c r="BG472" s="137"/>
      <c r="BH472" s="137"/>
    </row>
    <row r="473" spans="1:60" x14ac:dyDescent="0.2">
      <c r="A473" s="139" t="s">
        <v>148</v>
      </c>
      <c r="B473" s="139" t="s">
        <v>113</v>
      </c>
      <c r="C473" s="174" t="s">
        <v>114</v>
      </c>
      <c r="D473" s="144"/>
      <c r="E473" s="149"/>
      <c r="F473" s="152"/>
      <c r="G473" s="152">
        <f>SUMIF(AE474:AE477,"&lt;&gt;NOR",G474:G477)</f>
        <v>0</v>
      </c>
      <c r="H473" s="152"/>
      <c r="I473" s="152">
        <f>SUM(I474:I477)</f>
        <v>0</v>
      </c>
      <c r="J473" s="152"/>
      <c r="K473" s="152">
        <f>SUM(K474:K477)</f>
        <v>246760</v>
      </c>
      <c r="L473" s="152"/>
      <c r="M473" s="152">
        <f>SUM(M474:M477)</f>
        <v>0</v>
      </c>
      <c r="N473" s="144"/>
      <c r="O473" s="144">
        <f>SUM(O474:O477)</f>
        <v>0</v>
      </c>
      <c r="P473" s="144"/>
      <c r="Q473" s="144">
        <f>SUM(Q474:Q477)</f>
        <v>0</v>
      </c>
      <c r="R473" s="144"/>
      <c r="S473" s="144"/>
      <c r="T473" s="145"/>
      <c r="U473" s="144">
        <f>SUM(U474:U477)</f>
        <v>0</v>
      </c>
      <c r="AE473" t="s">
        <v>149</v>
      </c>
    </row>
    <row r="474" spans="1:60" outlineLevel="1" x14ac:dyDescent="0.2">
      <c r="A474" s="138">
        <v>168</v>
      </c>
      <c r="B474" s="138" t="s">
        <v>811</v>
      </c>
      <c r="C474" s="173" t="s">
        <v>812</v>
      </c>
      <c r="D474" s="142" t="s">
        <v>197</v>
      </c>
      <c r="E474" s="147">
        <v>2</v>
      </c>
      <c r="F474" s="369"/>
      <c r="G474" s="151">
        <f>E474*F474</f>
        <v>0</v>
      </c>
      <c r="H474" s="151">
        <v>0</v>
      </c>
      <c r="I474" s="151">
        <f>ROUND(E474*H474,2)</f>
        <v>0</v>
      </c>
      <c r="J474" s="151">
        <v>14880</v>
      </c>
      <c r="K474" s="151">
        <f>ROUND(E474*J474,2)</f>
        <v>29760</v>
      </c>
      <c r="L474" s="151">
        <v>21</v>
      </c>
      <c r="M474" s="151">
        <f>G474*(1+L474/100)</f>
        <v>0</v>
      </c>
      <c r="N474" s="142">
        <v>0</v>
      </c>
      <c r="O474" s="142">
        <f>ROUND(E474*N474,5)</f>
        <v>0</v>
      </c>
      <c r="P474" s="142">
        <v>0</v>
      </c>
      <c r="Q474" s="142">
        <f>ROUND(E474*P474,5)</f>
        <v>0</v>
      </c>
      <c r="R474" s="142"/>
      <c r="S474" s="142"/>
      <c r="T474" s="143">
        <v>0</v>
      </c>
      <c r="U474" s="142">
        <f>ROUND(E474*T474,2)</f>
        <v>0</v>
      </c>
      <c r="V474" s="137"/>
      <c r="W474" s="137"/>
      <c r="X474" s="137"/>
      <c r="Y474" s="137"/>
      <c r="Z474" s="137"/>
      <c r="AA474" s="137"/>
      <c r="AB474" s="137"/>
      <c r="AC474" s="137"/>
      <c r="AD474" s="137"/>
      <c r="AE474" s="137" t="s">
        <v>153</v>
      </c>
      <c r="AF474" s="137"/>
      <c r="AG474" s="137"/>
      <c r="AH474" s="137"/>
      <c r="AI474" s="137"/>
      <c r="AJ474" s="137"/>
      <c r="AK474" s="137"/>
      <c r="AL474" s="137"/>
      <c r="AM474" s="137"/>
      <c r="AN474" s="137"/>
      <c r="AO474" s="137"/>
      <c r="AP474" s="137"/>
      <c r="AQ474" s="137"/>
      <c r="AR474" s="137"/>
      <c r="AS474" s="137"/>
      <c r="AT474" s="137"/>
      <c r="AU474" s="137"/>
      <c r="AV474" s="137"/>
      <c r="AW474" s="137"/>
      <c r="AX474" s="137"/>
      <c r="AY474" s="137"/>
      <c r="AZ474" s="137"/>
      <c r="BA474" s="137"/>
      <c r="BB474" s="137"/>
      <c r="BC474" s="137"/>
      <c r="BD474" s="137"/>
      <c r="BE474" s="137"/>
      <c r="BF474" s="137"/>
      <c r="BG474" s="137"/>
      <c r="BH474" s="137"/>
    </row>
    <row r="475" spans="1:60" ht="22.5" outlineLevel="1" x14ac:dyDescent="0.2">
      <c r="A475" s="138"/>
      <c r="B475" s="138"/>
      <c r="C475" s="329" t="s">
        <v>363</v>
      </c>
      <c r="D475" s="330"/>
      <c r="E475" s="331"/>
      <c r="F475" s="332"/>
      <c r="G475" s="333"/>
      <c r="H475" s="151"/>
      <c r="I475" s="151"/>
      <c r="J475" s="151"/>
      <c r="K475" s="151"/>
      <c r="L475" s="151"/>
      <c r="M475" s="151"/>
      <c r="N475" s="142"/>
      <c r="O475" s="142"/>
      <c r="P475" s="142"/>
      <c r="Q475" s="142"/>
      <c r="R475" s="142"/>
      <c r="S475" s="142"/>
      <c r="T475" s="143"/>
      <c r="U475" s="142"/>
      <c r="V475" s="137"/>
      <c r="W475" s="137"/>
      <c r="X475" s="137"/>
      <c r="Y475" s="137"/>
      <c r="Z475" s="137"/>
      <c r="AA475" s="137"/>
      <c r="AB475" s="137"/>
      <c r="AC475" s="137"/>
      <c r="AD475" s="137"/>
      <c r="AE475" s="137" t="s">
        <v>160</v>
      </c>
      <c r="AF475" s="137"/>
      <c r="AG475" s="137"/>
      <c r="AH475" s="137"/>
      <c r="AI475" s="137"/>
      <c r="AJ475" s="137"/>
      <c r="AK475" s="137"/>
      <c r="AL475" s="137"/>
      <c r="AM475" s="137"/>
      <c r="AN475" s="137"/>
      <c r="AO475" s="137"/>
      <c r="AP475" s="137"/>
      <c r="AQ475" s="137"/>
      <c r="AR475" s="137"/>
      <c r="AS475" s="137"/>
      <c r="AT475" s="137"/>
      <c r="AU475" s="137"/>
      <c r="AV475" s="137"/>
      <c r="AW475" s="137"/>
      <c r="AX475" s="137"/>
      <c r="AY475" s="137"/>
      <c r="AZ475" s="137"/>
      <c r="BA475" s="140" t="str">
        <f>C475</f>
        <v>Kompletní specifikace je uvedena v projektové dokumentaci D.1.1-18 PRVKY PSV</v>
      </c>
      <c r="BB475" s="137"/>
      <c r="BC475" s="137"/>
      <c r="BD475" s="137"/>
      <c r="BE475" s="137"/>
      <c r="BF475" s="137"/>
      <c r="BG475" s="137"/>
      <c r="BH475" s="137"/>
    </row>
    <row r="476" spans="1:60" outlineLevel="1" x14ac:dyDescent="0.2">
      <c r="A476" s="138">
        <v>169</v>
      </c>
      <c r="B476" s="138" t="s">
        <v>813</v>
      </c>
      <c r="C476" s="173" t="s">
        <v>814</v>
      </c>
      <c r="D476" s="142" t="s">
        <v>197</v>
      </c>
      <c r="E476" s="147">
        <v>14</v>
      </c>
      <c r="F476" s="369"/>
      <c r="G476" s="151">
        <f>E476*F476</f>
        <v>0</v>
      </c>
      <c r="H476" s="151">
        <v>0</v>
      </c>
      <c r="I476" s="151">
        <f>ROUND(E476*H476,2)</f>
        <v>0</v>
      </c>
      <c r="J476" s="151">
        <v>15500</v>
      </c>
      <c r="K476" s="151">
        <f>ROUND(E476*J476,2)</f>
        <v>217000</v>
      </c>
      <c r="L476" s="151">
        <v>21</v>
      </c>
      <c r="M476" s="151">
        <f>G476*(1+L476/100)</f>
        <v>0</v>
      </c>
      <c r="N476" s="142">
        <v>0</v>
      </c>
      <c r="O476" s="142">
        <f>ROUND(E476*N476,5)</f>
        <v>0</v>
      </c>
      <c r="P476" s="142">
        <v>0</v>
      </c>
      <c r="Q476" s="142">
        <f>ROUND(E476*P476,5)</f>
        <v>0</v>
      </c>
      <c r="R476" s="142"/>
      <c r="S476" s="142"/>
      <c r="T476" s="143">
        <v>0</v>
      </c>
      <c r="U476" s="142">
        <f>ROUND(E476*T476,2)</f>
        <v>0</v>
      </c>
      <c r="V476" s="137"/>
      <c r="W476" s="137"/>
      <c r="X476" s="137"/>
      <c r="Y476" s="137"/>
      <c r="Z476" s="137"/>
      <c r="AA476" s="137"/>
      <c r="AB476" s="137"/>
      <c r="AC476" s="137"/>
      <c r="AD476" s="137"/>
      <c r="AE476" s="137" t="s">
        <v>153</v>
      </c>
      <c r="AF476" s="137"/>
      <c r="AG476" s="137"/>
      <c r="AH476" s="137"/>
      <c r="AI476" s="137"/>
      <c r="AJ476" s="137"/>
      <c r="AK476" s="137"/>
      <c r="AL476" s="137"/>
      <c r="AM476" s="137"/>
      <c r="AN476" s="137"/>
      <c r="AO476" s="137"/>
      <c r="AP476" s="137"/>
      <c r="AQ476" s="137"/>
      <c r="AR476" s="137"/>
      <c r="AS476" s="137"/>
      <c r="AT476" s="137"/>
      <c r="AU476" s="137"/>
      <c r="AV476" s="137"/>
      <c r="AW476" s="137"/>
      <c r="AX476" s="137"/>
      <c r="AY476" s="137"/>
      <c r="AZ476" s="137"/>
      <c r="BA476" s="137"/>
      <c r="BB476" s="137"/>
      <c r="BC476" s="137"/>
      <c r="BD476" s="137"/>
      <c r="BE476" s="137"/>
      <c r="BF476" s="137"/>
      <c r="BG476" s="137"/>
      <c r="BH476" s="137"/>
    </row>
    <row r="477" spans="1:60" ht="22.5" outlineLevel="1" x14ac:dyDescent="0.2">
      <c r="A477" s="138"/>
      <c r="B477" s="138"/>
      <c r="C477" s="329" t="s">
        <v>363</v>
      </c>
      <c r="D477" s="330"/>
      <c r="E477" s="331"/>
      <c r="F477" s="332"/>
      <c r="G477" s="333"/>
      <c r="H477" s="151"/>
      <c r="I477" s="151"/>
      <c r="J477" s="151"/>
      <c r="K477" s="151"/>
      <c r="L477" s="151"/>
      <c r="M477" s="151"/>
      <c r="N477" s="142"/>
      <c r="O477" s="142"/>
      <c r="P477" s="142"/>
      <c r="Q477" s="142"/>
      <c r="R477" s="142"/>
      <c r="S477" s="142"/>
      <c r="T477" s="143"/>
      <c r="U477" s="142"/>
      <c r="V477" s="137"/>
      <c r="W477" s="137"/>
      <c r="X477" s="137"/>
      <c r="Y477" s="137"/>
      <c r="Z477" s="137"/>
      <c r="AA477" s="137"/>
      <c r="AB477" s="137"/>
      <c r="AC477" s="137"/>
      <c r="AD477" s="137"/>
      <c r="AE477" s="137" t="s">
        <v>160</v>
      </c>
      <c r="AF477" s="137"/>
      <c r="AG477" s="137"/>
      <c r="AH477" s="137"/>
      <c r="AI477" s="137"/>
      <c r="AJ477" s="137"/>
      <c r="AK477" s="137"/>
      <c r="AL477" s="137"/>
      <c r="AM477" s="137"/>
      <c r="AN477" s="137"/>
      <c r="AO477" s="137"/>
      <c r="AP477" s="137"/>
      <c r="AQ477" s="137"/>
      <c r="AR477" s="137"/>
      <c r="AS477" s="137"/>
      <c r="AT477" s="137"/>
      <c r="AU477" s="137"/>
      <c r="AV477" s="137"/>
      <c r="AW477" s="137"/>
      <c r="AX477" s="137"/>
      <c r="AY477" s="137"/>
      <c r="AZ477" s="137"/>
      <c r="BA477" s="140" t="str">
        <f>C477</f>
        <v>Kompletní specifikace je uvedena v projektové dokumentaci D.1.1-18 PRVKY PSV</v>
      </c>
      <c r="BB477" s="137"/>
      <c r="BC477" s="137"/>
      <c r="BD477" s="137"/>
      <c r="BE477" s="137"/>
      <c r="BF477" s="137"/>
      <c r="BG477" s="137"/>
      <c r="BH477" s="137"/>
    </row>
    <row r="478" spans="1:60" x14ac:dyDescent="0.2">
      <c r="A478" s="139" t="s">
        <v>148</v>
      </c>
      <c r="B478" s="139" t="s">
        <v>115</v>
      </c>
      <c r="C478" s="174" t="s">
        <v>116</v>
      </c>
      <c r="D478" s="144"/>
      <c r="E478" s="149"/>
      <c r="F478" s="152"/>
      <c r="G478" s="152">
        <f>SUMIF(AE479:AE498,"&lt;&gt;NOR",G479:G498)</f>
        <v>0</v>
      </c>
      <c r="H478" s="152"/>
      <c r="I478" s="152">
        <f>SUM(I479:I498)</f>
        <v>0</v>
      </c>
      <c r="J478" s="152"/>
      <c r="K478" s="152">
        <f>SUM(K479:K498)</f>
        <v>29572</v>
      </c>
      <c r="L478" s="152"/>
      <c r="M478" s="152">
        <f>SUM(M479:M498)</f>
        <v>0</v>
      </c>
      <c r="N478" s="144"/>
      <c r="O478" s="144">
        <f>SUM(O479:O498)</f>
        <v>0</v>
      </c>
      <c r="P478" s="144"/>
      <c r="Q478" s="144">
        <f>SUM(Q479:Q498)</f>
        <v>0</v>
      </c>
      <c r="R478" s="144"/>
      <c r="S478" s="144"/>
      <c r="T478" s="145"/>
      <c r="U478" s="144">
        <f>SUM(U479:U498)</f>
        <v>0</v>
      </c>
      <c r="AE478" t="s">
        <v>149</v>
      </c>
    </row>
    <row r="479" spans="1:60" ht="22.5" outlineLevel="1" x14ac:dyDescent="0.2">
      <c r="A479" s="138">
        <v>170</v>
      </c>
      <c r="B479" s="138" t="s">
        <v>815</v>
      </c>
      <c r="C479" s="173" t="s">
        <v>816</v>
      </c>
      <c r="D479" s="142" t="s">
        <v>197</v>
      </c>
      <c r="E479" s="147">
        <v>2</v>
      </c>
      <c r="F479" s="369"/>
      <c r="G479" s="151">
        <f>E479*F479</f>
        <v>0</v>
      </c>
      <c r="H479" s="151">
        <v>0</v>
      </c>
      <c r="I479" s="151">
        <f>ROUND(E479*H479,2)</f>
        <v>0</v>
      </c>
      <c r="J479" s="151">
        <v>760</v>
      </c>
      <c r="K479" s="151">
        <f>ROUND(E479*J479,2)</f>
        <v>1520</v>
      </c>
      <c r="L479" s="151">
        <v>21</v>
      </c>
      <c r="M479" s="151">
        <f>G479*(1+L479/100)</f>
        <v>0</v>
      </c>
      <c r="N479" s="142">
        <v>0</v>
      </c>
      <c r="O479" s="142">
        <f>ROUND(E479*N479,5)</f>
        <v>0</v>
      </c>
      <c r="P479" s="142">
        <v>0</v>
      </c>
      <c r="Q479" s="142">
        <f>ROUND(E479*P479,5)</f>
        <v>0</v>
      </c>
      <c r="R479" s="142"/>
      <c r="S479" s="142"/>
      <c r="T479" s="143">
        <v>0</v>
      </c>
      <c r="U479" s="142">
        <f>ROUND(E479*T479,2)</f>
        <v>0</v>
      </c>
      <c r="V479" s="137"/>
      <c r="W479" s="137"/>
      <c r="X479" s="137"/>
      <c r="Y479" s="137"/>
      <c r="Z479" s="137"/>
      <c r="AA479" s="137"/>
      <c r="AB479" s="137"/>
      <c r="AC479" s="137"/>
      <c r="AD479" s="137"/>
      <c r="AE479" s="137" t="s">
        <v>153</v>
      </c>
      <c r="AF479" s="137"/>
      <c r="AG479" s="137"/>
      <c r="AH479" s="137"/>
      <c r="AI479" s="137"/>
      <c r="AJ479" s="137"/>
      <c r="AK479" s="137"/>
      <c r="AL479" s="137"/>
      <c r="AM479" s="137"/>
      <c r="AN479" s="137"/>
      <c r="AO479" s="137"/>
      <c r="AP479" s="137"/>
      <c r="AQ479" s="137"/>
      <c r="AR479" s="137"/>
      <c r="AS479" s="137"/>
      <c r="AT479" s="137"/>
      <c r="AU479" s="137"/>
      <c r="AV479" s="137"/>
      <c r="AW479" s="137"/>
      <c r="AX479" s="137"/>
      <c r="AY479" s="137"/>
      <c r="AZ479" s="137"/>
      <c r="BA479" s="137"/>
      <c r="BB479" s="137"/>
      <c r="BC479" s="137"/>
      <c r="BD479" s="137"/>
      <c r="BE479" s="137"/>
      <c r="BF479" s="137"/>
      <c r="BG479" s="137"/>
      <c r="BH479" s="137"/>
    </row>
    <row r="480" spans="1:60" ht="22.5" outlineLevel="1" x14ac:dyDescent="0.2">
      <c r="A480" s="138"/>
      <c r="B480" s="138"/>
      <c r="C480" s="329" t="s">
        <v>363</v>
      </c>
      <c r="D480" s="330"/>
      <c r="E480" s="331"/>
      <c r="F480" s="332"/>
      <c r="G480" s="333"/>
      <c r="H480" s="151"/>
      <c r="I480" s="151"/>
      <c r="J480" s="151"/>
      <c r="K480" s="151"/>
      <c r="L480" s="151"/>
      <c r="M480" s="151"/>
      <c r="N480" s="142"/>
      <c r="O480" s="142"/>
      <c r="P480" s="142"/>
      <c r="Q480" s="142"/>
      <c r="R480" s="142"/>
      <c r="S480" s="142"/>
      <c r="T480" s="143"/>
      <c r="U480" s="142"/>
      <c r="V480" s="137"/>
      <c r="W480" s="137"/>
      <c r="X480" s="137"/>
      <c r="Y480" s="137"/>
      <c r="Z480" s="137"/>
      <c r="AA480" s="137"/>
      <c r="AB480" s="137"/>
      <c r="AC480" s="137"/>
      <c r="AD480" s="137"/>
      <c r="AE480" s="137" t="s">
        <v>160</v>
      </c>
      <c r="AF480" s="137"/>
      <c r="AG480" s="137"/>
      <c r="AH480" s="137"/>
      <c r="AI480" s="137"/>
      <c r="AJ480" s="137"/>
      <c r="AK480" s="137"/>
      <c r="AL480" s="137"/>
      <c r="AM480" s="137"/>
      <c r="AN480" s="137"/>
      <c r="AO480" s="137"/>
      <c r="AP480" s="137"/>
      <c r="AQ480" s="137"/>
      <c r="AR480" s="137"/>
      <c r="AS480" s="137"/>
      <c r="AT480" s="137"/>
      <c r="AU480" s="137"/>
      <c r="AV480" s="137"/>
      <c r="AW480" s="137"/>
      <c r="AX480" s="137"/>
      <c r="AY480" s="137"/>
      <c r="AZ480" s="137"/>
      <c r="BA480" s="140" t="str">
        <f>C480</f>
        <v>Kompletní specifikace je uvedena v projektové dokumentaci D.1.1-18 PRVKY PSV</v>
      </c>
      <c r="BB480" s="137"/>
      <c r="BC480" s="137"/>
      <c r="BD480" s="137"/>
      <c r="BE480" s="137"/>
      <c r="BF480" s="137"/>
      <c r="BG480" s="137"/>
      <c r="BH480" s="137"/>
    </row>
    <row r="481" spans="1:60" outlineLevel="1" x14ac:dyDescent="0.2">
      <c r="A481" s="138">
        <v>171</v>
      </c>
      <c r="B481" s="138" t="s">
        <v>817</v>
      </c>
      <c r="C481" s="173" t="s">
        <v>818</v>
      </c>
      <c r="D481" s="142" t="s">
        <v>197</v>
      </c>
      <c r="E481" s="147">
        <v>3</v>
      </c>
      <c r="F481" s="369"/>
      <c r="G481" s="151">
        <f>E481*F481</f>
        <v>0</v>
      </c>
      <c r="H481" s="151">
        <v>0</v>
      </c>
      <c r="I481" s="151">
        <f>ROUND(E481*H481,2)</f>
        <v>0</v>
      </c>
      <c r="J481" s="151">
        <v>680</v>
      </c>
      <c r="K481" s="151">
        <f>ROUND(E481*J481,2)</f>
        <v>2040</v>
      </c>
      <c r="L481" s="151">
        <v>21</v>
      </c>
      <c r="M481" s="151">
        <f>G481*(1+L481/100)</f>
        <v>0</v>
      </c>
      <c r="N481" s="142">
        <v>0</v>
      </c>
      <c r="O481" s="142">
        <f>ROUND(E481*N481,5)</f>
        <v>0</v>
      </c>
      <c r="P481" s="142">
        <v>0</v>
      </c>
      <c r="Q481" s="142">
        <f>ROUND(E481*P481,5)</f>
        <v>0</v>
      </c>
      <c r="R481" s="142"/>
      <c r="S481" s="142"/>
      <c r="T481" s="143">
        <v>0</v>
      </c>
      <c r="U481" s="142">
        <f>ROUND(E481*T481,2)</f>
        <v>0</v>
      </c>
      <c r="V481" s="137"/>
      <c r="W481" s="137"/>
      <c r="X481" s="137"/>
      <c r="Y481" s="137"/>
      <c r="Z481" s="137"/>
      <c r="AA481" s="137"/>
      <c r="AB481" s="137"/>
      <c r="AC481" s="137"/>
      <c r="AD481" s="137"/>
      <c r="AE481" s="137" t="s">
        <v>153</v>
      </c>
      <c r="AF481" s="137"/>
      <c r="AG481" s="137"/>
      <c r="AH481" s="137"/>
      <c r="AI481" s="137"/>
      <c r="AJ481" s="137"/>
      <c r="AK481" s="137"/>
      <c r="AL481" s="137"/>
      <c r="AM481" s="137"/>
      <c r="AN481" s="137"/>
      <c r="AO481" s="137"/>
      <c r="AP481" s="137"/>
      <c r="AQ481" s="137"/>
      <c r="AR481" s="137"/>
      <c r="AS481" s="137"/>
      <c r="AT481" s="137"/>
      <c r="AU481" s="137"/>
      <c r="AV481" s="137"/>
      <c r="AW481" s="137"/>
      <c r="AX481" s="137"/>
      <c r="AY481" s="137"/>
      <c r="AZ481" s="137"/>
      <c r="BA481" s="137"/>
      <c r="BB481" s="137"/>
      <c r="BC481" s="137"/>
      <c r="BD481" s="137"/>
      <c r="BE481" s="137"/>
      <c r="BF481" s="137"/>
      <c r="BG481" s="137"/>
      <c r="BH481" s="137"/>
    </row>
    <row r="482" spans="1:60" ht="22.5" outlineLevel="1" x14ac:dyDescent="0.2">
      <c r="A482" s="138"/>
      <c r="B482" s="138"/>
      <c r="C482" s="329" t="s">
        <v>363</v>
      </c>
      <c r="D482" s="330"/>
      <c r="E482" s="331"/>
      <c r="F482" s="332"/>
      <c r="G482" s="333"/>
      <c r="H482" s="151"/>
      <c r="I482" s="151"/>
      <c r="J482" s="151"/>
      <c r="K482" s="151"/>
      <c r="L482" s="151"/>
      <c r="M482" s="151"/>
      <c r="N482" s="142"/>
      <c r="O482" s="142"/>
      <c r="P482" s="142"/>
      <c r="Q482" s="142"/>
      <c r="R482" s="142"/>
      <c r="S482" s="142"/>
      <c r="T482" s="143"/>
      <c r="U482" s="142"/>
      <c r="V482" s="137"/>
      <c r="W482" s="137"/>
      <c r="X482" s="137"/>
      <c r="Y482" s="137"/>
      <c r="Z482" s="137"/>
      <c r="AA482" s="137"/>
      <c r="AB482" s="137"/>
      <c r="AC482" s="137"/>
      <c r="AD482" s="137"/>
      <c r="AE482" s="137" t="s">
        <v>160</v>
      </c>
      <c r="AF482" s="137"/>
      <c r="AG482" s="137"/>
      <c r="AH482" s="137"/>
      <c r="AI482" s="137"/>
      <c r="AJ482" s="137"/>
      <c r="AK482" s="137"/>
      <c r="AL482" s="137"/>
      <c r="AM482" s="137"/>
      <c r="AN482" s="137"/>
      <c r="AO482" s="137"/>
      <c r="AP482" s="137"/>
      <c r="AQ482" s="137"/>
      <c r="AR482" s="137"/>
      <c r="AS482" s="137"/>
      <c r="AT482" s="137"/>
      <c r="AU482" s="137"/>
      <c r="AV482" s="137"/>
      <c r="AW482" s="137"/>
      <c r="AX482" s="137"/>
      <c r="AY482" s="137"/>
      <c r="AZ482" s="137"/>
      <c r="BA482" s="140" t="str">
        <f>C482</f>
        <v>Kompletní specifikace je uvedena v projektové dokumentaci D.1.1-18 PRVKY PSV</v>
      </c>
      <c r="BB482" s="137"/>
      <c r="BC482" s="137"/>
      <c r="BD482" s="137"/>
      <c r="BE482" s="137"/>
      <c r="BF482" s="137"/>
      <c r="BG482" s="137"/>
      <c r="BH482" s="137"/>
    </row>
    <row r="483" spans="1:60" outlineLevel="1" x14ac:dyDescent="0.2">
      <c r="A483" s="138">
        <v>172</v>
      </c>
      <c r="B483" s="138" t="s">
        <v>819</v>
      </c>
      <c r="C483" s="173" t="s">
        <v>820</v>
      </c>
      <c r="D483" s="142" t="s">
        <v>197</v>
      </c>
      <c r="E483" s="147">
        <v>1</v>
      </c>
      <c r="F483" s="369"/>
      <c r="G483" s="151">
        <f>E483*F483</f>
        <v>0</v>
      </c>
      <c r="H483" s="151">
        <v>0</v>
      </c>
      <c r="I483" s="151">
        <f>ROUND(E483*H483,2)</f>
        <v>0</v>
      </c>
      <c r="J483" s="151">
        <v>985</v>
      </c>
      <c r="K483" s="151">
        <f>ROUND(E483*J483,2)</f>
        <v>985</v>
      </c>
      <c r="L483" s="151">
        <v>21</v>
      </c>
      <c r="M483" s="151">
        <f>G483*(1+L483/100)</f>
        <v>0</v>
      </c>
      <c r="N483" s="142">
        <v>0</v>
      </c>
      <c r="O483" s="142">
        <f>ROUND(E483*N483,5)</f>
        <v>0</v>
      </c>
      <c r="P483" s="142">
        <v>0</v>
      </c>
      <c r="Q483" s="142">
        <f>ROUND(E483*P483,5)</f>
        <v>0</v>
      </c>
      <c r="R483" s="142"/>
      <c r="S483" s="142"/>
      <c r="T483" s="143">
        <v>0</v>
      </c>
      <c r="U483" s="142">
        <f>ROUND(E483*T483,2)</f>
        <v>0</v>
      </c>
      <c r="V483" s="137"/>
      <c r="W483" s="137"/>
      <c r="X483" s="137"/>
      <c r="Y483" s="137"/>
      <c r="Z483" s="137"/>
      <c r="AA483" s="137"/>
      <c r="AB483" s="137"/>
      <c r="AC483" s="137"/>
      <c r="AD483" s="137"/>
      <c r="AE483" s="137" t="s">
        <v>396</v>
      </c>
      <c r="AF483" s="137"/>
      <c r="AG483" s="137"/>
      <c r="AH483" s="137"/>
      <c r="AI483" s="137"/>
      <c r="AJ483" s="137"/>
      <c r="AK483" s="137"/>
      <c r="AL483" s="137"/>
      <c r="AM483" s="137"/>
      <c r="AN483" s="137"/>
      <c r="AO483" s="137"/>
      <c r="AP483" s="137"/>
      <c r="AQ483" s="137"/>
      <c r="AR483" s="137"/>
      <c r="AS483" s="137"/>
      <c r="AT483" s="137"/>
      <c r="AU483" s="137"/>
      <c r="AV483" s="137"/>
      <c r="AW483" s="137"/>
      <c r="AX483" s="137"/>
      <c r="AY483" s="137"/>
      <c r="AZ483" s="137"/>
      <c r="BA483" s="137"/>
      <c r="BB483" s="137"/>
      <c r="BC483" s="137"/>
      <c r="BD483" s="137"/>
      <c r="BE483" s="137"/>
      <c r="BF483" s="137"/>
      <c r="BG483" s="137"/>
      <c r="BH483" s="137"/>
    </row>
    <row r="484" spans="1:60" ht="22.5" outlineLevel="1" x14ac:dyDescent="0.2">
      <c r="A484" s="138"/>
      <c r="B484" s="138"/>
      <c r="C484" s="329" t="s">
        <v>363</v>
      </c>
      <c r="D484" s="330"/>
      <c r="E484" s="331"/>
      <c r="F484" s="332"/>
      <c r="G484" s="333"/>
      <c r="H484" s="151"/>
      <c r="I484" s="151"/>
      <c r="J484" s="151"/>
      <c r="K484" s="151"/>
      <c r="L484" s="151"/>
      <c r="M484" s="151"/>
      <c r="N484" s="142"/>
      <c r="O484" s="142"/>
      <c r="P484" s="142"/>
      <c r="Q484" s="142"/>
      <c r="R484" s="142"/>
      <c r="S484" s="142"/>
      <c r="T484" s="143"/>
      <c r="U484" s="142"/>
      <c r="V484" s="137"/>
      <c r="W484" s="137"/>
      <c r="X484" s="137"/>
      <c r="Y484" s="137"/>
      <c r="Z484" s="137"/>
      <c r="AA484" s="137"/>
      <c r="AB484" s="137"/>
      <c r="AC484" s="137"/>
      <c r="AD484" s="137"/>
      <c r="AE484" s="137" t="s">
        <v>160</v>
      </c>
      <c r="AF484" s="137"/>
      <c r="AG484" s="137"/>
      <c r="AH484" s="137"/>
      <c r="AI484" s="137"/>
      <c r="AJ484" s="137"/>
      <c r="AK484" s="137"/>
      <c r="AL484" s="137"/>
      <c r="AM484" s="137"/>
      <c r="AN484" s="137"/>
      <c r="AO484" s="137"/>
      <c r="AP484" s="137"/>
      <c r="AQ484" s="137"/>
      <c r="AR484" s="137"/>
      <c r="AS484" s="137"/>
      <c r="AT484" s="137"/>
      <c r="AU484" s="137"/>
      <c r="AV484" s="137"/>
      <c r="AW484" s="137"/>
      <c r="AX484" s="137"/>
      <c r="AY484" s="137"/>
      <c r="AZ484" s="137"/>
      <c r="BA484" s="140" t="str">
        <f>C484</f>
        <v>Kompletní specifikace je uvedena v projektové dokumentaci D.1.1-18 PRVKY PSV</v>
      </c>
      <c r="BB484" s="137"/>
      <c r="BC484" s="137"/>
      <c r="BD484" s="137"/>
      <c r="BE484" s="137"/>
      <c r="BF484" s="137"/>
      <c r="BG484" s="137"/>
      <c r="BH484" s="137"/>
    </row>
    <row r="485" spans="1:60" ht="22.5" outlineLevel="1" x14ac:dyDescent="0.2">
      <c r="A485" s="138">
        <v>173</v>
      </c>
      <c r="B485" s="138" t="s">
        <v>821</v>
      </c>
      <c r="C485" s="173" t="s">
        <v>822</v>
      </c>
      <c r="D485" s="142" t="s">
        <v>197</v>
      </c>
      <c r="E485" s="147">
        <v>1</v>
      </c>
      <c r="F485" s="369"/>
      <c r="G485" s="151">
        <f>E485*F485</f>
        <v>0</v>
      </c>
      <c r="H485" s="151">
        <v>0</v>
      </c>
      <c r="I485" s="151">
        <f>ROUND(E485*H485,2)</f>
        <v>0</v>
      </c>
      <c r="J485" s="151">
        <v>840</v>
      </c>
      <c r="K485" s="151">
        <f>ROUND(E485*J485,2)</f>
        <v>840</v>
      </c>
      <c r="L485" s="151">
        <v>21</v>
      </c>
      <c r="M485" s="151">
        <f>G485*(1+L485/100)</f>
        <v>0</v>
      </c>
      <c r="N485" s="142">
        <v>0</v>
      </c>
      <c r="O485" s="142">
        <f>ROUND(E485*N485,5)</f>
        <v>0</v>
      </c>
      <c r="P485" s="142">
        <v>0</v>
      </c>
      <c r="Q485" s="142">
        <f>ROUND(E485*P485,5)</f>
        <v>0</v>
      </c>
      <c r="R485" s="142"/>
      <c r="S485" s="142"/>
      <c r="T485" s="143">
        <v>0</v>
      </c>
      <c r="U485" s="142">
        <f>ROUND(E485*T485,2)</f>
        <v>0</v>
      </c>
      <c r="V485" s="137"/>
      <c r="W485" s="137"/>
      <c r="X485" s="137"/>
      <c r="Y485" s="137"/>
      <c r="Z485" s="137"/>
      <c r="AA485" s="137"/>
      <c r="AB485" s="137"/>
      <c r="AC485" s="137"/>
      <c r="AD485" s="137"/>
      <c r="AE485" s="137" t="s">
        <v>153</v>
      </c>
      <c r="AF485" s="137"/>
      <c r="AG485" s="137"/>
      <c r="AH485" s="137"/>
      <c r="AI485" s="137"/>
      <c r="AJ485" s="137"/>
      <c r="AK485" s="137"/>
      <c r="AL485" s="137"/>
      <c r="AM485" s="137"/>
      <c r="AN485" s="137"/>
      <c r="AO485" s="137"/>
      <c r="AP485" s="137"/>
      <c r="AQ485" s="137"/>
      <c r="AR485" s="137"/>
      <c r="AS485" s="137"/>
      <c r="AT485" s="137"/>
      <c r="AU485" s="137"/>
      <c r="AV485" s="137"/>
      <c r="AW485" s="137"/>
      <c r="AX485" s="137"/>
      <c r="AY485" s="137"/>
      <c r="AZ485" s="137"/>
      <c r="BA485" s="137"/>
      <c r="BB485" s="137"/>
      <c r="BC485" s="137"/>
      <c r="BD485" s="137"/>
      <c r="BE485" s="137"/>
      <c r="BF485" s="137"/>
      <c r="BG485" s="137"/>
      <c r="BH485" s="137"/>
    </row>
    <row r="486" spans="1:60" ht="22.5" outlineLevel="1" x14ac:dyDescent="0.2">
      <c r="A486" s="138"/>
      <c r="B486" s="138"/>
      <c r="C486" s="329" t="s">
        <v>363</v>
      </c>
      <c r="D486" s="330"/>
      <c r="E486" s="331"/>
      <c r="F486" s="332"/>
      <c r="G486" s="333"/>
      <c r="H486" s="151"/>
      <c r="I486" s="151"/>
      <c r="J486" s="151"/>
      <c r="K486" s="151"/>
      <c r="L486" s="151"/>
      <c r="M486" s="151"/>
      <c r="N486" s="142"/>
      <c r="O486" s="142"/>
      <c r="P486" s="142"/>
      <c r="Q486" s="142"/>
      <c r="R486" s="142"/>
      <c r="S486" s="142"/>
      <c r="T486" s="143"/>
      <c r="U486" s="142"/>
      <c r="V486" s="137"/>
      <c r="W486" s="137"/>
      <c r="X486" s="137"/>
      <c r="Y486" s="137"/>
      <c r="Z486" s="137"/>
      <c r="AA486" s="137"/>
      <c r="AB486" s="137"/>
      <c r="AC486" s="137"/>
      <c r="AD486" s="137"/>
      <c r="AE486" s="137" t="s">
        <v>160</v>
      </c>
      <c r="AF486" s="137"/>
      <c r="AG486" s="137"/>
      <c r="AH486" s="137"/>
      <c r="AI486" s="137"/>
      <c r="AJ486" s="137"/>
      <c r="AK486" s="137"/>
      <c r="AL486" s="137"/>
      <c r="AM486" s="137"/>
      <c r="AN486" s="137"/>
      <c r="AO486" s="137"/>
      <c r="AP486" s="137"/>
      <c r="AQ486" s="137"/>
      <c r="AR486" s="137"/>
      <c r="AS486" s="137"/>
      <c r="AT486" s="137"/>
      <c r="AU486" s="137"/>
      <c r="AV486" s="137"/>
      <c r="AW486" s="137"/>
      <c r="AX486" s="137"/>
      <c r="AY486" s="137"/>
      <c r="AZ486" s="137"/>
      <c r="BA486" s="140" t="str">
        <f>C486</f>
        <v>Kompletní specifikace je uvedena v projektové dokumentaci D.1.1-18 PRVKY PSV</v>
      </c>
      <c r="BB486" s="137"/>
      <c r="BC486" s="137"/>
      <c r="BD486" s="137"/>
      <c r="BE486" s="137"/>
      <c r="BF486" s="137"/>
      <c r="BG486" s="137"/>
      <c r="BH486" s="137"/>
    </row>
    <row r="487" spans="1:60" outlineLevel="1" x14ac:dyDescent="0.2">
      <c r="A487" s="138">
        <v>174</v>
      </c>
      <c r="B487" s="138" t="s">
        <v>825</v>
      </c>
      <c r="C487" s="173" t="s">
        <v>826</v>
      </c>
      <c r="D487" s="142" t="s">
        <v>197</v>
      </c>
      <c r="E487" s="147">
        <v>1</v>
      </c>
      <c r="F487" s="369"/>
      <c r="G487" s="151">
        <f>E487*F487</f>
        <v>0</v>
      </c>
      <c r="H487" s="151">
        <v>0</v>
      </c>
      <c r="I487" s="151">
        <f>ROUND(E487*H487,2)</f>
        <v>0</v>
      </c>
      <c r="J487" s="151">
        <v>1716</v>
      </c>
      <c r="K487" s="151">
        <f>ROUND(E487*J487,2)</f>
        <v>1716</v>
      </c>
      <c r="L487" s="151">
        <v>21</v>
      </c>
      <c r="M487" s="151">
        <f>G487*(1+L487/100)</f>
        <v>0</v>
      </c>
      <c r="N487" s="142">
        <v>0</v>
      </c>
      <c r="O487" s="142">
        <f>ROUND(E487*N487,5)</f>
        <v>0</v>
      </c>
      <c r="P487" s="142">
        <v>0</v>
      </c>
      <c r="Q487" s="142">
        <f>ROUND(E487*P487,5)</f>
        <v>0</v>
      </c>
      <c r="R487" s="142"/>
      <c r="S487" s="142"/>
      <c r="T487" s="143">
        <v>0</v>
      </c>
      <c r="U487" s="142">
        <f>ROUND(E487*T487,2)</f>
        <v>0</v>
      </c>
      <c r="V487" s="137"/>
      <c r="W487" s="137"/>
      <c r="X487" s="137"/>
      <c r="Y487" s="137"/>
      <c r="Z487" s="137"/>
      <c r="AA487" s="137"/>
      <c r="AB487" s="137"/>
      <c r="AC487" s="137"/>
      <c r="AD487" s="137"/>
      <c r="AE487" s="137" t="s">
        <v>153</v>
      </c>
      <c r="AF487" s="137"/>
      <c r="AG487" s="137"/>
      <c r="AH487" s="137"/>
      <c r="AI487" s="137"/>
      <c r="AJ487" s="137"/>
      <c r="AK487" s="137"/>
      <c r="AL487" s="137"/>
      <c r="AM487" s="137"/>
      <c r="AN487" s="137"/>
      <c r="AO487" s="137"/>
      <c r="AP487" s="137"/>
      <c r="AQ487" s="137"/>
      <c r="AR487" s="137"/>
      <c r="AS487" s="137"/>
      <c r="AT487" s="137"/>
      <c r="AU487" s="137"/>
      <c r="AV487" s="137"/>
      <c r="AW487" s="137"/>
      <c r="AX487" s="137"/>
      <c r="AY487" s="137"/>
      <c r="AZ487" s="137"/>
      <c r="BA487" s="137"/>
      <c r="BB487" s="137"/>
      <c r="BC487" s="137"/>
      <c r="BD487" s="137"/>
      <c r="BE487" s="137"/>
      <c r="BF487" s="137"/>
      <c r="BG487" s="137"/>
      <c r="BH487" s="137"/>
    </row>
    <row r="488" spans="1:60" ht="22.5" outlineLevel="1" x14ac:dyDescent="0.2">
      <c r="A488" s="138"/>
      <c r="B488" s="138"/>
      <c r="C488" s="329" t="s">
        <v>363</v>
      </c>
      <c r="D488" s="330"/>
      <c r="E488" s="331"/>
      <c r="F488" s="332"/>
      <c r="G488" s="333"/>
      <c r="H488" s="151"/>
      <c r="I488" s="151"/>
      <c r="J488" s="151"/>
      <c r="K488" s="151"/>
      <c r="L488" s="151"/>
      <c r="M488" s="151"/>
      <c r="N488" s="142"/>
      <c r="O488" s="142"/>
      <c r="P488" s="142"/>
      <c r="Q488" s="142"/>
      <c r="R488" s="142"/>
      <c r="S488" s="142"/>
      <c r="T488" s="143"/>
      <c r="U488" s="142"/>
      <c r="V488" s="137"/>
      <c r="W488" s="137"/>
      <c r="X488" s="137"/>
      <c r="Y488" s="137"/>
      <c r="Z488" s="137"/>
      <c r="AA488" s="137"/>
      <c r="AB488" s="137"/>
      <c r="AC488" s="137"/>
      <c r="AD488" s="137"/>
      <c r="AE488" s="137" t="s">
        <v>160</v>
      </c>
      <c r="AF488" s="137"/>
      <c r="AG488" s="137"/>
      <c r="AH488" s="137"/>
      <c r="AI488" s="137"/>
      <c r="AJ488" s="137"/>
      <c r="AK488" s="137"/>
      <c r="AL488" s="137"/>
      <c r="AM488" s="137"/>
      <c r="AN488" s="137"/>
      <c r="AO488" s="137"/>
      <c r="AP488" s="137"/>
      <c r="AQ488" s="137"/>
      <c r="AR488" s="137"/>
      <c r="AS488" s="137"/>
      <c r="AT488" s="137"/>
      <c r="AU488" s="137"/>
      <c r="AV488" s="137"/>
      <c r="AW488" s="137"/>
      <c r="AX488" s="137"/>
      <c r="AY488" s="137"/>
      <c r="AZ488" s="137"/>
      <c r="BA488" s="140" t="str">
        <f>C488</f>
        <v>Kompletní specifikace je uvedena v projektové dokumentaci D.1.1-18 PRVKY PSV</v>
      </c>
      <c r="BB488" s="137"/>
      <c r="BC488" s="137"/>
      <c r="BD488" s="137"/>
      <c r="BE488" s="137"/>
      <c r="BF488" s="137"/>
      <c r="BG488" s="137"/>
      <c r="BH488" s="137"/>
    </row>
    <row r="489" spans="1:60" outlineLevel="1" x14ac:dyDescent="0.2">
      <c r="A489" s="138">
        <v>175</v>
      </c>
      <c r="B489" s="138" t="s">
        <v>827</v>
      </c>
      <c r="C489" s="173" t="s">
        <v>828</v>
      </c>
      <c r="D489" s="142" t="s">
        <v>197</v>
      </c>
      <c r="E489" s="147">
        <v>1</v>
      </c>
      <c r="F489" s="369"/>
      <c r="G489" s="151">
        <f>E489*F489</f>
        <v>0</v>
      </c>
      <c r="H489" s="151">
        <v>0</v>
      </c>
      <c r="I489" s="151">
        <f>ROUND(E489*H489,2)</f>
        <v>0</v>
      </c>
      <c r="J489" s="151">
        <v>550</v>
      </c>
      <c r="K489" s="151">
        <f>ROUND(E489*J489,2)</f>
        <v>550</v>
      </c>
      <c r="L489" s="151">
        <v>21</v>
      </c>
      <c r="M489" s="151">
        <f>G489*(1+L489/100)</f>
        <v>0</v>
      </c>
      <c r="N489" s="142">
        <v>0</v>
      </c>
      <c r="O489" s="142">
        <f>ROUND(E489*N489,5)</f>
        <v>0</v>
      </c>
      <c r="P489" s="142">
        <v>0</v>
      </c>
      <c r="Q489" s="142">
        <f>ROUND(E489*P489,5)</f>
        <v>0</v>
      </c>
      <c r="R489" s="142"/>
      <c r="S489" s="142"/>
      <c r="T489" s="143">
        <v>0</v>
      </c>
      <c r="U489" s="142">
        <f>ROUND(E489*T489,2)</f>
        <v>0</v>
      </c>
      <c r="V489" s="137"/>
      <c r="W489" s="137"/>
      <c r="X489" s="137"/>
      <c r="Y489" s="137"/>
      <c r="Z489" s="137"/>
      <c r="AA489" s="137"/>
      <c r="AB489" s="137"/>
      <c r="AC489" s="137"/>
      <c r="AD489" s="137"/>
      <c r="AE489" s="137" t="s">
        <v>153</v>
      </c>
      <c r="AF489" s="137"/>
      <c r="AG489" s="137"/>
      <c r="AH489" s="137"/>
      <c r="AI489" s="137"/>
      <c r="AJ489" s="137"/>
      <c r="AK489" s="137"/>
      <c r="AL489" s="137"/>
      <c r="AM489" s="137"/>
      <c r="AN489" s="137"/>
      <c r="AO489" s="137"/>
      <c r="AP489" s="137"/>
      <c r="AQ489" s="137"/>
      <c r="AR489" s="137"/>
      <c r="AS489" s="137"/>
      <c r="AT489" s="137"/>
      <c r="AU489" s="137"/>
      <c r="AV489" s="137"/>
      <c r="AW489" s="137"/>
      <c r="AX489" s="137"/>
      <c r="AY489" s="137"/>
      <c r="AZ489" s="137"/>
      <c r="BA489" s="137"/>
      <c r="BB489" s="137"/>
      <c r="BC489" s="137"/>
      <c r="BD489" s="137"/>
      <c r="BE489" s="137"/>
      <c r="BF489" s="137"/>
      <c r="BG489" s="137"/>
      <c r="BH489" s="137"/>
    </row>
    <row r="490" spans="1:60" ht="22.5" outlineLevel="1" x14ac:dyDescent="0.2">
      <c r="A490" s="138"/>
      <c r="B490" s="138"/>
      <c r="C490" s="329" t="s">
        <v>363</v>
      </c>
      <c r="D490" s="330"/>
      <c r="E490" s="331"/>
      <c r="F490" s="332"/>
      <c r="G490" s="333"/>
      <c r="H490" s="151"/>
      <c r="I490" s="151"/>
      <c r="J490" s="151"/>
      <c r="K490" s="151"/>
      <c r="L490" s="151"/>
      <c r="M490" s="151"/>
      <c r="N490" s="142"/>
      <c r="O490" s="142"/>
      <c r="P490" s="142"/>
      <c r="Q490" s="142"/>
      <c r="R490" s="142"/>
      <c r="S490" s="142"/>
      <c r="T490" s="143"/>
      <c r="U490" s="142"/>
      <c r="V490" s="137"/>
      <c r="W490" s="137"/>
      <c r="X490" s="137"/>
      <c r="Y490" s="137"/>
      <c r="Z490" s="137"/>
      <c r="AA490" s="137"/>
      <c r="AB490" s="137"/>
      <c r="AC490" s="137"/>
      <c r="AD490" s="137"/>
      <c r="AE490" s="137" t="s">
        <v>160</v>
      </c>
      <c r="AF490" s="137"/>
      <c r="AG490" s="137"/>
      <c r="AH490" s="137"/>
      <c r="AI490" s="137"/>
      <c r="AJ490" s="137"/>
      <c r="AK490" s="137"/>
      <c r="AL490" s="137"/>
      <c r="AM490" s="137"/>
      <c r="AN490" s="137"/>
      <c r="AO490" s="137"/>
      <c r="AP490" s="137"/>
      <c r="AQ490" s="137"/>
      <c r="AR490" s="137"/>
      <c r="AS490" s="137"/>
      <c r="AT490" s="137"/>
      <c r="AU490" s="137"/>
      <c r="AV490" s="137"/>
      <c r="AW490" s="137"/>
      <c r="AX490" s="137"/>
      <c r="AY490" s="137"/>
      <c r="AZ490" s="137"/>
      <c r="BA490" s="140" t="str">
        <f>C490</f>
        <v>Kompletní specifikace je uvedena v projektové dokumentaci D.1.1-18 PRVKY PSV</v>
      </c>
      <c r="BB490" s="137"/>
      <c r="BC490" s="137"/>
      <c r="BD490" s="137"/>
      <c r="BE490" s="137"/>
      <c r="BF490" s="137"/>
      <c r="BG490" s="137"/>
      <c r="BH490" s="137"/>
    </row>
    <row r="491" spans="1:60" ht="22.5" outlineLevel="1" x14ac:dyDescent="0.2">
      <c r="A491" s="138">
        <v>176</v>
      </c>
      <c r="B491" s="138" t="s">
        <v>829</v>
      </c>
      <c r="C491" s="173" t="s">
        <v>830</v>
      </c>
      <c r="D491" s="142" t="s">
        <v>197</v>
      </c>
      <c r="E491" s="147">
        <v>1</v>
      </c>
      <c r="F491" s="369"/>
      <c r="G491" s="151">
        <f>E491*F491</f>
        <v>0</v>
      </c>
      <c r="H491" s="151">
        <v>0</v>
      </c>
      <c r="I491" s="151">
        <f>ROUND(E491*H491,2)</f>
        <v>0</v>
      </c>
      <c r="J491" s="151">
        <v>760</v>
      </c>
      <c r="K491" s="151">
        <f>ROUND(E491*J491,2)</f>
        <v>760</v>
      </c>
      <c r="L491" s="151">
        <v>21</v>
      </c>
      <c r="M491" s="151">
        <f>G491*(1+L491/100)</f>
        <v>0</v>
      </c>
      <c r="N491" s="142">
        <v>0</v>
      </c>
      <c r="O491" s="142">
        <f>ROUND(E491*N491,5)</f>
        <v>0</v>
      </c>
      <c r="P491" s="142">
        <v>0</v>
      </c>
      <c r="Q491" s="142">
        <f>ROUND(E491*P491,5)</f>
        <v>0</v>
      </c>
      <c r="R491" s="142"/>
      <c r="S491" s="142"/>
      <c r="T491" s="143">
        <v>0</v>
      </c>
      <c r="U491" s="142">
        <f>ROUND(E491*T491,2)</f>
        <v>0</v>
      </c>
      <c r="V491" s="137"/>
      <c r="W491" s="137"/>
      <c r="X491" s="137"/>
      <c r="Y491" s="137"/>
      <c r="Z491" s="137"/>
      <c r="AA491" s="137"/>
      <c r="AB491" s="137"/>
      <c r="AC491" s="137"/>
      <c r="AD491" s="137"/>
      <c r="AE491" s="137" t="s">
        <v>153</v>
      </c>
      <c r="AF491" s="137"/>
      <c r="AG491" s="137"/>
      <c r="AH491" s="137"/>
      <c r="AI491" s="137"/>
      <c r="AJ491" s="137"/>
      <c r="AK491" s="137"/>
      <c r="AL491" s="137"/>
      <c r="AM491" s="137"/>
      <c r="AN491" s="137"/>
      <c r="AO491" s="137"/>
      <c r="AP491" s="137"/>
      <c r="AQ491" s="137"/>
      <c r="AR491" s="137"/>
      <c r="AS491" s="137"/>
      <c r="AT491" s="137"/>
      <c r="AU491" s="137"/>
      <c r="AV491" s="137"/>
      <c r="AW491" s="137"/>
      <c r="AX491" s="137"/>
      <c r="AY491" s="137"/>
      <c r="AZ491" s="137"/>
      <c r="BA491" s="137"/>
      <c r="BB491" s="137"/>
      <c r="BC491" s="137"/>
      <c r="BD491" s="137"/>
      <c r="BE491" s="137"/>
      <c r="BF491" s="137"/>
      <c r="BG491" s="137"/>
      <c r="BH491" s="137"/>
    </row>
    <row r="492" spans="1:60" ht="22.5" outlineLevel="1" x14ac:dyDescent="0.2">
      <c r="A492" s="138"/>
      <c r="B492" s="138"/>
      <c r="C492" s="329" t="s">
        <v>363</v>
      </c>
      <c r="D492" s="330"/>
      <c r="E492" s="331"/>
      <c r="F492" s="332"/>
      <c r="G492" s="333"/>
      <c r="H492" s="151"/>
      <c r="I492" s="151"/>
      <c r="J492" s="151"/>
      <c r="K492" s="151"/>
      <c r="L492" s="151"/>
      <c r="M492" s="151"/>
      <c r="N492" s="142"/>
      <c r="O492" s="142"/>
      <c r="P492" s="142"/>
      <c r="Q492" s="142"/>
      <c r="R492" s="142"/>
      <c r="S492" s="142"/>
      <c r="T492" s="143"/>
      <c r="U492" s="142"/>
      <c r="V492" s="137"/>
      <c r="W492" s="137"/>
      <c r="X492" s="137"/>
      <c r="Y492" s="137"/>
      <c r="Z492" s="137"/>
      <c r="AA492" s="137"/>
      <c r="AB492" s="137"/>
      <c r="AC492" s="137"/>
      <c r="AD492" s="137"/>
      <c r="AE492" s="137" t="s">
        <v>160</v>
      </c>
      <c r="AF492" s="137"/>
      <c r="AG492" s="137"/>
      <c r="AH492" s="137"/>
      <c r="AI492" s="137"/>
      <c r="AJ492" s="137"/>
      <c r="AK492" s="137"/>
      <c r="AL492" s="137"/>
      <c r="AM492" s="137"/>
      <c r="AN492" s="137"/>
      <c r="AO492" s="137"/>
      <c r="AP492" s="137"/>
      <c r="AQ492" s="137"/>
      <c r="AR492" s="137"/>
      <c r="AS492" s="137"/>
      <c r="AT492" s="137"/>
      <c r="AU492" s="137"/>
      <c r="AV492" s="137"/>
      <c r="AW492" s="137"/>
      <c r="AX492" s="137"/>
      <c r="AY492" s="137"/>
      <c r="AZ492" s="137"/>
      <c r="BA492" s="140" t="str">
        <f>C492</f>
        <v>Kompletní specifikace je uvedena v projektové dokumentaci D.1.1-18 PRVKY PSV</v>
      </c>
      <c r="BB492" s="137"/>
      <c r="BC492" s="137"/>
      <c r="BD492" s="137"/>
      <c r="BE492" s="137"/>
      <c r="BF492" s="137"/>
      <c r="BG492" s="137"/>
      <c r="BH492" s="137"/>
    </row>
    <row r="493" spans="1:60" outlineLevel="1" x14ac:dyDescent="0.2">
      <c r="A493" s="138">
        <v>177</v>
      </c>
      <c r="B493" s="138" t="s">
        <v>831</v>
      </c>
      <c r="C493" s="173" t="s">
        <v>832</v>
      </c>
      <c r="D493" s="142" t="s">
        <v>197</v>
      </c>
      <c r="E493" s="147">
        <v>54</v>
      </c>
      <c r="F493" s="369"/>
      <c r="G493" s="151">
        <f>E493*F493</f>
        <v>0</v>
      </c>
      <c r="H493" s="151">
        <v>0</v>
      </c>
      <c r="I493" s="151">
        <f>ROUND(E493*H493,2)</f>
        <v>0</v>
      </c>
      <c r="J493" s="151">
        <v>189</v>
      </c>
      <c r="K493" s="151">
        <f>ROUND(E493*J493,2)</f>
        <v>10206</v>
      </c>
      <c r="L493" s="151">
        <v>21</v>
      </c>
      <c r="M493" s="151">
        <f>G493*(1+L493/100)</f>
        <v>0</v>
      </c>
      <c r="N493" s="142">
        <v>0</v>
      </c>
      <c r="O493" s="142">
        <f>ROUND(E493*N493,5)</f>
        <v>0</v>
      </c>
      <c r="P493" s="142">
        <v>0</v>
      </c>
      <c r="Q493" s="142">
        <f>ROUND(E493*P493,5)</f>
        <v>0</v>
      </c>
      <c r="R493" s="142"/>
      <c r="S493" s="142"/>
      <c r="T493" s="143">
        <v>0</v>
      </c>
      <c r="U493" s="142">
        <f>ROUND(E493*T493,2)</f>
        <v>0</v>
      </c>
      <c r="V493" s="137"/>
      <c r="W493" s="137"/>
      <c r="X493" s="137"/>
      <c r="Y493" s="137"/>
      <c r="Z493" s="137"/>
      <c r="AA493" s="137"/>
      <c r="AB493" s="137"/>
      <c r="AC493" s="137"/>
      <c r="AD493" s="137"/>
      <c r="AE493" s="137" t="s">
        <v>153</v>
      </c>
      <c r="AF493" s="137"/>
      <c r="AG493" s="137"/>
      <c r="AH493" s="137"/>
      <c r="AI493" s="137"/>
      <c r="AJ493" s="137"/>
      <c r="AK493" s="137"/>
      <c r="AL493" s="137"/>
      <c r="AM493" s="137"/>
      <c r="AN493" s="137"/>
      <c r="AO493" s="137"/>
      <c r="AP493" s="137"/>
      <c r="AQ493" s="137"/>
      <c r="AR493" s="137"/>
      <c r="AS493" s="137"/>
      <c r="AT493" s="137"/>
      <c r="AU493" s="137"/>
      <c r="AV493" s="137"/>
      <c r="AW493" s="137"/>
      <c r="AX493" s="137"/>
      <c r="AY493" s="137"/>
      <c r="AZ493" s="137"/>
      <c r="BA493" s="137"/>
      <c r="BB493" s="137"/>
      <c r="BC493" s="137"/>
      <c r="BD493" s="137"/>
      <c r="BE493" s="137"/>
      <c r="BF493" s="137"/>
      <c r="BG493" s="137"/>
      <c r="BH493" s="137"/>
    </row>
    <row r="494" spans="1:60" ht="22.5" outlineLevel="1" x14ac:dyDescent="0.2">
      <c r="A494" s="138"/>
      <c r="B494" s="138"/>
      <c r="C494" s="329" t="s">
        <v>363</v>
      </c>
      <c r="D494" s="330"/>
      <c r="E494" s="331"/>
      <c r="F494" s="332"/>
      <c r="G494" s="333"/>
      <c r="H494" s="151"/>
      <c r="I494" s="151"/>
      <c r="J494" s="151"/>
      <c r="K494" s="151"/>
      <c r="L494" s="151"/>
      <c r="M494" s="151"/>
      <c r="N494" s="142"/>
      <c r="O494" s="142"/>
      <c r="P494" s="142"/>
      <c r="Q494" s="142"/>
      <c r="R494" s="142"/>
      <c r="S494" s="142"/>
      <c r="T494" s="143"/>
      <c r="U494" s="142"/>
      <c r="V494" s="137"/>
      <c r="W494" s="137"/>
      <c r="X494" s="137"/>
      <c r="Y494" s="137"/>
      <c r="Z494" s="137"/>
      <c r="AA494" s="137"/>
      <c r="AB494" s="137"/>
      <c r="AC494" s="137"/>
      <c r="AD494" s="137"/>
      <c r="AE494" s="137" t="s">
        <v>160</v>
      </c>
      <c r="AF494" s="137"/>
      <c r="AG494" s="137"/>
      <c r="AH494" s="137"/>
      <c r="AI494" s="137"/>
      <c r="AJ494" s="137"/>
      <c r="AK494" s="137"/>
      <c r="AL494" s="137"/>
      <c r="AM494" s="137"/>
      <c r="AN494" s="137"/>
      <c r="AO494" s="137"/>
      <c r="AP494" s="137"/>
      <c r="AQ494" s="137"/>
      <c r="AR494" s="137"/>
      <c r="AS494" s="137"/>
      <c r="AT494" s="137"/>
      <c r="AU494" s="137"/>
      <c r="AV494" s="137"/>
      <c r="AW494" s="137"/>
      <c r="AX494" s="137"/>
      <c r="AY494" s="137"/>
      <c r="AZ494" s="137"/>
      <c r="BA494" s="140" t="str">
        <f>C494</f>
        <v>Kompletní specifikace je uvedena v projektové dokumentaci D.1.1-18 PRVKY PSV</v>
      </c>
      <c r="BB494" s="137"/>
      <c r="BC494" s="137"/>
      <c r="BD494" s="137"/>
      <c r="BE494" s="137"/>
      <c r="BF494" s="137"/>
      <c r="BG494" s="137"/>
      <c r="BH494" s="137"/>
    </row>
    <row r="495" spans="1:60" outlineLevel="1" x14ac:dyDescent="0.2">
      <c r="A495" s="138">
        <v>178</v>
      </c>
      <c r="B495" s="138" t="s">
        <v>833</v>
      </c>
      <c r="C495" s="173" t="s">
        <v>834</v>
      </c>
      <c r="D495" s="142" t="s">
        <v>197</v>
      </c>
      <c r="E495" s="147">
        <v>1</v>
      </c>
      <c r="F495" s="369"/>
      <c r="G495" s="151">
        <f>E495*F495</f>
        <v>0</v>
      </c>
      <c r="H495" s="151">
        <v>0</v>
      </c>
      <c r="I495" s="151">
        <f>ROUND(E495*H495,2)</f>
        <v>0</v>
      </c>
      <c r="J495" s="151">
        <v>5255</v>
      </c>
      <c r="K495" s="151">
        <f>ROUND(E495*J495,2)</f>
        <v>5255</v>
      </c>
      <c r="L495" s="151">
        <v>21</v>
      </c>
      <c r="M495" s="151">
        <f>G495*(1+L495/100)</f>
        <v>0</v>
      </c>
      <c r="N495" s="142">
        <v>0</v>
      </c>
      <c r="O495" s="142">
        <f>ROUND(E495*N495,5)</f>
        <v>0</v>
      </c>
      <c r="P495" s="142">
        <v>0</v>
      </c>
      <c r="Q495" s="142">
        <f>ROUND(E495*P495,5)</f>
        <v>0</v>
      </c>
      <c r="R495" s="142"/>
      <c r="S495" s="142"/>
      <c r="T495" s="143">
        <v>0</v>
      </c>
      <c r="U495" s="142">
        <f>ROUND(E495*T495,2)</f>
        <v>0</v>
      </c>
      <c r="V495" s="137"/>
      <c r="W495" s="137"/>
      <c r="X495" s="137"/>
      <c r="Y495" s="137"/>
      <c r="Z495" s="137"/>
      <c r="AA495" s="137"/>
      <c r="AB495" s="137"/>
      <c r="AC495" s="137"/>
      <c r="AD495" s="137"/>
      <c r="AE495" s="137" t="s">
        <v>153</v>
      </c>
      <c r="AF495" s="137"/>
      <c r="AG495" s="137"/>
      <c r="AH495" s="137"/>
      <c r="AI495" s="137"/>
      <c r="AJ495" s="137"/>
      <c r="AK495" s="137"/>
      <c r="AL495" s="137"/>
      <c r="AM495" s="137"/>
      <c r="AN495" s="137"/>
      <c r="AO495" s="137"/>
      <c r="AP495" s="137"/>
      <c r="AQ495" s="137"/>
      <c r="AR495" s="137"/>
      <c r="AS495" s="137"/>
      <c r="AT495" s="137"/>
      <c r="AU495" s="137"/>
      <c r="AV495" s="137"/>
      <c r="AW495" s="137"/>
      <c r="AX495" s="137"/>
      <c r="AY495" s="137"/>
      <c r="AZ495" s="137"/>
      <c r="BA495" s="137"/>
      <c r="BB495" s="137"/>
      <c r="BC495" s="137"/>
      <c r="BD495" s="137"/>
      <c r="BE495" s="137"/>
      <c r="BF495" s="137"/>
      <c r="BG495" s="137"/>
      <c r="BH495" s="137"/>
    </row>
    <row r="496" spans="1:60" ht="22.5" outlineLevel="1" x14ac:dyDescent="0.2">
      <c r="A496" s="138"/>
      <c r="B496" s="138"/>
      <c r="C496" s="329" t="s">
        <v>363</v>
      </c>
      <c r="D496" s="330"/>
      <c r="E496" s="331"/>
      <c r="F496" s="332"/>
      <c r="G496" s="333"/>
      <c r="H496" s="151"/>
      <c r="I496" s="151"/>
      <c r="J496" s="151"/>
      <c r="K496" s="151"/>
      <c r="L496" s="151"/>
      <c r="M496" s="151"/>
      <c r="N496" s="142"/>
      <c r="O496" s="142"/>
      <c r="P496" s="142"/>
      <c r="Q496" s="142"/>
      <c r="R496" s="142"/>
      <c r="S496" s="142"/>
      <c r="T496" s="143"/>
      <c r="U496" s="142"/>
      <c r="V496" s="137"/>
      <c r="W496" s="137"/>
      <c r="X496" s="137"/>
      <c r="Y496" s="137"/>
      <c r="Z496" s="137"/>
      <c r="AA496" s="137"/>
      <c r="AB496" s="137"/>
      <c r="AC496" s="137"/>
      <c r="AD496" s="137"/>
      <c r="AE496" s="137" t="s">
        <v>160</v>
      </c>
      <c r="AF496" s="137"/>
      <c r="AG496" s="137"/>
      <c r="AH496" s="137"/>
      <c r="AI496" s="137"/>
      <c r="AJ496" s="137"/>
      <c r="AK496" s="137"/>
      <c r="AL496" s="137"/>
      <c r="AM496" s="137"/>
      <c r="AN496" s="137"/>
      <c r="AO496" s="137"/>
      <c r="AP496" s="137"/>
      <c r="AQ496" s="137"/>
      <c r="AR496" s="137"/>
      <c r="AS496" s="137"/>
      <c r="AT496" s="137"/>
      <c r="AU496" s="137"/>
      <c r="AV496" s="137"/>
      <c r="AW496" s="137"/>
      <c r="AX496" s="137"/>
      <c r="AY496" s="137"/>
      <c r="AZ496" s="137"/>
      <c r="BA496" s="140" t="str">
        <f>C496</f>
        <v>Kompletní specifikace je uvedena v projektové dokumentaci D.1.1-18 PRVKY PSV</v>
      </c>
      <c r="BB496" s="137"/>
      <c r="BC496" s="137"/>
      <c r="BD496" s="137"/>
      <c r="BE496" s="137"/>
      <c r="BF496" s="137"/>
      <c r="BG496" s="137"/>
      <c r="BH496" s="137"/>
    </row>
    <row r="497" spans="1:60" outlineLevel="1" x14ac:dyDescent="0.2">
      <c r="A497" s="138">
        <v>179</v>
      </c>
      <c r="B497" s="138" t="s">
        <v>835</v>
      </c>
      <c r="C497" s="173" t="s">
        <v>836</v>
      </c>
      <c r="D497" s="142" t="s">
        <v>197</v>
      </c>
      <c r="E497" s="147">
        <v>2</v>
      </c>
      <c r="F497" s="369"/>
      <c r="G497" s="151">
        <f>E497*F497</f>
        <v>0</v>
      </c>
      <c r="H497" s="151">
        <v>0</v>
      </c>
      <c r="I497" s="151">
        <f>ROUND(E497*H497,2)</f>
        <v>0</v>
      </c>
      <c r="J497" s="151">
        <v>2850</v>
      </c>
      <c r="K497" s="151">
        <f>ROUND(E497*J497,2)</f>
        <v>5700</v>
      </c>
      <c r="L497" s="151">
        <v>21</v>
      </c>
      <c r="M497" s="151">
        <f>G497*(1+L497/100)</f>
        <v>0</v>
      </c>
      <c r="N497" s="142">
        <v>0</v>
      </c>
      <c r="O497" s="142">
        <f>ROUND(E497*N497,5)</f>
        <v>0</v>
      </c>
      <c r="P497" s="142">
        <v>0</v>
      </c>
      <c r="Q497" s="142">
        <f>ROUND(E497*P497,5)</f>
        <v>0</v>
      </c>
      <c r="R497" s="142"/>
      <c r="S497" s="142"/>
      <c r="T497" s="143">
        <v>0</v>
      </c>
      <c r="U497" s="142">
        <f>ROUND(E497*T497,2)</f>
        <v>0</v>
      </c>
      <c r="V497" s="137"/>
      <c r="W497" s="137"/>
      <c r="X497" s="137"/>
      <c r="Y497" s="137"/>
      <c r="Z497" s="137"/>
      <c r="AA497" s="137"/>
      <c r="AB497" s="137"/>
      <c r="AC497" s="137"/>
      <c r="AD497" s="137"/>
      <c r="AE497" s="137" t="s">
        <v>153</v>
      </c>
      <c r="AF497" s="137"/>
      <c r="AG497" s="137"/>
      <c r="AH497" s="137"/>
      <c r="AI497" s="137"/>
      <c r="AJ497" s="137"/>
      <c r="AK497" s="137"/>
      <c r="AL497" s="137"/>
      <c r="AM497" s="137"/>
      <c r="AN497" s="137"/>
      <c r="AO497" s="137"/>
      <c r="AP497" s="137"/>
      <c r="AQ497" s="137"/>
      <c r="AR497" s="137"/>
      <c r="AS497" s="137"/>
      <c r="AT497" s="137"/>
      <c r="AU497" s="137"/>
      <c r="AV497" s="137"/>
      <c r="AW497" s="137"/>
      <c r="AX497" s="137"/>
      <c r="AY497" s="137"/>
      <c r="AZ497" s="137"/>
      <c r="BA497" s="137"/>
      <c r="BB497" s="137"/>
      <c r="BC497" s="137"/>
      <c r="BD497" s="137"/>
      <c r="BE497" s="137"/>
      <c r="BF497" s="137"/>
      <c r="BG497" s="137"/>
      <c r="BH497" s="137"/>
    </row>
    <row r="498" spans="1:60" ht="22.5" outlineLevel="1" x14ac:dyDescent="0.2">
      <c r="A498" s="138"/>
      <c r="B498" s="138"/>
      <c r="C498" s="329" t="s">
        <v>363</v>
      </c>
      <c r="D498" s="330"/>
      <c r="E498" s="331"/>
      <c r="F498" s="332"/>
      <c r="G498" s="333"/>
      <c r="H498" s="151"/>
      <c r="I498" s="151"/>
      <c r="J498" s="151"/>
      <c r="K498" s="151"/>
      <c r="L498" s="151"/>
      <c r="M498" s="151"/>
      <c r="N498" s="142"/>
      <c r="O498" s="142"/>
      <c r="P498" s="142"/>
      <c r="Q498" s="142"/>
      <c r="R498" s="142"/>
      <c r="S498" s="142"/>
      <c r="T498" s="143"/>
      <c r="U498" s="142"/>
      <c r="V498" s="137"/>
      <c r="W498" s="137"/>
      <c r="X498" s="137"/>
      <c r="Y498" s="137"/>
      <c r="Z498" s="137"/>
      <c r="AA498" s="137"/>
      <c r="AB498" s="137"/>
      <c r="AC498" s="137"/>
      <c r="AD498" s="137"/>
      <c r="AE498" s="137" t="s">
        <v>160</v>
      </c>
      <c r="AF498" s="137"/>
      <c r="AG498" s="137"/>
      <c r="AH498" s="137"/>
      <c r="AI498" s="137"/>
      <c r="AJ498" s="137"/>
      <c r="AK498" s="137"/>
      <c r="AL498" s="137"/>
      <c r="AM498" s="137"/>
      <c r="AN498" s="137"/>
      <c r="AO498" s="137"/>
      <c r="AP498" s="137"/>
      <c r="AQ498" s="137"/>
      <c r="AR498" s="137"/>
      <c r="AS498" s="137"/>
      <c r="AT498" s="137"/>
      <c r="AU498" s="137"/>
      <c r="AV498" s="137"/>
      <c r="AW498" s="137"/>
      <c r="AX498" s="137"/>
      <c r="AY498" s="137"/>
      <c r="AZ498" s="137"/>
      <c r="BA498" s="140" t="str">
        <f>C498</f>
        <v>Kompletní specifikace je uvedena v projektové dokumentaci D.1.1-18 PRVKY PSV</v>
      </c>
      <c r="BB498" s="137"/>
      <c r="BC498" s="137"/>
      <c r="BD498" s="137"/>
      <c r="BE498" s="137"/>
      <c r="BF498" s="137"/>
      <c r="BG498" s="137"/>
      <c r="BH498" s="137"/>
    </row>
    <row r="499" spans="1:60" x14ac:dyDescent="0.2">
      <c r="A499" s="139" t="s">
        <v>148</v>
      </c>
      <c r="B499" s="139" t="s">
        <v>117</v>
      </c>
      <c r="C499" s="174" t="s">
        <v>118</v>
      </c>
      <c r="D499" s="144"/>
      <c r="E499" s="149"/>
      <c r="F499" s="152"/>
      <c r="G499" s="152">
        <f>SUMIF(AE500:AE501,"&lt;&gt;NOR",G500:G501)</f>
        <v>0</v>
      </c>
      <c r="H499" s="152"/>
      <c r="I499" s="152">
        <f>SUM(I500:I501)</f>
        <v>0</v>
      </c>
      <c r="J499" s="152"/>
      <c r="K499" s="152">
        <f>SUM(K500:K501)</f>
        <v>219182.25</v>
      </c>
      <c r="L499" s="152"/>
      <c r="M499" s="152">
        <f>SUM(M500:M501)</f>
        <v>0</v>
      </c>
      <c r="N499" s="144"/>
      <c r="O499" s="144">
        <f>SUM(O500:O501)</f>
        <v>0</v>
      </c>
      <c r="P499" s="144"/>
      <c r="Q499" s="144">
        <f>SUM(Q500:Q501)</f>
        <v>0</v>
      </c>
      <c r="R499" s="144"/>
      <c r="S499" s="144"/>
      <c r="T499" s="145"/>
      <c r="U499" s="144">
        <f>SUM(U500:U501)</f>
        <v>0</v>
      </c>
      <c r="AE499" t="s">
        <v>149</v>
      </c>
    </row>
    <row r="500" spans="1:60" outlineLevel="1" x14ac:dyDescent="0.2">
      <c r="A500" s="138">
        <v>180</v>
      </c>
      <c r="B500" s="138">
        <v>3</v>
      </c>
      <c r="C500" s="173" t="s">
        <v>1671</v>
      </c>
      <c r="D500" s="142" t="s">
        <v>658</v>
      </c>
      <c r="E500" s="147">
        <v>1</v>
      </c>
      <c r="F500" s="369"/>
      <c r="G500" s="151">
        <f t="shared" ref="G500:G501" si="26">E500*F500</f>
        <v>0</v>
      </c>
      <c r="H500" s="151">
        <v>0</v>
      </c>
      <c r="I500" s="151">
        <f>ROUND(E500*H500,2)</f>
        <v>0</v>
      </c>
      <c r="J500" s="151">
        <v>210532.25</v>
      </c>
      <c r="K500" s="151">
        <f>ROUND(E500*J500,2)</f>
        <v>210532.25</v>
      </c>
      <c r="L500" s="151">
        <v>21</v>
      </c>
      <c r="M500" s="151">
        <f>G500*(1+L500/100)</f>
        <v>0</v>
      </c>
      <c r="N500" s="142">
        <v>0</v>
      </c>
      <c r="O500" s="142">
        <f>ROUND(E500*N500,5)</f>
        <v>0</v>
      </c>
      <c r="P500" s="142">
        <v>0</v>
      </c>
      <c r="Q500" s="142">
        <f>ROUND(E500*P500,5)</f>
        <v>0</v>
      </c>
      <c r="R500" s="142"/>
      <c r="S500" s="142"/>
      <c r="T500" s="143">
        <v>0</v>
      </c>
      <c r="U500" s="142">
        <f>ROUND(E500*T500,2)</f>
        <v>0</v>
      </c>
      <c r="V500" s="137"/>
      <c r="W500" s="137"/>
      <c r="X500" s="137"/>
      <c r="Y500" s="137"/>
      <c r="Z500" s="137"/>
      <c r="AA500" s="137"/>
      <c r="AB500" s="137"/>
      <c r="AC500" s="137"/>
      <c r="AD500" s="137"/>
      <c r="AE500" s="137" t="s">
        <v>153</v>
      </c>
      <c r="AF500" s="137"/>
      <c r="AG500" s="137"/>
      <c r="AH500" s="137"/>
      <c r="AI500" s="137"/>
      <c r="AJ500" s="137"/>
      <c r="AK500" s="137"/>
      <c r="AL500" s="137"/>
      <c r="AM500" s="137"/>
      <c r="AN500" s="137"/>
      <c r="AO500" s="137"/>
      <c r="AP500" s="137"/>
      <c r="AQ500" s="137"/>
      <c r="AR500" s="137"/>
      <c r="AS500" s="137"/>
      <c r="AT500" s="137"/>
      <c r="AU500" s="137"/>
      <c r="AV500" s="137"/>
      <c r="AW500" s="137"/>
      <c r="AX500" s="137"/>
      <c r="AY500" s="137"/>
      <c r="AZ500" s="137"/>
      <c r="BA500" s="137"/>
      <c r="BB500" s="137"/>
      <c r="BC500" s="137"/>
      <c r="BD500" s="137"/>
      <c r="BE500" s="137"/>
      <c r="BF500" s="137"/>
      <c r="BG500" s="137"/>
      <c r="BH500" s="137"/>
    </row>
    <row r="501" spans="1:60" outlineLevel="1" x14ac:dyDescent="0.2">
      <c r="A501" s="138">
        <v>181</v>
      </c>
      <c r="B501" s="138">
        <v>4</v>
      </c>
      <c r="C501" s="173" t="s">
        <v>837</v>
      </c>
      <c r="D501" s="142" t="s">
        <v>197</v>
      </c>
      <c r="E501" s="147">
        <v>1</v>
      </c>
      <c r="F501" s="369"/>
      <c r="G501" s="151">
        <f t="shared" si="26"/>
        <v>0</v>
      </c>
      <c r="H501" s="151">
        <v>0</v>
      </c>
      <c r="I501" s="151">
        <f>ROUND(E501*H501,2)</f>
        <v>0</v>
      </c>
      <c r="J501" s="151">
        <v>8650</v>
      </c>
      <c r="K501" s="151">
        <f>ROUND(E501*J501,2)</f>
        <v>8650</v>
      </c>
      <c r="L501" s="151">
        <v>21</v>
      </c>
      <c r="M501" s="151">
        <f>G501*(1+L501/100)</f>
        <v>0</v>
      </c>
      <c r="N501" s="142">
        <v>0</v>
      </c>
      <c r="O501" s="142">
        <f>ROUND(E501*N501,5)</f>
        <v>0</v>
      </c>
      <c r="P501" s="142">
        <v>0</v>
      </c>
      <c r="Q501" s="142">
        <f>ROUND(E501*P501,5)</f>
        <v>0</v>
      </c>
      <c r="R501" s="142"/>
      <c r="S501" s="142"/>
      <c r="T501" s="143">
        <v>0</v>
      </c>
      <c r="U501" s="142">
        <f>ROUND(E501*T501,2)</f>
        <v>0</v>
      </c>
      <c r="V501" s="137"/>
      <c r="W501" s="137"/>
      <c r="X501" s="137"/>
      <c r="Y501" s="137"/>
      <c r="Z501" s="137"/>
      <c r="AA501" s="137"/>
      <c r="AB501" s="137"/>
      <c r="AC501" s="137"/>
      <c r="AD501" s="137"/>
      <c r="AE501" s="137" t="s">
        <v>153</v>
      </c>
      <c r="AF501" s="137"/>
      <c r="AG501" s="137"/>
      <c r="AH501" s="137"/>
      <c r="AI501" s="137"/>
      <c r="AJ501" s="137"/>
      <c r="AK501" s="137"/>
      <c r="AL501" s="137"/>
      <c r="AM501" s="137"/>
      <c r="AN501" s="137"/>
      <c r="AO501" s="137"/>
      <c r="AP501" s="137"/>
      <c r="AQ501" s="137"/>
      <c r="AR501" s="137"/>
      <c r="AS501" s="137"/>
      <c r="AT501" s="137"/>
      <c r="AU501" s="137"/>
      <c r="AV501" s="137"/>
      <c r="AW501" s="137"/>
      <c r="AX501" s="137"/>
      <c r="AY501" s="137"/>
      <c r="AZ501" s="137"/>
      <c r="BA501" s="137"/>
      <c r="BB501" s="137"/>
      <c r="BC501" s="137"/>
      <c r="BD501" s="137"/>
      <c r="BE501" s="137"/>
      <c r="BF501" s="137"/>
      <c r="BG501" s="137"/>
      <c r="BH501" s="137"/>
    </row>
    <row r="502" spans="1:60" x14ac:dyDescent="0.2">
      <c r="A502" s="139" t="s">
        <v>148</v>
      </c>
      <c r="B502" s="139" t="s">
        <v>119</v>
      </c>
      <c r="C502" s="174" t="s">
        <v>120</v>
      </c>
      <c r="D502" s="144"/>
      <c r="E502" s="149"/>
      <c r="F502" s="152"/>
      <c r="G502" s="152">
        <f>SUMIF(AE503:AE503,"&lt;&gt;NOR",G503:G503)</f>
        <v>0</v>
      </c>
      <c r="H502" s="152"/>
      <c r="I502" s="152">
        <f>SUM(I503:I503)</f>
        <v>0</v>
      </c>
      <c r="J502" s="152"/>
      <c r="K502" s="152">
        <f>SUM(K503:K503)</f>
        <v>683837</v>
      </c>
      <c r="L502" s="152"/>
      <c r="M502" s="152">
        <f>SUM(M503:M503)</f>
        <v>0</v>
      </c>
      <c r="N502" s="144"/>
      <c r="O502" s="144">
        <f>SUM(O503:O503)</f>
        <v>0</v>
      </c>
      <c r="P502" s="144"/>
      <c r="Q502" s="144">
        <f>SUM(Q503:Q503)</f>
        <v>0</v>
      </c>
      <c r="R502" s="144"/>
      <c r="S502" s="144"/>
      <c r="T502" s="145"/>
      <c r="U502" s="144">
        <f>SUM(U503:U503)</f>
        <v>0</v>
      </c>
      <c r="AE502" t="s">
        <v>149</v>
      </c>
    </row>
    <row r="503" spans="1:60" outlineLevel="1" x14ac:dyDescent="0.2">
      <c r="A503" s="138">
        <v>182</v>
      </c>
      <c r="B503" s="138" t="s">
        <v>63</v>
      </c>
      <c r="C503" s="173" t="s">
        <v>1672</v>
      </c>
      <c r="D503" s="142" t="s">
        <v>658</v>
      </c>
      <c r="E503" s="147">
        <v>1</v>
      </c>
      <c r="F503" s="369"/>
      <c r="G503" s="151">
        <f>E503*F503</f>
        <v>0</v>
      </c>
      <c r="H503" s="151">
        <v>0</v>
      </c>
      <c r="I503" s="151">
        <f>ROUND(E503*H503,2)</f>
        <v>0</v>
      </c>
      <c r="J503" s="151">
        <v>683837</v>
      </c>
      <c r="K503" s="151">
        <f>ROUND(E503*J503,2)</f>
        <v>683837</v>
      </c>
      <c r="L503" s="151">
        <v>21</v>
      </c>
      <c r="M503" s="151">
        <f>G503*(1+L503/100)</f>
        <v>0</v>
      </c>
      <c r="N503" s="142">
        <v>0</v>
      </c>
      <c r="O503" s="142">
        <f>ROUND(E503*N503,5)</f>
        <v>0</v>
      </c>
      <c r="P503" s="142">
        <v>0</v>
      </c>
      <c r="Q503" s="142">
        <f>ROUND(E503*P503,5)</f>
        <v>0</v>
      </c>
      <c r="R503" s="142"/>
      <c r="S503" s="142"/>
      <c r="T503" s="143">
        <v>0</v>
      </c>
      <c r="U503" s="142">
        <f>ROUND(E503*T503,2)</f>
        <v>0</v>
      </c>
      <c r="V503" s="137"/>
      <c r="W503" s="137"/>
      <c r="X503" s="137"/>
      <c r="Y503" s="137"/>
      <c r="Z503" s="137"/>
      <c r="AA503" s="137"/>
      <c r="AB503" s="137"/>
      <c r="AC503" s="137"/>
      <c r="AD503" s="137"/>
      <c r="AE503" s="137" t="s">
        <v>153</v>
      </c>
      <c r="AF503" s="137"/>
      <c r="AG503" s="137"/>
      <c r="AH503" s="137"/>
      <c r="AI503" s="137"/>
      <c r="AJ503" s="137"/>
      <c r="AK503" s="137"/>
      <c r="AL503" s="137"/>
      <c r="AM503" s="137"/>
      <c r="AN503" s="137"/>
      <c r="AO503" s="137"/>
      <c r="AP503" s="137"/>
      <c r="AQ503" s="137"/>
      <c r="AR503" s="137"/>
      <c r="AS503" s="137"/>
      <c r="AT503" s="137"/>
      <c r="AU503" s="137"/>
      <c r="AV503" s="137"/>
      <c r="AW503" s="137"/>
      <c r="AX503" s="137"/>
      <c r="AY503" s="137"/>
      <c r="AZ503" s="137"/>
      <c r="BA503" s="137"/>
      <c r="BB503" s="137"/>
      <c r="BC503" s="137"/>
      <c r="BD503" s="137"/>
      <c r="BE503" s="137"/>
      <c r="BF503" s="137"/>
      <c r="BG503" s="137"/>
      <c r="BH503" s="137"/>
    </row>
    <row r="504" spans="1:60" x14ac:dyDescent="0.2">
      <c r="A504" s="139" t="s">
        <v>148</v>
      </c>
      <c r="B504" s="139" t="s">
        <v>121</v>
      </c>
      <c r="C504" s="174" t="s">
        <v>26</v>
      </c>
      <c r="D504" s="144"/>
      <c r="E504" s="149"/>
      <c r="F504" s="152"/>
      <c r="G504" s="152">
        <f>SUMIF(AE505:AE517,"&lt;&gt;NOR",G505:G517)</f>
        <v>0</v>
      </c>
      <c r="H504" s="152"/>
      <c r="I504" s="152">
        <f>SUM(I505:I517)</f>
        <v>0</v>
      </c>
      <c r="J504" s="152"/>
      <c r="K504" s="152">
        <f>SUM(K505:K517)</f>
        <v>289000</v>
      </c>
      <c r="L504" s="152"/>
      <c r="M504" s="152">
        <f>SUM(M505:M517)</f>
        <v>0</v>
      </c>
      <c r="N504" s="144"/>
      <c r="O504" s="144">
        <f>SUM(O505:O517)</f>
        <v>0</v>
      </c>
      <c r="P504" s="144"/>
      <c r="Q504" s="144">
        <f>SUM(Q505:Q517)</f>
        <v>0</v>
      </c>
      <c r="R504" s="144"/>
      <c r="S504" s="144"/>
      <c r="T504" s="145"/>
      <c r="U504" s="144">
        <f>SUM(U505:U517)</f>
        <v>0</v>
      </c>
      <c r="AE504" t="s">
        <v>149</v>
      </c>
    </row>
    <row r="505" spans="1:60" outlineLevel="1" x14ac:dyDescent="0.2">
      <c r="A505" s="138">
        <v>183</v>
      </c>
      <c r="B505" s="138" t="s">
        <v>838</v>
      </c>
      <c r="C505" s="173" t="s">
        <v>839</v>
      </c>
      <c r="D505" s="142" t="s">
        <v>658</v>
      </c>
      <c r="E505" s="147">
        <v>1</v>
      </c>
      <c r="F505" s="369"/>
      <c r="G505" s="151">
        <f>E505*F505</f>
        <v>0</v>
      </c>
      <c r="H505" s="151">
        <v>0</v>
      </c>
      <c r="I505" s="151">
        <f>ROUND(E505*H505,2)</f>
        <v>0</v>
      </c>
      <c r="J505" s="151">
        <v>79000</v>
      </c>
      <c r="K505" s="151">
        <f>ROUND(E505*J505,2)</f>
        <v>79000</v>
      </c>
      <c r="L505" s="151">
        <v>21</v>
      </c>
      <c r="M505" s="151">
        <f>G505*(1+L505/100)</f>
        <v>0</v>
      </c>
      <c r="N505" s="142">
        <v>0</v>
      </c>
      <c r="O505" s="142">
        <f>ROUND(E505*N505,5)</f>
        <v>0</v>
      </c>
      <c r="P505" s="142">
        <v>0</v>
      </c>
      <c r="Q505" s="142">
        <f>ROUND(E505*P505,5)</f>
        <v>0</v>
      </c>
      <c r="R505" s="142"/>
      <c r="S505" s="142"/>
      <c r="T505" s="143">
        <v>0</v>
      </c>
      <c r="U505" s="142">
        <f>ROUND(E505*T505,2)</f>
        <v>0</v>
      </c>
      <c r="V505" s="137"/>
      <c r="W505" s="137"/>
      <c r="X505" s="137"/>
      <c r="Y505" s="137"/>
      <c r="Z505" s="137"/>
      <c r="AA505" s="137"/>
      <c r="AB505" s="137"/>
      <c r="AC505" s="137"/>
      <c r="AD505" s="137"/>
      <c r="AE505" s="137" t="s">
        <v>153</v>
      </c>
      <c r="AF505" s="137"/>
      <c r="AG505" s="137"/>
      <c r="AH505" s="137"/>
      <c r="AI505" s="137"/>
      <c r="AJ505" s="137"/>
      <c r="AK505" s="137"/>
      <c r="AL505" s="137"/>
      <c r="AM505" s="137"/>
      <c r="AN505" s="137"/>
      <c r="AO505" s="137"/>
      <c r="AP505" s="137"/>
      <c r="AQ505" s="137"/>
      <c r="AR505" s="137"/>
      <c r="AS505" s="137"/>
      <c r="AT505" s="137"/>
      <c r="AU505" s="137"/>
      <c r="AV505" s="137"/>
      <c r="AW505" s="137"/>
      <c r="AX505" s="137"/>
      <c r="AY505" s="137"/>
      <c r="AZ505" s="137"/>
      <c r="BA505" s="137"/>
      <c r="BB505" s="137"/>
      <c r="BC505" s="137"/>
      <c r="BD505" s="137"/>
      <c r="BE505" s="137"/>
      <c r="BF505" s="137"/>
      <c r="BG505" s="137"/>
      <c r="BH505" s="137"/>
    </row>
    <row r="506" spans="1:60" ht="33.75" outlineLevel="1" x14ac:dyDescent="0.2">
      <c r="A506" s="138"/>
      <c r="B506" s="138"/>
      <c r="C506" s="329" t="s">
        <v>840</v>
      </c>
      <c r="D506" s="330"/>
      <c r="E506" s="331"/>
      <c r="F506" s="332"/>
      <c r="G506" s="333"/>
      <c r="H506" s="151"/>
      <c r="I506" s="151"/>
      <c r="J506" s="151"/>
      <c r="K506" s="151"/>
      <c r="L506" s="151"/>
      <c r="M506" s="151"/>
      <c r="N506" s="142"/>
      <c r="O506" s="142"/>
      <c r="P506" s="142"/>
      <c r="Q506" s="142"/>
      <c r="R506" s="142"/>
      <c r="S506" s="142"/>
      <c r="T506" s="143"/>
      <c r="U506" s="142"/>
      <c r="V506" s="137"/>
      <c r="W506" s="137"/>
      <c r="X506" s="137"/>
      <c r="Y506" s="137"/>
      <c r="Z506" s="137"/>
      <c r="AA506" s="137"/>
      <c r="AB506" s="137"/>
      <c r="AC506" s="137"/>
      <c r="AD506" s="137"/>
      <c r="AE506" s="137" t="s">
        <v>160</v>
      </c>
      <c r="AF506" s="137"/>
      <c r="AG506" s="137"/>
      <c r="AH506" s="137"/>
      <c r="AI506" s="137"/>
      <c r="AJ506" s="137"/>
      <c r="AK506" s="137"/>
      <c r="AL506" s="137"/>
      <c r="AM506" s="137"/>
      <c r="AN506" s="137"/>
      <c r="AO506" s="137"/>
      <c r="AP506" s="137"/>
      <c r="AQ506" s="137"/>
      <c r="AR506" s="137"/>
      <c r="AS506" s="137"/>
      <c r="AT506" s="137"/>
      <c r="AU506" s="137"/>
      <c r="AV506" s="137"/>
      <c r="AW506" s="137"/>
      <c r="AX506" s="137"/>
      <c r="AY506" s="137"/>
      <c r="AZ506" s="137"/>
      <c r="BA506" s="140" t="str">
        <f>C506</f>
        <v>-Dokumentace stavby bez rozlišení - dílenská dokumentace, návrh kotvení prvků fasády, projekt lešení</v>
      </c>
      <c r="BB506" s="137"/>
      <c r="BC506" s="137"/>
      <c r="BD506" s="137"/>
      <c r="BE506" s="137"/>
      <c r="BF506" s="137"/>
      <c r="BG506" s="137"/>
      <c r="BH506" s="137"/>
    </row>
    <row r="507" spans="1:60" outlineLevel="1" x14ac:dyDescent="0.2">
      <c r="A507" s="138"/>
      <c r="B507" s="138"/>
      <c r="C507" s="329" t="s">
        <v>841</v>
      </c>
      <c r="D507" s="330"/>
      <c r="E507" s="331"/>
      <c r="F507" s="332"/>
      <c r="G507" s="333"/>
      <c r="H507" s="151"/>
      <c r="I507" s="151"/>
      <c r="J507" s="151"/>
      <c r="K507" s="151"/>
      <c r="L507" s="151"/>
      <c r="M507" s="151"/>
      <c r="N507" s="142"/>
      <c r="O507" s="142"/>
      <c r="P507" s="142"/>
      <c r="Q507" s="142"/>
      <c r="R507" s="142"/>
      <c r="S507" s="142"/>
      <c r="T507" s="143"/>
      <c r="U507" s="142"/>
      <c r="V507" s="137"/>
      <c r="W507" s="137"/>
      <c r="X507" s="137"/>
      <c r="Y507" s="137"/>
      <c r="Z507" s="137"/>
      <c r="AA507" s="137"/>
      <c r="AB507" s="137"/>
      <c r="AC507" s="137"/>
      <c r="AD507" s="137"/>
      <c r="AE507" s="137" t="s">
        <v>160</v>
      </c>
      <c r="AF507" s="137"/>
      <c r="AG507" s="137"/>
      <c r="AH507" s="137"/>
      <c r="AI507" s="137"/>
      <c r="AJ507" s="137"/>
      <c r="AK507" s="137"/>
      <c r="AL507" s="137"/>
      <c r="AM507" s="137"/>
      <c r="AN507" s="137"/>
      <c r="AO507" s="137"/>
      <c r="AP507" s="137"/>
      <c r="AQ507" s="137"/>
      <c r="AR507" s="137"/>
      <c r="AS507" s="137"/>
      <c r="AT507" s="137"/>
      <c r="AU507" s="137"/>
      <c r="AV507" s="137"/>
      <c r="AW507" s="137"/>
      <c r="AX507" s="137"/>
      <c r="AY507" s="137"/>
      <c r="AZ507" s="137"/>
      <c r="BA507" s="140" t="str">
        <f>C507</f>
        <v>-Dokumentace skutečného provedení stavby  3 paré</v>
      </c>
      <c r="BB507" s="137"/>
      <c r="BC507" s="137"/>
      <c r="BD507" s="137"/>
      <c r="BE507" s="137"/>
      <c r="BF507" s="137"/>
      <c r="BG507" s="137"/>
      <c r="BH507" s="137"/>
    </row>
    <row r="508" spans="1:60" outlineLevel="1" x14ac:dyDescent="0.2">
      <c r="A508" s="138">
        <v>184</v>
      </c>
      <c r="B508" s="138" t="s">
        <v>842</v>
      </c>
      <c r="C508" s="173" t="s">
        <v>843</v>
      </c>
      <c r="D508" s="142" t="s">
        <v>658</v>
      </c>
      <c r="E508" s="147">
        <v>1</v>
      </c>
      <c r="F508" s="369"/>
      <c r="G508" s="151">
        <f>E508*F508</f>
        <v>0</v>
      </c>
      <c r="H508" s="151">
        <v>0</v>
      </c>
      <c r="I508" s="151">
        <f>ROUND(E508*H508,2)</f>
        <v>0</v>
      </c>
      <c r="J508" s="151">
        <v>135000</v>
      </c>
      <c r="K508" s="151">
        <f>ROUND(E508*J508,2)</f>
        <v>135000</v>
      </c>
      <c r="L508" s="151">
        <v>21</v>
      </c>
      <c r="M508" s="151">
        <f>G508*(1+L508/100)</f>
        <v>0</v>
      </c>
      <c r="N508" s="142">
        <v>0</v>
      </c>
      <c r="O508" s="142">
        <f>ROUND(E508*N508,5)</f>
        <v>0</v>
      </c>
      <c r="P508" s="142">
        <v>0</v>
      </c>
      <c r="Q508" s="142">
        <f>ROUND(E508*P508,5)</f>
        <v>0</v>
      </c>
      <c r="R508" s="142"/>
      <c r="S508" s="142"/>
      <c r="T508" s="143">
        <v>0</v>
      </c>
      <c r="U508" s="142">
        <f>ROUND(E508*T508,2)</f>
        <v>0</v>
      </c>
      <c r="V508" s="137"/>
      <c r="W508" s="137"/>
      <c r="X508" s="137"/>
      <c r="Y508" s="137"/>
      <c r="Z508" s="137"/>
      <c r="AA508" s="137"/>
      <c r="AB508" s="137"/>
      <c r="AC508" s="137"/>
      <c r="AD508" s="137"/>
      <c r="AE508" s="137" t="s">
        <v>153</v>
      </c>
      <c r="AF508" s="137"/>
      <c r="AG508" s="137"/>
      <c r="AH508" s="137"/>
      <c r="AI508" s="137"/>
      <c r="AJ508" s="137"/>
      <c r="AK508" s="137"/>
      <c r="AL508" s="137"/>
      <c r="AM508" s="137"/>
      <c r="AN508" s="137"/>
      <c r="AO508" s="137"/>
      <c r="AP508" s="137"/>
      <c r="AQ508" s="137"/>
      <c r="AR508" s="137"/>
      <c r="AS508" s="137"/>
      <c r="AT508" s="137"/>
      <c r="AU508" s="137"/>
      <c r="AV508" s="137"/>
      <c r="AW508" s="137"/>
      <c r="AX508" s="137"/>
      <c r="AY508" s="137"/>
      <c r="AZ508" s="137"/>
      <c r="BA508" s="137"/>
      <c r="BB508" s="137"/>
      <c r="BC508" s="137"/>
      <c r="BD508" s="137"/>
      <c r="BE508" s="137"/>
      <c r="BF508" s="137"/>
      <c r="BG508" s="137"/>
      <c r="BH508" s="137"/>
    </row>
    <row r="509" spans="1:60" ht="22.5" outlineLevel="1" x14ac:dyDescent="0.2">
      <c r="A509" s="138"/>
      <c r="B509" s="138"/>
      <c r="C509" s="329" t="s">
        <v>844</v>
      </c>
      <c r="D509" s="330"/>
      <c r="E509" s="331"/>
      <c r="F509" s="332"/>
      <c r="G509" s="333"/>
      <c r="H509" s="151"/>
      <c r="I509" s="151"/>
      <c r="J509" s="151"/>
      <c r="K509" s="151"/>
      <c r="L509" s="151"/>
      <c r="M509" s="151"/>
      <c r="N509" s="142"/>
      <c r="O509" s="142"/>
      <c r="P509" s="142"/>
      <c r="Q509" s="142"/>
      <c r="R509" s="142"/>
      <c r="S509" s="142"/>
      <c r="T509" s="143"/>
      <c r="U509" s="142"/>
      <c r="V509" s="137"/>
      <c r="W509" s="137"/>
      <c r="X509" s="137"/>
      <c r="Y509" s="137"/>
      <c r="Z509" s="137"/>
      <c r="AA509" s="137"/>
      <c r="AB509" s="137"/>
      <c r="AC509" s="137"/>
      <c r="AD509" s="137"/>
      <c r="AE509" s="137" t="s">
        <v>160</v>
      </c>
      <c r="AF509" s="137"/>
      <c r="AG509" s="137"/>
      <c r="AH509" s="137"/>
      <c r="AI509" s="137"/>
      <c r="AJ509" s="137"/>
      <c r="AK509" s="137"/>
      <c r="AL509" s="137"/>
      <c r="AM509" s="137"/>
      <c r="AN509" s="137"/>
      <c r="AO509" s="137"/>
      <c r="AP509" s="137"/>
      <c r="AQ509" s="137"/>
      <c r="AR509" s="137"/>
      <c r="AS509" s="137"/>
      <c r="AT509" s="137"/>
      <c r="AU509" s="137"/>
      <c r="AV509" s="137"/>
      <c r="AW509" s="137"/>
      <c r="AX509" s="137"/>
      <c r="AY509" s="137"/>
      <c r="AZ509" s="137"/>
      <c r="BA509" s="140" t="str">
        <f t="shared" ref="BA509:BA514" si="27">C509</f>
        <v>- Zařízení staveniště vybavení staveniště - náklady na stavební buňku a mobilní toaletu</v>
      </c>
      <c r="BB509" s="137"/>
      <c r="BC509" s="137"/>
      <c r="BD509" s="137"/>
      <c r="BE509" s="137"/>
      <c r="BF509" s="137"/>
      <c r="BG509" s="137"/>
      <c r="BH509" s="137"/>
    </row>
    <row r="510" spans="1:60" ht="22.5" outlineLevel="1" x14ac:dyDescent="0.2">
      <c r="A510" s="138"/>
      <c r="B510" s="138"/>
      <c r="C510" s="329" t="s">
        <v>845</v>
      </c>
      <c r="D510" s="330"/>
      <c r="E510" s="331"/>
      <c r="F510" s="332"/>
      <c r="G510" s="333"/>
      <c r="H510" s="151"/>
      <c r="I510" s="151"/>
      <c r="J510" s="151"/>
      <c r="K510" s="151"/>
      <c r="L510" s="151"/>
      <c r="M510" s="151"/>
      <c r="N510" s="142"/>
      <c r="O510" s="142"/>
      <c r="P510" s="142"/>
      <c r="Q510" s="142"/>
      <c r="R510" s="142"/>
      <c r="S510" s="142"/>
      <c r="T510" s="143"/>
      <c r="U510" s="142"/>
      <c r="V510" s="137"/>
      <c r="W510" s="137"/>
      <c r="X510" s="137"/>
      <c r="Y510" s="137"/>
      <c r="Z510" s="137"/>
      <c r="AA510" s="137"/>
      <c r="AB510" s="137"/>
      <c r="AC510" s="137"/>
      <c r="AD510" s="137"/>
      <c r="AE510" s="137" t="s">
        <v>160</v>
      </c>
      <c r="AF510" s="137"/>
      <c r="AG510" s="137"/>
      <c r="AH510" s="137"/>
      <c r="AI510" s="137"/>
      <c r="AJ510" s="137"/>
      <c r="AK510" s="137"/>
      <c r="AL510" s="137"/>
      <c r="AM510" s="137"/>
      <c r="AN510" s="137"/>
      <c r="AO510" s="137"/>
      <c r="AP510" s="137"/>
      <c r="AQ510" s="137"/>
      <c r="AR510" s="137"/>
      <c r="AS510" s="137"/>
      <c r="AT510" s="137"/>
      <c r="AU510" s="137"/>
      <c r="AV510" s="137"/>
      <c r="AW510" s="137"/>
      <c r="AX510" s="137"/>
      <c r="AY510" s="137"/>
      <c r="AZ510" s="137"/>
      <c r="BA510" s="140" t="str">
        <f t="shared" si="27"/>
        <v>- Zařízení staveniště vybavení staveniště - skládky na staveništi</v>
      </c>
      <c r="BB510" s="137"/>
      <c r="BC510" s="137"/>
      <c r="BD510" s="137"/>
      <c r="BE510" s="137"/>
      <c r="BF510" s="137"/>
      <c r="BG510" s="137"/>
      <c r="BH510" s="137"/>
    </row>
    <row r="511" spans="1:60" ht="22.5" outlineLevel="1" x14ac:dyDescent="0.2">
      <c r="A511" s="138"/>
      <c r="B511" s="138"/>
      <c r="C511" s="329" t="s">
        <v>846</v>
      </c>
      <c r="D511" s="330"/>
      <c r="E511" s="331"/>
      <c r="F511" s="332"/>
      <c r="G511" s="333"/>
      <c r="H511" s="151"/>
      <c r="I511" s="151"/>
      <c r="J511" s="151"/>
      <c r="K511" s="151"/>
      <c r="L511" s="151"/>
      <c r="M511" s="151"/>
      <c r="N511" s="142"/>
      <c r="O511" s="142"/>
      <c r="P511" s="142"/>
      <c r="Q511" s="142"/>
      <c r="R511" s="142"/>
      <c r="S511" s="142"/>
      <c r="T511" s="143"/>
      <c r="U511" s="142"/>
      <c r="V511" s="137"/>
      <c r="W511" s="137"/>
      <c r="X511" s="137"/>
      <c r="Y511" s="137"/>
      <c r="Z511" s="137"/>
      <c r="AA511" s="137"/>
      <c r="AB511" s="137"/>
      <c r="AC511" s="137"/>
      <c r="AD511" s="137"/>
      <c r="AE511" s="137" t="s">
        <v>160</v>
      </c>
      <c r="AF511" s="137"/>
      <c r="AG511" s="137"/>
      <c r="AH511" s="137"/>
      <c r="AI511" s="137"/>
      <c r="AJ511" s="137"/>
      <c r="AK511" s="137"/>
      <c r="AL511" s="137"/>
      <c r="AM511" s="137"/>
      <c r="AN511" s="137"/>
      <c r="AO511" s="137"/>
      <c r="AP511" s="137"/>
      <c r="AQ511" s="137"/>
      <c r="AR511" s="137"/>
      <c r="AS511" s="137"/>
      <c r="AT511" s="137"/>
      <c r="AU511" s="137"/>
      <c r="AV511" s="137"/>
      <c r="AW511" s="137"/>
      <c r="AX511" s="137"/>
      <c r="AY511" s="137"/>
      <c r="AZ511" s="137"/>
      <c r="BA511" s="140" t="str">
        <f t="shared" si="27"/>
        <v>- Zařízení staveniště vybavení staveniště  - náklady na provoz a údržbu vybavení staveniště</v>
      </c>
      <c r="BB511" s="137"/>
      <c r="BC511" s="137"/>
      <c r="BD511" s="137"/>
      <c r="BE511" s="137"/>
      <c r="BF511" s="137"/>
      <c r="BG511" s="137"/>
      <c r="BH511" s="137"/>
    </row>
    <row r="512" spans="1:60" ht="22.5" outlineLevel="1" x14ac:dyDescent="0.2">
      <c r="A512" s="138"/>
      <c r="B512" s="138"/>
      <c r="C512" s="329" t="s">
        <v>847</v>
      </c>
      <c r="D512" s="330"/>
      <c r="E512" s="331"/>
      <c r="F512" s="332"/>
      <c r="G512" s="333"/>
      <c r="H512" s="151"/>
      <c r="I512" s="151"/>
      <c r="J512" s="151"/>
      <c r="K512" s="151"/>
      <c r="L512" s="151"/>
      <c r="M512" s="151"/>
      <c r="N512" s="142"/>
      <c r="O512" s="142"/>
      <c r="P512" s="142"/>
      <c r="Q512" s="142"/>
      <c r="R512" s="142"/>
      <c r="S512" s="142"/>
      <c r="T512" s="143"/>
      <c r="U512" s="142"/>
      <c r="V512" s="137"/>
      <c r="W512" s="137"/>
      <c r="X512" s="137"/>
      <c r="Y512" s="137"/>
      <c r="Z512" s="137"/>
      <c r="AA512" s="137"/>
      <c r="AB512" s="137"/>
      <c r="AC512" s="137"/>
      <c r="AD512" s="137"/>
      <c r="AE512" s="137" t="s">
        <v>160</v>
      </c>
      <c r="AF512" s="137"/>
      <c r="AG512" s="137"/>
      <c r="AH512" s="137"/>
      <c r="AI512" s="137"/>
      <c r="AJ512" s="137"/>
      <c r="AK512" s="137"/>
      <c r="AL512" s="137"/>
      <c r="AM512" s="137"/>
      <c r="AN512" s="137"/>
      <c r="AO512" s="137"/>
      <c r="AP512" s="137"/>
      <c r="AQ512" s="137"/>
      <c r="AR512" s="137"/>
      <c r="AS512" s="137"/>
      <c r="AT512" s="137"/>
      <c r="AU512" s="137"/>
      <c r="AV512" s="137"/>
      <c r="AW512" s="137"/>
      <c r="AX512" s="137"/>
      <c r="AY512" s="137"/>
      <c r="AZ512" s="137"/>
      <c r="BA512" s="140" t="str">
        <f t="shared" si="27"/>
        <v>- Zařízení staveniště vybavení staveniště - oplocení staveniště</v>
      </c>
      <c r="BB512" s="137"/>
      <c r="BC512" s="137"/>
      <c r="BD512" s="137"/>
      <c r="BE512" s="137"/>
      <c r="BF512" s="137"/>
      <c r="BG512" s="137"/>
      <c r="BH512" s="137"/>
    </row>
    <row r="513" spans="1:60" ht="22.5" outlineLevel="1" x14ac:dyDescent="0.2">
      <c r="A513" s="138"/>
      <c r="B513" s="138"/>
      <c r="C513" s="329" t="s">
        <v>848</v>
      </c>
      <c r="D513" s="330"/>
      <c r="E513" s="331"/>
      <c r="F513" s="332"/>
      <c r="G513" s="333"/>
      <c r="H513" s="151"/>
      <c r="I513" s="151"/>
      <c r="J513" s="151"/>
      <c r="K513" s="151"/>
      <c r="L513" s="151"/>
      <c r="M513" s="151"/>
      <c r="N513" s="142"/>
      <c r="O513" s="142"/>
      <c r="P513" s="142"/>
      <c r="Q513" s="142"/>
      <c r="R513" s="142"/>
      <c r="S513" s="142"/>
      <c r="T513" s="143"/>
      <c r="U513" s="142"/>
      <c r="V513" s="137"/>
      <c r="W513" s="137"/>
      <c r="X513" s="137"/>
      <c r="Y513" s="137"/>
      <c r="Z513" s="137"/>
      <c r="AA513" s="137"/>
      <c r="AB513" s="137"/>
      <c r="AC513" s="137"/>
      <c r="AD513" s="137"/>
      <c r="AE513" s="137" t="s">
        <v>160</v>
      </c>
      <c r="AF513" s="137"/>
      <c r="AG513" s="137"/>
      <c r="AH513" s="137"/>
      <c r="AI513" s="137"/>
      <c r="AJ513" s="137"/>
      <c r="AK513" s="137"/>
      <c r="AL513" s="137"/>
      <c r="AM513" s="137"/>
      <c r="AN513" s="137"/>
      <c r="AO513" s="137"/>
      <c r="AP513" s="137"/>
      <c r="AQ513" s="137"/>
      <c r="AR513" s="137"/>
      <c r="AS513" s="137"/>
      <c r="AT513" s="137"/>
      <c r="AU513" s="137"/>
      <c r="AV513" s="137"/>
      <c r="AW513" s="137"/>
      <c r="AX513" s="137"/>
      <c r="AY513" s="137"/>
      <c r="AZ513" s="137"/>
      <c r="BA513" s="140" t="str">
        <f t="shared" si="27"/>
        <v>- Zařízení staveniště zrušení zařízení staveniště - rozebrání, bourání a odvoz</v>
      </c>
      <c r="BB513" s="137"/>
      <c r="BC513" s="137"/>
      <c r="BD513" s="137"/>
      <c r="BE513" s="137"/>
      <c r="BF513" s="137"/>
      <c r="BG513" s="137"/>
      <c r="BH513" s="137"/>
    </row>
    <row r="514" spans="1:60" ht="22.5" outlineLevel="1" x14ac:dyDescent="0.2">
      <c r="A514" s="138"/>
      <c r="B514" s="138"/>
      <c r="C514" s="329" t="s">
        <v>849</v>
      </c>
      <c r="D514" s="330"/>
      <c r="E514" s="331"/>
      <c r="F514" s="332"/>
      <c r="G514" s="333"/>
      <c r="H514" s="151"/>
      <c r="I514" s="151"/>
      <c r="J514" s="151"/>
      <c r="K514" s="151"/>
      <c r="L514" s="151"/>
      <c r="M514" s="151"/>
      <c r="N514" s="142"/>
      <c r="O514" s="142"/>
      <c r="P514" s="142"/>
      <c r="Q514" s="142"/>
      <c r="R514" s="142"/>
      <c r="S514" s="142"/>
      <c r="T514" s="143"/>
      <c r="U514" s="142"/>
      <c r="V514" s="137"/>
      <c r="W514" s="137"/>
      <c r="X514" s="137"/>
      <c r="Y514" s="137"/>
      <c r="Z514" s="137"/>
      <c r="AA514" s="137"/>
      <c r="AB514" s="137"/>
      <c r="AC514" s="137"/>
      <c r="AD514" s="137"/>
      <c r="AE514" s="137" t="s">
        <v>160</v>
      </c>
      <c r="AF514" s="137"/>
      <c r="AG514" s="137"/>
      <c r="AH514" s="137"/>
      <c r="AI514" s="137"/>
      <c r="AJ514" s="137"/>
      <c r="AK514" s="137"/>
      <c r="AL514" s="137"/>
      <c r="AM514" s="137"/>
      <c r="AN514" s="137"/>
      <c r="AO514" s="137"/>
      <c r="AP514" s="137"/>
      <c r="AQ514" s="137"/>
      <c r="AR514" s="137"/>
      <c r="AS514" s="137"/>
      <c r="AT514" s="137"/>
      <c r="AU514" s="137"/>
      <c r="AV514" s="137"/>
      <c r="AW514" s="137"/>
      <c r="AX514" s="137"/>
      <c r="AY514" s="137"/>
      <c r="AZ514" s="137"/>
      <c r="BA514" s="140" t="str">
        <f t="shared" si="27"/>
        <v>- Zařízení staveniště zrušení zařízení staveniště - úprava terénu</v>
      </c>
      <c r="BB514" s="137"/>
      <c r="BC514" s="137"/>
      <c r="BD514" s="137"/>
      <c r="BE514" s="137"/>
      <c r="BF514" s="137"/>
      <c r="BG514" s="137"/>
      <c r="BH514" s="137"/>
    </row>
    <row r="515" spans="1:60" outlineLevel="1" x14ac:dyDescent="0.2">
      <c r="A515" s="138">
        <v>185</v>
      </c>
      <c r="B515" s="138" t="s">
        <v>850</v>
      </c>
      <c r="C515" s="173" t="s">
        <v>27</v>
      </c>
      <c r="D515" s="142" t="s">
        <v>658</v>
      </c>
      <c r="E515" s="147">
        <v>1</v>
      </c>
      <c r="F515" s="369"/>
      <c r="G515" s="151">
        <f>E515*F515</f>
        <v>0</v>
      </c>
      <c r="H515" s="151">
        <v>0</v>
      </c>
      <c r="I515" s="151">
        <f>ROUND(E515*H515,2)</f>
        <v>0</v>
      </c>
      <c r="J515" s="151">
        <v>75000</v>
      </c>
      <c r="K515" s="151">
        <f>ROUND(E515*J515,2)</f>
        <v>75000</v>
      </c>
      <c r="L515" s="151">
        <v>21</v>
      </c>
      <c r="M515" s="151">
        <f>G515*(1+L515/100)</f>
        <v>0</v>
      </c>
      <c r="N515" s="142">
        <v>0</v>
      </c>
      <c r="O515" s="142">
        <f>ROUND(E515*N515,5)</f>
        <v>0</v>
      </c>
      <c r="P515" s="142">
        <v>0</v>
      </c>
      <c r="Q515" s="142">
        <f>ROUND(E515*P515,5)</f>
        <v>0</v>
      </c>
      <c r="R515" s="142"/>
      <c r="S515" s="142"/>
      <c r="T515" s="143">
        <v>0</v>
      </c>
      <c r="U515" s="142">
        <f>ROUND(E515*T515,2)</f>
        <v>0</v>
      </c>
      <c r="V515" s="137"/>
      <c r="W515" s="137"/>
      <c r="X515" s="137"/>
      <c r="Y515" s="137"/>
      <c r="Z515" s="137"/>
      <c r="AA515" s="137"/>
      <c r="AB515" s="137"/>
      <c r="AC515" s="137"/>
      <c r="AD515" s="137"/>
      <c r="AE515" s="137" t="s">
        <v>153</v>
      </c>
      <c r="AF515" s="137"/>
      <c r="AG515" s="137"/>
      <c r="AH515" s="137"/>
      <c r="AI515" s="137"/>
      <c r="AJ515" s="137"/>
      <c r="AK515" s="137"/>
      <c r="AL515" s="137"/>
      <c r="AM515" s="137"/>
      <c r="AN515" s="137"/>
      <c r="AO515" s="137"/>
      <c r="AP515" s="137"/>
      <c r="AQ515" s="137"/>
      <c r="AR515" s="137"/>
      <c r="AS515" s="137"/>
      <c r="AT515" s="137"/>
      <c r="AU515" s="137"/>
      <c r="AV515" s="137"/>
      <c r="AW515" s="137"/>
      <c r="AX515" s="137"/>
      <c r="AY515" s="137"/>
      <c r="AZ515" s="137"/>
      <c r="BA515" s="137"/>
      <c r="BB515" s="137"/>
      <c r="BC515" s="137"/>
      <c r="BD515" s="137"/>
      <c r="BE515" s="137"/>
      <c r="BF515" s="137"/>
      <c r="BG515" s="137"/>
      <c r="BH515" s="137"/>
    </row>
    <row r="516" spans="1:60" outlineLevel="1" x14ac:dyDescent="0.2">
      <c r="A516" s="138"/>
      <c r="B516" s="138"/>
      <c r="C516" s="329" t="s">
        <v>851</v>
      </c>
      <c r="D516" s="330"/>
      <c r="E516" s="331"/>
      <c r="F516" s="332"/>
      <c r="G516" s="333"/>
      <c r="H516" s="151"/>
      <c r="I516" s="151"/>
      <c r="J516" s="151"/>
      <c r="K516" s="151"/>
      <c r="L516" s="151"/>
      <c r="M516" s="151"/>
      <c r="N516" s="142"/>
      <c r="O516" s="142"/>
      <c r="P516" s="142"/>
      <c r="Q516" s="142"/>
      <c r="R516" s="142"/>
      <c r="S516" s="142"/>
      <c r="T516" s="143"/>
      <c r="U516" s="142"/>
      <c r="V516" s="137"/>
      <c r="W516" s="137"/>
      <c r="X516" s="137"/>
      <c r="Y516" s="137"/>
      <c r="Z516" s="137"/>
      <c r="AA516" s="137"/>
      <c r="AB516" s="137"/>
      <c r="AC516" s="137"/>
      <c r="AD516" s="137"/>
      <c r="AE516" s="137" t="s">
        <v>160</v>
      </c>
      <c r="AF516" s="137"/>
      <c r="AG516" s="137"/>
      <c r="AH516" s="137"/>
      <c r="AI516" s="137"/>
      <c r="AJ516" s="137"/>
      <c r="AK516" s="137"/>
      <c r="AL516" s="137"/>
      <c r="AM516" s="137"/>
      <c r="AN516" s="137"/>
      <c r="AO516" s="137"/>
      <c r="AP516" s="137"/>
      <c r="AQ516" s="137"/>
      <c r="AR516" s="137"/>
      <c r="AS516" s="137"/>
      <c r="AT516" s="137"/>
      <c r="AU516" s="137"/>
      <c r="AV516" s="137"/>
      <c r="AW516" s="137"/>
      <c r="AX516" s="137"/>
      <c r="AY516" s="137"/>
      <c r="AZ516" s="137"/>
      <c r="BA516" s="140" t="str">
        <f>C516</f>
        <v>- Inženýrská činnost, zkoušky, měření</v>
      </c>
      <c r="BB516" s="137"/>
      <c r="BC516" s="137"/>
      <c r="BD516" s="137"/>
      <c r="BE516" s="137"/>
      <c r="BF516" s="137"/>
      <c r="BG516" s="137"/>
      <c r="BH516" s="137"/>
    </row>
    <row r="517" spans="1:60" ht="22.5" outlineLevel="1" x14ac:dyDescent="0.2">
      <c r="A517" s="160"/>
      <c r="B517" s="160"/>
      <c r="C517" s="334" t="s">
        <v>852</v>
      </c>
      <c r="D517" s="335"/>
      <c r="E517" s="336"/>
      <c r="F517" s="337"/>
      <c r="G517" s="338"/>
      <c r="H517" s="161"/>
      <c r="I517" s="161"/>
      <c r="J517" s="161"/>
      <c r="K517" s="161"/>
      <c r="L517" s="161"/>
      <c r="M517" s="161"/>
      <c r="N517" s="162"/>
      <c r="O517" s="162"/>
      <c r="P517" s="162"/>
      <c r="Q517" s="162"/>
      <c r="R517" s="162"/>
      <c r="S517" s="162"/>
      <c r="T517" s="163"/>
      <c r="U517" s="162"/>
      <c r="V517" s="137"/>
      <c r="W517" s="137"/>
      <c r="X517" s="137"/>
      <c r="Y517" s="137"/>
      <c r="Z517" s="137"/>
      <c r="AA517" s="137"/>
      <c r="AB517" s="137"/>
      <c r="AC517" s="137"/>
      <c r="AD517" s="137"/>
      <c r="AE517" s="137" t="s">
        <v>160</v>
      </c>
      <c r="AF517" s="137"/>
      <c r="AG517" s="137"/>
      <c r="AH517" s="137"/>
      <c r="AI517" s="137"/>
      <c r="AJ517" s="137"/>
      <c r="AK517" s="137"/>
      <c r="AL517" s="137"/>
      <c r="AM517" s="137"/>
      <c r="AN517" s="137"/>
      <c r="AO517" s="137"/>
      <c r="AP517" s="137"/>
      <c r="AQ517" s="137"/>
      <c r="AR517" s="137"/>
      <c r="AS517" s="137"/>
      <c r="AT517" s="137"/>
      <c r="AU517" s="137"/>
      <c r="AV517" s="137"/>
      <c r="AW517" s="137"/>
      <c r="AX517" s="137"/>
      <c r="AY517" s="137"/>
      <c r="AZ517" s="137"/>
      <c r="BA517" s="140" t="str">
        <f>C517</f>
        <v>- Náklady vzniklé v souvislosti s realizací stavby - dočasné zakrytí kcí před klimatickými vlivy</v>
      </c>
      <c r="BB517" s="137"/>
      <c r="BC517" s="137"/>
      <c r="BD517" s="137"/>
      <c r="BE517" s="137"/>
      <c r="BF517" s="137"/>
      <c r="BG517" s="137"/>
      <c r="BH517" s="137"/>
    </row>
    <row r="518" spans="1:60" x14ac:dyDescent="0.2">
      <c r="A518" s="6"/>
      <c r="B518" s="7" t="s">
        <v>259</v>
      </c>
      <c r="C518" s="164" t="s">
        <v>259</v>
      </c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AC518">
        <v>15</v>
      </c>
      <c r="AD518">
        <v>21</v>
      </c>
    </row>
    <row r="519" spans="1:60" x14ac:dyDescent="0.2">
      <c r="C519" s="165"/>
      <c r="AE519" t="s">
        <v>855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H179"/>
  <sheetViews>
    <sheetView showGridLines="0" workbookViewId="0">
      <pane ySplit="12" topLeftCell="A133" activePane="bottomLeft" state="frozenSplit"/>
      <selection pane="bottomLeft" activeCell="H140" sqref="H140"/>
    </sheetView>
  </sheetViews>
  <sheetFormatPr defaultColWidth="8.140625" defaultRowHeight="12" customHeight="1" x14ac:dyDescent="0.2"/>
  <cols>
    <col min="1" max="1" width="5.42578125" style="219" customWidth="1"/>
    <col min="2" max="2" width="6.7109375" style="220" customWidth="1"/>
    <col min="3" max="3" width="12" style="220" customWidth="1"/>
    <col min="4" max="4" width="36.42578125" style="220" customWidth="1"/>
    <col min="5" max="5" width="4.28515625" style="220" customWidth="1"/>
    <col min="6" max="6" width="8.7109375" style="221" customWidth="1"/>
    <col min="7" max="7" width="10.28515625" style="222" customWidth="1"/>
    <col min="8" max="8" width="16.42578125" style="222" customWidth="1"/>
    <col min="9" max="256" width="8.140625" style="185"/>
    <col min="257" max="257" width="5.42578125" style="185" customWidth="1"/>
    <col min="258" max="258" width="6.7109375" style="185" customWidth="1"/>
    <col min="259" max="259" width="12" style="185" customWidth="1"/>
    <col min="260" max="260" width="36.42578125" style="185" customWidth="1"/>
    <col min="261" max="261" width="4.28515625" style="185" customWidth="1"/>
    <col min="262" max="262" width="8.7109375" style="185" customWidth="1"/>
    <col min="263" max="263" width="10.28515625" style="185" customWidth="1"/>
    <col min="264" max="264" width="16.42578125" style="185" customWidth="1"/>
    <col min="265" max="512" width="8.140625" style="185"/>
    <col min="513" max="513" width="5.42578125" style="185" customWidth="1"/>
    <col min="514" max="514" width="6.7109375" style="185" customWidth="1"/>
    <col min="515" max="515" width="12" style="185" customWidth="1"/>
    <col min="516" max="516" width="36.42578125" style="185" customWidth="1"/>
    <col min="517" max="517" width="4.28515625" style="185" customWidth="1"/>
    <col min="518" max="518" width="8.7109375" style="185" customWidth="1"/>
    <col min="519" max="519" width="10.28515625" style="185" customWidth="1"/>
    <col min="520" max="520" width="16.42578125" style="185" customWidth="1"/>
    <col min="521" max="768" width="8.140625" style="185"/>
    <col min="769" max="769" width="5.42578125" style="185" customWidth="1"/>
    <col min="770" max="770" width="6.7109375" style="185" customWidth="1"/>
    <col min="771" max="771" width="12" style="185" customWidth="1"/>
    <col min="772" max="772" width="36.42578125" style="185" customWidth="1"/>
    <col min="773" max="773" width="4.28515625" style="185" customWidth="1"/>
    <col min="774" max="774" width="8.7109375" style="185" customWidth="1"/>
    <col min="775" max="775" width="10.28515625" style="185" customWidth="1"/>
    <col min="776" max="776" width="16.42578125" style="185" customWidth="1"/>
    <col min="777" max="1024" width="8.140625" style="185"/>
    <col min="1025" max="1025" width="5.42578125" style="185" customWidth="1"/>
    <col min="1026" max="1026" width="6.7109375" style="185" customWidth="1"/>
    <col min="1027" max="1027" width="12" style="185" customWidth="1"/>
    <col min="1028" max="1028" width="36.42578125" style="185" customWidth="1"/>
    <col min="1029" max="1029" width="4.28515625" style="185" customWidth="1"/>
    <col min="1030" max="1030" width="8.7109375" style="185" customWidth="1"/>
    <col min="1031" max="1031" width="10.28515625" style="185" customWidth="1"/>
    <col min="1032" max="1032" width="16.42578125" style="185" customWidth="1"/>
    <col min="1033" max="1280" width="8.140625" style="185"/>
    <col min="1281" max="1281" width="5.42578125" style="185" customWidth="1"/>
    <col min="1282" max="1282" width="6.7109375" style="185" customWidth="1"/>
    <col min="1283" max="1283" width="12" style="185" customWidth="1"/>
    <col min="1284" max="1284" width="36.42578125" style="185" customWidth="1"/>
    <col min="1285" max="1285" width="4.28515625" style="185" customWidth="1"/>
    <col min="1286" max="1286" width="8.7109375" style="185" customWidth="1"/>
    <col min="1287" max="1287" width="10.28515625" style="185" customWidth="1"/>
    <col min="1288" max="1288" width="16.42578125" style="185" customWidth="1"/>
    <col min="1289" max="1536" width="8.140625" style="185"/>
    <col min="1537" max="1537" width="5.42578125" style="185" customWidth="1"/>
    <col min="1538" max="1538" width="6.7109375" style="185" customWidth="1"/>
    <col min="1539" max="1539" width="12" style="185" customWidth="1"/>
    <col min="1540" max="1540" width="36.42578125" style="185" customWidth="1"/>
    <col min="1541" max="1541" width="4.28515625" style="185" customWidth="1"/>
    <col min="1542" max="1542" width="8.7109375" style="185" customWidth="1"/>
    <col min="1543" max="1543" width="10.28515625" style="185" customWidth="1"/>
    <col min="1544" max="1544" width="16.42578125" style="185" customWidth="1"/>
    <col min="1545" max="1792" width="8.140625" style="185"/>
    <col min="1793" max="1793" width="5.42578125" style="185" customWidth="1"/>
    <col min="1794" max="1794" width="6.7109375" style="185" customWidth="1"/>
    <col min="1795" max="1795" width="12" style="185" customWidth="1"/>
    <col min="1796" max="1796" width="36.42578125" style="185" customWidth="1"/>
    <col min="1797" max="1797" width="4.28515625" style="185" customWidth="1"/>
    <col min="1798" max="1798" width="8.7109375" style="185" customWidth="1"/>
    <col min="1799" max="1799" width="10.28515625" style="185" customWidth="1"/>
    <col min="1800" max="1800" width="16.42578125" style="185" customWidth="1"/>
    <col min="1801" max="2048" width="8.140625" style="185"/>
    <col min="2049" max="2049" width="5.42578125" style="185" customWidth="1"/>
    <col min="2050" max="2050" width="6.7109375" style="185" customWidth="1"/>
    <col min="2051" max="2051" width="12" style="185" customWidth="1"/>
    <col min="2052" max="2052" width="36.42578125" style="185" customWidth="1"/>
    <col min="2053" max="2053" width="4.28515625" style="185" customWidth="1"/>
    <col min="2054" max="2054" width="8.7109375" style="185" customWidth="1"/>
    <col min="2055" max="2055" width="10.28515625" style="185" customWidth="1"/>
    <col min="2056" max="2056" width="16.42578125" style="185" customWidth="1"/>
    <col min="2057" max="2304" width="8.140625" style="185"/>
    <col min="2305" max="2305" width="5.42578125" style="185" customWidth="1"/>
    <col min="2306" max="2306" width="6.7109375" style="185" customWidth="1"/>
    <col min="2307" max="2307" width="12" style="185" customWidth="1"/>
    <col min="2308" max="2308" width="36.42578125" style="185" customWidth="1"/>
    <col min="2309" max="2309" width="4.28515625" style="185" customWidth="1"/>
    <col min="2310" max="2310" width="8.7109375" style="185" customWidth="1"/>
    <col min="2311" max="2311" width="10.28515625" style="185" customWidth="1"/>
    <col min="2312" max="2312" width="16.42578125" style="185" customWidth="1"/>
    <col min="2313" max="2560" width="8.140625" style="185"/>
    <col min="2561" max="2561" width="5.42578125" style="185" customWidth="1"/>
    <col min="2562" max="2562" width="6.7109375" style="185" customWidth="1"/>
    <col min="2563" max="2563" width="12" style="185" customWidth="1"/>
    <col min="2564" max="2564" width="36.42578125" style="185" customWidth="1"/>
    <col min="2565" max="2565" width="4.28515625" style="185" customWidth="1"/>
    <col min="2566" max="2566" width="8.7109375" style="185" customWidth="1"/>
    <col min="2567" max="2567" width="10.28515625" style="185" customWidth="1"/>
    <col min="2568" max="2568" width="16.42578125" style="185" customWidth="1"/>
    <col min="2569" max="2816" width="8.140625" style="185"/>
    <col min="2817" max="2817" width="5.42578125" style="185" customWidth="1"/>
    <col min="2818" max="2818" width="6.7109375" style="185" customWidth="1"/>
    <col min="2819" max="2819" width="12" style="185" customWidth="1"/>
    <col min="2820" max="2820" width="36.42578125" style="185" customWidth="1"/>
    <col min="2821" max="2821" width="4.28515625" style="185" customWidth="1"/>
    <col min="2822" max="2822" width="8.7109375" style="185" customWidth="1"/>
    <col min="2823" max="2823" width="10.28515625" style="185" customWidth="1"/>
    <col min="2824" max="2824" width="16.42578125" style="185" customWidth="1"/>
    <col min="2825" max="3072" width="8.140625" style="185"/>
    <col min="3073" max="3073" width="5.42578125" style="185" customWidth="1"/>
    <col min="3074" max="3074" width="6.7109375" style="185" customWidth="1"/>
    <col min="3075" max="3075" width="12" style="185" customWidth="1"/>
    <col min="3076" max="3076" width="36.42578125" style="185" customWidth="1"/>
    <col min="3077" max="3077" width="4.28515625" style="185" customWidth="1"/>
    <col min="3078" max="3078" width="8.7109375" style="185" customWidth="1"/>
    <col min="3079" max="3079" width="10.28515625" style="185" customWidth="1"/>
    <col min="3080" max="3080" width="16.42578125" style="185" customWidth="1"/>
    <col min="3081" max="3328" width="8.140625" style="185"/>
    <col min="3329" max="3329" width="5.42578125" style="185" customWidth="1"/>
    <col min="3330" max="3330" width="6.7109375" style="185" customWidth="1"/>
    <col min="3331" max="3331" width="12" style="185" customWidth="1"/>
    <col min="3332" max="3332" width="36.42578125" style="185" customWidth="1"/>
    <col min="3333" max="3333" width="4.28515625" style="185" customWidth="1"/>
    <col min="3334" max="3334" width="8.7109375" style="185" customWidth="1"/>
    <col min="3335" max="3335" width="10.28515625" style="185" customWidth="1"/>
    <col min="3336" max="3336" width="16.42578125" style="185" customWidth="1"/>
    <col min="3337" max="3584" width="8.140625" style="185"/>
    <col min="3585" max="3585" width="5.42578125" style="185" customWidth="1"/>
    <col min="3586" max="3586" width="6.7109375" style="185" customWidth="1"/>
    <col min="3587" max="3587" width="12" style="185" customWidth="1"/>
    <col min="3588" max="3588" width="36.42578125" style="185" customWidth="1"/>
    <col min="3589" max="3589" width="4.28515625" style="185" customWidth="1"/>
    <col min="3590" max="3590" width="8.7109375" style="185" customWidth="1"/>
    <col min="3591" max="3591" width="10.28515625" style="185" customWidth="1"/>
    <col min="3592" max="3592" width="16.42578125" style="185" customWidth="1"/>
    <col min="3593" max="3840" width="8.140625" style="185"/>
    <col min="3841" max="3841" width="5.42578125" style="185" customWidth="1"/>
    <col min="3842" max="3842" width="6.7109375" style="185" customWidth="1"/>
    <col min="3843" max="3843" width="12" style="185" customWidth="1"/>
    <col min="3844" max="3844" width="36.42578125" style="185" customWidth="1"/>
    <col min="3845" max="3845" width="4.28515625" style="185" customWidth="1"/>
    <col min="3846" max="3846" width="8.7109375" style="185" customWidth="1"/>
    <col min="3847" max="3847" width="10.28515625" style="185" customWidth="1"/>
    <col min="3848" max="3848" width="16.42578125" style="185" customWidth="1"/>
    <col min="3849" max="4096" width="8.140625" style="185"/>
    <col min="4097" max="4097" width="5.42578125" style="185" customWidth="1"/>
    <col min="4098" max="4098" width="6.7109375" style="185" customWidth="1"/>
    <col min="4099" max="4099" width="12" style="185" customWidth="1"/>
    <col min="4100" max="4100" width="36.42578125" style="185" customWidth="1"/>
    <col min="4101" max="4101" width="4.28515625" style="185" customWidth="1"/>
    <col min="4102" max="4102" width="8.7109375" style="185" customWidth="1"/>
    <col min="4103" max="4103" width="10.28515625" style="185" customWidth="1"/>
    <col min="4104" max="4104" width="16.42578125" style="185" customWidth="1"/>
    <col min="4105" max="4352" width="8.140625" style="185"/>
    <col min="4353" max="4353" width="5.42578125" style="185" customWidth="1"/>
    <col min="4354" max="4354" width="6.7109375" style="185" customWidth="1"/>
    <col min="4355" max="4355" width="12" style="185" customWidth="1"/>
    <col min="4356" max="4356" width="36.42578125" style="185" customWidth="1"/>
    <col min="4357" max="4357" width="4.28515625" style="185" customWidth="1"/>
    <col min="4358" max="4358" width="8.7109375" style="185" customWidth="1"/>
    <col min="4359" max="4359" width="10.28515625" style="185" customWidth="1"/>
    <col min="4360" max="4360" width="16.42578125" style="185" customWidth="1"/>
    <col min="4361" max="4608" width="8.140625" style="185"/>
    <col min="4609" max="4609" width="5.42578125" style="185" customWidth="1"/>
    <col min="4610" max="4610" width="6.7109375" style="185" customWidth="1"/>
    <col min="4611" max="4611" width="12" style="185" customWidth="1"/>
    <col min="4612" max="4612" width="36.42578125" style="185" customWidth="1"/>
    <col min="4613" max="4613" width="4.28515625" style="185" customWidth="1"/>
    <col min="4614" max="4614" width="8.7109375" style="185" customWidth="1"/>
    <col min="4615" max="4615" width="10.28515625" style="185" customWidth="1"/>
    <col min="4616" max="4616" width="16.42578125" style="185" customWidth="1"/>
    <col min="4617" max="4864" width="8.140625" style="185"/>
    <col min="4865" max="4865" width="5.42578125" style="185" customWidth="1"/>
    <col min="4866" max="4866" width="6.7109375" style="185" customWidth="1"/>
    <col min="4867" max="4867" width="12" style="185" customWidth="1"/>
    <col min="4868" max="4868" width="36.42578125" style="185" customWidth="1"/>
    <col min="4869" max="4869" width="4.28515625" style="185" customWidth="1"/>
    <col min="4870" max="4870" width="8.7109375" style="185" customWidth="1"/>
    <col min="4871" max="4871" width="10.28515625" style="185" customWidth="1"/>
    <col min="4872" max="4872" width="16.42578125" style="185" customWidth="1"/>
    <col min="4873" max="5120" width="8.140625" style="185"/>
    <col min="5121" max="5121" width="5.42578125" style="185" customWidth="1"/>
    <col min="5122" max="5122" width="6.7109375" style="185" customWidth="1"/>
    <col min="5123" max="5123" width="12" style="185" customWidth="1"/>
    <col min="5124" max="5124" width="36.42578125" style="185" customWidth="1"/>
    <col min="5125" max="5125" width="4.28515625" style="185" customWidth="1"/>
    <col min="5126" max="5126" width="8.7109375" style="185" customWidth="1"/>
    <col min="5127" max="5127" width="10.28515625" style="185" customWidth="1"/>
    <col min="5128" max="5128" width="16.42578125" style="185" customWidth="1"/>
    <col min="5129" max="5376" width="8.140625" style="185"/>
    <col min="5377" max="5377" width="5.42578125" style="185" customWidth="1"/>
    <col min="5378" max="5378" width="6.7109375" style="185" customWidth="1"/>
    <col min="5379" max="5379" width="12" style="185" customWidth="1"/>
    <col min="5380" max="5380" width="36.42578125" style="185" customWidth="1"/>
    <col min="5381" max="5381" width="4.28515625" style="185" customWidth="1"/>
    <col min="5382" max="5382" width="8.7109375" style="185" customWidth="1"/>
    <col min="5383" max="5383" width="10.28515625" style="185" customWidth="1"/>
    <col min="5384" max="5384" width="16.42578125" style="185" customWidth="1"/>
    <col min="5385" max="5632" width="8.140625" style="185"/>
    <col min="5633" max="5633" width="5.42578125" style="185" customWidth="1"/>
    <col min="5634" max="5634" width="6.7109375" style="185" customWidth="1"/>
    <col min="5635" max="5635" width="12" style="185" customWidth="1"/>
    <col min="5636" max="5636" width="36.42578125" style="185" customWidth="1"/>
    <col min="5637" max="5637" width="4.28515625" style="185" customWidth="1"/>
    <col min="5638" max="5638" width="8.7109375" style="185" customWidth="1"/>
    <col min="5639" max="5639" width="10.28515625" style="185" customWidth="1"/>
    <col min="5640" max="5640" width="16.42578125" style="185" customWidth="1"/>
    <col min="5641" max="5888" width="8.140625" style="185"/>
    <col min="5889" max="5889" width="5.42578125" style="185" customWidth="1"/>
    <col min="5890" max="5890" width="6.7109375" style="185" customWidth="1"/>
    <col min="5891" max="5891" width="12" style="185" customWidth="1"/>
    <col min="5892" max="5892" width="36.42578125" style="185" customWidth="1"/>
    <col min="5893" max="5893" width="4.28515625" style="185" customWidth="1"/>
    <col min="5894" max="5894" width="8.7109375" style="185" customWidth="1"/>
    <col min="5895" max="5895" width="10.28515625" style="185" customWidth="1"/>
    <col min="5896" max="5896" width="16.42578125" style="185" customWidth="1"/>
    <col min="5897" max="6144" width="8.140625" style="185"/>
    <col min="6145" max="6145" width="5.42578125" style="185" customWidth="1"/>
    <col min="6146" max="6146" width="6.7109375" style="185" customWidth="1"/>
    <col min="6147" max="6147" width="12" style="185" customWidth="1"/>
    <col min="6148" max="6148" width="36.42578125" style="185" customWidth="1"/>
    <col min="6149" max="6149" width="4.28515625" style="185" customWidth="1"/>
    <col min="6150" max="6150" width="8.7109375" style="185" customWidth="1"/>
    <col min="6151" max="6151" width="10.28515625" style="185" customWidth="1"/>
    <col min="6152" max="6152" width="16.42578125" style="185" customWidth="1"/>
    <col min="6153" max="6400" width="8.140625" style="185"/>
    <col min="6401" max="6401" width="5.42578125" style="185" customWidth="1"/>
    <col min="6402" max="6402" width="6.7109375" style="185" customWidth="1"/>
    <col min="6403" max="6403" width="12" style="185" customWidth="1"/>
    <col min="6404" max="6404" width="36.42578125" style="185" customWidth="1"/>
    <col min="6405" max="6405" width="4.28515625" style="185" customWidth="1"/>
    <col min="6406" max="6406" width="8.7109375" style="185" customWidth="1"/>
    <col min="6407" max="6407" width="10.28515625" style="185" customWidth="1"/>
    <col min="6408" max="6408" width="16.42578125" style="185" customWidth="1"/>
    <col min="6409" max="6656" width="8.140625" style="185"/>
    <col min="6657" max="6657" width="5.42578125" style="185" customWidth="1"/>
    <col min="6658" max="6658" width="6.7109375" style="185" customWidth="1"/>
    <col min="6659" max="6659" width="12" style="185" customWidth="1"/>
    <col min="6660" max="6660" width="36.42578125" style="185" customWidth="1"/>
    <col min="6661" max="6661" width="4.28515625" style="185" customWidth="1"/>
    <col min="6662" max="6662" width="8.7109375" style="185" customWidth="1"/>
    <col min="6663" max="6663" width="10.28515625" style="185" customWidth="1"/>
    <col min="6664" max="6664" width="16.42578125" style="185" customWidth="1"/>
    <col min="6665" max="6912" width="8.140625" style="185"/>
    <col min="6913" max="6913" width="5.42578125" style="185" customWidth="1"/>
    <col min="6914" max="6914" width="6.7109375" style="185" customWidth="1"/>
    <col min="6915" max="6915" width="12" style="185" customWidth="1"/>
    <col min="6916" max="6916" width="36.42578125" style="185" customWidth="1"/>
    <col min="6917" max="6917" width="4.28515625" style="185" customWidth="1"/>
    <col min="6918" max="6918" width="8.7109375" style="185" customWidth="1"/>
    <col min="6919" max="6919" width="10.28515625" style="185" customWidth="1"/>
    <col min="6920" max="6920" width="16.42578125" style="185" customWidth="1"/>
    <col min="6921" max="7168" width="8.140625" style="185"/>
    <col min="7169" max="7169" width="5.42578125" style="185" customWidth="1"/>
    <col min="7170" max="7170" width="6.7109375" style="185" customWidth="1"/>
    <col min="7171" max="7171" width="12" style="185" customWidth="1"/>
    <col min="7172" max="7172" width="36.42578125" style="185" customWidth="1"/>
    <col min="7173" max="7173" width="4.28515625" style="185" customWidth="1"/>
    <col min="7174" max="7174" width="8.7109375" style="185" customWidth="1"/>
    <col min="7175" max="7175" width="10.28515625" style="185" customWidth="1"/>
    <col min="7176" max="7176" width="16.42578125" style="185" customWidth="1"/>
    <col min="7177" max="7424" width="8.140625" style="185"/>
    <col min="7425" max="7425" width="5.42578125" style="185" customWidth="1"/>
    <col min="7426" max="7426" width="6.7109375" style="185" customWidth="1"/>
    <col min="7427" max="7427" width="12" style="185" customWidth="1"/>
    <col min="7428" max="7428" width="36.42578125" style="185" customWidth="1"/>
    <col min="7429" max="7429" width="4.28515625" style="185" customWidth="1"/>
    <col min="7430" max="7430" width="8.7109375" style="185" customWidth="1"/>
    <col min="7431" max="7431" width="10.28515625" style="185" customWidth="1"/>
    <col min="7432" max="7432" width="16.42578125" style="185" customWidth="1"/>
    <col min="7433" max="7680" width="8.140625" style="185"/>
    <col min="7681" max="7681" width="5.42578125" style="185" customWidth="1"/>
    <col min="7682" max="7682" width="6.7109375" style="185" customWidth="1"/>
    <col min="7683" max="7683" width="12" style="185" customWidth="1"/>
    <col min="7684" max="7684" width="36.42578125" style="185" customWidth="1"/>
    <col min="7685" max="7685" width="4.28515625" style="185" customWidth="1"/>
    <col min="7686" max="7686" width="8.7109375" style="185" customWidth="1"/>
    <col min="7687" max="7687" width="10.28515625" style="185" customWidth="1"/>
    <col min="7688" max="7688" width="16.42578125" style="185" customWidth="1"/>
    <col min="7689" max="7936" width="8.140625" style="185"/>
    <col min="7937" max="7937" width="5.42578125" style="185" customWidth="1"/>
    <col min="7938" max="7938" width="6.7109375" style="185" customWidth="1"/>
    <col min="7939" max="7939" width="12" style="185" customWidth="1"/>
    <col min="7940" max="7940" width="36.42578125" style="185" customWidth="1"/>
    <col min="7941" max="7941" width="4.28515625" style="185" customWidth="1"/>
    <col min="7942" max="7942" width="8.7109375" style="185" customWidth="1"/>
    <col min="7943" max="7943" width="10.28515625" style="185" customWidth="1"/>
    <col min="7944" max="7944" width="16.42578125" style="185" customWidth="1"/>
    <col min="7945" max="8192" width="8.140625" style="185"/>
    <col min="8193" max="8193" width="5.42578125" style="185" customWidth="1"/>
    <col min="8194" max="8194" width="6.7109375" style="185" customWidth="1"/>
    <col min="8195" max="8195" width="12" style="185" customWidth="1"/>
    <col min="8196" max="8196" width="36.42578125" style="185" customWidth="1"/>
    <col min="8197" max="8197" width="4.28515625" style="185" customWidth="1"/>
    <col min="8198" max="8198" width="8.7109375" style="185" customWidth="1"/>
    <col min="8199" max="8199" width="10.28515625" style="185" customWidth="1"/>
    <col min="8200" max="8200" width="16.42578125" style="185" customWidth="1"/>
    <col min="8201" max="8448" width="8.140625" style="185"/>
    <col min="8449" max="8449" width="5.42578125" style="185" customWidth="1"/>
    <col min="8450" max="8450" width="6.7109375" style="185" customWidth="1"/>
    <col min="8451" max="8451" width="12" style="185" customWidth="1"/>
    <col min="8452" max="8452" width="36.42578125" style="185" customWidth="1"/>
    <col min="8453" max="8453" width="4.28515625" style="185" customWidth="1"/>
    <col min="8454" max="8454" width="8.7109375" style="185" customWidth="1"/>
    <col min="8455" max="8455" width="10.28515625" style="185" customWidth="1"/>
    <col min="8456" max="8456" width="16.42578125" style="185" customWidth="1"/>
    <col min="8457" max="8704" width="8.140625" style="185"/>
    <col min="8705" max="8705" width="5.42578125" style="185" customWidth="1"/>
    <col min="8706" max="8706" width="6.7109375" style="185" customWidth="1"/>
    <col min="8707" max="8707" width="12" style="185" customWidth="1"/>
    <col min="8708" max="8708" width="36.42578125" style="185" customWidth="1"/>
    <col min="8709" max="8709" width="4.28515625" style="185" customWidth="1"/>
    <col min="8710" max="8710" width="8.7109375" style="185" customWidth="1"/>
    <col min="8711" max="8711" width="10.28515625" style="185" customWidth="1"/>
    <col min="8712" max="8712" width="16.42578125" style="185" customWidth="1"/>
    <col min="8713" max="8960" width="8.140625" style="185"/>
    <col min="8961" max="8961" width="5.42578125" style="185" customWidth="1"/>
    <col min="8962" max="8962" width="6.7109375" style="185" customWidth="1"/>
    <col min="8963" max="8963" width="12" style="185" customWidth="1"/>
    <col min="8964" max="8964" width="36.42578125" style="185" customWidth="1"/>
    <col min="8965" max="8965" width="4.28515625" style="185" customWidth="1"/>
    <col min="8966" max="8966" width="8.7109375" style="185" customWidth="1"/>
    <col min="8967" max="8967" width="10.28515625" style="185" customWidth="1"/>
    <col min="8968" max="8968" width="16.42578125" style="185" customWidth="1"/>
    <col min="8969" max="9216" width="8.140625" style="185"/>
    <col min="9217" max="9217" width="5.42578125" style="185" customWidth="1"/>
    <col min="9218" max="9218" width="6.7109375" style="185" customWidth="1"/>
    <col min="9219" max="9219" width="12" style="185" customWidth="1"/>
    <col min="9220" max="9220" width="36.42578125" style="185" customWidth="1"/>
    <col min="9221" max="9221" width="4.28515625" style="185" customWidth="1"/>
    <col min="9222" max="9222" width="8.7109375" style="185" customWidth="1"/>
    <col min="9223" max="9223" width="10.28515625" style="185" customWidth="1"/>
    <col min="9224" max="9224" width="16.42578125" style="185" customWidth="1"/>
    <col min="9225" max="9472" width="8.140625" style="185"/>
    <col min="9473" max="9473" width="5.42578125" style="185" customWidth="1"/>
    <col min="9474" max="9474" width="6.7109375" style="185" customWidth="1"/>
    <col min="9475" max="9475" width="12" style="185" customWidth="1"/>
    <col min="9476" max="9476" width="36.42578125" style="185" customWidth="1"/>
    <col min="9477" max="9477" width="4.28515625" style="185" customWidth="1"/>
    <col min="9478" max="9478" width="8.7109375" style="185" customWidth="1"/>
    <col min="9479" max="9479" width="10.28515625" style="185" customWidth="1"/>
    <col min="9480" max="9480" width="16.42578125" style="185" customWidth="1"/>
    <col min="9481" max="9728" width="8.140625" style="185"/>
    <col min="9729" max="9729" width="5.42578125" style="185" customWidth="1"/>
    <col min="9730" max="9730" width="6.7109375" style="185" customWidth="1"/>
    <col min="9731" max="9731" width="12" style="185" customWidth="1"/>
    <col min="9732" max="9732" width="36.42578125" style="185" customWidth="1"/>
    <col min="9733" max="9733" width="4.28515625" style="185" customWidth="1"/>
    <col min="9734" max="9734" width="8.7109375" style="185" customWidth="1"/>
    <col min="9735" max="9735" width="10.28515625" style="185" customWidth="1"/>
    <col min="9736" max="9736" width="16.42578125" style="185" customWidth="1"/>
    <col min="9737" max="9984" width="8.140625" style="185"/>
    <col min="9985" max="9985" width="5.42578125" style="185" customWidth="1"/>
    <col min="9986" max="9986" width="6.7109375" style="185" customWidth="1"/>
    <col min="9987" max="9987" width="12" style="185" customWidth="1"/>
    <col min="9988" max="9988" width="36.42578125" style="185" customWidth="1"/>
    <col min="9989" max="9989" width="4.28515625" style="185" customWidth="1"/>
    <col min="9990" max="9990" width="8.7109375" style="185" customWidth="1"/>
    <col min="9991" max="9991" width="10.28515625" style="185" customWidth="1"/>
    <col min="9992" max="9992" width="16.42578125" style="185" customWidth="1"/>
    <col min="9993" max="10240" width="8.140625" style="185"/>
    <col min="10241" max="10241" width="5.42578125" style="185" customWidth="1"/>
    <col min="10242" max="10242" width="6.7109375" style="185" customWidth="1"/>
    <col min="10243" max="10243" width="12" style="185" customWidth="1"/>
    <col min="10244" max="10244" width="36.42578125" style="185" customWidth="1"/>
    <col min="10245" max="10245" width="4.28515625" style="185" customWidth="1"/>
    <col min="10246" max="10246" width="8.7109375" style="185" customWidth="1"/>
    <col min="10247" max="10247" width="10.28515625" style="185" customWidth="1"/>
    <col min="10248" max="10248" width="16.42578125" style="185" customWidth="1"/>
    <col min="10249" max="10496" width="8.140625" style="185"/>
    <col min="10497" max="10497" width="5.42578125" style="185" customWidth="1"/>
    <col min="10498" max="10498" width="6.7109375" style="185" customWidth="1"/>
    <col min="10499" max="10499" width="12" style="185" customWidth="1"/>
    <col min="10500" max="10500" width="36.42578125" style="185" customWidth="1"/>
    <col min="10501" max="10501" width="4.28515625" style="185" customWidth="1"/>
    <col min="10502" max="10502" width="8.7109375" style="185" customWidth="1"/>
    <col min="10503" max="10503" width="10.28515625" style="185" customWidth="1"/>
    <col min="10504" max="10504" width="16.42578125" style="185" customWidth="1"/>
    <col min="10505" max="10752" width="8.140625" style="185"/>
    <col min="10753" max="10753" width="5.42578125" style="185" customWidth="1"/>
    <col min="10754" max="10754" width="6.7109375" style="185" customWidth="1"/>
    <col min="10755" max="10755" width="12" style="185" customWidth="1"/>
    <col min="10756" max="10756" width="36.42578125" style="185" customWidth="1"/>
    <col min="10757" max="10757" width="4.28515625" style="185" customWidth="1"/>
    <col min="10758" max="10758" width="8.7109375" style="185" customWidth="1"/>
    <col min="10759" max="10759" width="10.28515625" style="185" customWidth="1"/>
    <col min="10760" max="10760" width="16.42578125" style="185" customWidth="1"/>
    <col min="10761" max="11008" width="8.140625" style="185"/>
    <col min="11009" max="11009" width="5.42578125" style="185" customWidth="1"/>
    <col min="11010" max="11010" width="6.7109375" style="185" customWidth="1"/>
    <col min="11011" max="11011" width="12" style="185" customWidth="1"/>
    <col min="11012" max="11012" width="36.42578125" style="185" customWidth="1"/>
    <col min="11013" max="11013" width="4.28515625" style="185" customWidth="1"/>
    <col min="11014" max="11014" width="8.7109375" style="185" customWidth="1"/>
    <col min="11015" max="11015" width="10.28515625" style="185" customWidth="1"/>
    <col min="11016" max="11016" width="16.42578125" style="185" customWidth="1"/>
    <col min="11017" max="11264" width="8.140625" style="185"/>
    <col min="11265" max="11265" width="5.42578125" style="185" customWidth="1"/>
    <col min="11266" max="11266" width="6.7109375" style="185" customWidth="1"/>
    <col min="11267" max="11267" width="12" style="185" customWidth="1"/>
    <col min="11268" max="11268" width="36.42578125" style="185" customWidth="1"/>
    <col min="11269" max="11269" width="4.28515625" style="185" customWidth="1"/>
    <col min="11270" max="11270" width="8.7109375" style="185" customWidth="1"/>
    <col min="11271" max="11271" width="10.28515625" style="185" customWidth="1"/>
    <col min="11272" max="11272" width="16.42578125" style="185" customWidth="1"/>
    <col min="11273" max="11520" width="8.140625" style="185"/>
    <col min="11521" max="11521" width="5.42578125" style="185" customWidth="1"/>
    <col min="11522" max="11522" width="6.7109375" style="185" customWidth="1"/>
    <col min="11523" max="11523" width="12" style="185" customWidth="1"/>
    <col min="11524" max="11524" width="36.42578125" style="185" customWidth="1"/>
    <col min="11525" max="11525" width="4.28515625" style="185" customWidth="1"/>
    <col min="11526" max="11526" width="8.7109375" style="185" customWidth="1"/>
    <col min="11527" max="11527" width="10.28515625" style="185" customWidth="1"/>
    <col min="11528" max="11528" width="16.42578125" style="185" customWidth="1"/>
    <col min="11529" max="11776" width="8.140625" style="185"/>
    <col min="11777" max="11777" width="5.42578125" style="185" customWidth="1"/>
    <col min="11778" max="11778" width="6.7109375" style="185" customWidth="1"/>
    <col min="11779" max="11779" width="12" style="185" customWidth="1"/>
    <col min="11780" max="11780" width="36.42578125" style="185" customWidth="1"/>
    <col min="11781" max="11781" width="4.28515625" style="185" customWidth="1"/>
    <col min="11782" max="11782" width="8.7109375" style="185" customWidth="1"/>
    <col min="11783" max="11783" width="10.28515625" style="185" customWidth="1"/>
    <col min="11784" max="11784" width="16.42578125" style="185" customWidth="1"/>
    <col min="11785" max="12032" width="8.140625" style="185"/>
    <col min="12033" max="12033" width="5.42578125" style="185" customWidth="1"/>
    <col min="12034" max="12034" width="6.7109375" style="185" customWidth="1"/>
    <col min="12035" max="12035" width="12" style="185" customWidth="1"/>
    <col min="12036" max="12036" width="36.42578125" style="185" customWidth="1"/>
    <col min="12037" max="12037" width="4.28515625" style="185" customWidth="1"/>
    <col min="12038" max="12038" width="8.7109375" style="185" customWidth="1"/>
    <col min="12039" max="12039" width="10.28515625" style="185" customWidth="1"/>
    <col min="12040" max="12040" width="16.42578125" style="185" customWidth="1"/>
    <col min="12041" max="12288" width="8.140625" style="185"/>
    <col min="12289" max="12289" width="5.42578125" style="185" customWidth="1"/>
    <col min="12290" max="12290" width="6.7109375" style="185" customWidth="1"/>
    <col min="12291" max="12291" width="12" style="185" customWidth="1"/>
    <col min="12292" max="12292" width="36.42578125" style="185" customWidth="1"/>
    <col min="12293" max="12293" width="4.28515625" style="185" customWidth="1"/>
    <col min="12294" max="12294" width="8.7109375" style="185" customWidth="1"/>
    <col min="12295" max="12295" width="10.28515625" style="185" customWidth="1"/>
    <col min="12296" max="12296" width="16.42578125" style="185" customWidth="1"/>
    <col min="12297" max="12544" width="8.140625" style="185"/>
    <col min="12545" max="12545" width="5.42578125" style="185" customWidth="1"/>
    <col min="12546" max="12546" width="6.7109375" style="185" customWidth="1"/>
    <col min="12547" max="12547" width="12" style="185" customWidth="1"/>
    <col min="12548" max="12548" width="36.42578125" style="185" customWidth="1"/>
    <col min="12549" max="12549" width="4.28515625" style="185" customWidth="1"/>
    <col min="12550" max="12550" width="8.7109375" style="185" customWidth="1"/>
    <col min="12551" max="12551" width="10.28515625" style="185" customWidth="1"/>
    <col min="12552" max="12552" width="16.42578125" style="185" customWidth="1"/>
    <col min="12553" max="12800" width="8.140625" style="185"/>
    <col min="12801" max="12801" width="5.42578125" style="185" customWidth="1"/>
    <col min="12802" max="12802" width="6.7109375" style="185" customWidth="1"/>
    <col min="12803" max="12803" width="12" style="185" customWidth="1"/>
    <col min="12804" max="12804" width="36.42578125" style="185" customWidth="1"/>
    <col min="12805" max="12805" width="4.28515625" style="185" customWidth="1"/>
    <col min="12806" max="12806" width="8.7109375" style="185" customWidth="1"/>
    <col min="12807" max="12807" width="10.28515625" style="185" customWidth="1"/>
    <col min="12808" max="12808" width="16.42578125" style="185" customWidth="1"/>
    <col min="12809" max="13056" width="8.140625" style="185"/>
    <col min="13057" max="13057" width="5.42578125" style="185" customWidth="1"/>
    <col min="13058" max="13058" width="6.7109375" style="185" customWidth="1"/>
    <col min="13059" max="13059" width="12" style="185" customWidth="1"/>
    <col min="13060" max="13060" width="36.42578125" style="185" customWidth="1"/>
    <col min="13061" max="13061" width="4.28515625" style="185" customWidth="1"/>
    <col min="13062" max="13062" width="8.7109375" style="185" customWidth="1"/>
    <col min="13063" max="13063" width="10.28515625" style="185" customWidth="1"/>
    <col min="13064" max="13064" width="16.42578125" style="185" customWidth="1"/>
    <col min="13065" max="13312" width="8.140625" style="185"/>
    <col min="13313" max="13313" width="5.42578125" style="185" customWidth="1"/>
    <col min="13314" max="13314" width="6.7109375" style="185" customWidth="1"/>
    <col min="13315" max="13315" width="12" style="185" customWidth="1"/>
    <col min="13316" max="13316" width="36.42578125" style="185" customWidth="1"/>
    <col min="13317" max="13317" width="4.28515625" style="185" customWidth="1"/>
    <col min="13318" max="13318" width="8.7109375" style="185" customWidth="1"/>
    <col min="13319" max="13319" width="10.28515625" style="185" customWidth="1"/>
    <col min="13320" max="13320" width="16.42578125" style="185" customWidth="1"/>
    <col min="13321" max="13568" width="8.140625" style="185"/>
    <col min="13569" max="13569" width="5.42578125" style="185" customWidth="1"/>
    <col min="13570" max="13570" width="6.7109375" style="185" customWidth="1"/>
    <col min="13571" max="13571" width="12" style="185" customWidth="1"/>
    <col min="13572" max="13572" width="36.42578125" style="185" customWidth="1"/>
    <col min="13573" max="13573" width="4.28515625" style="185" customWidth="1"/>
    <col min="13574" max="13574" width="8.7109375" style="185" customWidth="1"/>
    <col min="13575" max="13575" width="10.28515625" style="185" customWidth="1"/>
    <col min="13576" max="13576" width="16.42578125" style="185" customWidth="1"/>
    <col min="13577" max="13824" width="8.140625" style="185"/>
    <col min="13825" max="13825" width="5.42578125" style="185" customWidth="1"/>
    <col min="13826" max="13826" width="6.7109375" style="185" customWidth="1"/>
    <col min="13827" max="13827" width="12" style="185" customWidth="1"/>
    <col min="13828" max="13828" width="36.42578125" style="185" customWidth="1"/>
    <col min="13829" max="13829" width="4.28515625" style="185" customWidth="1"/>
    <col min="13830" max="13830" width="8.7109375" style="185" customWidth="1"/>
    <col min="13831" max="13831" width="10.28515625" style="185" customWidth="1"/>
    <col min="13832" max="13832" width="16.42578125" style="185" customWidth="1"/>
    <col min="13833" max="14080" width="8.140625" style="185"/>
    <col min="14081" max="14081" width="5.42578125" style="185" customWidth="1"/>
    <col min="14082" max="14082" width="6.7109375" style="185" customWidth="1"/>
    <col min="14083" max="14083" width="12" style="185" customWidth="1"/>
    <col min="14084" max="14084" width="36.42578125" style="185" customWidth="1"/>
    <col min="14085" max="14085" width="4.28515625" style="185" customWidth="1"/>
    <col min="14086" max="14086" width="8.7109375" style="185" customWidth="1"/>
    <col min="14087" max="14087" width="10.28515625" style="185" customWidth="1"/>
    <col min="14088" max="14088" width="16.42578125" style="185" customWidth="1"/>
    <col min="14089" max="14336" width="8.140625" style="185"/>
    <col min="14337" max="14337" width="5.42578125" style="185" customWidth="1"/>
    <col min="14338" max="14338" width="6.7109375" style="185" customWidth="1"/>
    <col min="14339" max="14339" width="12" style="185" customWidth="1"/>
    <col min="14340" max="14340" width="36.42578125" style="185" customWidth="1"/>
    <col min="14341" max="14341" width="4.28515625" style="185" customWidth="1"/>
    <col min="14342" max="14342" width="8.7109375" style="185" customWidth="1"/>
    <col min="14343" max="14343" width="10.28515625" style="185" customWidth="1"/>
    <col min="14344" max="14344" width="16.42578125" style="185" customWidth="1"/>
    <col min="14345" max="14592" width="8.140625" style="185"/>
    <col min="14593" max="14593" width="5.42578125" style="185" customWidth="1"/>
    <col min="14594" max="14594" width="6.7109375" style="185" customWidth="1"/>
    <col min="14595" max="14595" width="12" style="185" customWidth="1"/>
    <col min="14596" max="14596" width="36.42578125" style="185" customWidth="1"/>
    <col min="14597" max="14597" width="4.28515625" style="185" customWidth="1"/>
    <col min="14598" max="14598" width="8.7109375" style="185" customWidth="1"/>
    <col min="14599" max="14599" width="10.28515625" style="185" customWidth="1"/>
    <col min="14600" max="14600" width="16.42578125" style="185" customWidth="1"/>
    <col min="14601" max="14848" width="8.140625" style="185"/>
    <col min="14849" max="14849" width="5.42578125" style="185" customWidth="1"/>
    <col min="14850" max="14850" width="6.7109375" style="185" customWidth="1"/>
    <col min="14851" max="14851" width="12" style="185" customWidth="1"/>
    <col min="14852" max="14852" width="36.42578125" style="185" customWidth="1"/>
    <col min="14853" max="14853" width="4.28515625" style="185" customWidth="1"/>
    <col min="14854" max="14854" width="8.7109375" style="185" customWidth="1"/>
    <col min="14855" max="14855" width="10.28515625" style="185" customWidth="1"/>
    <col min="14856" max="14856" width="16.42578125" style="185" customWidth="1"/>
    <col min="14857" max="15104" width="8.140625" style="185"/>
    <col min="15105" max="15105" width="5.42578125" style="185" customWidth="1"/>
    <col min="15106" max="15106" width="6.7109375" style="185" customWidth="1"/>
    <col min="15107" max="15107" width="12" style="185" customWidth="1"/>
    <col min="15108" max="15108" width="36.42578125" style="185" customWidth="1"/>
    <col min="15109" max="15109" width="4.28515625" style="185" customWidth="1"/>
    <col min="15110" max="15110" width="8.7109375" style="185" customWidth="1"/>
    <col min="15111" max="15111" width="10.28515625" style="185" customWidth="1"/>
    <col min="15112" max="15112" width="16.42578125" style="185" customWidth="1"/>
    <col min="15113" max="15360" width="8.140625" style="185"/>
    <col min="15361" max="15361" width="5.42578125" style="185" customWidth="1"/>
    <col min="15362" max="15362" width="6.7109375" style="185" customWidth="1"/>
    <col min="15363" max="15363" width="12" style="185" customWidth="1"/>
    <col min="15364" max="15364" width="36.42578125" style="185" customWidth="1"/>
    <col min="15365" max="15365" width="4.28515625" style="185" customWidth="1"/>
    <col min="15366" max="15366" width="8.7109375" style="185" customWidth="1"/>
    <col min="15367" max="15367" width="10.28515625" style="185" customWidth="1"/>
    <col min="15368" max="15368" width="16.42578125" style="185" customWidth="1"/>
    <col min="15369" max="15616" width="8.140625" style="185"/>
    <col min="15617" max="15617" width="5.42578125" style="185" customWidth="1"/>
    <col min="15618" max="15618" width="6.7109375" style="185" customWidth="1"/>
    <col min="15619" max="15619" width="12" style="185" customWidth="1"/>
    <col min="15620" max="15620" width="36.42578125" style="185" customWidth="1"/>
    <col min="15621" max="15621" width="4.28515625" style="185" customWidth="1"/>
    <col min="15622" max="15622" width="8.7109375" style="185" customWidth="1"/>
    <col min="15623" max="15623" width="10.28515625" style="185" customWidth="1"/>
    <col min="15624" max="15624" width="16.42578125" style="185" customWidth="1"/>
    <col min="15625" max="15872" width="8.140625" style="185"/>
    <col min="15873" max="15873" width="5.42578125" style="185" customWidth="1"/>
    <col min="15874" max="15874" width="6.7109375" style="185" customWidth="1"/>
    <col min="15875" max="15875" width="12" style="185" customWidth="1"/>
    <col min="15876" max="15876" width="36.42578125" style="185" customWidth="1"/>
    <col min="15877" max="15877" width="4.28515625" style="185" customWidth="1"/>
    <col min="15878" max="15878" width="8.7109375" style="185" customWidth="1"/>
    <col min="15879" max="15879" width="10.28515625" style="185" customWidth="1"/>
    <col min="15880" max="15880" width="16.42578125" style="185" customWidth="1"/>
    <col min="15881" max="16128" width="8.140625" style="185"/>
    <col min="16129" max="16129" width="5.42578125" style="185" customWidth="1"/>
    <col min="16130" max="16130" width="6.7109375" style="185" customWidth="1"/>
    <col min="16131" max="16131" width="12" style="185" customWidth="1"/>
    <col min="16132" max="16132" width="36.42578125" style="185" customWidth="1"/>
    <col min="16133" max="16133" width="4.28515625" style="185" customWidth="1"/>
    <col min="16134" max="16134" width="8.7109375" style="185" customWidth="1"/>
    <col min="16135" max="16135" width="10.28515625" style="185" customWidth="1"/>
    <col min="16136" max="16136" width="16.42578125" style="185" customWidth="1"/>
    <col min="16137" max="16384" width="8.140625" style="185"/>
  </cols>
  <sheetData>
    <row r="1" spans="1:8" ht="27.75" customHeight="1" x14ac:dyDescent="0.2">
      <c r="A1" s="437" t="s">
        <v>867</v>
      </c>
      <c r="B1" s="437"/>
      <c r="C1" s="437"/>
      <c r="D1" s="437"/>
      <c r="E1" s="437"/>
      <c r="F1" s="437"/>
      <c r="G1" s="437"/>
      <c r="H1" s="437"/>
    </row>
    <row r="2" spans="1:8" ht="12.75" customHeight="1" x14ac:dyDescent="0.2">
      <c r="A2" s="186" t="s">
        <v>868</v>
      </c>
      <c r="B2" s="186"/>
      <c r="C2" s="186"/>
      <c r="D2" s="186"/>
      <c r="E2" s="186"/>
      <c r="F2" s="186"/>
      <c r="G2" s="186"/>
      <c r="H2" s="186"/>
    </row>
    <row r="3" spans="1:8" ht="12.75" customHeight="1" x14ac:dyDescent="0.2">
      <c r="A3" s="186" t="s">
        <v>956</v>
      </c>
      <c r="B3" s="186"/>
      <c r="C3" s="186"/>
      <c r="D3" s="186"/>
      <c r="E3" s="186"/>
      <c r="F3" s="186"/>
      <c r="G3" s="186"/>
      <c r="H3" s="186"/>
    </row>
    <row r="4" spans="1:8" ht="13.5" customHeight="1" x14ac:dyDescent="0.2">
      <c r="A4" s="187"/>
      <c r="B4" s="186"/>
      <c r="C4" s="187"/>
      <c r="D4" s="186"/>
      <c r="E4" s="186"/>
      <c r="F4" s="186"/>
      <c r="G4" s="186"/>
      <c r="H4" s="186"/>
    </row>
    <row r="5" spans="1:8" ht="6.75" customHeight="1" x14ac:dyDescent="0.2">
      <c r="A5" s="188"/>
      <c r="B5" s="189"/>
      <c r="C5" s="190"/>
      <c r="D5" s="189"/>
      <c r="E5" s="189"/>
      <c r="F5" s="191"/>
      <c r="G5" s="192"/>
      <c r="H5" s="192"/>
    </row>
    <row r="6" spans="1:8" ht="12.75" customHeight="1" x14ac:dyDescent="0.2">
      <c r="A6" s="193" t="s">
        <v>870</v>
      </c>
      <c r="B6" s="193"/>
      <c r="C6" s="193"/>
      <c r="D6" s="193"/>
      <c r="E6" s="193"/>
      <c r="F6" s="193"/>
      <c r="G6" s="193"/>
      <c r="H6" s="193"/>
    </row>
    <row r="7" spans="1:8" ht="13.5" customHeight="1" x14ac:dyDescent="0.2">
      <c r="A7" s="193" t="s">
        <v>871</v>
      </c>
      <c r="B7" s="193"/>
      <c r="C7" s="193"/>
      <c r="D7" s="193"/>
      <c r="E7" s="193"/>
      <c r="F7" s="193"/>
      <c r="G7" s="193" t="s">
        <v>872</v>
      </c>
      <c r="H7" s="193"/>
    </row>
    <row r="8" spans="1:8" ht="13.5" customHeight="1" x14ac:dyDescent="0.2">
      <c r="A8" s="193" t="s">
        <v>873</v>
      </c>
      <c r="B8" s="194"/>
      <c r="C8" s="194"/>
      <c r="D8" s="194"/>
      <c r="E8" s="194"/>
      <c r="F8" s="195"/>
      <c r="G8" s="193" t="s">
        <v>874</v>
      </c>
      <c r="H8" s="196"/>
    </row>
    <row r="9" spans="1:8" ht="6" customHeight="1" thickBot="1" x14ac:dyDescent="0.25">
      <c r="A9" s="197"/>
      <c r="B9" s="197"/>
      <c r="C9" s="197"/>
      <c r="D9" s="197"/>
      <c r="E9" s="197"/>
      <c r="F9" s="197"/>
      <c r="G9" s="197"/>
      <c r="H9" s="197"/>
    </row>
    <row r="10" spans="1:8" ht="25.5" customHeight="1" thickBot="1" x14ac:dyDescent="0.25">
      <c r="A10" s="198" t="s">
        <v>875</v>
      </c>
      <c r="B10" s="198" t="s">
        <v>876</v>
      </c>
      <c r="C10" s="198" t="s">
        <v>877</v>
      </c>
      <c r="D10" s="198" t="s">
        <v>878</v>
      </c>
      <c r="E10" s="198" t="s">
        <v>133</v>
      </c>
      <c r="F10" s="198" t="s">
        <v>879</v>
      </c>
      <c r="G10" s="198" t="s">
        <v>880</v>
      </c>
      <c r="H10" s="198" t="s">
        <v>1</v>
      </c>
    </row>
    <row r="11" spans="1:8" ht="12.75" customHeight="1" thickBot="1" x14ac:dyDescent="0.25">
      <c r="A11" s="198" t="s">
        <v>55</v>
      </c>
      <c r="B11" s="198" t="s">
        <v>57</v>
      </c>
      <c r="C11" s="198" t="s">
        <v>59</v>
      </c>
      <c r="D11" s="198" t="s">
        <v>63</v>
      </c>
      <c r="E11" s="198" t="s">
        <v>65</v>
      </c>
      <c r="F11" s="198" t="s">
        <v>881</v>
      </c>
      <c r="G11" s="198" t="s">
        <v>882</v>
      </c>
      <c r="H11" s="198" t="s">
        <v>883</v>
      </c>
    </row>
    <row r="12" spans="1:8" ht="4.5" customHeight="1" x14ac:dyDescent="0.2">
      <c r="A12" s="197"/>
      <c r="B12" s="197"/>
      <c r="C12" s="197"/>
      <c r="D12" s="197"/>
      <c r="E12" s="197"/>
      <c r="F12" s="197"/>
      <c r="G12" s="197"/>
      <c r="H12" s="197"/>
    </row>
    <row r="13" spans="1:8" ht="30.75" customHeight="1" x14ac:dyDescent="0.25">
      <c r="A13" s="199"/>
      <c r="B13" s="200"/>
      <c r="C13" s="200" t="s">
        <v>24</v>
      </c>
      <c r="D13" s="200" t="s">
        <v>884</v>
      </c>
      <c r="E13" s="200"/>
      <c r="F13" s="201"/>
      <c r="G13" s="202"/>
      <c r="H13" s="202">
        <f>SUM(H14,H19,H40,H53,H105,H114,H128,H139,H160,H163,H168)</f>
        <v>0</v>
      </c>
    </row>
    <row r="14" spans="1:8" ht="28.5" customHeight="1" x14ac:dyDescent="0.2">
      <c r="A14" s="203"/>
      <c r="B14" s="204"/>
      <c r="C14" s="204" t="s">
        <v>89</v>
      </c>
      <c r="D14" s="204" t="s">
        <v>885</v>
      </c>
      <c r="E14" s="204"/>
      <c r="F14" s="205"/>
      <c r="G14" s="206"/>
      <c r="H14" s="206">
        <f>SUM(H15:H18)</f>
        <v>0</v>
      </c>
    </row>
    <row r="15" spans="1:8" ht="32.25" customHeight="1" x14ac:dyDescent="0.2">
      <c r="A15" s="325">
        <v>1</v>
      </c>
      <c r="B15" s="326" t="s">
        <v>888</v>
      </c>
      <c r="C15" s="326" t="s">
        <v>886</v>
      </c>
      <c r="D15" s="326" t="s">
        <v>957</v>
      </c>
      <c r="E15" s="326"/>
      <c r="F15" s="327">
        <v>42</v>
      </c>
      <c r="G15" s="328"/>
      <c r="H15" s="328">
        <f>F15*G15</f>
        <v>0</v>
      </c>
    </row>
    <row r="16" spans="1:8" ht="13.5" customHeight="1" x14ac:dyDescent="0.2">
      <c r="A16" s="325">
        <v>2</v>
      </c>
      <c r="B16" s="326" t="s">
        <v>888</v>
      </c>
      <c r="C16" s="326" t="s">
        <v>889</v>
      </c>
      <c r="D16" s="326" t="s">
        <v>958</v>
      </c>
      <c r="E16" s="326" t="s">
        <v>185</v>
      </c>
      <c r="F16" s="327">
        <v>18</v>
      </c>
      <c r="G16" s="328"/>
      <c r="H16" s="328">
        <f t="shared" ref="H16:H18" si="0">F16*G16</f>
        <v>0</v>
      </c>
    </row>
    <row r="17" spans="1:8" ht="13.5" customHeight="1" x14ac:dyDescent="0.2">
      <c r="A17" s="325">
        <v>3</v>
      </c>
      <c r="B17" s="326" t="s">
        <v>888</v>
      </c>
      <c r="C17" s="326" t="s">
        <v>959</v>
      </c>
      <c r="D17" s="326" t="s">
        <v>960</v>
      </c>
      <c r="E17" s="326" t="s">
        <v>185</v>
      </c>
      <c r="F17" s="327">
        <v>24</v>
      </c>
      <c r="G17" s="328"/>
      <c r="H17" s="328">
        <f t="shared" si="0"/>
        <v>0</v>
      </c>
    </row>
    <row r="18" spans="1:8" ht="13.5" customHeight="1" x14ac:dyDescent="0.2">
      <c r="A18" s="325">
        <v>4</v>
      </c>
      <c r="B18" s="326" t="s">
        <v>888</v>
      </c>
      <c r="C18" s="326" t="s">
        <v>961</v>
      </c>
      <c r="D18" s="326" t="s">
        <v>962</v>
      </c>
      <c r="E18" s="326" t="s">
        <v>197</v>
      </c>
      <c r="F18" s="327">
        <v>1</v>
      </c>
      <c r="G18" s="328"/>
      <c r="H18" s="328">
        <f t="shared" si="0"/>
        <v>0</v>
      </c>
    </row>
    <row r="19" spans="1:8" ht="28.5" customHeight="1" x14ac:dyDescent="0.2">
      <c r="A19" s="203"/>
      <c r="B19" s="204"/>
      <c r="C19" s="204" t="s">
        <v>916</v>
      </c>
      <c r="D19" s="204" t="s">
        <v>917</v>
      </c>
      <c r="E19" s="204"/>
      <c r="F19" s="205"/>
      <c r="G19" s="206"/>
      <c r="H19" s="206">
        <f>SUM(H20:H38)</f>
        <v>0</v>
      </c>
    </row>
    <row r="20" spans="1:8" ht="24" customHeight="1" x14ac:dyDescent="0.2">
      <c r="A20" s="325">
        <v>5</v>
      </c>
      <c r="B20" s="326" t="s">
        <v>892</v>
      </c>
      <c r="C20" s="326" t="s">
        <v>918</v>
      </c>
      <c r="D20" s="326" t="s">
        <v>919</v>
      </c>
      <c r="E20" s="326" t="s">
        <v>185</v>
      </c>
      <c r="F20" s="327">
        <v>21</v>
      </c>
      <c r="G20" s="328"/>
      <c r="H20" s="328">
        <f>F20*G20</f>
        <v>0</v>
      </c>
    </row>
    <row r="21" spans="1:8" ht="12" customHeight="1" x14ac:dyDescent="0.2">
      <c r="A21" s="211"/>
      <c r="B21" s="212"/>
      <c r="C21" s="212"/>
      <c r="D21" s="212" t="s">
        <v>1712</v>
      </c>
      <c r="E21" s="212"/>
      <c r="F21" s="213"/>
      <c r="G21" s="214"/>
      <c r="H21" s="214"/>
    </row>
    <row r="22" spans="1:8" ht="24" customHeight="1" x14ac:dyDescent="0.2">
      <c r="A22" s="325">
        <v>6</v>
      </c>
      <c r="B22" s="326" t="s">
        <v>892</v>
      </c>
      <c r="C22" s="326" t="s">
        <v>963</v>
      </c>
      <c r="D22" s="326" t="s">
        <v>964</v>
      </c>
      <c r="E22" s="326" t="s">
        <v>185</v>
      </c>
      <c r="F22" s="327">
        <v>6</v>
      </c>
      <c r="G22" s="328"/>
      <c r="H22" s="328">
        <f>F22*G22</f>
        <v>0</v>
      </c>
    </row>
    <row r="23" spans="1:8" ht="21" customHeight="1" x14ac:dyDescent="0.2">
      <c r="A23" s="211"/>
      <c r="B23" s="212"/>
      <c r="C23" s="212"/>
      <c r="D23" s="212" t="s">
        <v>965</v>
      </c>
      <c r="E23" s="212"/>
      <c r="F23" s="213"/>
      <c r="G23" s="214"/>
      <c r="H23" s="214"/>
    </row>
    <row r="24" spans="1:8" ht="13.5" customHeight="1" x14ac:dyDescent="0.2">
      <c r="A24" s="325">
        <v>7</v>
      </c>
      <c r="B24" s="326" t="s">
        <v>892</v>
      </c>
      <c r="C24" s="326" t="s">
        <v>923</v>
      </c>
      <c r="D24" s="326" t="s">
        <v>924</v>
      </c>
      <c r="E24" s="326" t="s">
        <v>217</v>
      </c>
      <c r="F24" s="327">
        <v>2</v>
      </c>
      <c r="G24" s="328"/>
      <c r="H24" s="328">
        <f t="shared" ref="H24:H28" si="1">F24*G24</f>
        <v>0</v>
      </c>
    </row>
    <row r="25" spans="1:8" ht="24" customHeight="1" x14ac:dyDescent="0.2">
      <c r="A25" s="325">
        <v>8</v>
      </c>
      <c r="B25" s="326" t="s">
        <v>892</v>
      </c>
      <c r="C25" s="326" t="s">
        <v>966</v>
      </c>
      <c r="D25" s="326" t="s">
        <v>967</v>
      </c>
      <c r="E25" s="326" t="s">
        <v>217</v>
      </c>
      <c r="F25" s="327">
        <v>1</v>
      </c>
      <c r="G25" s="328"/>
      <c r="H25" s="328">
        <f t="shared" si="1"/>
        <v>0</v>
      </c>
    </row>
    <row r="26" spans="1:8" ht="13.5" customHeight="1" x14ac:dyDescent="0.2">
      <c r="A26" s="325">
        <v>9</v>
      </c>
      <c r="B26" s="326" t="s">
        <v>892</v>
      </c>
      <c r="C26" s="326" t="s">
        <v>968</v>
      </c>
      <c r="D26" s="326" t="s">
        <v>969</v>
      </c>
      <c r="E26" s="326" t="s">
        <v>217</v>
      </c>
      <c r="F26" s="327">
        <v>1</v>
      </c>
      <c r="G26" s="328"/>
      <c r="H26" s="328">
        <f t="shared" si="1"/>
        <v>0</v>
      </c>
    </row>
    <row r="27" spans="1:8" ht="13.5" customHeight="1" x14ac:dyDescent="0.2">
      <c r="A27" s="325">
        <v>10</v>
      </c>
      <c r="B27" s="326" t="s">
        <v>892</v>
      </c>
      <c r="C27" s="326" t="s">
        <v>970</v>
      </c>
      <c r="D27" s="326" t="s">
        <v>971</v>
      </c>
      <c r="E27" s="326" t="s">
        <v>217</v>
      </c>
      <c r="F27" s="327">
        <v>3</v>
      </c>
      <c r="G27" s="328"/>
      <c r="H27" s="328">
        <f t="shared" si="1"/>
        <v>0</v>
      </c>
    </row>
    <row r="28" spans="1:8" ht="13.5" customHeight="1" x14ac:dyDescent="0.2">
      <c r="A28" s="325">
        <v>11</v>
      </c>
      <c r="B28" s="326" t="s">
        <v>892</v>
      </c>
      <c r="C28" s="326" t="s">
        <v>972</v>
      </c>
      <c r="D28" s="326" t="s">
        <v>973</v>
      </c>
      <c r="E28" s="326" t="s">
        <v>217</v>
      </c>
      <c r="F28" s="327">
        <v>3</v>
      </c>
      <c r="G28" s="328"/>
      <c r="H28" s="328">
        <f t="shared" si="1"/>
        <v>0</v>
      </c>
    </row>
    <row r="29" spans="1:8" ht="12" customHeight="1" x14ac:dyDescent="0.2">
      <c r="A29" s="211"/>
      <c r="B29" s="212"/>
      <c r="C29" s="212"/>
      <c r="D29" s="212" t="s">
        <v>974</v>
      </c>
      <c r="E29" s="212"/>
      <c r="F29" s="213"/>
      <c r="G29" s="214"/>
      <c r="H29" s="214"/>
    </row>
    <row r="30" spans="1:8" ht="13.5" customHeight="1" x14ac:dyDescent="0.2">
      <c r="A30" s="325">
        <v>12</v>
      </c>
      <c r="B30" s="326" t="s">
        <v>892</v>
      </c>
      <c r="C30" s="326" t="s">
        <v>975</v>
      </c>
      <c r="D30" s="326" t="s">
        <v>976</v>
      </c>
      <c r="E30" s="326" t="s">
        <v>217</v>
      </c>
      <c r="F30" s="327">
        <v>1</v>
      </c>
      <c r="G30" s="328"/>
      <c r="H30" s="328">
        <f t="shared" ref="H30:H35" si="2">F30*G30</f>
        <v>0</v>
      </c>
    </row>
    <row r="31" spans="1:8" ht="24" customHeight="1" x14ac:dyDescent="0.2">
      <c r="A31" s="325">
        <v>13</v>
      </c>
      <c r="B31" s="326" t="s">
        <v>892</v>
      </c>
      <c r="C31" s="326" t="s">
        <v>977</v>
      </c>
      <c r="D31" s="326" t="s">
        <v>978</v>
      </c>
      <c r="E31" s="326" t="s">
        <v>217</v>
      </c>
      <c r="F31" s="327">
        <v>1</v>
      </c>
      <c r="G31" s="328"/>
      <c r="H31" s="328">
        <f t="shared" si="2"/>
        <v>0</v>
      </c>
    </row>
    <row r="32" spans="1:8" ht="24" customHeight="1" x14ac:dyDescent="0.2">
      <c r="A32" s="325">
        <v>14</v>
      </c>
      <c r="B32" s="326" t="s">
        <v>892</v>
      </c>
      <c r="C32" s="326" t="s">
        <v>934</v>
      </c>
      <c r="D32" s="326" t="s">
        <v>935</v>
      </c>
      <c r="E32" s="326" t="s">
        <v>185</v>
      </c>
      <c r="F32" s="327">
        <v>18</v>
      </c>
      <c r="G32" s="328"/>
      <c r="H32" s="328">
        <f t="shared" si="2"/>
        <v>0</v>
      </c>
    </row>
    <row r="33" spans="1:8" ht="13.5" customHeight="1" x14ac:dyDescent="0.2">
      <c r="A33" s="325">
        <v>15</v>
      </c>
      <c r="B33" s="326" t="s">
        <v>892</v>
      </c>
      <c r="C33" s="326" t="s">
        <v>936</v>
      </c>
      <c r="D33" s="326" t="s">
        <v>937</v>
      </c>
      <c r="E33" s="326" t="s">
        <v>185</v>
      </c>
      <c r="F33" s="327">
        <v>18</v>
      </c>
      <c r="G33" s="328"/>
      <c r="H33" s="328">
        <f t="shared" si="2"/>
        <v>0</v>
      </c>
    </row>
    <row r="34" spans="1:8" ht="13.5" customHeight="1" x14ac:dyDescent="0.2">
      <c r="A34" s="325">
        <v>16</v>
      </c>
      <c r="B34" s="326" t="s">
        <v>888</v>
      </c>
      <c r="C34" s="326" t="s">
        <v>979</v>
      </c>
      <c r="D34" s="326" t="s">
        <v>980</v>
      </c>
      <c r="E34" s="326" t="s">
        <v>913</v>
      </c>
      <c r="F34" s="327">
        <v>2</v>
      </c>
      <c r="G34" s="328"/>
      <c r="H34" s="328">
        <f t="shared" si="2"/>
        <v>0</v>
      </c>
    </row>
    <row r="35" spans="1:8" ht="13.5" customHeight="1" x14ac:dyDescent="0.2">
      <c r="A35" s="325">
        <v>17</v>
      </c>
      <c r="B35" s="326" t="s">
        <v>888</v>
      </c>
      <c r="C35" s="326" t="s">
        <v>981</v>
      </c>
      <c r="D35" s="326" t="s">
        <v>982</v>
      </c>
      <c r="E35" s="326" t="s">
        <v>197</v>
      </c>
      <c r="F35" s="327">
        <v>1</v>
      </c>
      <c r="G35" s="328"/>
      <c r="H35" s="328">
        <f t="shared" si="2"/>
        <v>0</v>
      </c>
    </row>
    <row r="36" spans="1:8" ht="12" customHeight="1" x14ac:dyDescent="0.2">
      <c r="A36" s="211"/>
      <c r="B36" s="212"/>
      <c r="C36" s="212"/>
      <c r="D36" s="212" t="s">
        <v>983</v>
      </c>
      <c r="E36" s="212"/>
      <c r="F36" s="213"/>
      <c r="G36" s="214"/>
      <c r="H36" s="214"/>
    </row>
    <row r="37" spans="1:8" ht="13.5" customHeight="1" x14ac:dyDescent="0.2">
      <c r="A37" s="325">
        <v>18</v>
      </c>
      <c r="B37" s="326" t="s">
        <v>888</v>
      </c>
      <c r="C37" s="326" t="s">
        <v>984</v>
      </c>
      <c r="D37" s="326" t="s">
        <v>985</v>
      </c>
      <c r="E37" s="326" t="s">
        <v>197</v>
      </c>
      <c r="F37" s="327">
        <v>1</v>
      </c>
      <c r="G37" s="328"/>
      <c r="H37" s="328">
        <f t="shared" ref="H37:H38" si="3">F37*G37</f>
        <v>0</v>
      </c>
    </row>
    <row r="38" spans="1:8" ht="13.5" customHeight="1" x14ac:dyDescent="0.2">
      <c r="A38" s="325">
        <v>19</v>
      </c>
      <c r="B38" s="326" t="s">
        <v>888</v>
      </c>
      <c r="C38" s="326" t="s">
        <v>986</v>
      </c>
      <c r="D38" s="326" t="s">
        <v>987</v>
      </c>
      <c r="E38" s="326" t="s">
        <v>197</v>
      </c>
      <c r="F38" s="327">
        <v>1</v>
      </c>
      <c r="G38" s="328"/>
      <c r="H38" s="328">
        <f t="shared" si="3"/>
        <v>0</v>
      </c>
    </row>
    <row r="39" spans="1:8" ht="12" customHeight="1" x14ac:dyDescent="0.2">
      <c r="A39" s="211"/>
      <c r="B39" s="212"/>
      <c r="C39" s="212"/>
      <c r="D39" s="212" t="s">
        <v>988</v>
      </c>
      <c r="E39" s="212"/>
      <c r="F39" s="213"/>
      <c r="G39" s="214"/>
      <c r="H39" s="214"/>
    </row>
    <row r="40" spans="1:8" ht="28.5" customHeight="1" x14ac:dyDescent="0.2">
      <c r="A40" s="203"/>
      <c r="B40" s="204"/>
      <c r="C40" s="204" t="s">
        <v>989</v>
      </c>
      <c r="D40" s="204" t="s">
        <v>990</v>
      </c>
      <c r="E40" s="204"/>
      <c r="F40" s="205"/>
      <c r="G40" s="206"/>
      <c r="H40" s="206">
        <f>SUM(H41:H51)</f>
        <v>0</v>
      </c>
    </row>
    <row r="41" spans="1:8" ht="24" customHeight="1" x14ac:dyDescent="0.2">
      <c r="A41" s="325">
        <v>20</v>
      </c>
      <c r="B41" s="326" t="s">
        <v>892</v>
      </c>
      <c r="C41" s="326" t="s">
        <v>991</v>
      </c>
      <c r="D41" s="326" t="s">
        <v>992</v>
      </c>
      <c r="E41" s="326" t="s">
        <v>185</v>
      </c>
      <c r="F41" s="327">
        <v>3</v>
      </c>
      <c r="G41" s="328"/>
      <c r="H41" s="328">
        <f t="shared" ref="H41:H49" si="4">F41*G41</f>
        <v>0</v>
      </c>
    </row>
    <row r="42" spans="1:8" ht="24" customHeight="1" x14ac:dyDescent="0.2">
      <c r="A42" s="325">
        <v>21</v>
      </c>
      <c r="B42" s="326" t="s">
        <v>892</v>
      </c>
      <c r="C42" s="326" t="s">
        <v>991</v>
      </c>
      <c r="D42" s="326" t="s">
        <v>992</v>
      </c>
      <c r="E42" s="326" t="s">
        <v>185</v>
      </c>
      <c r="F42" s="327">
        <v>5</v>
      </c>
      <c r="G42" s="328"/>
      <c r="H42" s="328">
        <f t="shared" si="4"/>
        <v>0</v>
      </c>
    </row>
    <row r="43" spans="1:8" ht="24" customHeight="1" x14ac:dyDescent="0.2">
      <c r="A43" s="325">
        <v>22</v>
      </c>
      <c r="B43" s="326" t="s">
        <v>892</v>
      </c>
      <c r="C43" s="326" t="s">
        <v>993</v>
      </c>
      <c r="D43" s="326" t="s">
        <v>994</v>
      </c>
      <c r="E43" s="326" t="s">
        <v>185</v>
      </c>
      <c r="F43" s="327">
        <v>2</v>
      </c>
      <c r="G43" s="328"/>
      <c r="H43" s="328">
        <f t="shared" si="4"/>
        <v>0</v>
      </c>
    </row>
    <row r="44" spans="1:8" ht="24" customHeight="1" x14ac:dyDescent="0.2">
      <c r="A44" s="325">
        <v>23</v>
      </c>
      <c r="B44" s="326" t="s">
        <v>892</v>
      </c>
      <c r="C44" s="326" t="s">
        <v>995</v>
      </c>
      <c r="D44" s="326" t="s">
        <v>996</v>
      </c>
      <c r="E44" s="326" t="s">
        <v>185</v>
      </c>
      <c r="F44" s="327">
        <v>8</v>
      </c>
      <c r="G44" s="328"/>
      <c r="H44" s="328">
        <f t="shared" si="4"/>
        <v>0</v>
      </c>
    </row>
    <row r="45" spans="1:8" ht="24" customHeight="1" x14ac:dyDescent="0.2">
      <c r="A45" s="325">
        <v>24</v>
      </c>
      <c r="B45" s="326" t="s">
        <v>892</v>
      </c>
      <c r="C45" s="326" t="s">
        <v>997</v>
      </c>
      <c r="D45" s="326" t="s">
        <v>998</v>
      </c>
      <c r="E45" s="326" t="s">
        <v>658</v>
      </c>
      <c r="F45" s="327">
        <v>2</v>
      </c>
      <c r="G45" s="328"/>
      <c r="H45" s="328">
        <f t="shared" si="4"/>
        <v>0</v>
      </c>
    </row>
    <row r="46" spans="1:8" ht="24" customHeight="1" x14ac:dyDescent="0.2">
      <c r="A46" s="325">
        <v>25</v>
      </c>
      <c r="B46" s="326" t="s">
        <v>892</v>
      </c>
      <c r="C46" s="326" t="s">
        <v>999</v>
      </c>
      <c r="D46" s="326" t="s">
        <v>1000</v>
      </c>
      <c r="E46" s="326" t="s">
        <v>217</v>
      </c>
      <c r="F46" s="327">
        <v>2</v>
      </c>
      <c r="G46" s="328"/>
      <c r="H46" s="328">
        <f t="shared" si="4"/>
        <v>0</v>
      </c>
    </row>
    <row r="47" spans="1:8" ht="13.5" customHeight="1" x14ac:dyDescent="0.2">
      <c r="A47" s="325">
        <v>26</v>
      </c>
      <c r="B47" s="326" t="s">
        <v>888</v>
      </c>
      <c r="C47" s="326" t="s">
        <v>1001</v>
      </c>
      <c r="D47" s="326" t="s">
        <v>1002</v>
      </c>
      <c r="E47" s="326" t="s">
        <v>913</v>
      </c>
      <c r="F47" s="327">
        <v>2</v>
      </c>
      <c r="G47" s="328"/>
      <c r="H47" s="328">
        <f t="shared" si="4"/>
        <v>0</v>
      </c>
    </row>
    <row r="48" spans="1:8" ht="13.5" customHeight="1" x14ac:dyDescent="0.2">
      <c r="A48" s="325">
        <v>27</v>
      </c>
      <c r="B48" s="326" t="s">
        <v>888</v>
      </c>
      <c r="C48" s="326" t="s">
        <v>1003</v>
      </c>
      <c r="D48" s="326" t="s">
        <v>1004</v>
      </c>
      <c r="E48" s="326" t="s">
        <v>197</v>
      </c>
      <c r="F48" s="327">
        <v>1</v>
      </c>
      <c r="G48" s="328"/>
      <c r="H48" s="328">
        <f t="shared" si="4"/>
        <v>0</v>
      </c>
    </row>
    <row r="49" spans="1:8" ht="13.5" customHeight="1" x14ac:dyDescent="0.2">
      <c r="A49" s="325">
        <v>28</v>
      </c>
      <c r="B49" s="326" t="s">
        <v>888</v>
      </c>
      <c r="C49" s="326" t="s">
        <v>1005</v>
      </c>
      <c r="D49" s="326" t="s">
        <v>1006</v>
      </c>
      <c r="E49" s="326" t="s">
        <v>197</v>
      </c>
      <c r="F49" s="327">
        <v>1</v>
      </c>
      <c r="G49" s="328"/>
      <c r="H49" s="328">
        <f t="shared" si="4"/>
        <v>0</v>
      </c>
    </row>
    <row r="50" spans="1:8" ht="12" customHeight="1" x14ac:dyDescent="0.2">
      <c r="A50" s="211"/>
      <c r="B50" s="212"/>
      <c r="C50" s="212"/>
      <c r="D50" s="212" t="s">
        <v>1007</v>
      </c>
      <c r="E50" s="212"/>
      <c r="F50" s="213"/>
      <c r="G50" s="214"/>
      <c r="H50" s="214"/>
    </row>
    <row r="51" spans="1:8" ht="13.5" customHeight="1" x14ac:dyDescent="0.2">
      <c r="A51" s="325">
        <v>29</v>
      </c>
      <c r="B51" s="326" t="s">
        <v>888</v>
      </c>
      <c r="C51" s="326" t="s">
        <v>1008</v>
      </c>
      <c r="D51" s="326" t="s">
        <v>1009</v>
      </c>
      <c r="E51" s="326" t="s">
        <v>185</v>
      </c>
      <c r="F51" s="327">
        <v>18</v>
      </c>
      <c r="G51" s="328"/>
      <c r="H51" s="328">
        <f>F51*G51</f>
        <v>0</v>
      </c>
    </row>
    <row r="52" spans="1:8" ht="12" customHeight="1" x14ac:dyDescent="0.2">
      <c r="A52" s="211"/>
      <c r="B52" s="212"/>
      <c r="C52" s="212"/>
      <c r="D52" s="212" t="s">
        <v>1010</v>
      </c>
      <c r="E52" s="212"/>
      <c r="F52" s="213"/>
      <c r="G52" s="214"/>
      <c r="H52" s="214"/>
    </row>
    <row r="53" spans="1:8" ht="28.5" customHeight="1" x14ac:dyDescent="0.2">
      <c r="A53" s="203"/>
      <c r="B53" s="204"/>
      <c r="C53" s="204" t="s">
        <v>1011</v>
      </c>
      <c r="D53" s="204" t="s">
        <v>1012</v>
      </c>
      <c r="E53" s="204"/>
      <c r="F53" s="205"/>
      <c r="G53" s="206"/>
      <c r="H53" s="206">
        <f>SUM(H54:H103)</f>
        <v>0</v>
      </c>
    </row>
    <row r="54" spans="1:8" ht="24" customHeight="1" x14ac:dyDescent="0.2">
      <c r="A54" s="325">
        <v>30</v>
      </c>
      <c r="B54" s="326" t="s">
        <v>1011</v>
      </c>
      <c r="C54" s="326" t="s">
        <v>1013</v>
      </c>
      <c r="D54" s="326" t="s">
        <v>1014</v>
      </c>
      <c r="E54" s="326" t="s">
        <v>217</v>
      </c>
      <c r="F54" s="327">
        <v>2</v>
      </c>
      <c r="G54" s="328"/>
      <c r="H54" s="328">
        <f>F54*G54</f>
        <v>0</v>
      </c>
    </row>
    <row r="55" spans="1:8" ht="12" customHeight="1" x14ac:dyDescent="0.2">
      <c r="A55" s="211"/>
      <c r="B55" s="212"/>
      <c r="C55" s="212"/>
      <c r="D55" s="212" t="s">
        <v>1015</v>
      </c>
      <c r="E55" s="212"/>
      <c r="F55" s="213"/>
      <c r="G55" s="214"/>
      <c r="H55" s="214"/>
    </row>
    <row r="56" spans="1:8" ht="24" customHeight="1" x14ac:dyDescent="0.2">
      <c r="A56" s="325">
        <v>31</v>
      </c>
      <c r="B56" s="326" t="s">
        <v>1011</v>
      </c>
      <c r="C56" s="326" t="s">
        <v>1016</v>
      </c>
      <c r="D56" s="326" t="s">
        <v>1017</v>
      </c>
      <c r="E56" s="326" t="s">
        <v>217</v>
      </c>
      <c r="F56" s="327">
        <v>3</v>
      </c>
      <c r="G56" s="328"/>
      <c r="H56" s="328">
        <f>F56*G56</f>
        <v>0</v>
      </c>
    </row>
    <row r="57" spans="1:8" ht="12" customHeight="1" x14ac:dyDescent="0.2">
      <c r="A57" s="211"/>
      <c r="B57" s="212"/>
      <c r="C57" s="212"/>
      <c r="D57" s="212" t="s">
        <v>1018</v>
      </c>
      <c r="E57" s="212"/>
      <c r="F57" s="213"/>
      <c r="G57" s="214"/>
      <c r="H57" s="214"/>
    </row>
    <row r="58" spans="1:8" ht="13.5" customHeight="1" x14ac:dyDescent="0.2">
      <c r="A58" s="325">
        <v>32</v>
      </c>
      <c r="B58" s="326" t="s">
        <v>888</v>
      </c>
      <c r="C58" s="326" t="s">
        <v>1019</v>
      </c>
      <c r="D58" s="326" t="s">
        <v>1020</v>
      </c>
      <c r="E58" s="326" t="s">
        <v>197</v>
      </c>
      <c r="F58" s="327">
        <v>2</v>
      </c>
      <c r="G58" s="328"/>
      <c r="H58" s="328">
        <f>F58*G58</f>
        <v>0</v>
      </c>
    </row>
    <row r="59" spans="1:8" ht="12" customHeight="1" x14ac:dyDescent="0.2">
      <c r="A59" s="211"/>
      <c r="B59" s="212"/>
      <c r="C59" s="212"/>
      <c r="D59" s="212" t="s">
        <v>1021</v>
      </c>
      <c r="E59" s="212"/>
      <c r="F59" s="213"/>
      <c r="G59" s="214"/>
      <c r="H59" s="214"/>
    </row>
    <row r="60" spans="1:8" ht="13.5" customHeight="1" x14ac:dyDescent="0.2">
      <c r="A60" s="325">
        <v>33</v>
      </c>
      <c r="B60" s="326" t="s">
        <v>888</v>
      </c>
      <c r="C60" s="326" t="s">
        <v>1022</v>
      </c>
      <c r="D60" s="326" t="s">
        <v>1023</v>
      </c>
      <c r="E60" s="326" t="s">
        <v>197</v>
      </c>
      <c r="F60" s="327">
        <v>2</v>
      </c>
      <c r="G60" s="328"/>
      <c r="H60" s="328">
        <f>F60*G60</f>
        <v>0</v>
      </c>
    </row>
    <row r="61" spans="1:8" ht="12" customHeight="1" x14ac:dyDescent="0.2">
      <c r="A61" s="211"/>
      <c r="B61" s="212"/>
      <c r="C61" s="212"/>
      <c r="D61" s="212" t="s">
        <v>1024</v>
      </c>
      <c r="E61" s="212"/>
      <c r="F61" s="213"/>
      <c r="G61" s="214"/>
      <c r="H61" s="214"/>
    </row>
    <row r="62" spans="1:8" ht="13.5" customHeight="1" x14ac:dyDescent="0.2">
      <c r="A62" s="325">
        <v>34</v>
      </c>
      <c r="B62" s="326" t="s">
        <v>888</v>
      </c>
      <c r="C62" s="326" t="s">
        <v>1025</v>
      </c>
      <c r="D62" s="326" t="s">
        <v>1026</v>
      </c>
      <c r="E62" s="326" t="s">
        <v>197</v>
      </c>
      <c r="F62" s="327">
        <v>2</v>
      </c>
      <c r="G62" s="328"/>
      <c r="H62" s="328">
        <f t="shared" ref="H62:H63" si="5">F62*G62</f>
        <v>0</v>
      </c>
    </row>
    <row r="63" spans="1:8" ht="24" customHeight="1" x14ac:dyDescent="0.2">
      <c r="A63" s="325">
        <v>35</v>
      </c>
      <c r="B63" s="326" t="s">
        <v>1011</v>
      </c>
      <c r="C63" s="326" t="s">
        <v>1027</v>
      </c>
      <c r="D63" s="326" t="s">
        <v>1028</v>
      </c>
      <c r="E63" s="326" t="s">
        <v>658</v>
      </c>
      <c r="F63" s="327">
        <v>2</v>
      </c>
      <c r="G63" s="328"/>
      <c r="H63" s="328">
        <f t="shared" si="5"/>
        <v>0</v>
      </c>
    </row>
    <row r="64" spans="1:8" ht="12" customHeight="1" x14ac:dyDescent="0.2">
      <c r="A64" s="211"/>
      <c r="B64" s="212"/>
      <c r="C64" s="212"/>
      <c r="D64" s="212" t="s">
        <v>1029</v>
      </c>
      <c r="E64" s="212"/>
      <c r="F64" s="213"/>
      <c r="G64" s="214"/>
      <c r="H64" s="214"/>
    </row>
    <row r="65" spans="1:8" ht="24" customHeight="1" x14ac:dyDescent="0.2">
      <c r="A65" s="325">
        <v>36</v>
      </c>
      <c r="B65" s="326" t="s">
        <v>1011</v>
      </c>
      <c r="C65" s="326" t="s">
        <v>1030</v>
      </c>
      <c r="D65" s="326" t="s">
        <v>1031</v>
      </c>
      <c r="E65" s="326" t="s">
        <v>658</v>
      </c>
      <c r="F65" s="327">
        <v>3</v>
      </c>
      <c r="G65" s="328"/>
      <c r="H65" s="328">
        <f>F65*G65</f>
        <v>0</v>
      </c>
    </row>
    <row r="66" spans="1:8" ht="12" customHeight="1" x14ac:dyDescent="0.2">
      <c r="A66" s="211"/>
      <c r="B66" s="212"/>
      <c r="C66" s="212"/>
      <c r="D66" s="212" t="s">
        <v>1032</v>
      </c>
      <c r="E66" s="212"/>
      <c r="F66" s="213"/>
      <c r="G66" s="214"/>
      <c r="H66" s="214"/>
    </row>
    <row r="67" spans="1:8" ht="13.5" customHeight="1" x14ac:dyDescent="0.2">
      <c r="A67" s="325">
        <v>37</v>
      </c>
      <c r="B67" s="326" t="s">
        <v>1011</v>
      </c>
      <c r="C67" s="326" t="s">
        <v>1033</v>
      </c>
      <c r="D67" s="326" t="s">
        <v>1034</v>
      </c>
      <c r="E67" s="326" t="s">
        <v>913</v>
      </c>
      <c r="F67" s="327">
        <v>17</v>
      </c>
      <c r="G67" s="328"/>
      <c r="H67" s="328">
        <f>F67*G67</f>
        <v>0</v>
      </c>
    </row>
    <row r="68" spans="1:8" ht="30" customHeight="1" x14ac:dyDescent="0.2">
      <c r="A68" s="211"/>
      <c r="B68" s="212"/>
      <c r="C68" s="212"/>
      <c r="D68" s="212" t="s">
        <v>1035</v>
      </c>
      <c r="E68" s="212"/>
      <c r="F68" s="213"/>
      <c r="G68" s="214"/>
      <c r="H68" s="214"/>
    </row>
    <row r="69" spans="1:8" ht="13.5" customHeight="1" x14ac:dyDescent="0.2">
      <c r="A69" s="325">
        <v>38</v>
      </c>
      <c r="B69" s="326" t="s">
        <v>888</v>
      </c>
      <c r="C69" s="326" t="s">
        <v>1036</v>
      </c>
      <c r="D69" s="326" t="s">
        <v>1037</v>
      </c>
      <c r="E69" s="326" t="s">
        <v>197</v>
      </c>
      <c r="F69" s="327">
        <v>1</v>
      </c>
      <c r="G69" s="328"/>
      <c r="H69" s="328">
        <f>F69*G69</f>
        <v>0</v>
      </c>
    </row>
    <row r="70" spans="1:8" ht="12" customHeight="1" x14ac:dyDescent="0.2">
      <c r="A70" s="211"/>
      <c r="B70" s="212"/>
      <c r="C70" s="212"/>
      <c r="D70" s="212" t="s">
        <v>1038</v>
      </c>
      <c r="E70" s="212"/>
      <c r="F70" s="213"/>
      <c r="G70" s="214"/>
      <c r="H70" s="214"/>
    </row>
    <row r="71" spans="1:8" ht="13.5" customHeight="1" x14ac:dyDescent="0.2">
      <c r="A71" s="325">
        <v>39</v>
      </c>
      <c r="B71" s="326" t="s">
        <v>888</v>
      </c>
      <c r="C71" s="326" t="s">
        <v>1039</v>
      </c>
      <c r="D71" s="326" t="s">
        <v>1040</v>
      </c>
      <c r="E71" s="326" t="s">
        <v>197</v>
      </c>
      <c r="F71" s="327">
        <v>1</v>
      </c>
      <c r="G71" s="328"/>
      <c r="H71" s="328">
        <f>F71*G71</f>
        <v>0</v>
      </c>
    </row>
    <row r="72" spans="1:8" ht="12" customHeight="1" x14ac:dyDescent="0.2">
      <c r="A72" s="211"/>
      <c r="B72" s="212"/>
      <c r="C72" s="212"/>
      <c r="D72" s="212" t="s">
        <v>1024</v>
      </c>
      <c r="E72" s="212"/>
      <c r="F72" s="213"/>
      <c r="G72" s="214"/>
      <c r="H72" s="214"/>
    </row>
    <row r="73" spans="1:8" ht="13.5" customHeight="1" x14ac:dyDescent="0.2">
      <c r="A73" s="325">
        <v>40</v>
      </c>
      <c r="B73" s="326" t="s">
        <v>888</v>
      </c>
      <c r="C73" s="326" t="s">
        <v>1041</v>
      </c>
      <c r="D73" s="326" t="s">
        <v>1042</v>
      </c>
      <c r="E73" s="326" t="s">
        <v>197</v>
      </c>
      <c r="F73" s="327">
        <v>1</v>
      </c>
      <c r="G73" s="328"/>
      <c r="H73" s="328">
        <f>F73*G73</f>
        <v>0</v>
      </c>
    </row>
    <row r="74" spans="1:8" ht="12" customHeight="1" x14ac:dyDescent="0.2">
      <c r="A74" s="211"/>
      <c r="B74" s="212"/>
      <c r="C74" s="212"/>
      <c r="D74" s="212" t="s">
        <v>1043</v>
      </c>
      <c r="E74" s="212"/>
      <c r="F74" s="213"/>
      <c r="G74" s="214"/>
      <c r="H74" s="214"/>
    </row>
    <row r="75" spans="1:8" ht="13.5" customHeight="1" x14ac:dyDescent="0.2">
      <c r="A75" s="325">
        <v>41</v>
      </c>
      <c r="B75" s="326" t="s">
        <v>888</v>
      </c>
      <c r="C75" s="326" t="s">
        <v>1044</v>
      </c>
      <c r="D75" s="326" t="s">
        <v>1045</v>
      </c>
      <c r="E75" s="326" t="s">
        <v>197</v>
      </c>
      <c r="F75" s="327">
        <v>1</v>
      </c>
      <c r="G75" s="328"/>
      <c r="H75" s="328">
        <f>F75*G75</f>
        <v>0</v>
      </c>
    </row>
    <row r="76" spans="1:8" ht="12" customHeight="1" x14ac:dyDescent="0.2">
      <c r="A76" s="211"/>
      <c r="B76" s="212"/>
      <c r="C76" s="212"/>
      <c r="D76" s="212" t="s">
        <v>1024</v>
      </c>
      <c r="E76" s="212"/>
      <c r="F76" s="213"/>
      <c r="G76" s="214"/>
      <c r="H76" s="214"/>
    </row>
    <row r="77" spans="1:8" ht="13.5" customHeight="1" x14ac:dyDescent="0.2">
      <c r="A77" s="325">
        <v>42</v>
      </c>
      <c r="B77" s="326" t="s">
        <v>888</v>
      </c>
      <c r="C77" s="326" t="s">
        <v>1046</v>
      </c>
      <c r="D77" s="326" t="s">
        <v>1047</v>
      </c>
      <c r="E77" s="326" t="s">
        <v>197</v>
      </c>
      <c r="F77" s="327">
        <v>2</v>
      </c>
      <c r="G77" s="328"/>
      <c r="H77" s="328">
        <f t="shared" ref="H77:H78" si="6">F77*G77</f>
        <v>0</v>
      </c>
    </row>
    <row r="78" spans="1:8" ht="13.5" customHeight="1" x14ac:dyDescent="0.2">
      <c r="A78" s="325">
        <v>43</v>
      </c>
      <c r="B78" s="326" t="s">
        <v>888</v>
      </c>
      <c r="C78" s="326" t="s">
        <v>1048</v>
      </c>
      <c r="D78" s="326" t="s">
        <v>1049</v>
      </c>
      <c r="E78" s="326" t="s">
        <v>197</v>
      </c>
      <c r="F78" s="327">
        <v>1</v>
      </c>
      <c r="G78" s="328"/>
      <c r="H78" s="328">
        <f t="shared" si="6"/>
        <v>0</v>
      </c>
    </row>
    <row r="79" spans="1:8" ht="12" customHeight="1" x14ac:dyDescent="0.2">
      <c r="A79" s="211"/>
      <c r="B79" s="212"/>
      <c r="C79" s="212"/>
      <c r="D79" s="212" t="s">
        <v>1038</v>
      </c>
      <c r="E79" s="212"/>
      <c r="F79" s="213"/>
      <c r="G79" s="214"/>
      <c r="H79" s="214"/>
    </row>
    <row r="80" spans="1:8" ht="13.5" customHeight="1" x14ac:dyDescent="0.2">
      <c r="A80" s="325">
        <v>44</v>
      </c>
      <c r="B80" s="326" t="s">
        <v>888</v>
      </c>
      <c r="C80" s="326" t="s">
        <v>1050</v>
      </c>
      <c r="D80" s="326" t="s">
        <v>1051</v>
      </c>
      <c r="E80" s="326" t="s">
        <v>197</v>
      </c>
      <c r="F80" s="327">
        <v>1</v>
      </c>
      <c r="G80" s="328"/>
      <c r="H80" s="328">
        <f>F80*G80</f>
        <v>0</v>
      </c>
    </row>
    <row r="81" spans="1:8" ht="12" customHeight="1" x14ac:dyDescent="0.2">
      <c r="A81" s="211"/>
      <c r="B81" s="212"/>
      <c r="C81" s="212"/>
      <c r="D81" s="212" t="s">
        <v>1024</v>
      </c>
      <c r="E81" s="212"/>
      <c r="F81" s="213"/>
      <c r="G81" s="214"/>
      <c r="H81" s="214"/>
    </row>
    <row r="82" spans="1:8" ht="13.5" customHeight="1" x14ac:dyDescent="0.2">
      <c r="A82" s="325">
        <v>45</v>
      </c>
      <c r="B82" s="326" t="s">
        <v>888</v>
      </c>
      <c r="C82" s="326" t="s">
        <v>1052</v>
      </c>
      <c r="D82" s="326" t="s">
        <v>1053</v>
      </c>
      <c r="E82" s="326" t="s">
        <v>197</v>
      </c>
      <c r="F82" s="327">
        <v>1</v>
      </c>
      <c r="G82" s="328"/>
      <c r="H82" s="328">
        <f>F82*G82</f>
        <v>0</v>
      </c>
    </row>
    <row r="83" spans="1:8" ht="21" customHeight="1" x14ac:dyDescent="0.2">
      <c r="A83" s="211"/>
      <c r="B83" s="212"/>
      <c r="C83" s="212"/>
      <c r="D83" s="212" t="s">
        <v>1054</v>
      </c>
      <c r="E83" s="212"/>
      <c r="F83" s="213"/>
      <c r="G83" s="214"/>
      <c r="H83" s="214"/>
    </row>
    <row r="84" spans="1:8" ht="13.5" customHeight="1" x14ac:dyDescent="0.2">
      <c r="A84" s="325">
        <v>46</v>
      </c>
      <c r="B84" s="326" t="s">
        <v>888</v>
      </c>
      <c r="C84" s="326" t="s">
        <v>1055</v>
      </c>
      <c r="D84" s="326" t="s">
        <v>1056</v>
      </c>
      <c r="E84" s="326" t="s">
        <v>913</v>
      </c>
      <c r="F84" s="327">
        <v>32</v>
      </c>
      <c r="G84" s="328"/>
      <c r="H84" s="328">
        <f>F84*G84</f>
        <v>0</v>
      </c>
    </row>
    <row r="85" spans="1:8" ht="12" customHeight="1" x14ac:dyDescent="0.2">
      <c r="A85" s="211"/>
      <c r="B85" s="212"/>
      <c r="C85" s="212"/>
      <c r="D85" s="212" t="s">
        <v>1057</v>
      </c>
      <c r="E85" s="212"/>
      <c r="F85" s="213"/>
      <c r="G85" s="214"/>
      <c r="H85" s="214"/>
    </row>
    <row r="86" spans="1:8" ht="13.5" customHeight="1" x14ac:dyDescent="0.2">
      <c r="A86" s="325">
        <v>47</v>
      </c>
      <c r="B86" s="326" t="s">
        <v>888</v>
      </c>
      <c r="C86" s="326" t="s">
        <v>1058</v>
      </c>
      <c r="D86" s="326" t="s">
        <v>1059</v>
      </c>
      <c r="E86" s="326" t="s">
        <v>197</v>
      </c>
      <c r="F86" s="327">
        <v>1</v>
      </c>
      <c r="G86" s="328"/>
      <c r="H86" s="328">
        <f>F86*G86</f>
        <v>0</v>
      </c>
    </row>
    <row r="87" spans="1:8" ht="12" customHeight="1" x14ac:dyDescent="0.2">
      <c r="A87" s="211"/>
      <c r="B87" s="212"/>
      <c r="C87" s="212"/>
      <c r="D87" s="212" t="s">
        <v>1024</v>
      </c>
      <c r="E87" s="212"/>
      <c r="F87" s="213"/>
      <c r="G87" s="214"/>
      <c r="H87" s="214"/>
    </row>
    <row r="88" spans="1:8" ht="13.5" customHeight="1" x14ac:dyDescent="0.2">
      <c r="A88" s="325">
        <v>48</v>
      </c>
      <c r="B88" s="326" t="s">
        <v>888</v>
      </c>
      <c r="C88" s="326" t="s">
        <v>1060</v>
      </c>
      <c r="D88" s="326" t="s">
        <v>1061</v>
      </c>
      <c r="E88" s="326" t="s">
        <v>197</v>
      </c>
      <c r="F88" s="327">
        <v>1</v>
      </c>
      <c r="G88" s="328"/>
      <c r="H88" s="328">
        <f>F88*G88</f>
        <v>0</v>
      </c>
    </row>
    <row r="89" spans="1:8" ht="12" customHeight="1" x14ac:dyDescent="0.2">
      <c r="A89" s="211"/>
      <c r="B89" s="212"/>
      <c r="C89" s="212"/>
      <c r="D89" s="212" t="s">
        <v>1024</v>
      </c>
      <c r="E89" s="212"/>
      <c r="F89" s="213"/>
      <c r="G89" s="214"/>
      <c r="H89" s="214"/>
    </row>
    <row r="90" spans="1:8" ht="13.5" customHeight="1" x14ac:dyDescent="0.2">
      <c r="A90" s="325">
        <v>49</v>
      </c>
      <c r="B90" s="326" t="s">
        <v>888</v>
      </c>
      <c r="C90" s="326" t="s">
        <v>1062</v>
      </c>
      <c r="D90" s="326" t="s">
        <v>1063</v>
      </c>
      <c r="E90" s="326" t="s">
        <v>197</v>
      </c>
      <c r="F90" s="327">
        <v>2</v>
      </c>
      <c r="G90" s="328"/>
      <c r="H90" s="328">
        <f>F90*G90</f>
        <v>0</v>
      </c>
    </row>
    <row r="91" spans="1:8" ht="12" customHeight="1" x14ac:dyDescent="0.2">
      <c r="A91" s="211"/>
      <c r="B91" s="212"/>
      <c r="C91" s="212"/>
      <c r="D91" s="212" t="s">
        <v>1024</v>
      </c>
      <c r="E91" s="212"/>
      <c r="F91" s="213"/>
      <c r="G91" s="214"/>
      <c r="H91" s="214"/>
    </row>
    <row r="92" spans="1:8" ht="13.5" customHeight="1" x14ac:dyDescent="0.2">
      <c r="A92" s="325">
        <v>50</v>
      </c>
      <c r="B92" s="326" t="s">
        <v>888</v>
      </c>
      <c r="C92" s="326" t="s">
        <v>1064</v>
      </c>
      <c r="D92" s="326" t="s">
        <v>1065</v>
      </c>
      <c r="E92" s="326" t="s">
        <v>197</v>
      </c>
      <c r="F92" s="327">
        <v>1</v>
      </c>
      <c r="G92" s="328"/>
      <c r="H92" s="328">
        <f t="shared" ref="H92:H93" si="7">F92*G92</f>
        <v>0</v>
      </c>
    </row>
    <row r="93" spans="1:8" ht="13.5" customHeight="1" x14ac:dyDescent="0.2">
      <c r="A93" s="325">
        <v>51</v>
      </c>
      <c r="B93" s="326" t="s">
        <v>888</v>
      </c>
      <c r="C93" s="326" t="s">
        <v>1066</v>
      </c>
      <c r="D93" s="326" t="s">
        <v>1067</v>
      </c>
      <c r="E93" s="326" t="s">
        <v>197</v>
      </c>
      <c r="F93" s="327">
        <v>1</v>
      </c>
      <c r="G93" s="328"/>
      <c r="H93" s="328">
        <f t="shared" si="7"/>
        <v>0</v>
      </c>
    </row>
    <row r="94" spans="1:8" ht="12" customHeight="1" x14ac:dyDescent="0.2">
      <c r="A94" s="211"/>
      <c r="B94" s="212"/>
      <c r="C94" s="212"/>
      <c r="D94" s="212" t="s">
        <v>1024</v>
      </c>
      <c r="E94" s="212"/>
      <c r="F94" s="213"/>
      <c r="G94" s="214"/>
      <c r="H94" s="214"/>
    </row>
    <row r="95" spans="1:8" ht="13.5" customHeight="1" x14ac:dyDescent="0.2">
      <c r="A95" s="325">
        <v>52</v>
      </c>
      <c r="B95" s="326" t="s">
        <v>888</v>
      </c>
      <c r="C95" s="326" t="s">
        <v>1068</v>
      </c>
      <c r="D95" s="326" t="s">
        <v>1069</v>
      </c>
      <c r="E95" s="326" t="s">
        <v>197</v>
      </c>
      <c r="F95" s="327">
        <v>2</v>
      </c>
      <c r="G95" s="328"/>
      <c r="H95" s="328">
        <f>F95*G95</f>
        <v>0</v>
      </c>
    </row>
    <row r="96" spans="1:8" ht="12" customHeight="1" x14ac:dyDescent="0.2">
      <c r="A96" s="211"/>
      <c r="B96" s="212"/>
      <c r="C96" s="212"/>
      <c r="D96" s="212" t="s">
        <v>1024</v>
      </c>
      <c r="E96" s="212"/>
      <c r="F96" s="213"/>
      <c r="G96" s="214"/>
      <c r="H96" s="214"/>
    </row>
    <row r="97" spans="1:8" ht="13.5" customHeight="1" x14ac:dyDescent="0.2">
      <c r="A97" s="325">
        <v>53</v>
      </c>
      <c r="B97" s="326" t="s">
        <v>888</v>
      </c>
      <c r="C97" s="326" t="s">
        <v>1070</v>
      </c>
      <c r="D97" s="326" t="s">
        <v>1071</v>
      </c>
      <c r="E97" s="326" t="s">
        <v>197</v>
      </c>
      <c r="F97" s="327">
        <v>1</v>
      </c>
      <c r="G97" s="328"/>
      <c r="H97" s="328">
        <f>F97*G97</f>
        <v>0</v>
      </c>
    </row>
    <row r="98" spans="1:8" ht="12" customHeight="1" x14ac:dyDescent="0.2">
      <c r="A98" s="211"/>
      <c r="B98" s="212"/>
      <c r="C98" s="212"/>
      <c r="D98" s="212" t="s">
        <v>1024</v>
      </c>
      <c r="E98" s="212"/>
      <c r="F98" s="213"/>
      <c r="G98" s="214"/>
      <c r="H98" s="214"/>
    </row>
    <row r="99" spans="1:8" ht="13.5" customHeight="1" x14ac:dyDescent="0.2">
      <c r="A99" s="325">
        <v>54</v>
      </c>
      <c r="B99" s="326" t="s">
        <v>888</v>
      </c>
      <c r="C99" s="326" t="s">
        <v>1072</v>
      </c>
      <c r="D99" s="326" t="s">
        <v>1073</v>
      </c>
      <c r="E99" s="326" t="s">
        <v>197</v>
      </c>
      <c r="F99" s="327">
        <v>7</v>
      </c>
      <c r="G99" s="328"/>
      <c r="H99" s="328">
        <f>F99*G99</f>
        <v>0</v>
      </c>
    </row>
    <row r="100" spans="1:8" ht="12" customHeight="1" x14ac:dyDescent="0.2">
      <c r="A100" s="211"/>
      <c r="B100" s="212"/>
      <c r="C100" s="212"/>
      <c r="D100" s="212" t="s">
        <v>1024</v>
      </c>
      <c r="E100" s="212"/>
      <c r="F100" s="213"/>
      <c r="G100" s="214"/>
      <c r="H100" s="214"/>
    </row>
    <row r="101" spans="1:8" ht="13.5" customHeight="1" x14ac:dyDescent="0.2">
      <c r="A101" s="325">
        <v>55</v>
      </c>
      <c r="B101" s="326" t="s">
        <v>888</v>
      </c>
      <c r="C101" s="326" t="s">
        <v>1074</v>
      </c>
      <c r="D101" s="326" t="s">
        <v>1075</v>
      </c>
      <c r="E101" s="326" t="s">
        <v>197</v>
      </c>
      <c r="F101" s="327">
        <v>2</v>
      </c>
      <c r="G101" s="328"/>
      <c r="H101" s="328">
        <f t="shared" ref="H101:H103" si="8">F101*G101</f>
        <v>0</v>
      </c>
    </row>
    <row r="102" spans="1:8" ht="13.5" customHeight="1" x14ac:dyDescent="0.2">
      <c r="A102" s="325">
        <v>56</v>
      </c>
      <c r="B102" s="326" t="s">
        <v>888</v>
      </c>
      <c r="C102" s="326" t="s">
        <v>1076</v>
      </c>
      <c r="D102" s="326" t="s">
        <v>1077</v>
      </c>
      <c r="E102" s="326" t="s">
        <v>197</v>
      </c>
      <c r="F102" s="327">
        <v>1</v>
      </c>
      <c r="G102" s="328"/>
      <c r="H102" s="328">
        <f t="shared" si="8"/>
        <v>0</v>
      </c>
    </row>
    <row r="103" spans="1:8" ht="13.5" customHeight="1" x14ac:dyDescent="0.2">
      <c r="A103" s="325">
        <v>57</v>
      </c>
      <c r="B103" s="326" t="s">
        <v>888</v>
      </c>
      <c r="C103" s="326" t="s">
        <v>1078</v>
      </c>
      <c r="D103" s="326" t="s">
        <v>1079</v>
      </c>
      <c r="E103" s="326" t="s">
        <v>913</v>
      </c>
      <c r="F103" s="327">
        <v>18</v>
      </c>
      <c r="G103" s="328"/>
      <c r="H103" s="328">
        <f t="shared" si="8"/>
        <v>0</v>
      </c>
    </row>
    <row r="104" spans="1:8" ht="30" customHeight="1" x14ac:dyDescent="0.2">
      <c r="A104" s="211"/>
      <c r="B104" s="212"/>
      <c r="C104" s="212"/>
      <c r="D104" s="212" t="s">
        <v>1080</v>
      </c>
      <c r="E104" s="212"/>
      <c r="F104" s="213"/>
      <c r="G104" s="214"/>
      <c r="H104" s="214"/>
    </row>
    <row r="105" spans="1:8" ht="28.5" customHeight="1" x14ac:dyDescent="0.2">
      <c r="A105" s="203"/>
      <c r="B105" s="204"/>
      <c r="C105" s="204" t="s">
        <v>1011</v>
      </c>
      <c r="D105" s="204" t="s">
        <v>1081</v>
      </c>
      <c r="E105" s="204"/>
      <c r="F105" s="205"/>
      <c r="G105" s="206"/>
      <c r="H105" s="206">
        <f>SUM(H106:H113)</f>
        <v>0</v>
      </c>
    </row>
    <row r="106" spans="1:8" ht="13.5" customHeight="1" x14ac:dyDescent="0.2">
      <c r="A106" s="325">
        <v>58</v>
      </c>
      <c r="B106" s="326" t="s">
        <v>888</v>
      </c>
      <c r="C106" s="326" t="s">
        <v>1082</v>
      </c>
      <c r="D106" s="326" t="s">
        <v>1083</v>
      </c>
      <c r="E106" s="326" t="s">
        <v>913</v>
      </c>
      <c r="F106" s="327">
        <v>10</v>
      </c>
      <c r="G106" s="328"/>
      <c r="H106" s="328">
        <f>F106*G106</f>
        <v>0</v>
      </c>
    </row>
    <row r="107" spans="1:8" ht="12" customHeight="1" x14ac:dyDescent="0.2">
      <c r="A107" s="211"/>
      <c r="B107" s="212"/>
      <c r="C107" s="212"/>
      <c r="D107" s="212" t="s">
        <v>1084</v>
      </c>
      <c r="E107" s="212"/>
      <c r="F107" s="213"/>
      <c r="G107" s="214"/>
      <c r="H107" s="214"/>
    </row>
    <row r="108" spans="1:8" ht="13.5" customHeight="1" x14ac:dyDescent="0.2">
      <c r="A108" s="325">
        <v>59</v>
      </c>
      <c r="B108" s="326" t="s">
        <v>1011</v>
      </c>
      <c r="C108" s="326" t="s">
        <v>1085</v>
      </c>
      <c r="D108" s="326" t="s">
        <v>1086</v>
      </c>
      <c r="E108" s="326" t="s">
        <v>217</v>
      </c>
      <c r="F108" s="327">
        <v>41</v>
      </c>
      <c r="G108" s="328"/>
      <c r="H108" s="328">
        <f>F108*G108</f>
        <v>0</v>
      </c>
    </row>
    <row r="109" spans="1:8" ht="12" customHeight="1" x14ac:dyDescent="0.2">
      <c r="A109" s="211"/>
      <c r="B109" s="212"/>
      <c r="C109" s="212"/>
      <c r="D109" s="212" t="s">
        <v>1087</v>
      </c>
      <c r="E109" s="212"/>
      <c r="F109" s="213"/>
      <c r="G109" s="214"/>
      <c r="H109" s="214"/>
    </row>
    <row r="110" spans="1:8" ht="24" customHeight="1" x14ac:dyDescent="0.2">
      <c r="A110" s="325">
        <v>60</v>
      </c>
      <c r="B110" s="326" t="s">
        <v>1011</v>
      </c>
      <c r="C110" s="326" t="s">
        <v>1088</v>
      </c>
      <c r="D110" s="326" t="s">
        <v>1089</v>
      </c>
      <c r="E110" s="326" t="s">
        <v>217</v>
      </c>
      <c r="F110" s="327">
        <v>41</v>
      </c>
      <c r="G110" s="328"/>
      <c r="H110" s="328">
        <f>F110*G110</f>
        <v>0</v>
      </c>
    </row>
    <row r="111" spans="1:8" ht="12" customHeight="1" x14ac:dyDescent="0.2">
      <c r="A111" s="211"/>
      <c r="B111" s="212"/>
      <c r="C111" s="212"/>
      <c r="D111" s="212" t="s">
        <v>1090</v>
      </c>
      <c r="E111" s="212"/>
      <c r="F111" s="213"/>
      <c r="G111" s="214"/>
      <c r="H111" s="214"/>
    </row>
    <row r="112" spans="1:8" ht="24" customHeight="1" x14ac:dyDescent="0.2">
      <c r="A112" s="325">
        <v>61</v>
      </c>
      <c r="B112" s="326" t="s">
        <v>1011</v>
      </c>
      <c r="C112" s="326" t="s">
        <v>1091</v>
      </c>
      <c r="D112" s="326" t="s">
        <v>1092</v>
      </c>
      <c r="E112" s="326" t="s">
        <v>217</v>
      </c>
      <c r="F112" s="327">
        <v>41</v>
      </c>
      <c r="G112" s="328"/>
      <c r="H112" s="328">
        <f t="shared" ref="H112:H113" si="9">F112*G112</f>
        <v>0</v>
      </c>
    </row>
    <row r="113" spans="1:8" ht="13.5" customHeight="1" x14ac:dyDescent="0.2">
      <c r="A113" s="325">
        <v>62</v>
      </c>
      <c r="B113" s="326" t="s">
        <v>888</v>
      </c>
      <c r="C113" s="326" t="s">
        <v>1093</v>
      </c>
      <c r="D113" s="326" t="s">
        <v>1713</v>
      </c>
      <c r="E113" s="326" t="s">
        <v>913</v>
      </c>
      <c r="F113" s="327">
        <v>17</v>
      </c>
      <c r="G113" s="328"/>
      <c r="H113" s="328">
        <f t="shared" si="9"/>
        <v>0</v>
      </c>
    </row>
    <row r="114" spans="1:8" ht="28.5" customHeight="1" x14ac:dyDescent="0.2">
      <c r="A114" s="203"/>
      <c r="B114" s="204"/>
      <c r="C114" s="204" t="s">
        <v>1094</v>
      </c>
      <c r="D114" s="204" t="s">
        <v>1095</v>
      </c>
      <c r="E114" s="204"/>
      <c r="F114" s="205"/>
      <c r="G114" s="206"/>
      <c r="H114" s="206">
        <f>SUM(H115:H127)</f>
        <v>0</v>
      </c>
    </row>
    <row r="115" spans="1:8" ht="24" customHeight="1" x14ac:dyDescent="0.2">
      <c r="A115" s="325">
        <v>63</v>
      </c>
      <c r="B115" s="326" t="s">
        <v>1011</v>
      </c>
      <c r="C115" s="326" t="s">
        <v>1096</v>
      </c>
      <c r="D115" s="326" t="s">
        <v>1097</v>
      </c>
      <c r="E115" s="326" t="s">
        <v>658</v>
      </c>
      <c r="F115" s="327">
        <v>1</v>
      </c>
      <c r="G115" s="328"/>
      <c r="H115" s="328">
        <f>F115*G115</f>
        <v>0</v>
      </c>
    </row>
    <row r="116" spans="1:8" ht="12" customHeight="1" x14ac:dyDescent="0.2">
      <c r="A116" s="211"/>
      <c r="B116" s="212"/>
      <c r="C116" s="212"/>
      <c r="D116" s="212" t="s">
        <v>1098</v>
      </c>
      <c r="E116" s="212"/>
      <c r="F116" s="213"/>
      <c r="G116" s="214"/>
      <c r="H116" s="214"/>
    </row>
    <row r="117" spans="1:8" ht="13.5" customHeight="1" x14ac:dyDescent="0.2">
      <c r="A117" s="325">
        <v>64</v>
      </c>
      <c r="B117" s="326" t="s">
        <v>1011</v>
      </c>
      <c r="C117" s="326" t="s">
        <v>1099</v>
      </c>
      <c r="D117" s="326" t="s">
        <v>1100</v>
      </c>
      <c r="E117" s="326" t="s">
        <v>217</v>
      </c>
      <c r="F117" s="327">
        <v>2</v>
      </c>
      <c r="G117" s="328"/>
      <c r="H117" s="328">
        <f t="shared" ref="H117:H119" si="10">F117*G117</f>
        <v>0</v>
      </c>
    </row>
    <row r="118" spans="1:8" ht="24" customHeight="1" x14ac:dyDescent="0.2">
      <c r="A118" s="325">
        <v>65</v>
      </c>
      <c r="B118" s="326" t="s">
        <v>1011</v>
      </c>
      <c r="C118" s="326" t="s">
        <v>1101</v>
      </c>
      <c r="D118" s="326" t="s">
        <v>1102</v>
      </c>
      <c r="E118" s="326" t="s">
        <v>658</v>
      </c>
      <c r="F118" s="327">
        <v>8</v>
      </c>
      <c r="G118" s="328"/>
      <c r="H118" s="328">
        <f t="shared" si="10"/>
        <v>0</v>
      </c>
    </row>
    <row r="119" spans="1:8" ht="13.5" customHeight="1" x14ac:dyDescent="0.2">
      <c r="A119" s="325">
        <v>66</v>
      </c>
      <c r="B119" s="326" t="s">
        <v>888</v>
      </c>
      <c r="C119" s="326" t="s">
        <v>1103</v>
      </c>
      <c r="D119" s="326" t="s">
        <v>1104</v>
      </c>
      <c r="E119" s="326" t="s">
        <v>197</v>
      </c>
      <c r="F119" s="327">
        <v>1</v>
      </c>
      <c r="G119" s="328"/>
      <c r="H119" s="328">
        <f t="shared" si="10"/>
        <v>0</v>
      </c>
    </row>
    <row r="120" spans="1:8" ht="12" customHeight="1" x14ac:dyDescent="0.2">
      <c r="A120" s="211"/>
      <c r="B120" s="212"/>
      <c r="C120" s="212"/>
      <c r="D120" s="212" t="s">
        <v>1105</v>
      </c>
      <c r="E120" s="212"/>
      <c r="F120" s="213"/>
      <c r="G120" s="214"/>
      <c r="H120" s="214"/>
    </row>
    <row r="121" spans="1:8" ht="24" customHeight="1" x14ac:dyDescent="0.2">
      <c r="A121" s="325">
        <v>67</v>
      </c>
      <c r="B121" s="326" t="s">
        <v>1011</v>
      </c>
      <c r="C121" s="326" t="s">
        <v>1106</v>
      </c>
      <c r="D121" s="326" t="s">
        <v>1107</v>
      </c>
      <c r="E121" s="326" t="s">
        <v>658</v>
      </c>
      <c r="F121" s="327">
        <v>1</v>
      </c>
      <c r="G121" s="328"/>
      <c r="H121" s="328">
        <f t="shared" ref="H121:H122" si="11">F121*G121</f>
        <v>0</v>
      </c>
    </row>
    <row r="122" spans="1:8" ht="13.5" customHeight="1" x14ac:dyDescent="0.2">
      <c r="A122" s="325">
        <v>68</v>
      </c>
      <c r="B122" s="326" t="s">
        <v>888</v>
      </c>
      <c r="C122" s="326" t="s">
        <v>1108</v>
      </c>
      <c r="D122" s="326" t="s">
        <v>1109</v>
      </c>
      <c r="E122" s="326" t="s">
        <v>197</v>
      </c>
      <c r="F122" s="327">
        <v>1</v>
      </c>
      <c r="G122" s="328"/>
      <c r="H122" s="328">
        <f t="shared" si="11"/>
        <v>0</v>
      </c>
    </row>
    <row r="123" spans="1:8" ht="21" customHeight="1" x14ac:dyDescent="0.2">
      <c r="A123" s="211"/>
      <c r="B123" s="212"/>
      <c r="C123" s="212"/>
      <c r="D123" s="212" t="s">
        <v>1110</v>
      </c>
      <c r="E123" s="212"/>
      <c r="F123" s="213"/>
      <c r="G123" s="214"/>
      <c r="H123" s="214"/>
    </row>
    <row r="124" spans="1:8" ht="24" customHeight="1" x14ac:dyDescent="0.2">
      <c r="A124" s="325">
        <v>69</v>
      </c>
      <c r="B124" s="326" t="s">
        <v>1011</v>
      </c>
      <c r="C124" s="326" t="s">
        <v>1111</v>
      </c>
      <c r="D124" s="326" t="s">
        <v>1112</v>
      </c>
      <c r="E124" s="326" t="s">
        <v>658</v>
      </c>
      <c r="F124" s="327">
        <v>1</v>
      </c>
      <c r="G124" s="328"/>
      <c r="H124" s="328">
        <f t="shared" ref="H124:H127" si="12">F124*G124</f>
        <v>0</v>
      </c>
    </row>
    <row r="125" spans="1:8" ht="13.5" customHeight="1" x14ac:dyDescent="0.2">
      <c r="A125" s="325">
        <v>70</v>
      </c>
      <c r="B125" s="326" t="s">
        <v>888</v>
      </c>
      <c r="C125" s="326" t="s">
        <v>1113</v>
      </c>
      <c r="D125" s="326" t="s">
        <v>1114</v>
      </c>
      <c r="E125" s="326" t="s">
        <v>197</v>
      </c>
      <c r="F125" s="327">
        <v>1</v>
      </c>
      <c r="G125" s="328"/>
      <c r="H125" s="328">
        <f t="shared" si="12"/>
        <v>0</v>
      </c>
    </row>
    <row r="126" spans="1:8" ht="13.5" customHeight="1" x14ac:dyDescent="0.2">
      <c r="A126" s="325">
        <v>71</v>
      </c>
      <c r="B126" s="326" t="s">
        <v>888</v>
      </c>
      <c r="C126" s="326" t="s">
        <v>1115</v>
      </c>
      <c r="D126" s="326" t="s">
        <v>1116</v>
      </c>
      <c r="E126" s="326" t="s">
        <v>197</v>
      </c>
      <c r="F126" s="327">
        <v>1</v>
      </c>
      <c r="G126" s="328"/>
      <c r="H126" s="328">
        <f t="shared" si="12"/>
        <v>0</v>
      </c>
    </row>
    <row r="127" spans="1:8" ht="13.5" customHeight="1" x14ac:dyDescent="0.2">
      <c r="A127" s="325">
        <v>72</v>
      </c>
      <c r="B127" s="326" t="s">
        <v>888</v>
      </c>
      <c r="C127" s="326" t="s">
        <v>1117</v>
      </c>
      <c r="D127" s="326" t="s">
        <v>1118</v>
      </c>
      <c r="E127" s="326" t="s">
        <v>913</v>
      </c>
      <c r="F127" s="327">
        <v>2</v>
      </c>
      <c r="G127" s="328"/>
      <c r="H127" s="328">
        <f t="shared" si="12"/>
        <v>0</v>
      </c>
    </row>
    <row r="128" spans="1:8" ht="28.5" customHeight="1" x14ac:dyDescent="0.2">
      <c r="A128" s="203"/>
      <c r="B128" s="204"/>
      <c r="C128" s="204" t="s">
        <v>1119</v>
      </c>
      <c r="D128" s="204" t="s">
        <v>1120</v>
      </c>
      <c r="E128" s="204"/>
      <c r="F128" s="205"/>
      <c r="G128" s="206"/>
      <c r="H128" s="206">
        <f>SUM(H129:H137)</f>
        <v>0</v>
      </c>
    </row>
    <row r="129" spans="1:8" ht="13.5" customHeight="1" x14ac:dyDescent="0.2">
      <c r="A129" s="325">
        <v>73</v>
      </c>
      <c r="B129" s="326" t="s">
        <v>1011</v>
      </c>
      <c r="C129" s="326" t="s">
        <v>1121</v>
      </c>
      <c r="D129" s="326" t="s">
        <v>1122</v>
      </c>
      <c r="E129" s="326" t="s">
        <v>185</v>
      </c>
      <c r="F129" s="327">
        <v>18</v>
      </c>
      <c r="G129" s="328"/>
      <c r="H129" s="328">
        <f t="shared" ref="H129:H137" si="13">F129*G129</f>
        <v>0</v>
      </c>
    </row>
    <row r="130" spans="1:8" ht="13.5" customHeight="1" x14ac:dyDescent="0.2">
      <c r="A130" s="325">
        <v>74</v>
      </c>
      <c r="B130" s="326" t="s">
        <v>1011</v>
      </c>
      <c r="C130" s="326" t="s">
        <v>1123</v>
      </c>
      <c r="D130" s="326" t="s">
        <v>1124</v>
      </c>
      <c r="E130" s="326" t="s">
        <v>185</v>
      </c>
      <c r="F130" s="327">
        <v>18</v>
      </c>
      <c r="G130" s="328"/>
      <c r="H130" s="328">
        <f t="shared" si="13"/>
        <v>0</v>
      </c>
    </row>
    <row r="131" spans="1:8" ht="13.5" customHeight="1" x14ac:dyDescent="0.2">
      <c r="A131" s="325">
        <v>75</v>
      </c>
      <c r="B131" s="326" t="s">
        <v>1011</v>
      </c>
      <c r="C131" s="326" t="s">
        <v>1125</v>
      </c>
      <c r="D131" s="326" t="s">
        <v>1126</v>
      </c>
      <c r="E131" s="326" t="s">
        <v>185</v>
      </c>
      <c r="F131" s="327">
        <v>2</v>
      </c>
      <c r="G131" s="328"/>
      <c r="H131" s="328">
        <f t="shared" si="13"/>
        <v>0</v>
      </c>
    </row>
    <row r="132" spans="1:8" ht="13.5" customHeight="1" x14ac:dyDescent="0.2">
      <c r="A132" s="325">
        <v>76</v>
      </c>
      <c r="B132" s="326" t="s">
        <v>1011</v>
      </c>
      <c r="C132" s="326" t="s">
        <v>1127</v>
      </c>
      <c r="D132" s="326" t="s">
        <v>1128</v>
      </c>
      <c r="E132" s="326" t="s">
        <v>217</v>
      </c>
      <c r="F132" s="327">
        <v>24</v>
      </c>
      <c r="G132" s="328"/>
      <c r="H132" s="328">
        <f t="shared" si="13"/>
        <v>0</v>
      </c>
    </row>
    <row r="133" spans="1:8" ht="24" customHeight="1" x14ac:dyDescent="0.2">
      <c r="A133" s="325">
        <v>77</v>
      </c>
      <c r="B133" s="326" t="s">
        <v>1011</v>
      </c>
      <c r="C133" s="326" t="s">
        <v>1129</v>
      </c>
      <c r="D133" s="326" t="s">
        <v>1130</v>
      </c>
      <c r="E133" s="326" t="s">
        <v>185</v>
      </c>
      <c r="F133" s="327">
        <v>6</v>
      </c>
      <c r="G133" s="328"/>
      <c r="H133" s="328">
        <f t="shared" si="13"/>
        <v>0</v>
      </c>
    </row>
    <row r="134" spans="1:8" ht="24" customHeight="1" x14ac:dyDescent="0.2">
      <c r="A134" s="325">
        <v>78</v>
      </c>
      <c r="B134" s="326" t="s">
        <v>1011</v>
      </c>
      <c r="C134" s="326" t="s">
        <v>1131</v>
      </c>
      <c r="D134" s="326" t="s">
        <v>1132</v>
      </c>
      <c r="E134" s="326" t="s">
        <v>185</v>
      </c>
      <c r="F134" s="327">
        <v>8</v>
      </c>
      <c r="G134" s="328"/>
      <c r="H134" s="328">
        <f t="shared" si="13"/>
        <v>0</v>
      </c>
    </row>
    <row r="135" spans="1:8" ht="24" customHeight="1" x14ac:dyDescent="0.2">
      <c r="A135" s="325">
        <v>79</v>
      </c>
      <c r="B135" s="326" t="s">
        <v>1011</v>
      </c>
      <c r="C135" s="326" t="s">
        <v>1133</v>
      </c>
      <c r="D135" s="326" t="s">
        <v>1134</v>
      </c>
      <c r="E135" s="326" t="s">
        <v>185</v>
      </c>
      <c r="F135" s="327">
        <v>16</v>
      </c>
      <c r="G135" s="328"/>
      <c r="H135" s="328">
        <f t="shared" si="13"/>
        <v>0</v>
      </c>
    </row>
    <row r="136" spans="1:8" ht="13.5" customHeight="1" x14ac:dyDescent="0.2">
      <c r="A136" s="325">
        <v>80</v>
      </c>
      <c r="B136" s="326" t="s">
        <v>1011</v>
      </c>
      <c r="C136" s="326" t="s">
        <v>1135</v>
      </c>
      <c r="D136" s="326" t="s">
        <v>1136</v>
      </c>
      <c r="E136" s="326" t="s">
        <v>217</v>
      </c>
      <c r="F136" s="327">
        <v>2</v>
      </c>
      <c r="G136" s="328"/>
      <c r="H136" s="328">
        <f t="shared" si="13"/>
        <v>0</v>
      </c>
    </row>
    <row r="137" spans="1:8" ht="13.5" customHeight="1" x14ac:dyDescent="0.2">
      <c r="A137" s="325">
        <v>81</v>
      </c>
      <c r="B137" s="326" t="s">
        <v>1011</v>
      </c>
      <c r="C137" s="326" t="s">
        <v>1137</v>
      </c>
      <c r="D137" s="326" t="s">
        <v>1138</v>
      </c>
      <c r="E137" s="326" t="s">
        <v>185</v>
      </c>
      <c r="F137" s="327">
        <v>560</v>
      </c>
      <c r="G137" s="328"/>
      <c r="H137" s="328">
        <f t="shared" si="13"/>
        <v>0</v>
      </c>
    </row>
    <row r="138" spans="1:8" ht="12" customHeight="1" x14ac:dyDescent="0.2">
      <c r="A138" s="211"/>
      <c r="B138" s="212"/>
      <c r="C138" s="212"/>
      <c r="D138" s="212" t="s">
        <v>1139</v>
      </c>
      <c r="E138" s="212"/>
      <c r="F138" s="213"/>
      <c r="G138" s="214"/>
      <c r="H138" s="214"/>
    </row>
    <row r="139" spans="1:8" ht="28.5" customHeight="1" x14ac:dyDescent="0.2">
      <c r="A139" s="203"/>
      <c r="B139" s="204"/>
      <c r="C139" s="204" t="s">
        <v>1140</v>
      </c>
      <c r="D139" s="204" t="s">
        <v>1141</v>
      </c>
      <c r="E139" s="204"/>
      <c r="F139" s="205"/>
      <c r="G139" s="206"/>
      <c r="H139" s="206">
        <f>SUM(H140:H158)</f>
        <v>0</v>
      </c>
    </row>
    <row r="140" spans="1:8" ht="24" customHeight="1" x14ac:dyDescent="0.2">
      <c r="A140" s="325">
        <v>82</v>
      </c>
      <c r="B140" s="326" t="s">
        <v>1011</v>
      </c>
      <c r="C140" s="326" t="s">
        <v>1142</v>
      </c>
      <c r="D140" s="326" t="s">
        <v>1143</v>
      </c>
      <c r="E140" s="326" t="s">
        <v>217</v>
      </c>
      <c r="F140" s="327">
        <v>18</v>
      </c>
      <c r="G140" s="328"/>
      <c r="H140" s="328">
        <f>F140*G140</f>
        <v>0</v>
      </c>
    </row>
    <row r="141" spans="1:8" ht="12" customHeight="1" x14ac:dyDescent="0.2">
      <c r="A141" s="211"/>
      <c r="B141" s="212"/>
      <c r="C141" s="212"/>
      <c r="D141" s="212" t="s">
        <v>1144</v>
      </c>
      <c r="E141" s="212"/>
      <c r="F141" s="213"/>
      <c r="G141" s="214"/>
      <c r="H141" s="214"/>
    </row>
    <row r="142" spans="1:8" ht="13.5" customHeight="1" x14ac:dyDescent="0.2">
      <c r="A142" s="325">
        <v>83</v>
      </c>
      <c r="B142" s="326" t="s">
        <v>1011</v>
      </c>
      <c r="C142" s="326" t="s">
        <v>1145</v>
      </c>
      <c r="D142" s="326" t="s">
        <v>1146</v>
      </c>
      <c r="E142" s="326" t="s">
        <v>217</v>
      </c>
      <c r="F142" s="327">
        <v>4</v>
      </c>
      <c r="G142" s="328"/>
      <c r="H142" s="328">
        <f>F142*G142</f>
        <v>0</v>
      </c>
    </row>
    <row r="143" spans="1:8" ht="12" customHeight="1" x14ac:dyDescent="0.2">
      <c r="A143" s="211"/>
      <c r="B143" s="212"/>
      <c r="C143" s="212"/>
      <c r="D143" s="212" t="s">
        <v>1147</v>
      </c>
      <c r="E143" s="212"/>
      <c r="F143" s="213"/>
      <c r="G143" s="214"/>
      <c r="H143" s="214"/>
    </row>
    <row r="144" spans="1:8" ht="13.5" customHeight="1" x14ac:dyDescent="0.2">
      <c r="A144" s="325">
        <v>84</v>
      </c>
      <c r="B144" s="326" t="s">
        <v>1011</v>
      </c>
      <c r="C144" s="326" t="s">
        <v>1148</v>
      </c>
      <c r="D144" s="326" t="s">
        <v>1149</v>
      </c>
      <c r="E144" s="326" t="s">
        <v>217</v>
      </c>
      <c r="F144" s="327">
        <v>1</v>
      </c>
      <c r="G144" s="328"/>
      <c r="H144" s="328">
        <f>F144*G144</f>
        <v>0</v>
      </c>
    </row>
    <row r="145" spans="1:8" ht="12" customHeight="1" x14ac:dyDescent="0.2">
      <c r="A145" s="211"/>
      <c r="B145" s="212"/>
      <c r="C145" s="212"/>
      <c r="D145" s="212" t="s">
        <v>1150</v>
      </c>
      <c r="E145" s="212"/>
      <c r="F145" s="213"/>
      <c r="G145" s="214"/>
      <c r="H145" s="214"/>
    </row>
    <row r="146" spans="1:8" ht="24" customHeight="1" x14ac:dyDescent="0.2">
      <c r="A146" s="325">
        <v>85</v>
      </c>
      <c r="B146" s="326" t="s">
        <v>1011</v>
      </c>
      <c r="C146" s="326" t="s">
        <v>1151</v>
      </c>
      <c r="D146" s="326" t="s">
        <v>1152</v>
      </c>
      <c r="E146" s="326" t="s">
        <v>217</v>
      </c>
      <c r="F146" s="327">
        <v>1</v>
      </c>
      <c r="G146" s="328"/>
      <c r="H146" s="328">
        <f>F146*G146</f>
        <v>0</v>
      </c>
    </row>
    <row r="147" spans="1:8" ht="12" customHeight="1" x14ac:dyDescent="0.2">
      <c r="A147" s="211"/>
      <c r="B147" s="212"/>
      <c r="C147" s="212"/>
      <c r="D147" s="212" t="s">
        <v>1153</v>
      </c>
      <c r="E147" s="212"/>
      <c r="F147" s="213"/>
      <c r="G147" s="214"/>
      <c r="H147" s="214"/>
    </row>
    <row r="148" spans="1:8" ht="24" customHeight="1" x14ac:dyDescent="0.2">
      <c r="A148" s="325">
        <v>86</v>
      </c>
      <c r="B148" s="326" t="s">
        <v>1011</v>
      </c>
      <c r="C148" s="326" t="s">
        <v>1154</v>
      </c>
      <c r="D148" s="326" t="s">
        <v>1155</v>
      </c>
      <c r="E148" s="326" t="s">
        <v>217</v>
      </c>
      <c r="F148" s="327">
        <v>3</v>
      </c>
      <c r="G148" s="328"/>
      <c r="H148" s="328">
        <f>F148*G148</f>
        <v>0</v>
      </c>
    </row>
    <row r="149" spans="1:8" ht="12" customHeight="1" x14ac:dyDescent="0.2">
      <c r="A149" s="211"/>
      <c r="B149" s="212"/>
      <c r="C149" s="212"/>
      <c r="D149" s="212" t="s">
        <v>1156</v>
      </c>
      <c r="E149" s="212"/>
      <c r="F149" s="213"/>
      <c r="G149" s="214"/>
      <c r="H149" s="214"/>
    </row>
    <row r="150" spans="1:8" ht="24" customHeight="1" x14ac:dyDescent="0.2">
      <c r="A150" s="325">
        <v>87</v>
      </c>
      <c r="B150" s="326" t="s">
        <v>1011</v>
      </c>
      <c r="C150" s="326" t="s">
        <v>1157</v>
      </c>
      <c r="D150" s="326" t="s">
        <v>1158</v>
      </c>
      <c r="E150" s="326" t="s">
        <v>217</v>
      </c>
      <c r="F150" s="327">
        <v>4</v>
      </c>
      <c r="G150" s="328"/>
      <c r="H150" s="328">
        <f>F150*G150</f>
        <v>0</v>
      </c>
    </row>
    <row r="151" spans="1:8" ht="12" customHeight="1" x14ac:dyDescent="0.2">
      <c r="A151" s="211"/>
      <c r="B151" s="212"/>
      <c r="C151" s="212"/>
      <c r="D151" s="212" t="s">
        <v>1159</v>
      </c>
      <c r="E151" s="212"/>
      <c r="F151" s="213"/>
      <c r="G151" s="214"/>
      <c r="H151" s="214"/>
    </row>
    <row r="152" spans="1:8" ht="24" customHeight="1" x14ac:dyDescent="0.2">
      <c r="A152" s="325">
        <v>88</v>
      </c>
      <c r="B152" s="326" t="s">
        <v>1011</v>
      </c>
      <c r="C152" s="326" t="s">
        <v>1160</v>
      </c>
      <c r="D152" s="326" t="s">
        <v>1161</v>
      </c>
      <c r="E152" s="326" t="s">
        <v>217</v>
      </c>
      <c r="F152" s="327">
        <v>4</v>
      </c>
      <c r="G152" s="328"/>
      <c r="H152" s="328">
        <f>F152*G152</f>
        <v>0</v>
      </c>
    </row>
    <row r="153" spans="1:8" ht="12" customHeight="1" x14ac:dyDescent="0.2">
      <c r="A153" s="211"/>
      <c r="B153" s="212"/>
      <c r="C153" s="212"/>
      <c r="D153" s="212" t="s">
        <v>1162</v>
      </c>
      <c r="E153" s="212"/>
      <c r="F153" s="213"/>
      <c r="G153" s="214"/>
      <c r="H153" s="214"/>
    </row>
    <row r="154" spans="1:8" ht="24" customHeight="1" x14ac:dyDescent="0.2">
      <c r="A154" s="325">
        <v>89</v>
      </c>
      <c r="B154" s="326" t="s">
        <v>1011</v>
      </c>
      <c r="C154" s="326" t="s">
        <v>1163</v>
      </c>
      <c r="D154" s="326" t="s">
        <v>1164</v>
      </c>
      <c r="E154" s="326" t="s">
        <v>217</v>
      </c>
      <c r="F154" s="327">
        <v>1</v>
      </c>
      <c r="G154" s="328"/>
      <c r="H154" s="328">
        <f>F154*G154</f>
        <v>0</v>
      </c>
    </row>
    <row r="155" spans="1:8" ht="12" customHeight="1" x14ac:dyDescent="0.2">
      <c r="A155" s="211"/>
      <c r="B155" s="212"/>
      <c r="C155" s="212"/>
      <c r="D155" s="212" t="s">
        <v>1165</v>
      </c>
      <c r="E155" s="212"/>
      <c r="F155" s="213"/>
      <c r="G155" s="214"/>
      <c r="H155" s="214"/>
    </row>
    <row r="156" spans="1:8" ht="13.5" customHeight="1" x14ac:dyDescent="0.2">
      <c r="A156" s="325">
        <v>90</v>
      </c>
      <c r="B156" s="326" t="s">
        <v>888</v>
      </c>
      <c r="C156" s="326" t="s">
        <v>1166</v>
      </c>
      <c r="D156" s="326" t="s">
        <v>1167</v>
      </c>
      <c r="E156" s="326" t="s">
        <v>197</v>
      </c>
      <c r="F156" s="327">
        <v>6</v>
      </c>
      <c r="G156" s="328"/>
      <c r="H156" s="328">
        <f>F156*G156</f>
        <v>0</v>
      </c>
    </row>
    <row r="157" spans="1:8" ht="12" customHeight="1" x14ac:dyDescent="0.2">
      <c r="A157" s="211"/>
      <c r="B157" s="212"/>
      <c r="C157" s="212"/>
      <c r="D157" s="212" t="s">
        <v>1168</v>
      </c>
      <c r="E157" s="212"/>
      <c r="F157" s="213"/>
      <c r="G157" s="214"/>
      <c r="H157" s="214"/>
    </row>
    <row r="158" spans="1:8" ht="13.5" customHeight="1" x14ac:dyDescent="0.2">
      <c r="A158" s="325">
        <v>91</v>
      </c>
      <c r="B158" s="326" t="s">
        <v>888</v>
      </c>
      <c r="C158" s="326" t="s">
        <v>1169</v>
      </c>
      <c r="D158" s="326" t="s">
        <v>1170</v>
      </c>
      <c r="E158" s="326" t="s">
        <v>197</v>
      </c>
      <c r="F158" s="327">
        <v>1</v>
      </c>
      <c r="G158" s="328"/>
      <c r="H158" s="328">
        <f>F158*G158</f>
        <v>0</v>
      </c>
    </row>
    <row r="159" spans="1:8" ht="12" customHeight="1" x14ac:dyDescent="0.2">
      <c r="A159" s="211"/>
      <c r="B159" s="212"/>
      <c r="C159" s="212"/>
      <c r="D159" s="212" t="s">
        <v>1171</v>
      </c>
      <c r="E159" s="212"/>
      <c r="F159" s="213"/>
      <c r="G159" s="214"/>
      <c r="H159" s="214"/>
    </row>
    <row r="160" spans="1:8" ht="28.5" customHeight="1" x14ac:dyDescent="0.2">
      <c r="A160" s="203"/>
      <c r="B160" s="204"/>
      <c r="C160" s="204" t="s">
        <v>1172</v>
      </c>
      <c r="D160" s="204" t="s">
        <v>1173</v>
      </c>
      <c r="E160" s="204"/>
      <c r="F160" s="205"/>
      <c r="G160" s="206"/>
      <c r="H160" s="206">
        <f>SUM(H161)</f>
        <v>0</v>
      </c>
    </row>
    <row r="161" spans="1:8" ht="13.5" customHeight="1" x14ac:dyDescent="0.2">
      <c r="A161" s="325">
        <v>92</v>
      </c>
      <c r="B161" s="326" t="s">
        <v>888</v>
      </c>
      <c r="C161" s="326" t="s">
        <v>1174</v>
      </c>
      <c r="D161" s="326" t="s">
        <v>1175</v>
      </c>
      <c r="E161" s="326" t="s">
        <v>197</v>
      </c>
      <c r="F161" s="327">
        <v>1</v>
      </c>
      <c r="G161" s="328"/>
      <c r="H161" s="328">
        <f>F161*G161</f>
        <v>0</v>
      </c>
    </row>
    <row r="162" spans="1:8" ht="21" customHeight="1" x14ac:dyDescent="0.2">
      <c r="A162" s="211"/>
      <c r="B162" s="212"/>
      <c r="C162" s="212"/>
      <c r="D162" s="212" t="s">
        <v>1176</v>
      </c>
      <c r="E162" s="212"/>
      <c r="F162" s="213"/>
      <c r="G162" s="214"/>
      <c r="H162" s="214"/>
    </row>
    <row r="163" spans="1:8" ht="28.5" customHeight="1" x14ac:dyDescent="0.2">
      <c r="A163" s="203"/>
      <c r="B163" s="204"/>
      <c r="C163" s="204" t="s">
        <v>1177</v>
      </c>
      <c r="D163" s="204" t="s">
        <v>1178</v>
      </c>
      <c r="E163" s="204"/>
      <c r="F163" s="205"/>
      <c r="G163" s="206"/>
      <c r="H163" s="206">
        <f>SUM(H164:H166)</f>
        <v>0</v>
      </c>
    </row>
    <row r="164" spans="1:8" ht="13.5" customHeight="1" x14ac:dyDescent="0.2">
      <c r="A164" s="325">
        <v>93</v>
      </c>
      <c r="B164" s="326" t="s">
        <v>888</v>
      </c>
      <c r="C164" s="326" t="s">
        <v>1179</v>
      </c>
      <c r="D164" s="326" t="s">
        <v>1180</v>
      </c>
      <c r="E164" s="326" t="s">
        <v>913</v>
      </c>
      <c r="F164" s="327">
        <v>4</v>
      </c>
      <c r="G164" s="328"/>
      <c r="H164" s="328">
        <f>F164*G164</f>
        <v>0</v>
      </c>
    </row>
    <row r="165" spans="1:8" ht="12" customHeight="1" x14ac:dyDescent="0.2">
      <c r="A165" s="211"/>
      <c r="B165" s="212"/>
      <c r="C165" s="212"/>
      <c r="D165" s="212" t="s">
        <v>1181</v>
      </c>
      <c r="E165" s="212"/>
      <c r="F165" s="213"/>
      <c r="G165" s="214"/>
      <c r="H165" s="214"/>
    </row>
    <row r="166" spans="1:8" ht="13.5" customHeight="1" x14ac:dyDescent="0.2">
      <c r="A166" s="325">
        <v>94</v>
      </c>
      <c r="B166" s="326" t="s">
        <v>888</v>
      </c>
      <c r="C166" s="326" t="s">
        <v>1182</v>
      </c>
      <c r="D166" s="326" t="s">
        <v>1183</v>
      </c>
      <c r="E166" s="326" t="s">
        <v>913</v>
      </c>
      <c r="F166" s="327">
        <v>24</v>
      </c>
      <c r="G166" s="328"/>
      <c r="H166" s="328">
        <f>F166*G166</f>
        <v>0</v>
      </c>
    </row>
    <row r="167" spans="1:8" ht="30" customHeight="1" x14ac:dyDescent="0.2">
      <c r="A167" s="211"/>
      <c r="B167" s="212"/>
      <c r="C167" s="212"/>
      <c r="D167" s="212" t="s">
        <v>1184</v>
      </c>
      <c r="E167" s="212"/>
      <c r="F167" s="213"/>
      <c r="G167" s="214"/>
      <c r="H167" s="214"/>
    </row>
    <row r="168" spans="1:8" ht="28.5" customHeight="1" x14ac:dyDescent="0.2">
      <c r="A168" s="203"/>
      <c r="B168" s="204"/>
      <c r="C168" s="204" t="s">
        <v>948</v>
      </c>
      <c r="D168" s="204" t="s">
        <v>949</v>
      </c>
      <c r="E168" s="204"/>
      <c r="F168" s="205"/>
      <c r="G168" s="206"/>
      <c r="H168" s="206">
        <f>SUM(H169:H177)</f>
        <v>0</v>
      </c>
    </row>
    <row r="169" spans="1:8" ht="13.5" customHeight="1" x14ac:dyDescent="0.2">
      <c r="A169" s="325">
        <v>95</v>
      </c>
      <c r="B169" s="326" t="s">
        <v>888</v>
      </c>
      <c r="C169" s="326" t="s">
        <v>1185</v>
      </c>
      <c r="D169" s="326" t="s">
        <v>1186</v>
      </c>
      <c r="E169" s="326" t="s">
        <v>913</v>
      </c>
      <c r="F169" s="327">
        <v>3</v>
      </c>
      <c r="G169" s="328"/>
      <c r="H169" s="328">
        <f t="shared" ref="H169:H171" si="14">F169*G169</f>
        <v>0</v>
      </c>
    </row>
    <row r="170" spans="1:8" ht="13.5" customHeight="1" x14ac:dyDescent="0.2">
      <c r="A170" s="325">
        <v>96</v>
      </c>
      <c r="B170" s="326" t="s">
        <v>888</v>
      </c>
      <c r="C170" s="326" t="s">
        <v>1187</v>
      </c>
      <c r="D170" s="326" t="s">
        <v>1188</v>
      </c>
      <c r="E170" s="326" t="s">
        <v>913</v>
      </c>
      <c r="F170" s="327">
        <v>2</v>
      </c>
      <c r="G170" s="328"/>
      <c r="H170" s="328">
        <f t="shared" si="14"/>
        <v>0</v>
      </c>
    </row>
    <row r="171" spans="1:8" ht="13.5" customHeight="1" x14ac:dyDescent="0.2">
      <c r="A171" s="325">
        <v>97</v>
      </c>
      <c r="B171" s="326" t="s">
        <v>888</v>
      </c>
      <c r="C171" s="326" t="s">
        <v>1189</v>
      </c>
      <c r="D171" s="326" t="s">
        <v>1190</v>
      </c>
      <c r="E171" s="326" t="s">
        <v>913</v>
      </c>
      <c r="F171" s="327">
        <v>2</v>
      </c>
      <c r="G171" s="328"/>
      <c r="H171" s="328">
        <f t="shared" si="14"/>
        <v>0</v>
      </c>
    </row>
    <row r="172" spans="1:8" ht="12" customHeight="1" x14ac:dyDescent="0.2">
      <c r="A172" s="211"/>
      <c r="B172" s="212"/>
      <c r="C172" s="212"/>
      <c r="D172" s="212" t="s">
        <v>1191</v>
      </c>
      <c r="E172" s="212"/>
      <c r="F172" s="213"/>
      <c r="G172" s="214"/>
      <c r="H172" s="214"/>
    </row>
    <row r="173" spans="1:8" ht="13.5" customHeight="1" x14ac:dyDescent="0.2">
      <c r="A173" s="325">
        <v>98</v>
      </c>
      <c r="B173" s="326" t="s">
        <v>888</v>
      </c>
      <c r="C173" s="326" t="s">
        <v>1192</v>
      </c>
      <c r="D173" s="326" t="s">
        <v>1193</v>
      </c>
      <c r="E173" s="326" t="s">
        <v>197</v>
      </c>
      <c r="F173" s="327">
        <v>1</v>
      </c>
      <c r="G173" s="328"/>
      <c r="H173" s="328">
        <f>F173*G173</f>
        <v>0</v>
      </c>
    </row>
    <row r="174" spans="1:8" ht="12" customHeight="1" x14ac:dyDescent="0.2">
      <c r="A174" s="211"/>
      <c r="B174" s="212"/>
      <c r="C174" s="212"/>
      <c r="D174" s="212" t="s">
        <v>1007</v>
      </c>
      <c r="E174" s="212"/>
      <c r="F174" s="213"/>
      <c r="G174" s="214"/>
      <c r="H174" s="214"/>
    </row>
    <row r="175" spans="1:8" ht="13.5" customHeight="1" x14ac:dyDescent="0.2">
      <c r="A175" s="325">
        <v>99</v>
      </c>
      <c r="B175" s="326" t="s">
        <v>888</v>
      </c>
      <c r="C175" s="326" t="s">
        <v>950</v>
      </c>
      <c r="D175" s="326" t="s">
        <v>951</v>
      </c>
      <c r="E175" s="326" t="s">
        <v>913</v>
      </c>
      <c r="F175" s="327">
        <v>17</v>
      </c>
      <c r="G175" s="328"/>
      <c r="H175" s="328">
        <f>F175*G175</f>
        <v>0</v>
      </c>
    </row>
    <row r="176" spans="1:8" ht="12" customHeight="1" x14ac:dyDescent="0.2">
      <c r="A176" s="211"/>
      <c r="B176" s="212"/>
      <c r="C176" s="212"/>
      <c r="D176" s="212" t="s">
        <v>952</v>
      </c>
      <c r="E176" s="212"/>
      <c r="F176" s="213"/>
      <c r="G176" s="214"/>
      <c r="H176" s="214"/>
    </row>
    <row r="177" spans="1:8" ht="13.5" customHeight="1" x14ac:dyDescent="0.2">
      <c r="A177" s="325">
        <v>100</v>
      </c>
      <c r="B177" s="326" t="s">
        <v>888</v>
      </c>
      <c r="C177" s="326" t="s">
        <v>1194</v>
      </c>
      <c r="D177" s="326" t="s">
        <v>1195</v>
      </c>
      <c r="E177" s="326" t="s">
        <v>197</v>
      </c>
      <c r="F177" s="327">
        <v>1</v>
      </c>
      <c r="G177" s="328"/>
      <c r="H177" s="328">
        <f>F177*G177</f>
        <v>0</v>
      </c>
    </row>
    <row r="178" spans="1:8" ht="12" customHeight="1" x14ac:dyDescent="0.2">
      <c r="A178" s="211"/>
      <c r="B178" s="212"/>
      <c r="C178" s="212"/>
      <c r="D178" s="212" t="s">
        <v>1196</v>
      </c>
      <c r="E178" s="212"/>
      <c r="F178" s="213"/>
      <c r="G178" s="214"/>
      <c r="H178" s="214"/>
    </row>
    <row r="179" spans="1:8" ht="30.75" customHeight="1" x14ac:dyDescent="0.25">
      <c r="A179" s="215"/>
      <c r="B179" s="216"/>
      <c r="C179" s="216"/>
      <c r="D179" s="216" t="s">
        <v>953</v>
      </c>
      <c r="E179" s="216"/>
      <c r="F179" s="217"/>
      <c r="G179" s="218"/>
      <c r="H179" s="218">
        <f>H13</f>
        <v>0</v>
      </c>
    </row>
  </sheetData>
  <autoFilter ref="G1:G179"/>
  <mergeCells count="1">
    <mergeCell ref="A1:H1"/>
  </mergeCells>
  <pageMargins left="0.39370079040527345" right="0.39370079040527345" top="0.7874015808105469" bottom="0.7874015808105469" header="0" footer="0"/>
  <pageSetup paperSize="9" scale="93" fitToHeight="100" orientation="portrait" blackAndWhite="1" verticalDpi="597" r:id="rId1"/>
  <headerFooter alignWithMargins="0">
    <oddFooter>&amp;C   Strana &amp;P 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B2:BM145"/>
  <sheetViews>
    <sheetView showGridLines="0" workbookViewId="0">
      <selection activeCell="AI81" sqref="AI81"/>
    </sheetView>
  </sheetViews>
  <sheetFormatPr defaultColWidth="8.85546875" defaultRowHeight="11.25" x14ac:dyDescent="0.2"/>
  <cols>
    <col min="1" max="1" width="6.42578125" style="341" customWidth="1"/>
    <col min="2" max="2" width="1.28515625" style="341" customWidth="1"/>
    <col min="3" max="4" width="3.28515625" style="341" customWidth="1"/>
    <col min="5" max="5" width="13.28515625" style="341" customWidth="1"/>
    <col min="6" max="6" width="39.5703125" style="341" customWidth="1"/>
    <col min="7" max="7" width="5.42578125" style="341" customWidth="1"/>
    <col min="8" max="8" width="8.85546875" style="341" customWidth="1"/>
    <col min="9" max="9" width="15.7109375" style="344" customWidth="1"/>
    <col min="10" max="11" width="15.7109375" style="341" customWidth="1"/>
    <col min="12" max="12" width="7.28515625" style="341" customWidth="1"/>
    <col min="13" max="13" width="8.42578125" style="341" hidden="1" customWidth="1"/>
    <col min="14" max="14" width="8.85546875" style="341"/>
    <col min="15" max="21" width="11" style="341" hidden="1" customWidth="1"/>
    <col min="22" max="22" width="9.5703125" style="341" customWidth="1"/>
    <col min="23" max="23" width="12.7109375" style="341" customWidth="1"/>
    <col min="24" max="24" width="9.5703125" style="341" customWidth="1"/>
    <col min="25" max="25" width="11.7109375" style="341" customWidth="1"/>
    <col min="26" max="26" width="8.5703125" style="341" customWidth="1"/>
    <col min="27" max="27" width="11.7109375" style="341" customWidth="1"/>
    <col min="28" max="28" width="12.7109375" style="341" customWidth="1"/>
    <col min="29" max="29" width="8.5703125" style="341" customWidth="1"/>
    <col min="30" max="30" width="11.7109375" style="341" customWidth="1"/>
    <col min="31" max="31" width="12.7109375" style="341" customWidth="1"/>
    <col min="32" max="16384" width="8.85546875" style="341"/>
  </cols>
  <sheetData>
    <row r="2" spans="2:46" ht="36.950000000000003" customHeight="1" x14ac:dyDescent="0.2"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AT2" s="223" t="s">
        <v>1199</v>
      </c>
    </row>
    <row r="3" spans="2:46" ht="6.95" customHeight="1" x14ac:dyDescent="0.2">
      <c r="B3" s="224"/>
      <c r="C3" s="225"/>
      <c r="D3" s="225"/>
      <c r="E3" s="225"/>
      <c r="F3" s="225"/>
      <c r="G3" s="225"/>
      <c r="H3" s="225"/>
      <c r="I3" s="345"/>
      <c r="J3" s="225"/>
      <c r="K3" s="225"/>
      <c r="L3" s="226"/>
      <c r="AT3" s="223" t="s">
        <v>57</v>
      </c>
    </row>
    <row r="4" spans="2:46" ht="24.95" customHeight="1" x14ac:dyDescent="0.2">
      <c r="B4" s="226"/>
      <c r="D4" s="227" t="s">
        <v>1200</v>
      </c>
      <c r="L4" s="226"/>
      <c r="M4" s="228" t="s">
        <v>1201</v>
      </c>
      <c r="AT4" s="223" t="s">
        <v>1202</v>
      </c>
    </row>
    <row r="5" spans="2:46" ht="6.95" customHeight="1" x14ac:dyDescent="0.2">
      <c r="B5" s="226"/>
      <c r="L5" s="226"/>
    </row>
    <row r="6" spans="2:46" ht="12" customHeight="1" x14ac:dyDescent="0.2">
      <c r="B6" s="226"/>
      <c r="D6" s="340" t="s">
        <v>1203</v>
      </c>
      <c r="L6" s="226"/>
    </row>
    <row r="7" spans="2:46" ht="16.5" customHeight="1" x14ac:dyDescent="0.2">
      <c r="B7" s="226"/>
      <c r="E7" s="440" t="s">
        <v>45</v>
      </c>
      <c r="F7" s="441"/>
      <c r="G7" s="441"/>
      <c r="H7" s="441"/>
      <c r="L7" s="226"/>
    </row>
    <row r="8" spans="2:46" s="339" customFormat="1" ht="12" customHeight="1" x14ac:dyDescent="0.2">
      <c r="B8" s="229"/>
      <c r="D8" s="340" t="s">
        <v>1204</v>
      </c>
      <c r="I8" s="346"/>
      <c r="L8" s="229"/>
    </row>
    <row r="9" spans="2:46" s="339" customFormat="1" ht="36.950000000000003" customHeight="1" x14ac:dyDescent="0.2">
      <c r="B9" s="229"/>
      <c r="E9" s="438" t="s">
        <v>1205</v>
      </c>
      <c r="F9" s="439"/>
      <c r="G9" s="439"/>
      <c r="H9" s="439"/>
      <c r="I9" s="346"/>
      <c r="L9" s="229"/>
    </row>
    <row r="10" spans="2:46" s="339" customFormat="1" x14ac:dyDescent="0.2">
      <c r="B10" s="229"/>
      <c r="I10" s="346"/>
      <c r="L10" s="229"/>
    </row>
    <row r="11" spans="2:46" s="339" customFormat="1" ht="12" customHeight="1" x14ac:dyDescent="0.2">
      <c r="B11" s="229"/>
      <c r="D11" s="340" t="s">
        <v>1206</v>
      </c>
      <c r="F11" s="342" t="s">
        <v>259</v>
      </c>
      <c r="I11" s="347" t="s">
        <v>1207</v>
      </c>
      <c r="J11" s="342" t="s">
        <v>259</v>
      </c>
      <c r="L11" s="229"/>
    </row>
    <row r="12" spans="2:46" s="339" customFormat="1" ht="12" customHeight="1" x14ac:dyDescent="0.2">
      <c r="B12" s="229"/>
      <c r="D12" s="340" t="s">
        <v>1208</v>
      </c>
      <c r="F12" s="342" t="s">
        <v>1209</v>
      </c>
      <c r="I12" s="347" t="s">
        <v>1210</v>
      </c>
      <c r="J12" s="230" t="s">
        <v>1729</v>
      </c>
      <c r="L12" s="229"/>
    </row>
    <row r="13" spans="2:46" s="339" customFormat="1" ht="10.9" customHeight="1" x14ac:dyDescent="0.2">
      <c r="B13" s="229"/>
      <c r="I13" s="346"/>
      <c r="L13" s="229"/>
    </row>
    <row r="14" spans="2:46" s="339" customFormat="1" ht="12" customHeight="1" x14ac:dyDescent="0.2">
      <c r="B14" s="229"/>
      <c r="D14" s="340" t="s">
        <v>1211</v>
      </c>
      <c r="I14" s="347" t="s">
        <v>33</v>
      </c>
      <c r="J14" s="342" t="s">
        <v>259</v>
      </c>
      <c r="L14" s="229"/>
    </row>
    <row r="15" spans="2:46" s="339" customFormat="1" ht="18" customHeight="1" x14ac:dyDescent="0.2">
      <c r="B15" s="229"/>
      <c r="E15" s="342" t="s">
        <v>1730</v>
      </c>
      <c r="I15" s="347" t="s">
        <v>34</v>
      </c>
      <c r="J15" s="342" t="s">
        <v>259</v>
      </c>
      <c r="L15" s="229"/>
    </row>
    <row r="16" spans="2:46" s="339" customFormat="1" ht="6.95" customHeight="1" x14ac:dyDescent="0.2">
      <c r="B16" s="229"/>
      <c r="I16" s="346"/>
      <c r="L16" s="229"/>
    </row>
    <row r="17" spans="2:12" s="339" customFormat="1" ht="12" customHeight="1" x14ac:dyDescent="0.2">
      <c r="B17" s="229"/>
      <c r="D17" s="340" t="s">
        <v>1715</v>
      </c>
      <c r="I17" s="347" t="s">
        <v>33</v>
      </c>
      <c r="J17" s="348" t="s">
        <v>1731</v>
      </c>
      <c r="L17" s="229"/>
    </row>
    <row r="18" spans="2:12" s="339" customFormat="1" ht="18" customHeight="1" x14ac:dyDescent="0.2">
      <c r="B18" s="229"/>
      <c r="E18" s="443" t="s">
        <v>1731</v>
      </c>
      <c r="F18" s="444"/>
      <c r="G18" s="444"/>
      <c r="H18" s="444"/>
      <c r="I18" s="347" t="s">
        <v>34</v>
      </c>
      <c r="J18" s="348" t="s">
        <v>1731</v>
      </c>
      <c r="L18" s="229"/>
    </row>
    <row r="19" spans="2:12" s="339" customFormat="1" ht="6.95" customHeight="1" x14ac:dyDescent="0.2">
      <c r="B19" s="229"/>
      <c r="I19" s="346"/>
      <c r="L19" s="229"/>
    </row>
    <row r="20" spans="2:12" s="339" customFormat="1" ht="12" customHeight="1" x14ac:dyDescent="0.2">
      <c r="B20" s="229"/>
      <c r="D20" s="340" t="s">
        <v>19</v>
      </c>
      <c r="I20" s="347" t="s">
        <v>33</v>
      </c>
      <c r="J20" s="342" t="s">
        <v>259</v>
      </c>
      <c r="L20" s="229"/>
    </row>
    <row r="21" spans="2:12" s="339" customFormat="1" ht="18" customHeight="1" x14ac:dyDescent="0.2">
      <c r="B21" s="229"/>
      <c r="E21" s="342" t="s">
        <v>1212</v>
      </c>
      <c r="I21" s="347" t="s">
        <v>34</v>
      </c>
      <c r="J21" s="342" t="s">
        <v>259</v>
      </c>
      <c r="L21" s="229"/>
    </row>
    <row r="22" spans="2:12" s="339" customFormat="1" ht="6.95" customHeight="1" x14ac:dyDescent="0.2">
      <c r="B22" s="229"/>
      <c r="I22" s="346"/>
      <c r="L22" s="229"/>
    </row>
    <row r="23" spans="2:12" s="339" customFormat="1" ht="12" customHeight="1" x14ac:dyDescent="0.2">
      <c r="B23" s="229"/>
      <c r="D23" s="340" t="s">
        <v>1213</v>
      </c>
      <c r="I23" s="347" t="s">
        <v>33</v>
      </c>
      <c r="J23" s="342" t="s">
        <v>259</v>
      </c>
      <c r="L23" s="229"/>
    </row>
    <row r="24" spans="2:12" s="339" customFormat="1" ht="18" customHeight="1" x14ac:dyDescent="0.2">
      <c r="B24" s="229"/>
      <c r="E24" s="342" t="s">
        <v>1730</v>
      </c>
      <c r="I24" s="347" t="s">
        <v>34</v>
      </c>
      <c r="J24" s="342" t="s">
        <v>259</v>
      </c>
      <c r="L24" s="229"/>
    </row>
    <row r="25" spans="2:12" s="339" customFormat="1" ht="6.95" customHeight="1" x14ac:dyDescent="0.2">
      <c r="B25" s="229"/>
      <c r="I25" s="346"/>
      <c r="L25" s="229"/>
    </row>
    <row r="26" spans="2:12" s="339" customFormat="1" ht="12" customHeight="1" x14ac:dyDescent="0.2">
      <c r="B26" s="229"/>
      <c r="D26" s="340" t="s">
        <v>1214</v>
      </c>
      <c r="I26" s="346"/>
      <c r="L26" s="229"/>
    </row>
    <row r="27" spans="2:12" s="232" customFormat="1" ht="16.5" customHeight="1" x14ac:dyDescent="0.2">
      <c r="B27" s="231"/>
      <c r="E27" s="445" t="s">
        <v>259</v>
      </c>
      <c r="F27" s="445"/>
      <c r="G27" s="445"/>
      <c r="H27" s="445"/>
      <c r="I27" s="349"/>
      <c r="L27" s="231"/>
    </row>
    <row r="28" spans="2:12" s="339" customFormat="1" ht="6.95" customHeight="1" x14ac:dyDescent="0.2">
      <c r="B28" s="229"/>
      <c r="I28" s="346"/>
      <c r="L28" s="229"/>
    </row>
    <row r="29" spans="2:12" s="339" customFormat="1" ht="6.95" customHeight="1" x14ac:dyDescent="0.2">
      <c r="B29" s="229"/>
      <c r="D29" s="233"/>
      <c r="E29" s="233"/>
      <c r="F29" s="233"/>
      <c r="G29" s="233"/>
      <c r="H29" s="233"/>
      <c r="I29" s="350"/>
      <c r="J29" s="233"/>
      <c r="K29" s="233"/>
      <c r="L29" s="229"/>
    </row>
    <row r="30" spans="2:12" s="339" customFormat="1" ht="25.35" customHeight="1" x14ac:dyDescent="0.2">
      <c r="B30" s="229"/>
      <c r="D30" s="234" t="s">
        <v>1215</v>
      </c>
      <c r="I30" s="346"/>
      <c r="J30" s="235">
        <f>ROUND(J118, 2)</f>
        <v>0</v>
      </c>
      <c r="L30" s="229"/>
    </row>
    <row r="31" spans="2:12" s="339" customFormat="1" ht="6.95" customHeight="1" x14ac:dyDescent="0.2">
      <c r="B31" s="229"/>
      <c r="D31" s="233"/>
      <c r="E31" s="233"/>
      <c r="F31" s="233"/>
      <c r="G31" s="233"/>
      <c r="H31" s="233"/>
      <c r="I31" s="350"/>
      <c r="J31" s="233"/>
      <c r="K31" s="233"/>
      <c r="L31" s="229"/>
    </row>
    <row r="32" spans="2:12" s="339" customFormat="1" ht="14.45" customHeight="1" x14ac:dyDescent="0.2">
      <c r="B32" s="229"/>
      <c r="F32" s="236" t="s">
        <v>1216</v>
      </c>
      <c r="I32" s="351" t="s">
        <v>1217</v>
      </c>
      <c r="J32" s="236" t="s">
        <v>1218</v>
      </c>
      <c r="L32" s="229"/>
    </row>
    <row r="33" spans="2:12" s="339" customFormat="1" ht="14.45" customHeight="1" x14ac:dyDescent="0.2">
      <c r="B33" s="229"/>
      <c r="D33" s="237" t="s">
        <v>138</v>
      </c>
      <c r="E33" s="340" t="s">
        <v>1219</v>
      </c>
      <c r="F33" s="238">
        <f>ROUND((SUM(BE118:BE144)),  2)</f>
        <v>0</v>
      </c>
      <c r="I33" s="352">
        <v>0.21</v>
      </c>
      <c r="J33" s="238">
        <f>ROUND(((SUM(BE118:BE144))*I33),  2)</f>
        <v>0</v>
      </c>
      <c r="L33" s="229"/>
    </row>
    <row r="34" spans="2:12" s="339" customFormat="1" ht="14.45" customHeight="1" x14ac:dyDescent="0.2">
      <c r="B34" s="229"/>
      <c r="E34" s="340" t="s">
        <v>1220</v>
      </c>
      <c r="F34" s="238">
        <f>ROUND((SUM(BF118:BF144)),  2)</f>
        <v>0</v>
      </c>
      <c r="I34" s="352">
        <v>0.15</v>
      </c>
      <c r="J34" s="238">
        <f>ROUND(((SUM(BF118:BF144))*I34),  2)</f>
        <v>0</v>
      </c>
      <c r="L34" s="229"/>
    </row>
    <row r="35" spans="2:12" s="339" customFormat="1" ht="14.45" hidden="1" customHeight="1" x14ac:dyDescent="0.2">
      <c r="B35" s="229"/>
      <c r="E35" s="340" t="s">
        <v>1221</v>
      </c>
      <c r="F35" s="238">
        <f>ROUND((SUM(BG118:BG144)),  2)</f>
        <v>0</v>
      </c>
      <c r="I35" s="352">
        <v>0.21</v>
      </c>
      <c r="J35" s="238">
        <f>0</f>
        <v>0</v>
      </c>
      <c r="L35" s="229"/>
    </row>
    <row r="36" spans="2:12" s="339" customFormat="1" ht="14.45" hidden="1" customHeight="1" x14ac:dyDescent="0.2">
      <c r="B36" s="229"/>
      <c r="E36" s="340" t="s">
        <v>1222</v>
      </c>
      <c r="F36" s="238">
        <f>ROUND((SUM(BH118:BH144)),  2)</f>
        <v>0</v>
      </c>
      <c r="I36" s="352">
        <v>0.15</v>
      </c>
      <c r="J36" s="238">
        <f>0</f>
        <v>0</v>
      </c>
      <c r="L36" s="229"/>
    </row>
    <row r="37" spans="2:12" s="339" customFormat="1" ht="14.45" hidden="1" customHeight="1" x14ac:dyDescent="0.2">
      <c r="B37" s="229"/>
      <c r="E37" s="340" t="s">
        <v>1223</v>
      </c>
      <c r="F37" s="238">
        <f>ROUND((SUM(BI118:BI144)),  2)</f>
        <v>0</v>
      </c>
      <c r="I37" s="352">
        <v>0</v>
      </c>
      <c r="J37" s="238">
        <f>0</f>
        <v>0</v>
      </c>
      <c r="L37" s="229"/>
    </row>
    <row r="38" spans="2:12" s="339" customFormat="1" ht="6.95" customHeight="1" x14ac:dyDescent="0.2">
      <c r="B38" s="229"/>
      <c r="I38" s="346"/>
      <c r="L38" s="229"/>
    </row>
    <row r="39" spans="2:12" s="339" customFormat="1" ht="25.35" customHeight="1" x14ac:dyDescent="0.2">
      <c r="B39" s="229"/>
      <c r="C39" s="239"/>
      <c r="D39" s="240" t="s">
        <v>1224</v>
      </c>
      <c r="E39" s="241"/>
      <c r="F39" s="241"/>
      <c r="G39" s="242" t="s">
        <v>10</v>
      </c>
      <c r="H39" s="243" t="s">
        <v>52</v>
      </c>
      <c r="I39" s="353"/>
      <c r="J39" s="244">
        <f>SUM(J30:J37)</f>
        <v>0</v>
      </c>
      <c r="K39" s="245"/>
      <c r="L39" s="229"/>
    </row>
    <row r="40" spans="2:12" s="339" customFormat="1" ht="14.45" customHeight="1" x14ac:dyDescent="0.2">
      <c r="B40" s="229"/>
      <c r="I40" s="346"/>
      <c r="L40" s="229"/>
    </row>
    <row r="41" spans="2:12" ht="14.45" customHeight="1" x14ac:dyDescent="0.2">
      <c r="B41" s="226"/>
      <c r="L41" s="226"/>
    </row>
    <row r="42" spans="2:12" ht="14.45" customHeight="1" x14ac:dyDescent="0.2">
      <c r="B42" s="226"/>
      <c r="L42" s="226"/>
    </row>
    <row r="43" spans="2:12" ht="14.45" customHeight="1" x14ac:dyDescent="0.2">
      <c r="B43" s="226"/>
      <c r="L43" s="226"/>
    </row>
    <row r="44" spans="2:12" ht="14.45" customHeight="1" x14ac:dyDescent="0.2">
      <c r="B44" s="226"/>
      <c r="L44" s="226"/>
    </row>
    <row r="45" spans="2:12" ht="14.45" customHeight="1" x14ac:dyDescent="0.2">
      <c r="B45" s="226"/>
      <c r="L45" s="226"/>
    </row>
    <row r="46" spans="2:12" ht="14.45" customHeight="1" x14ac:dyDescent="0.2">
      <c r="B46" s="226"/>
      <c r="L46" s="226"/>
    </row>
    <row r="47" spans="2:12" ht="14.45" customHeight="1" x14ac:dyDescent="0.2">
      <c r="B47" s="226"/>
      <c r="L47" s="226"/>
    </row>
    <row r="48" spans="2:12" ht="14.45" customHeight="1" x14ac:dyDescent="0.2">
      <c r="B48" s="226"/>
      <c r="L48" s="226"/>
    </row>
    <row r="49" spans="2:12" ht="14.45" customHeight="1" x14ac:dyDescent="0.2">
      <c r="B49" s="226"/>
      <c r="L49" s="226"/>
    </row>
    <row r="50" spans="2:12" s="339" customFormat="1" ht="14.45" customHeight="1" x14ac:dyDescent="0.2">
      <c r="B50" s="229"/>
      <c r="D50" s="246" t="s">
        <v>1225</v>
      </c>
      <c r="E50" s="247"/>
      <c r="F50" s="247"/>
      <c r="G50" s="246" t="s">
        <v>1226</v>
      </c>
      <c r="H50" s="247"/>
      <c r="I50" s="354"/>
      <c r="J50" s="247"/>
      <c r="K50" s="247"/>
      <c r="L50" s="229"/>
    </row>
    <row r="51" spans="2:12" x14ac:dyDescent="0.2">
      <c r="B51" s="226"/>
      <c r="L51" s="226"/>
    </row>
    <row r="52" spans="2:12" x14ac:dyDescent="0.2">
      <c r="B52" s="226"/>
      <c r="L52" s="226"/>
    </row>
    <row r="53" spans="2:12" x14ac:dyDescent="0.2">
      <c r="B53" s="226"/>
      <c r="L53" s="226"/>
    </row>
    <row r="54" spans="2:12" x14ac:dyDescent="0.2">
      <c r="B54" s="226"/>
      <c r="L54" s="226"/>
    </row>
    <row r="55" spans="2:12" x14ac:dyDescent="0.2">
      <c r="B55" s="226"/>
      <c r="L55" s="226"/>
    </row>
    <row r="56" spans="2:12" x14ac:dyDescent="0.2">
      <c r="B56" s="226"/>
      <c r="L56" s="226"/>
    </row>
    <row r="57" spans="2:12" x14ac:dyDescent="0.2">
      <c r="B57" s="226"/>
      <c r="L57" s="226"/>
    </row>
    <row r="58" spans="2:12" x14ac:dyDescent="0.2">
      <c r="B58" s="226"/>
      <c r="L58" s="226"/>
    </row>
    <row r="59" spans="2:12" x14ac:dyDescent="0.2">
      <c r="B59" s="226"/>
      <c r="L59" s="226"/>
    </row>
    <row r="60" spans="2:12" x14ac:dyDescent="0.2">
      <c r="B60" s="226"/>
      <c r="L60" s="226"/>
    </row>
    <row r="61" spans="2:12" s="339" customFormat="1" ht="12.75" x14ac:dyDescent="0.2">
      <c r="B61" s="229"/>
      <c r="D61" s="248" t="s">
        <v>1227</v>
      </c>
      <c r="E61" s="249"/>
      <c r="F61" s="250" t="s">
        <v>1228</v>
      </c>
      <c r="G61" s="248" t="s">
        <v>1227</v>
      </c>
      <c r="H61" s="249"/>
      <c r="I61" s="355"/>
      <c r="J61" s="251" t="s">
        <v>1228</v>
      </c>
      <c r="K61" s="249"/>
      <c r="L61" s="229"/>
    </row>
    <row r="62" spans="2:12" x14ac:dyDescent="0.2">
      <c r="B62" s="226"/>
      <c r="L62" s="226"/>
    </row>
    <row r="63" spans="2:12" x14ac:dyDescent="0.2">
      <c r="B63" s="226"/>
      <c r="L63" s="226"/>
    </row>
    <row r="64" spans="2:12" x14ac:dyDescent="0.2">
      <c r="B64" s="226"/>
      <c r="L64" s="226"/>
    </row>
    <row r="65" spans="2:12" s="339" customFormat="1" ht="12.75" x14ac:dyDescent="0.2">
      <c r="B65" s="229"/>
      <c r="D65" s="246" t="s">
        <v>1229</v>
      </c>
      <c r="E65" s="247"/>
      <c r="F65" s="247"/>
      <c r="G65" s="246" t="s">
        <v>1716</v>
      </c>
      <c r="H65" s="247"/>
      <c r="I65" s="354"/>
      <c r="J65" s="247"/>
      <c r="K65" s="247"/>
      <c r="L65" s="229"/>
    </row>
    <row r="66" spans="2:12" x14ac:dyDescent="0.2">
      <c r="B66" s="226"/>
      <c r="L66" s="226"/>
    </row>
    <row r="67" spans="2:12" x14ac:dyDescent="0.2">
      <c r="B67" s="226"/>
      <c r="L67" s="226"/>
    </row>
    <row r="68" spans="2:12" x14ac:dyDescent="0.2">
      <c r="B68" s="226"/>
      <c r="L68" s="226"/>
    </row>
    <row r="69" spans="2:12" x14ac:dyDescent="0.2">
      <c r="B69" s="226"/>
      <c r="L69" s="226"/>
    </row>
    <row r="70" spans="2:12" x14ac:dyDescent="0.2">
      <c r="B70" s="226"/>
      <c r="L70" s="226"/>
    </row>
    <row r="71" spans="2:12" x14ac:dyDescent="0.2">
      <c r="B71" s="226"/>
      <c r="L71" s="226"/>
    </row>
    <row r="72" spans="2:12" x14ac:dyDescent="0.2">
      <c r="B72" s="226"/>
      <c r="L72" s="226"/>
    </row>
    <row r="73" spans="2:12" x14ac:dyDescent="0.2">
      <c r="B73" s="226"/>
      <c r="L73" s="226"/>
    </row>
    <row r="74" spans="2:12" x14ac:dyDescent="0.2">
      <c r="B74" s="226"/>
      <c r="L74" s="226"/>
    </row>
    <row r="75" spans="2:12" x14ac:dyDescent="0.2">
      <c r="B75" s="226"/>
      <c r="L75" s="226"/>
    </row>
    <row r="76" spans="2:12" s="339" customFormat="1" ht="12.75" x14ac:dyDescent="0.2">
      <c r="B76" s="229"/>
      <c r="D76" s="248" t="s">
        <v>1227</v>
      </c>
      <c r="E76" s="249"/>
      <c r="F76" s="250" t="s">
        <v>1228</v>
      </c>
      <c r="G76" s="248" t="s">
        <v>1227</v>
      </c>
      <c r="H76" s="249"/>
      <c r="I76" s="355"/>
      <c r="J76" s="251" t="s">
        <v>1228</v>
      </c>
      <c r="K76" s="249"/>
      <c r="L76" s="229"/>
    </row>
    <row r="77" spans="2:12" s="339" customFormat="1" ht="14.45" customHeight="1" x14ac:dyDescent="0.2">
      <c r="B77" s="252"/>
      <c r="C77" s="253"/>
      <c r="D77" s="253"/>
      <c r="E77" s="253"/>
      <c r="F77" s="253"/>
      <c r="G77" s="253"/>
      <c r="H77" s="253"/>
      <c r="I77" s="356"/>
      <c r="J77" s="253"/>
      <c r="K77" s="253"/>
      <c r="L77" s="229"/>
    </row>
    <row r="81" spans="2:47" s="339" customFormat="1" ht="6.95" customHeight="1" x14ac:dyDescent="0.2">
      <c r="B81" s="254"/>
      <c r="C81" s="255"/>
      <c r="D81" s="255"/>
      <c r="E81" s="255"/>
      <c r="F81" s="255"/>
      <c r="G81" s="255"/>
      <c r="H81" s="255"/>
      <c r="I81" s="357"/>
      <c r="J81" s="255"/>
      <c r="K81" s="255"/>
      <c r="L81" s="229"/>
    </row>
    <row r="82" spans="2:47" s="339" customFormat="1" ht="24.95" customHeight="1" x14ac:dyDescent="0.2">
      <c r="B82" s="229"/>
      <c r="C82" s="227" t="s">
        <v>1230</v>
      </c>
      <c r="I82" s="346"/>
      <c r="L82" s="229"/>
    </row>
    <row r="83" spans="2:47" s="339" customFormat="1" ht="6.95" customHeight="1" x14ac:dyDescent="0.2">
      <c r="B83" s="229"/>
      <c r="I83" s="346"/>
      <c r="L83" s="229"/>
    </row>
    <row r="84" spans="2:47" s="339" customFormat="1" ht="12" customHeight="1" x14ac:dyDescent="0.2">
      <c r="B84" s="229"/>
      <c r="C84" s="340" t="s">
        <v>1203</v>
      </c>
      <c r="I84" s="346"/>
      <c r="L84" s="229"/>
    </row>
    <row r="85" spans="2:47" s="339" customFormat="1" ht="16.5" customHeight="1" x14ac:dyDescent="0.2">
      <c r="B85" s="229"/>
      <c r="E85" s="440" t="str">
        <f>E7</f>
        <v>Energetická opatření - MŠ Lubina</v>
      </c>
      <c r="F85" s="441"/>
      <c r="G85" s="441"/>
      <c r="H85" s="441"/>
      <c r="I85" s="346"/>
      <c r="L85" s="229"/>
    </row>
    <row r="86" spans="2:47" s="339" customFormat="1" ht="12" customHeight="1" x14ac:dyDescent="0.2">
      <c r="B86" s="229"/>
      <c r="C86" s="340" t="s">
        <v>1204</v>
      </c>
      <c r="I86" s="346"/>
      <c r="L86" s="229"/>
    </row>
    <row r="87" spans="2:47" s="339" customFormat="1" ht="16.5" customHeight="1" x14ac:dyDescent="0.2">
      <c r="B87" s="229"/>
      <c r="E87" s="438" t="str">
        <f>E9</f>
        <v>01 - Vnější ochrana před bleskem</v>
      </c>
      <c r="F87" s="439"/>
      <c r="G87" s="439"/>
      <c r="H87" s="439"/>
      <c r="I87" s="346"/>
      <c r="L87" s="229"/>
    </row>
    <row r="88" spans="2:47" s="339" customFormat="1" ht="6.95" customHeight="1" x14ac:dyDescent="0.2">
      <c r="B88" s="229"/>
      <c r="I88" s="346"/>
      <c r="L88" s="229"/>
    </row>
    <row r="89" spans="2:47" s="339" customFormat="1" ht="12" customHeight="1" x14ac:dyDescent="0.2">
      <c r="B89" s="229"/>
      <c r="C89" s="340" t="s">
        <v>1208</v>
      </c>
      <c r="F89" s="342" t="str">
        <f>F12</f>
        <v>Lubina</v>
      </c>
      <c r="I89" s="347" t="s">
        <v>1210</v>
      </c>
      <c r="J89" s="230" t="str">
        <f>IF(J12="","",J12)</f>
        <v>5. 10. 2019</v>
      </c>
      <c r="L89" s="229"/>
    </row>
    <row r="90" spans="2:47" s="339" customFormat="1" ht="6.95" customHeight="1" x14ac:dyDescent="0.2">
      <c r="B90" s="229"/>
      <c r="I90" s="346"/>
      <c r="L90" s="229"/>
    </row>
    <row r="91" spans="2:47" s="339" customFormat="1" ht="15.2" customHeight="1" x14ac:dyDescent="0.2">
      <c r="B91" s="229"/>
      <c r="C91" s="340" t="s">
        <v>1211</v>
      </c>
      <c r="F91" s="342" t="str">
        <f>E15</f>
        <v xml:space="preserve"> </v>
      </c>
      <c r="I91" s="347" t="s">
        <v>19</v>
      </c>
      <c r="J91" s="343" t="str">
        <f>E21</f>
        <v>Ing.Pavel Matura</v>
      </c>
      <c r="L91" s="229"/>
    </row>
    <row r="92" spans="2:47" s="339" customFormat="1" ht="15.2" customHeight="1" x14ac:dyDescent="0.2">
      <c r="B92" s="229"/>
      <c r="C92" s="340" t="s">
        <v>1715</v>
      </c>
      <c r="F92" s="342" t="str">
        <f>IF(E18="","",E18)</f>
        <v>Vyplň údaj</v>
      </c>
      <c r="I92" s="347" t="s">
        <v>1213</v>
      </c>
      <c r="J92" s="343" t="str">
        <f>E24</f>
        <v xml:space="preserve"> </v>
      </c>
      <c r="L92" s="229"/>
    </row>
    <row r="93" spans="2:47" s="339" customFormat="1" ht="10.35" customHeight="1" x14ac:dyDescent="0.2">
      <c r="B93" s="229"/>
      <c r="I93" s="346"/>
      <c r="L93" s="229"/>
    </row>
    <row r="94" spans="2:47" s="339" customFormat="1" ht="29.25" customHeight="1" x14ac:dyDescent="0.2">
      <c r="B94" s="229"/>
      <c r="C94" s="256" t="s">
        <v>1231</v>
      </c>
      <c r="D94" s="239"/>
      <c r="E94" s="239"/>
      <c r="F94" s="239"/>
      <c r="G94" s="239"/>
      <c r="H94" s="239"/>
      <c r="I94" s="358"/>
      <c r="J94" s="257" t="s">
        <v>1232</v>
      </c>
      <c r="K94" s="239"/>
      <c r="L94" s="229"/>
    </row>
    <row r="95" spans="2:47" s="339" customFormat="1" ht="10.35" customHeight="1" x14ac:dyDescent="0.2">
      <c r="B95" s="229"/>
      <c r="I95" s="346"/>
      <c r="L95" s="229"/>
    </row>
    <row r="96" spans="2:47" s="339" customFormat="1" ht="22.9" customHeight="1" x14ac:dyDescent="0.2">
      <c r="B96" s="229"/>
      <c r="C96" s="258" t="s">
        <v>1233</v>
      </c>
      <c r="I96" s="346"/>
      <c r="J96" s="235">
        <f>J118</f>
        <v>0</v>
      </c>
      <c r="L96" s="229"/>
      <c r="AU96" s="223" t="s">
        <v>1234</v>
      </c>
    </row>
    <row r="97" spans="2:12" s="260" customFormat="1" ht="24.95" customHeight="1" x14ac:dyDescent="0.2">
      <c r="B97" s="259"/>
      <c r="D97" s="261" t="s">
        <v>1235</v>
      </c>
      <c r="E97" s="262"/>
      <c r="F97" s="262"/>
      <c r="G97" s="262"/>
      <c r="H97" s="262"/>
      <c r="I97" s="359"/>
      <c r="J97" s="263">
        <f>J119</f>
        <v>0</v>
      </c>
      <c r="L97" s="259"/>
    </row>
    <row r="98" spans="2:12" s="260" customFormat="1" ht="24.95" customHeight="1" x14ac:dyDescent="0.2">
      <c r="B98" s="259"/>
      <c r="D98" s="261" t="s">
        <v>1236</v>
      </c>
      <c r="E98" s="262"/>
      <c r="F98" s="262"/>
      <c r="G98" s="262"/>
      <c r="H98" s="262"/>
      <c r="I98" s="359"/>
      <c r="J98" s="263">
        <f>J128</f>
        <v>0</v>
      </c>
      <c r="L98" s="259"/>
    </row>
    <row r="99" spans="2:12" s="339" customFormat="1" ht="21.75" customHeight="1" x14ac:dyDescent="0.2">
      <c r="B99" s="229"/>
      <c r="I99" s="346"/>
      <c r="L99" s="229"/>
    </row>
    <row r="100" spans="2:12" s="339" customFormat="1" ht="6.95" customHeight="1" x14ac:dyDescent="0.2">
      <c r="B100" s="252"/>
      <c r="C100" s="253"/>
      <c r="D100" s="253"/>
      <c r="E100" s="253"/>
      <c r="F100" s="253"/>
      <c r="G100" s="253"/>
      <c r="H100" s="253"/>
      <c r="I100" s="356"/>
      <c r="J100" s="253"/>
      <c r="K100" s="253"/>
      <c r="L100" s="229"/>
    </row>
    <row r="104" spans="2:12" s="339" customFormat="1" ht="6.95" customHeight="1" x14ac:dyDescent="0.2">
      <c r="B104" s="254"/>
      <c r="C104" s="255"/>
      <c r="D104" s="255"/>
      <c r="E104" s="255"/>
      <c r="F104" s="255"/>
      <c r="G104" s="255"/>
      <c r="H104" s="255"/>
      <c r="I104" s="357"/>
      <c r="J104" s="255"/>
      <c r="K104" s="255"/>
      <c r="L104" s="229"/>
    </row>
    <row r="105" spans="2:12" s="339" customFormat="1" ht="24.95" customHeight="1" x14ac:dyDescent="0.2">
      <c r="B105" s="229"/>
      <c r="C105" s="227" t="s">
        <v>1237</v>
      </c>
      <c r="I105" s="346"/>
      <c r="L105" s="229"/>
    </row>
    <row r="106" spans="2:12" s="339" customFormat="1" ht="6.95" customHeight="1" x14ac:dyDescent="0.2">
      <c r="B106" s="229"/>
      <c r="I106" s="346"/>
      <c r="L106" s="229"/>
    </row>
    <row r="107" spans="2:12" s="339" customFormat="1" ht="12" customHeight="1" x14ac:dyDescent="0.2">
      <c r="B107" s="229"/>
      <c r="C107" s="340" t="s">
        <v>1203</v>
      </c>
      <c r="I107" s="346"/>
      <c r="L107" s="229"/>
    </row>
    <row r="108" spans="2:12" s="339" customFormat="1" ht="16.5" customHeight="1" x14ac:dyDescent="0.2">
      <c r="B108" s="229"/>
      <c r="E108" s="440" t="str">
        <f>E7</f>
        <v>Energetická opatření - MŠ Lubina</v>
      </c>
      <c r="F108" s="441"/>
      <c r="G108" s="441"/>
      <c r="H108" s="441"/>
      <c r="I108" s="346"/>
      <c r="L108" s="229"/>
    </row>
    <row r="109" spans="2:12" s="339" customFormat="1" ht="12" customHeight="1" x14ac:dyDescent="0.2">
      <c r="B109" s="229"/>
      <c r="C109" s="340" t="s">
        <v>1204</v>
      </c>
      <c r="I109" s="346"/>
      <c r="L109" s="229"/>
    </row>
    <row r="110" spans="2:12" s="339" customFormat="1" ht="16.5" customHeight="1" x14ac:dyDescent="0.2">
      <c r="B110" s="229"/>
      <c r="E110" s="438" t="str">
        <f>E9</f>
        <v>01 - Vnější ochrana před bleskem</v>
      </c>
      <c r="F110" s="439"/>
      <c r="G110" s="439"/>
      <c r="H110" s="439"/>
      <c r="I110" s="346"/>
      <c r="L110" s="229"/>
    </row>
    <row r="111" spans="2:12" s="339" customFormat="1" ht="6.95" customHeight="1" x14ac:dyDescent="0.2">
      <c r="B111" s="229"/>
      <c r="I111" s="346"/>
      <c r="L111" s="229"/>
    </row>
    <row r="112" spans="2:12" s="339" customFormat="1" ht="12" customHeight="1" x14ac:dyDescent="0.2">
      <c r="B112" s="229"/>
      <c r="C112" s="340" t="s">
        <v>1208</v>
      </c>
      <c r="F112" s="342" t="str">
        <f>F12</f>
        <v>Lubina</v>
      </c>
      <c r="I112" s="347" t="s">
        <v>1210</v>
      </c>
      <c r="J112" s="230" t="str">
        <f>IF(J12="","",J12)</f>
        <v>5. 10. 2019</v>
      </c>
      <c r="L112" s="229"/>
    </row>
    <row r="113" spans="2:65" s="339" customFormat="1" ht="6.95" customHeight="1" x14ac:dyDescent="0.2">
      <c r="B113" s="229"/>
      <c r="I113" s="346"/>
      <c r="L113" s="229"/>
    </row>
    <row r="114" spans="2:65" s="339" customFormat="1" ht="15.2" customHeight="1" x14ac:dyDescent="0.2">
      <c r="B114" s="229"/>
      <c r="C114" s="340" t="s">
        <v>1211</v>
      </c>
      <c r="F114" s="342" t="str">
        <f>E15</f>
        <v xml:space="preserve"> </v>
      </c>
      <c r="I114" s="347" t="s">
        <v>19</v>
      </c>
      <c r="J114" s="343" t="str">
        <f>E21</f>
        <v>Ing.Pavel Matura</v>
      </c>
      <c r="L114" s="229"/>
    </row>
    <row r="115" spans="2:65" s="339" customFormat="1" ht="15.2" customHeight="1" x14ac:dyDescent="0.2">
      <c r="B115" s="229"/>
      <c r="C115" s="340" t="s">
        <v>1715</v>
      </c>
      <c r="F115" s="342" t="str">
        <f>IF(E18="","",E18)</f>
        <v>Vyplň údaj</v>
      </c>
      <c r="I115" s="347" t="s">
        <v>1213</v>
      </c>
      <c r="J115" s="343" t="str">
        <f>E24</f>
        <v xml:space="preserve"> </v>
      </c>
      <c r="L115" s="229"/>
    </row>
    <row r="116" spans="2:65" s="339" customFormat="1" ht="10.35" customHeight="1" x14ac:dyDescent="0.2">
      <c r="B116" s="229"/>
      <c r="I116" s="346"/>
      <c r="L116" s="229"/>
    </row>
    <row r="117" spans="2:65" s="271" customFormat="1" ht="29.25" customHeight="1" x14ac:dyDescent="0.2">
      <c r="B117" s="264"/>
      <c r="C117" s="265" t="s">
        <v>1238</v>
      </c>
      <c r="D117" s="266" t="s">
        <v>1239</v>
      </c>
      <c r="E117" s="266" t="s">
        <v>1240</v>
      </c>
      <c r="F117" s="266" t="s">
        <v>878</v>
      </c>
      <c r="G117" s="266" t="s">
        <v>133</v>
      </c>
      <c r="H117" s="266" t="s">
        <v>1241</v>
      </c>
      <c r="I117" s="360" t="s">
        <v>1242</v>
      </c>
      <c r="J117" s="266" t="s">
        <v>1232</v>
      </c>
      <c r="K117" s="267" t="s">
        <v>1243</v>
      </c>
      <c r="L117" s="264"/>
      <c r="M117" s="268" t="s">
        <v>259</v>
      </c>
      <c r="N117" s="269" t="s">
        <v>138</v>
      </c>
      <c r="O117" s="269" t="s">
        <v>1244</v>
      </c>
      <c r="P117" s="269" t="s">
        <v>1245</v>
      </c>
      <c r="Q117" s="269" t="s">
        <v>1246</v>
      </c>
      <c r="R117" s="269" t="s">
        <v>1247</v>
      </c>
      <c r="S117" s="269" t="s">
        <v>1248</v>
      </c>
      <c r="T117" s="269" t="s">
        <v>1249</v>
      </c>
      <c r="U117" s="270" t="s">
        <v>1250</v>
      </c>
    </row>
    <row r="118" spans="2:65" s="339" customFormat="1" ht="22.9" customHeight="1" x14ac:dyDescent="0.25">
      <c r="B118" s="229"/>
      <c r="C118" s="272" t="s">
        <v>1251</v>
      </c>
      <c r="I118" s="346"/>
      <c r="J118" s="273">
        <f>BK118</f>
        <v>0</v>
      </c>
      <c r="L118" s="229"/>
      <c r="M118" s="274"/>
      <c r="N118" s="233"/>
      <c r="O118" s="233"/>
      <c r="P118" s="275">
        <f>P119+P128</f>
        <v>0</v>
      </c>
      <c r="Q118" s="233"/>
      <c r="R118" s="275">
        <f>R119+R128</f>
        <v>0.13403499999999999</v>
      </c>
      <c r="S118" s="233"/>
      <c r="T118" s="275">
        <f>T119+T128</f>
        <v>0</v>
      </c>
      <c r="U118" s="276"/>
      <c r="AT118" s="223" t="s">
        <v>1252</v>
      </c>
      <c r="AU118" s="223" t="s">
        <v>1234</v>
      </c>
      <c r="BK118" s="277">
        <f>BK119+BK128</f>
        <v>0</v>
      </c>
    </row>
    <row r="119" spans="2:65" s="279" customFormat="1" ht="25.9" customHeight="1" x14ac:dyDescent="0.2">
      <c r="B119" s="278"/>
      <c r="D119" s="280" t="s">
        <v>1252</v>
      </c>
      <c r="E119" s="281" t="s">
        <v>1253</v>
      </c>
      <c r="F119" s="281" t="s">
        <v>1254</v>
      </c>
      <c r="I119" s="361"/>
      <c r="J119" s="282">
        <f>BK119</f>
        <v>0</v>
      </c>
      <c r="L119" s="278"/>
      <c r="M119" s="283"/>
      <c r="P119" s="284">
        <f>SUM(P120:P127)</f>
        <v>0</v>
      </c>
      <c r="R119" s="284">
        <f>SUM(R120:R127)</f>
        <v>1.7100000000000001E-2</v>
      </c>
      <c r="T119" s="284">
        <f>SUM(T120:T127)</f>
        <v>0</v>
      </c>
      <c r="U119" s="285"/>
      <c r="AR119" s="280" t="s">
        <v>55</v>
      </c>
      <c r="AT119" s="286" t="s">
        <v>1252</v>
      </c>
      <c r="AU119" s="286" t="s">
        <v>1255</v>
      </c>
      <c r="AY119" s="280" t="s">
        <v>1256</v>
      </c>
      <c r="BK119" s="287">
        <f>SUM(BK120:BK127)</f>
        <v>0</v>
      </c>
    </row>
    <row r="120" spans="2:65" s="339" customFormat="1" ht="16.5" customHeight="1" x14ac:dyDescent="0.2">
      <c r="B120" s="229"/>
      <c r="C120" s="288" t="s">
        <v>55</v>
      </c>
      <c r="D120" s="288" t="s">
        <v>1257</v>
      </c>
      <c r="E120" s="289" t="s">
        <v>1258</v>
      </c>
      <c r="F120" s="290" t="s">
        <v>1259</v>
      </c>
      <c r="G120" s="291" t="s">
        <v>217</v>
      </c>
      <c r="H120" s="292">
        <v>5</v>
      </c>
      <c r="I120" s="362"/>
      <c r="J120" s="293">
        <f t="shared" ref="J120:J127" si="0">ROUND(I120*H120,2)</f>
        <v>0</v>
      </c>
      <c r="K120" s="290" t="s">
        <v>1260</v>
      </c>
      <c r="L120" s="229"/>
      <c r="M120" s="363" t="s">
        <v>259</v>
      </c>
      <c r="N120" s="294" t="s">
        <v>1219</v>
      </c>
      <c r="P120" s="295">
        <f t="shared" ref="P120:P127" si="1">O120*H120</f>
        <v>0</v>
      </c>
      <c r="Q120" s="295">
        <v>0</v>
      </c>
      <c r="R120" s="295">
        <f t="shared" ref="R120:R127" si="2">Q120*H120</f>
        <v>0</v>
      </c>
      <c r="S120" s="295">
        <v>0</v>
      </c>
      <c r="T120" s="295">
        <f t="shared" ref="T120:T127" si="3">S120*H120</f>
        <v>0</v>
      </c>
      <c r="U120" s="296" t="s">
        <v>259</v>
      </c>
      <c r="AR120" s="297" t="s">
        <v>63</v>
      </c>
      <c r="AT120" s="297" t="s">
        <v>1257</v>
      </c>
      <c r="AU120" s="297" t="s">
        <v>55</v>
      </c>
      <c r="AY120" s="223" t="s">
        <v>1256</v>
      </c>
      <c r="BE120" s="298">
        <f t="shared" ref="BE120:BE127" si="4">IF(N120="základní",J120,0)</f>
        <v>0</v>
      </c>
      <c r="BF120" s="298">
        <f t="shared" ref="BF120:BF127" si="5">IF(N120="snížená",J120,0)</f>
        <v>0</v>
      </c>
      <c r="BG120" s="298">
        <f t="shared" ref="BG120:BG127" si="6">IF(N120="zákl. přenesená",J120,0)</f>
        <v>0</v>
      </c>
      <c r="BH120" s="298">
        <f t="shared" ref="BH120:BH127" si="7">IF(N120="sníž. přenesená",J120,0)</f>
        <v>0</v>
      </c>
      <c r="BI120" s="298">
        <f t="shared" ref="BI120:BI127" si="8">IF(N120="nulová",J120,0)</f>
        <v>0</v>
      </c>
      <c r="BJ120" s="223" t="s">
        <v>55</v>
      </c>
      <c r="BK120" s="298">
        <f t="shared" ref="BK120:BK127" si="9">ROUND(I120*H120,2)</f>
        <v>0</v>
      </c>
      <c r="BL120" s="223" t="s">
        <v>63</v>
      </c>
      <c r="BM120" s="297" t="s">
        <v>1261</v>
      </c>
    </row>
    <row r="121" spans="2:65" s="339" customFormat="1" ht="16.5" customHeight="1" x14ac:dyDescent="0.2">
      <c r="B121" s="229"/>
      <c r="C121" s="299" t="s">
        <v>57</v>
      </c>
      <c r="D121" s="299" t="s">
        <v>1262</v>
      </c>
      <c r="E121" s="300" t="s">
        <v>1263</v>
      </c>
      <c r="F121" s="301" t="s">
        <v>1264</v>
      </c>
      <c r="G121" s="302" t="s">
        <v>217</v>
      </c>
      <c r="H121" s="303">
        <v>5</v>
      </c>
      <c r="I121" s="364"/>
      <c r="J121" s="304">
        <f t="shared" si="0"/>
        <v>0</v>
      </c>
      <c r="K121" s="301" t="s">
        <v>1260</v>
      </c>
      <c r="L121" s="305"/>
      <c r="M121" s="365" t="s">
        <v>259</v>
      </c>
      <c r="N121" s="306" t="s">
        <v>1219</v>
      </c>
      <c r="P121" s="295">
        <f t="shared" si="1"/>
        <v>0</v>
      </c>
      <c r="Q121" s="295">
        <v>2.4000000000000001E-4</v>
      </c>
      <c r="R121" s="295">
        <f t="shared" si="2"/>
        <v>1.2000000000000001E-3</v>
      </c>
      <c r="S121" s="295">
        <v>0</v>
      </c>
      <c r="T121" s="295">
        <f t="shared" si="3"/>
        <v>0</v>
      </c>
      <c r="U121" s="296" t="s">
        <v>259</v>
      </c>
      <c r="AR121" s="297" t="s">
        <v>883</v>
      </c>
      <c r="AT121" s="297" t="s">
        <v>1262</v>
      </c>
      <c r="AU121" s="297" t="s">
        <v>55</v>
      </c>
      <c r="AY121" s="223" t="s">
        <v>1256</v>
      </c>
      <c r="BE121" s="298">
        <f t="shared" si="4"/>
        <v>0</v>
      </c>
      <c r="BF121" s="298">
        <f t="shared" si="5"/>
        <v>0</v>
      </c>
      <c r="BG121" s="298">
        <f t="shared" si="6"/>
        <v>0</v>
      </c>
      <c r="BH121" s="298">
        <f t="shared" si="7"/>
        <v>0</v>
      </c>
      <c r="BI121" s="298">
        <f t="shared" si="8"/>
        <v>0</v>
      </c>
      <c r="BJ121" s="223" t="s">
        <v>55</v>
      </c>
      <c r="BK121" s="298">
        <f t="shared" si="9"/>
        <v>0</v>
      </c>
      <c r="BL121" s="223" t="s">
        <v>63</v>
      </c>
      <c r="BM121" s="297" t="s">
        <v>1265</v>
      </c>
    </row>
    <row r="122" spans="2:65" s="339" customFormat="1" ht="16.5" customHeight="1" x14ac:dyDescent="0.2">
      <c r="B122" s="229"/>
      <c r="C122" s="288" t="s">
        <v>59</v>
      </c>
      <c r="D122" s="288" t="s">
        <v>1257</v>
      </c>
      <c r="E122" s="289" t="s">
        <v>1266</v>
      </c>
      <c r="F122" s="290" t="s">
        <v>1267</v>
      </c>
      <c r="G122" s="291" t="s">
        <v>217</v>
      </c>
      <c r="H122" s="292">
        <v>5</v>
      </c>
      <c r="I122" s="362"/>
      <c r="J122" s="293">
        <f t="shared" si="0"/>
        <v>0</v>
      </c>
      <c r="K122" s="290" t="s">
        <v>1260</v>
      </c>
      <c r="L122" s="229"/>
      <c r="M122" s="363" t="s">
        <v>259</v>
      </c>
      <c r="N122" s="294" t="s">
        <v>1219</v>
      </c>
      <c r="P122" s="295">
        <f t="shared" si="1"/>
        <v>0</v>
      </c>
      <c r="Q122" s="295">
        <v>0</v>
      </c>
      <c r="R122" s="295">
        <f t="shared" si="2"/>
        <v>0</v>
      </c>
      <c r="S122" s="295">
        <v>0</v>
      </c>
      <c r="T122" s="295">
        <f t="shared" si="3"/>
        <v>0</v>
      </c>
      <c r="U122" s="296" t="s">
        <v>259</v>
      </c>
      <c r="AR122" s="297" t="s">
        <v>63</v>
      </c>
      <c r="AT122" s="297" t="s">
        <v>1257</v>
      </c>
      <c r="AU122" s="297" t="s">
        <v>55</v>
      </c>
      <c r="AY122" s="223" t="s">
        <v>1256</v>
      </c>
      <c r="BE122" s="298">
        <f t="shared" si="4"/>
        <v>0</v>
      </c>
      <c r="BF122" s="298">
        <f t="shared" si="5"/>
        <v>0</v>
      </c>
      <c r="BG122" s="298">
        <f t="shared" si="6"/>
        <v>0</v>
      </c>
      <c r="BH122" s="298">
        <f t="shared" si="7"/>
        <v>0</v>
      </c>
      <c r="BI122" s="298">
        <f t="shared" si="8"/>
        <v>0</v>
      </c>
      <c r="BJ122" s="223" t="s">
        <v>55</v>
      </c>
      <c r="BK122" s="298">
        <f t="shared" si="9"/>
        <v>0</v>
      </c>
      <c r="BL122" s="223" t="s">
        <v>63</v>
      </c>
      <c r="BM122" s="297" t="s">
        <v>1268</v>
      </c>
    </row>
    <row r="123" spans="2:65" s="339" customFormat="1" ht="16.5" customHeight="1" x14ac:dyDescent="0.2">
      <c r="B123" s="229"/>
      <c r="C123" s="288" t="s">
        <v>63</v>
      </c>
      <c r="D123" s="288" t="s">
        <v>1257</v>
      </c>
      <c r="E123" s="289" t="s">
        <v>1269</v>
      </c>
      <c r="F123" s="290" t="s">
        <v>1270</v>
      </c>
      <c r="G123" s="291" t="s">
        <v>217</v>
      </c>
      <c r="H123" s="292">
        <v>5</v>
      </c>
      <c r="I123" s="362"/>
      <c r="J123" s="293">
        <f t="shared" si="0"/>
        <v>0</v>
      </c>
      <c r="K123" s="290" t="s">
        <v>1260</v>
      </c>
      <c r="L123" s="229"/>
      <c r="M123" s="363" t="s">
        <v>259</v>
      </c>
      <c r="N123" s="294" t="s">
        <v>1219</v>
      </c>
      <c r="P123" s="295">
        <f t="shared" si="1"/>
        <v>0</v>
      </c>
      <c r="Q123" s="295">
        <v>0</v>
      </c>
      <c r="R123" s="295">
        <f t="shared" si="2"/>
        <v>0</v>
      </c>
      <c r="S123" s="295">
        <v>0</v>
      </c>
      <c r="T123" s="295">
        <f t="shared" si="3"/>
        <v>0</v>
      </c>
      <c r="U123" s="296" t="s">
        <v>259</v>
      </c>
      <c r="AR123" s="297" t="s">
        <v>63</v>
      </c>
      <c r="AT123" s="297" t="s">
        <v>1257</v>
      </c>
      <c r="AU123" s="297" t="s">
        <v>55</v>
      </c>
      <c r="AY123" s="223" t="s">
        <v>1256</v>
      </c>
      <c r="BE123" s="298">
        <f t="shared" si="4"/>
        <v>0</v>
      </c>
      <c r="BF123" s="298">
        <f t="shared" si="5"/>
        <v>0</v>
      </c>
      <c r="BG123" s="298">
        <f t="shared" si="6"/>
        <v>0</v>
      </c>
      <c r="BH123" s="298">
        <f t="shared" si="7"/>
        <v>0</v>
      </c>
      <c r="BI123" s="298">
        <f t="shared" si="8"/>
        <v>0</v>
      </c>
      <c r="BJ123" s="223" t="s">
        <v>55</v>
      </c>
      <c r="BK123" s="298">
        <f t="shared" si="9"/>
        <v>0</v>
      </c>
      <c r="BL123" s="223" t="s">
        <v>63</v>
      </c>
      <c r="BM123" s="297" t="s">
        <v>1271</v>
      </c>
    </row>
    <row r="124" spans="2:65" s="339" customFormat="1" ht="16.5" customHeight="1" x14ac:dyDescent="0.2">
      <c r="B124" s="229"/>
      <c r="C124" s="299" t="s">
        <v>65</v>
      </c>
      <c r="D124" s="299" t="s">
        <v>1262</v>
      </c>
      <c r="E124" s="300" t="s">
        <v>1272</v>
      </c>
      <c r="F124" s="301" t="s">
        <v>1273</v>
      </c>
      <c r="G124" s="302" t="s">
        <v>217</v>
      </c>
      <c r="H124" s="303">
        <v>5</v>
      </c>
      <c r="I124" s="364"/>
      <c r="J124" s="304">
        <f t="shared" si="0"/>
        <v>0</v>
      </c>
      <c r="K124" s="301" t="s">
        <v>1260</v>
      </c>
      <c r="L124" s="305"/>
      <c r="M124" s="365" t="s">
        <v>259</v>
      </c>
      <c r="N124" s="306" t="s">
        <v>1219</v>
      </c>
      <c r="P124" s="295">
        <f t="shared" si="1"/>
        <v>0</v>
      </c>
      <c r="Q124" s="295">
        <v>2.2000000000000001E-4</v>
      </c>
      <c r="R124" s="295">
        <f t="shared" si="2"/>
        <v>1.1000000000000001E-3</v>
      </c>
      <c r="S124" s="295">
        <v>0</v>
      </c>
      <c r="T124" s="295">
        <f t="shared" si="3"/>
        <v>0</v>
      </c>
      <c r="U124" s="296" t="s">
        <v>259</v>
      </c>
      <c r="AR124" s="297" t="s">
        <v>883</v>
      </c>
      <c r="AT124" s="297" t="s">
        <v>1262</v>
      </c>
      <c r="AU124" s="297" t="s">
        <v>55</v>
      </c>
      <c r="AY124" s="223" t="s">
        <v>1256</v>
      </c>
      <c r="BE124" s="298">
        <f t="shared" si="4"/>
        <v>0</v>
      </c>
      <c r="BF124" s="298">
        <f t="shared" si="5"/>
        <v>0</v>
      </c>
      <c r="BG124" s="298">
        <f t="shared" si="6"/>
        <v>0</v>
      </c>
      <c r="BH124" s="298">
        <f t="shared" si="7"/>
        <v>0</v>
      </c>
      <c r="BI124" s="298">
        <f t="shared" si="8"/>
        <v>0</v>
      </c>
      <c r="BJ124" s="223" t="s">
        <v>55</v>
      </c>
      <c r="BK124" s="298">
        <f t="shared" si="9"/>
        <v>0</v>
      </c>
      <c r="BL124" s="223" t="s">
        <v>63</v>
      </c>
      <c r="BM124" s="297" t="s">
        <v>1274</v>
      </c>
    </row>
    <row r="125" spans="2:65" s="339" customFormat="1" ht="24" customHeight="1" x14ac:dyDescent="0.2">
      <c r="B125" s="229"/>
      <c r="C125" s="288" t="s">
        <v>881</v>
      </c>
      <c r="D125" s="288" t="s">
        <v>1257</v>
      </c>
      <c r="E125" s="289" t="s">
        <v>1275</v>
      </c>
      <c r="F125" s="290" t="s">
        <v>1276</v>
      </c>
      <c r="G125" s="291" t="s">
        <v>217</v>
      </c>
      <c r="H125" s="292">
        <v>5</v>
      </c>
      <c r="I125" s="362"/>
      <c r="J125" s="293">
        <f t="shared" si="0"/>
        <v>0</v>
      </c>
      <c r="K125" s="290" t="s">
        <v>1260</v>
      </c>
      <c r="L125" s="229"/>
      <c r="M125" s="363" t="s">
        <v>259</v>
      </c>
      <c r="N125" s="294" t="s">
        <v>1219</v>
      </c>
      <c r="P125" s="295">
        <f t="shared" si="1"/>
        <v>0</v>
      </c>
      <c r="Q125" s="295">
        <v>0</v>
      </c>
      <c r="R125" s="295">
        <f t="shared" si="2"/>
        <v>0</v>
      </c>
      <c r="S125" s="295">
        <v>0</v>
      </c>
      <c r="T125" s="295">
        <f t="shared" si="3"/>
        <v>0</v>
      </c>
      <c r="U125" s="296" t="s">
        <v>259</v>
      </c>
      <c r="AR125" s="297" t="s">
        <v>63</v>
      </c>
      <c r="AT125" s="297" t="s">
        <v>1257</v>
      </c>
      <c r="AU125" s="297" t="s">
        <v>55</v>
      </c>
      <c r="AY125" s="223" t="s">
        <v>1256</v>
      </c>
      <c r="BE125" s="298">
        <f t="shared" si="4"/>
        <v>0</v>
      </c>
      <c r="BF125" s="298">
        <f t="shared" si="5"/>
        <v>0</v>
      </c>
      <c r="BG125" s="298">
        <f t="shared" si="6"/>
        <v>0</v>
      </c>
      <c r="BH125" s="298">
        <f t="shared" si="7"/>
        <v>0</v>
      </c>
      <c r="BI125" s="298">
        <f t="shared" si="8"/>
        <v>0</v>
      </c>
      <c r="BJ125" s="223" t="s">
        <v>55</v>
      </c>
      <c r="BK125" s="298">
        <f t="shared" si="9"/>
        <v>0</v>
      </c>
      <c r="BL125" s="223" t="s">
        <v>63</v>
      </c>
      <c r="BM125" s="297" t="s">
        <v>1277</v>
      </c>
    </row>
    <row r="126" spans="2:65" s="339" customFormat="1" ht="16.5" customHeight="1" x14ac:dyDescent="0.2">
      <c r="B126" s="229"/>
      <c r="C126" s="299" t="s">
        <v>882</v>
      </c>
      <c r="D126" s="299" t="s">
        <v>1262</v>
      </c>
      <c r="E126" s="300" t="s">
        <v>1278</v>
      </c>
      <c r="F126" s="301" t="s">
        <v>1279</v>
      </c>
      <c r="G126" s="302" t="s">
        <v>217</v>
      </c>
      <c r="H126" s="303">
        <v>5</v>
      </c>
      <c r="I126" s="364"/>
      <c r="J126" s="304">
        <f t="shared" si="0"/>
        <v>0</v>
      </c>
      <c r="K126" s="301" t="s">
        <v>1260</v>
      </c>
      <c r="L126" s="305"/>
      <c r="M126" s="365" t="s">
        <v>259</v>
      </c>
      <c r="N126" s="306" t="s">
        <v>1219</v>
      </c>
      <c r="P126" s="295">
        <f t="shared" si="1"/>
        <v>0</v>
      </c>
      <c r="Q126" s="295">
        <v>2.2000000000000001E-3</v>
      </c>
      <c r="R126" s="295">
        <f t="shared" si="2"/>
        <v>1.1000000000000001E-2</v>
      </c>
      <c r="S126" s="295">
        <v>0</v>
      </c>
      <c r="T126" s="295">
        <f t="shared" si="3"/>
        <v>0</v>
      </c>
      <c r="U126" s="296" t="s">
        <v>259</v>
      </c>
      <c r="AR126" s="297" t="s">
        <v>883</v>
      </c>
      <c r="AT126" s="297" t="s">
        <v>1262</v>
      </c>
      <c r="AU126" s="297" t="s">
        <v>55</v>
      </c>
      <c r="AY126" s="223" t="s">
        <v>1256</v>
      </c>
      <c r="BE126" s="298">
        <f t="shared" si="4"/>
        <v>0</v>
      </c>
      <c r="BF126" s="298">
        <f t="shared" si="5"/>
        <v>0</v>
      </c>
      <c r="BG126" s="298">
        <f t="shared" si="6"/>
        <v>0</v>
      </c>
      <c r="BH126" s="298">
        <f t="shared" si="7"/>
        <v>0</v>
      </c>
      <c r="BI126" s="298">
        <f t="shared" si="8"/>
        <v>0</v>
      </c>
      <c r="BJ126" s="223" t="s">
        <v>55</v>
      </c>
      <c r="BK126" s="298">
        <f t="shared" si="9"/>
        <v>0</v>
      </c>
      <c r="BL126" s="223" t="s">
        <v>63</v>
      </c>
      <c r="BM126" s="297" t="s">
        <v>1280</v>
      </c>
    </row>
    <row r="127" spans="2:65" s="339" customFormat="1" ht="24" customHeight="1" x14ac:dyDescent="0.2">
      <c r="B127" s="229"/>
      <c r="C127" s="299" t="s">
        <v>883</v>
      </c>
      <c r="D127" s="299" t="s">
        <v>1262</v>
      </c>
      <c r="E127" s="300" t="s">
        <v>1281</v>
      </c>
      <c r="F127" s="301" t="s">
        <v>1282</v>
      </c>
      <c r="G127" s="302" t="s">
        <v>217</v>
      </c>
      <c r="H127" s="303">
        <v>10</v>
      </c>
      <c r="I127" s="364"/>
      <c r="J127" s="304">
        <f t="shared" si="0"/>
        <v>0</v>
      </c>
      <c r="K127" s="301" t="s">
        <v>1260</v>
      </c>
      <c r="L127" s="305"/>
      <c r="M127" s="365" t="s">
        <v>259</v>
      </c>
      <c r="N127" s="306" t="s">
        <v>1219</v>
      </c>
      <c r="P127" s="295">
        <f t="shared" si="1"/>
        <v>0</v>
      </c>
      <c r="Q127" s="295">
        <v>3.8000000000000002E-4</v>
      </c>
      <c r="R127" s="295">
        <f t="shared" si="2"/>
        <v>3.8000000000000004E-3</v>
      </c>
      <c r="S127" s="295">
        <v>0</v>
      </c>
      <c r="T127" s="295">
        <f t="shared" si="3"/>
        <v>0</v>
      </c>
      <c r="U127" s="296" t="s">
        <v>259</v>
      </c>
      <c r="AR127" s="297" t="s">
        <v>883</v>
      </c>
      <c r="AT127" s="297" t="s">
        <v>1262</v>
      </c>
      <c r="AU127" s="297" t="s">
        <v>55</v>
      </c>
      <c r="AY127" s="223" t="s">
        <v>1256</v>
      </c>
      <c r="BE127" s="298">
        <f t="shared" si="4"/>
        <v>0</v>
      </c>
      <c r="BF127" s="298">
        <f t="shared" si="5"/>
        <v>0</v>
      </c>
      <c r="BG127" s="298">
        <f t="shared" si="6"/>
        <v>0</v>
      </c>
      <c r="BH127" s="298">
        <f t="shared" si="7"/>
        <v>0</v>
      </c>
      <c r="BI127" s="298">
        <f t="shared" si="8"/>
        <v>0</v>
      </c>
      <c r="BJ127" s="223" t="s">
        <v>55</v>
      </c>
      <c r="BK127" s="298">
        <f t="shared" si="9"/>
        <v>0</v>
      </c>
      <c r="BL127" s="223" t="s">
        <v>63</v>
      </c>
      <c r="BM127" s="297" t="s">
        <v>1283</v>
      </c>
    </row>
    <row r="128" spans="2:65" s="279" customFormat="1" ht="25.9" customHeight="1" x14ac:dyDescent="0.2">
      <c r="B128" s="278"/>
      <c r="D128" s="280" t="s">
        <v>1252</v>
      </c>
      <c r="E128" s="281" t="s">
        <v>1284</v>
      </c>
      <c r="F128" s="281" t="s">
        <v>1285</v>
      </c>
      <c r="I128" s="361"/>
      <c r="J128" s="282">
        <f>BK128</f>
        <v>0</v>
      </c>
      <c r="L128" s="278"/>
      <c r="M128" s="283"/>
      <c r="P128" s="284">
        <f>SUM(P129:P144)</f>
        <v>0</v>
      </c>
      <c r="R128" s="284">
        <f>SUM(R129:R144)</f>
        <v>0.116935</v>
      </c>
      <c r="T128" s="284">
        <f>SUM(T129:T144)</f>
        <v>0</v>
      </c>
      <c r="U128" s="285"/>
      <c r="AR128" s="280" t="s">
        <v>55</v>
      </c>
      <c r="AT128" s="286" t="s">
        <v>1252</v>
      </c>
      <c r="AU128" s="286" t="s">
        <v>1255</v>
      </c>
      <c r="AY128" s="280" t="s">
        <v>1256</v>
      </c>
      <c r="BK128" s="287">
        <f>SUM(BK129:BK144)</f>
        <v>0</v>
      </c>
    </row>
    <row r="129" spans="2:65" s="339" customFormat="1" ht="24" customHeight="1" x14ac:dyDescent="0.2">
      <c r="B129" s="229"/>
      <c r="C129" s="288" t="s">
        <v>1286</v>
      </c>
      <c r="D129" s="288" t="s">
        <v>1257</v>
      </c>
      <c r="E129" s="289" t="s">
        <v>1287</v>
      </c>
      <c r="F129" s="290" t="s">
        <v>1288</v>
      </c>
      <c r="G129" s="291" t="s">
        <v>185</v>
      </c>
      <c r="H129" s="292">
        <v>104</v>
      </c>
      <c r="I129" s="362"/>
      <c r="J129" s="293">
        <f>ROUND(I129*H129,2)</f>
        <v>0</v>
      </c>
      <c r="K129" s="290" t="s">
        <v>1260</v>
      </c>
      <c r="L129" s="229"/>
      <c r="M129" s="363" t="s">
        <v>259</v>
      </c>
      <c r="N129" s="294" t="s">
        <v>1219</v>
      </c>
      <c r="P129" s="295">
        <f>O129*H129</f>
        <v>0</v>
      </c>
      <c r="Q129" s="295">
        <v>0</v>
      </c>
      <c r="R129" s="295">
        <f>Q129*H129</f>
        <v>0</v>
      </c>
      <c r="S129" s="295">
        <v>0</v>
      </c>
      <c r="T129" s="295">
        <f>S129*H129</f>
        <v>0</v>
      </c>
      <c r="U129" s="296" t="s">
        <v>259</v>
      </c>
      <c r="AR129" s="297" t="s">
        <v>63</v>
      </c>
      <c r="AT129" s="297" t="s">
        <v>1257</v>
      </c>
      <c r="AU129" s="297" t="s">
        <v>55</v>
      </c>
      <c r="AY129" s="223" t="s">
        <v>1256</v>
      </c>
      <c r="BE129" s="298">
        <f>IF(N129="základní",J129,0)</f>
        <v>0</v>
      </c>
      <c r="BF129" s="298">
        <f>IF(N129="snížená",J129,0)</f>
        <v>0</v>
      </c>
      <c r="BG129" s="298">
        <f>IF(N129="zákl. přenesená",J129,0)</f>
        <v>0</v>
      </c>
      <c r="BH129" s="298">
        <f>IF(N129="sníž. přenesená",J129,0)</f>
        <v>0</v>
      </c>
      <c r="BI129" s="298">
        <f>IF(N129="nulová",J129,0)</f>
        <v>0</v>
      </c>
      <c r="BJ129" s="223" t="s">
        <v>55</v>
      </c>
      <c r="BK129" s="298">
        <f>ROUND(I129*H129,2)</f>
        <v>0</v>
      </c>
      <c r="BL129" s="223" t="s">
        <v>63</v>
      </c>
      <c r="BM129" s="297" t="s">
        <v>1289</v>
      </c>
    </row>
    <row r="130" spans="2:65" s="339" customFormat="1" ht="16.5" customHeight="1" x14ac:dyDescent="0.2">
      <c r="B130" s="229"/>
      <c r="C130" s="299" t="s">
        <v>1290</v>
      </c>
      <c r="D130" s="299" t="s">
        <v>1262</v>
      </c>
      <c r="E130" s="300" t="s">
        <v>1291</v>
      </c>
      <c r="F130" s="301" t="s">
        <v>1292</v>
      </c>
      <c r="G130" s="302" t="s">
        <v>768</v>
      </c>
      <c r="H130" s="303">
        <v>14</v>
      </c>
      <c r="I130" s="364"/>
      <c r="J130" s="304">
        <f>ROUND(I130*H130,2)</f>
        <v>0</v>
      </c>
      <c r="K130" s="301" t="s">
        <v>1260</v>
      </c>
      <c r="L130" s="305"/>
      <c r="M130" s="365" t="s">
        <v>259</v>
      </c>
      <c r="N130" s="306" t="s">
        <v>1219</v>
      </c>
      <c r="P130" s="295">
        <f>O130*H130</f>
        <v>0</v>
      </c>
      <c r="Q130" s="295">
        <v>1E-3</v>
      </c>
      <c r="R130" s="295">
        <f>Q130*H130</f>
        <v>1.4E-2</v>
      </c>
      <c r="S130" s="295">
        <v>0</v>
      </c>
      <c r="T130" s="295">
        <f>S130*H130</f>
        <v>0</v>
      </c>
      <c r="U130" s="296" t="s">
        <v>259</v>
      </c>
      <c r="AR130" s="297" t="s">
        <v>883</v>
      </c>
      <c r="AT130" s="297" t="s">
        <v>1262</v>
      </c>
      <c r="AU130" s="297" t="s">
        <v>55</v>
      </c>
      <c r="AY130" s="223" t="s">
        <v>1256</v>
      </c>
      <c r="BE130" s="298">
        <f>IF(N130="základní",J130,0)</f>
        <v>0</v>
      </c>
      <c r="BF130" s="298">
        <f>IF(N130="snížená",J130,0)</f>
        <v>0</v>
      </c>
      <c r="BG130" s="298">
        <f>IF(N130="zákl. přenesená",J130,0)</f>
        <v>0</v>
      </c>
      <c r="BH130" s="298">
        <f>IF(N130="sníž. přenesená",J130,0)</f>
        <v>0</v>
      </c>
      <c r="BI130" s="298">
        <f>IF(N130="nulová",J130,0)</f>
        <v>0</v>
      </c>
      <c r="BJ130" s="223" t="s">
        <v>55</v>
      </c>
      <c r="BK130" s="298">
        <f>ROUND(I130*H130,2)</f>
        <v>0</v>
      </c>
      <c r="BL130" s="223" t="s">
        <v>63</v>
      </c>
      <c r="BM130" s="297" t="s">
        <v>1293</v>
      </c>
    </row>
    <row r="131" spans="2:65" s="339" customFormat="1" ht="19.5" x14ac:dyDescent="0.2">
      <c r="B131" s="229"/>
      <c r="D131" s="307" t="s">
        <v>1294</v>
      </c>
      <c r="F131" s="308" t="s">
        <v>1295</v>
      </c>
      <c r="I131" s="346"/>
      <c r="L131" s="229"/>
      <c r="M131" s="309"/>
      <c r="U131" s="310"/>
      <c r="AT131" s="223" t="s">
        <v>1294</v>
      </c>
      <c r="AU131" s="223" t="s">
        <v>55</v>
      </c>
    </row>
    <row r="132" spans="2:65" s="339" customFormat="1" ht="24" customHeight="1" x14ac:dyDescent="0.2">
      <c r="B132" s="229"/>
      <c r="C132" s="299" t="s">
        <v>1296</v>
      </c>
      <c r="D132" s="299" t="s">
        <v>1262</v>
      </c>
      <c r="E132" s="300" t="s">
        <v>1297</v>
      </c>
      <c r="F132" s="301" t="s">
        <v>1298</v>
      </c>
      <c r="G132" s="302" t="s">
        <v>217</v>
      </c>
      <c r="H132" s="303">
        <v>104</v>
      </c>
      <c r="I132" s="364"/>
      <c r="J132" s="304">
        <f>ROUND(I132*H132,2)</f>
        <v>0</v>
      </c>
      <c r="K132" s="301" t="s">
        <v>1260</v>
      </c>
      <c r="L132" s="305"/>
      <c r="M132" s="365" t="s">
        <v>259</v>
      </c>
      <c r="N132" s="306" t="s">
        <v>1219</v>
      </c>
      <c r="P132" s="295">
        <f>O132*H132</f>
        <v>0</v>
      </c>
      <c r="Q132" s="295">
        <v>2.9999999999999997E-4</v>
      </c>
      <c r="R132" s="295">
        <f>Q132*H132</f>
        <v>3.1199999999999999E-2</v>
      </c>
      <c r="S132" s="295">
        <v>0</v>
      </c>
      <c r="T132" s="295">
        <f>S132*H132</f>
        <v>0</v>
      </c>
      <c r="U132" s="296" t="s">
        <v>259</v>
      </c>
      <c r="AR132" s="297" t="s">
        <v>883</v>
      </c>
      <c r="AT132" s="297" t="s">
        <v>1262</v>
      </c>
      <c r="AU132" s="297" t="s">
        <v>55</v>
      </c>
      <c r="AY132" s="223" t="s">
        <v>1256</v>
      </c>
      <c r="BE132" s="298">
        <f>IF(N132="základní",J132,0)</f>
        <v>0</v>
      </c>
      <c r="BF132" s="298">
        <f>IF(N132="snížená",J132,0)</f>
        <v>0</v>
      </c>
      <c r="BG132" s="298">
        <f>IF(N132="zákl. přenesená",J132,0)</f>
        <v>0</v>
      </c>
      <c r="BH132" s="298">
        <f>IF(N132="sníž. přenesená",J132,0)</f>
        <v>0</v>
      </c>
      <c r="BI132" s="298">
        <f>IF(N132="nulová",J132,0)</f>
        <v>0</v>
      </c>
      <c r="BJ132" s="223" t="s">
        <v>55</v>
      </c>
      <c r="BK132" s="298">
        <f>ROUND(I132*H132,2)</f>
        <v>0</v>
      </c>
      <c r="BL132" s="223" t="s">
        <v>63</v>
      </c>
      <c r="BM132" s="297" t="s">
        <v>1299</v>
      </c>
    </row>
    <row r="133" spans="2:65" s="339" customFormat="1" ht="19.5" x14ac:dyDescent="0.2">
      <c r="B133" s="229"/>
      <c r="D133" s="307" t="s">
        <v>1294</v>
      </c>
      <c r="F133" s="308" t="s">
        <v>1300</v>
      </c>
      <c r="I133" s="346"/>
      <c r="L133" s="229"/>
      <c r="M133" s="309"/>
      <c r="U133" s="310"/>
      <c r="AT133" s="223" t="s">
        <v>1294</v>
      </c>
      <c r="AU133" s="223" t="s">
        <v>55</v>
      </c>
    </row>
    <row r="134" spans="2:65" s="339" customFormat="1" ht="24" customHeight="1" x14ac:dyDescent="0.2">
      <c r="B134" s="229"/>
      <c r="C134" s="288" t="s">
        <v>1301</v>
      </c>
      <c r="D134" s="288" t="s">
        <v>1257</v>
      </c>
      <c r="E134" s="289" t="s">
        <v>1287</v>
      </c>
      <c r="F134" s="290" t="s">
        <v>1288</v>
      </c>
      <c r="G134" s="291" t="s">
        <v>185</v>
      </c>
      <c r="H134" s="292">
        <v>65</v>
      </c>
      <c r="I134" s="362"/>
      <c r="J134" s="293">
        <f>ROUND(I134*H134,2)</f>
        <v>0</v>
      </c>
      <c r="K134" s="290" t="s">
        <v>1260</v>
      </c>
      <c r="L134" s="229"/>
      <c r="M134" s="363" t="s">
        <v>259</v>
      </c>
      <c r="N134" s="294" t="s">
        <v>1219</v>
      </c>
      <c r="P134" s="295">
        <f>O134*H134</f>
        <v>0</v>
      </c>
      <c r="Q134" s="295">
        <v>0</v>
      </c>
      <c r="R134" s="295">
        <f>Q134*H134</f>
        <v>0</v>
      </c>
      <c r="S134" s="295">
        <v>0</v>
      </c>
      <c r="T134" s="295">
        <f>S134*H134</f>
        <v>0</v>
      </c>
      <c r="U134" s="296" t="s">
        <v>259</v>
      </c>
      <c r="AR134" s="297" t="s">
        <v>63</v>
      </c>
      <c r="AT134" s="297" t="s">
        <v>1257</v>
      </c>
      <c r="AU134" s="297" t="s">
        <v>55</v>
      </c>
      <c r="AY134" s="223" t="s">
        <v>1256</v>
      </c>
      <c r="BE134" s="298">
        <f>IF(N134="základní",J134,0)</f>
        <v>0</v>
      </c>
      <c r="BF134" s="298">
        <f>IF(N134="snížená",J134,0)</f>
        <v>0</v>
      </c>
      <c r="BG134" s="298">
        <f>IF(N134="zákl. přenesená",J134,0)</f>
        <v>0</v>
      </c>
      <c r="BH134" s="298">
        <f>IF(N134="sníž. přenesená",J134,0)</f>
        <v>0</v>
      </c>
      <c r="BI134" s="298">
        <f>IF(N134="nulová",J134,0)</f>
        <v>0</v>
      </c>
      <c r="BJ134" s="223" t="s">
        <v>55</v>
      </c>
      <c r="BK134" s="298">
        <f>ROUND(I134*H134,2)</f>
        <v>0</v>
      </c>
      <c r="BL134" s="223" t="s">
        <v>63</v>
      </c>
      <c r="BM134" s="297" t="s">
        <v>1302</v>
      </c>
    </row>
    <row r="135" spans="2:65" s="339" customFormat="1" ht="16.5" customHeight="1" x14ac:dyDescent="0.2">
      <c r="B135" s="229"/>
      <c r="C135" s="299" t="s">
        <v>1303</v>
      </c>
      <c r="D135" s="299" t="s">
        <v>1262</v>
      </c>
      <c r="E135" s="300" t="s">
        <v>1291</v>
      </c>
      <c r="F135" s="301" t="s">
        <v>1292</v>
      </c>
      <c r="G135" s="302" t="s">
        <v>768</v>
      </c>
      <c r="H135" s="303">
        <v>8.7750000000000004</v>
      </c>
      <c r="I135" s="364"/>
      <c r="J135" s="304">
        <f>ROUND(I135*H135,2)</f>
        <v>0</v>
      </c>
      <c r="K135" s="301" t="s">
        <v>1260</v>
      </c>
      <c r="L135" s="305"/>
      <c r="M135" s="365" t="s">
        <v>259</v>
      </c>
      <c r="N135" s="306" t="s">
        <v>1219</v>
      </c>
      <c r="P135" s="295">
        <f>O135*H135</f>
        <v>0</v>
      </c>
      <c r="Q135" s="295">
        <v>1E-3</v>
      </c>
      <c r="R135" s="295">
        <f>Q135*H135</f>
        <v>8.7749999999999998E-3</v>
      </c>
      <c r="S135" s="295">
        <v>0</v>
      </c>
      <c r="T135" s="295">
        <f>S135*H135</f>
        <v>0</v>
      </c>
      <c r="U135" s="296" t="s">
        <v>259</v>
      </c>
      <c r="AR135" s="297" t="s">
        <v>883</v>
      </c>
      <c r="AT135" s="297" t="s">
        <v>1262</v>
      </c>
      <c r="AU135" s="297" t="s">
        <v>55</v>
      </c>
      <c r="AY135" s="223" t="s">
        <v>1256</v>
      </c>
      <c r="BE135" s="298">
        <f>IF(N135="základní",J135,0)</f>
        <v>0</v>
      </c>
      <c r="BF135" s="298">
        <f>IF(N135="snížená",J135,0)</f>
        <v>0</v>
      </c>
      <c r="BG135" s="298">
        <f>IF(N135="zákl. přenesená",J135,0)</f>
        <v>0</v>
      </c>
      <c r="BH135" s="298">
        <f>IF(N135="sníž. přenesená",J135,0)</f>
        <v>0</v>
      </c>
      <c r="BI135" s="298">
        <f>IF(N135="nulová",J135,0)</f>
        <v>0</v>
      </c>
      <c r="BJ135" s="223" t="s">
        <v>55</v>
      </c>
      <c r="BK135" s="298">
        <f>ROUND(I135*H135,2)</f>
        <v>0</v>
      </c>
      <c r="BL135" s="223" t="s">
        <v>63</v>
      </c>
      <c r="BM135" s="297" t="s">
        <v>1304</v>
      </c>
    </row>
    <row r="136" spans="2:65" s="339" customFormat="1" ht="19.5" x14ac:dyDescent="0.2">
      <c r="B136" s="229"/>
      <c r="D136" s="307" t="s">
        <v>1294</v>
      </c>
      <c r="F136" s="308" t="s">
        <v>1305</v>
      </c>
      <c r="I136" s="346"/>
      <c r="L136" s="229"/>
      <c r="M136" s="309"/>
      <c r="U136" s="310"/>
      <c r="AT136" s="223" t="s">
        <v>1294</v>
      </c>
      <c r="AU136" s="223" t="s">
        <v>55</v>
      </c>
    </row>
    <row r="137" spans="2:65" s="339" customFormat="1" ht="16.5" customHeight="1" x14ac:dyDescent="0.2">
      <c r="B137" s="229"/>
      <c r="C137" s="299" t="s">
        <v>1306</v>
      </c>
      <c r="D137" s="299" t="s">
        <v>1262</v>
      </c>
      <c r="E137" s="300" t="s">
        <v>1307</v>
      </c>
      <c r="F137" s="301" t="s">
        <v>1308</v>
      </c>
      <c r="G137" s="302" t="s">
        <v>217</v>
      </c>
      <c r="H137" s="303">
        <v>65</v>
      </c>
      <c r="I137" s="364"/>
      <c r="J137" s="304">
        <f t="shared" ref="J137:J144" si="10">ROUND(I137*H137,2)</f>
        <v>0</v>
      </c>
      <c r="K137" s="301" t="s">
        <v>1260</v>
      </c>
      <c r="L137" s="305"/>
      <c r="M137" s="365" t="s">
        <v>259</v>
      </c>
      <c r="N137" s="306" t="s">
        <v>1219</v>
      </c>
      <c r="P137" s="295">
        <f t="shared" ref="P137:P144" si="11">O137*H137</f>
        <v>0</v>
      </c>
      <c r="Q137" s="295">
        <v>1.2E-4</v>
      </c>
      <c r="R137" s="295">
        <f t="shared" ref="R137:R144" si="12">Q137*H137</f>
        <v>7.8000000000000005E-3</v>
      </c>
      <c r="S137" s="295">
        <v>0</v>
      </c>
      <c r="T137" s="295">
        <f t="shared" ref="T137:T144" si="13">S137*H137</f>
        <v>0</v>
      </c>
      <c r="U137" s="296" t="s">
        <v>259</v>
      </c>
      <c r="AR137" s="297" t="s">
        <v>883</v>
      </c>
      <c r="AT137" s="297" t="s">
        <v>1262</v>
      </c>
      <c r="AU137" s="297" t="s">
        <v>55</v>
      </c>
      <c r="AY137" s="223" t="s">
        <v>1256</v>
      </c>
      <c r="BE137" s="298">
        <f t="shared" ref="BE137:BE144" si="14">IF(N137="základní",J137,0)</f>
        <v>0</v>
      </c>
      <c r="BF137" s="298">
        <f t="shared" ref="BF137:BF144" si="15">IF(N137="snížená",J137,0)</f>
        <v>0</v>
      </c>
      <c r="BG137" s="298">
        <f t="shared" ref="BG137:BG144" si="16">IF(N137="zákl. přenesená",J137,0)</f>
        <v>0</v>
      </c>
      <c r="BH137" s="298">
        <f t="shared" ref="BH137:BH144" si="17">IF(N137="sníž. přenesená",J137,0)</f>
        <v>0</v>
      </c>
      <c r="BI137" s="298">
        <f t="shared" ref="BI137:BI144" si="18">IF(N137="nulová",J137,0)</f>
        <v>0</v>
      </c>
      <c r="BJ137" s="223" t="s">
        <v>55</v>
      </c>
      <c r="BK137" s="298">
        <f t="shared" ref="BK137:BK144" si="19">ROUND(I137*H137,2)</f>
        <v>0</v>
      </c>
      <c r="BL137" s="223" t="s">
        <v>63</v>
      </c>
      <c r="BM137" s="297" t="s">
        <v>1309</v>
      </c>
    </row>
    <row r="138" spans="2:65" s="339" customFormat="1" ht="16.5" customHeight="1" x14ac:dyDescent="0.2">
      <c r="B138" s="229"/>
      <c r="C138" s="288" t="s">
        <v>1310</v>
      </c>
      <c r="D138" s="288" t="s">
        <v>1257</v>
      </c>
      <c r="E138" s="289" t="s">
        <v>1266</v>
      </c>
      <c r="F138" s="290" t="s">
        <v>1267</v>
      </c>
      <c r="G138" s="291" t="s">
        <v>217</v>
      </c>
      <c r="H138" s="292">
        <v>57</v>
      </c>
      <c r="I138" s="362"/>
      <c r="J138" s="293">
        <f t="shared" si="10"/>
        <v>0</v>
      </c>
      <c r="K138" s="290" t="s">
        <v>1260</v>
      </c>
      <c r="L138" s="229"/>
      <c r="M138" s="363" t="s">
        <v>259</v>
      </c>
      <c r="N138" s="294" t="s">
        <v>1219</v>
      </c>
      <c r="P138" s="295">
        <f t="shared" si="11"/>
        <v>0</v>
      </c>
      <c r="Q138" s="295">
        <v>0</v>
      </c>
      <c r="R138" s="295">
        <f t="shared" si="12"/>
        <v>0</v>
      </c>
      <c r="S138" s="295">
        <v>0</v>
      </c>
      <c r="T138" s="295">
        <f t="shared" si="13"/>
        <v>0</v>
      </c>
      <c r="U138" s="296" t="s">
        <v>259</v>
      </c>
      <c r="AR138" s="297" t="s">
        <v>63</v>
      </c>
      <c r="AT138" s="297" t="s">
        <v>1257</v>
      </c>
      <c r="AU138" s="297" t="s">
        <v>55</v>
      </c>
      <c r="AY138" s="223" t="s">
        <v>1256</v>
      </c>
      <c r="BE138" s="298">
        <f t="shared" si="14"/>
        <v>0</v>
      </c>
      <c r="BF138" s="298">
        <f t="shared" si="15"/>
        <v>0</v>
      </c>
      <c r="BG138" s="298">
        <f t="shared" si="16"/>
        <v>0</v>
      </c>
      <c r="BH138" s="298">
        <f t="shared" si="17"/>
        <v>0</v>
      </c>
      <c r="BI138" s="298">
        <f t="shared" si="18"/>
        <v>0</v>
      </c>
      <c r="BJ138" s="223" t="s">
        <v>55</v>
      </c>
      <c r="BK138" s="298">
        <f t="shared" si="19"/>
        <v>0</v>
      </c>
      <c r="BL138" s="223" t="s">
        <v>63</v>
      </c>
      <c r="BM138" s="297" t="s">
        <v>1311</v>
      </c>
    </row>
    <row r="139" spans="2:65" s="339" customFormat="1" ht="16.5" customHeight="1" x14ac:dyDescent="0.2">
      <c r="B139" s="229"/>
      <c r="C139" s="299" t="s">
        <v>1312</v>
      </c>
      <c r="D139" s="299" t="s">
        <v>1262</v>
      </c>
      <c r="E139" s="300" t="s">
        <v>1313</v>
      </c>
      <c r="F139" s="301" t="s">
        <v>1314</v>
      </c>
      <c r="G139" s="302" t="s">
        <v>217</v>
      </c>
      <c r="H139" s="303">
        <v>40</v>
      </c>
      <c r="I139" s="364"/>
      <c r="J139" s="304">
        <f t="shared" si="10"/>
        <v>0</v>
      </c>
      <c r="K139" s="301" t="s">
        <v>1260</v>
      </c>
      <c r="L139" s="305"/>
      <c r="M139" s="365" t="s">
        <v>259</v>
      </c>
      <c r="N139" s="306" t="s">
        <v>1219</v>
      </c>
      <c r="P139" s="295">
        <f t="shared" si="11"/>
        <v>0</v>
      </c>
      <c r="Q139" s="295">
        <v>2.3000000000000001E-4</v>
      </c>
      <c r="R139" s="295">
        <f t="shared" si="12"/>
        <v>9.1999999999999998E-3</v>
      </c>
      <c r="S139" s="295">
        <v>0</v>
      </c>
      <c r="T139" s="295">
        <f t="shared" si="13"/>
        <v>0</v>
      </c>
      <c r="U139" s="296" t="s">
        <v>259</v>
      </c>
      <c r="AR139" s="297" t="s">
        <v>883</v>
      </c>
      <c r="AT139" s="297" t="s">
        <v>1262</v>
      </c>
      <c r="AU139" s="297" t="s">
        <v>55</v>
      </c>
      <c r="AY139" s="223" t="s">
        <v>1256</v>
      </c>
      <c r="BE139" s="298">
        <f t="shared" si="14"/>
        <v>0</v>
      </c>
      <c r="BF139" s="298">
        <f t="shared" si="15"/>
        <v>0</v>
      </c>
      <c r="BG139" s="298">
        <f t="shared" si="16"/>
        <v>0</v>
      </c>
      <c r="BH139" s="298">
        <f t="shared" si="17"/>
        <v>0</v>
      </c>
      <c r="BI139" s="298">
        <f t="shared" si="18"/>
        <v>0</v>
      </c>
      <c r="BJ139" s="223" t="s">
        <v>55</v>
      </c>
      <c r="BK139" s="298">
        <f t="shared" si="19"/>
        <v>0</v>
      </c>
      <c r="BL139" s="223" t="s">
        <v>63</v>
      </c>
      <c r="BM139" s="297" t="s">
        <v>1315</v>
      </c>
    </row>
    <row r="140" spans="2:65" s="339" customFormat="1" ht="16.5" customHeight="1" x14ac:dyDescent="0.2">
      <c r="B140" s="229"/>
      <c r="C140" s="299" t="s">
        <v>1316</v>
      </c>
      <c r="D140" s="299" t="s">
        <v>1262</v>
      </c>
      <c r="E140" s="300" t="s">
        <v>1317</v>
      </c>
      <c r="F140" s="301" t="s">
        <v>1318</v>
      </c>
      <c r="G140" s="302" t="s">
        <v>217</v>
      </c>
      <c r="H140" s="303">
        <v>2</v>
      </c>
      <c r="I140" s="364"/>
      <c r="J140" s="304">
        <f t="shared" si="10"/>
        <v>0</v>
      </c>
      <c r="K140" s="301" t="s">
        <v>1260</v>
      </c>
      <c r="L140" s="305"/>
      <c r="M140" s="365" t="s">
        <v>259</v>
      </c>
      <c r="N140" s="306" t="s">
        <v>1219</v>
      </c>
      <c r="P140" s="295">
        <f t="shared" si="11"/>
        <v>0</v>
      </c>
      <c r="Q140" s="295">
        <v>1.2999999999999999E-4</v>
      </c>
      <c r="R140" s="295">
        <f t="shared" si="12"/>
        <v>2.5999999999999998E-4</v>
      </c>
      <c r="S140" s="295">
        <v>0</v>
      </c>
      <c r="T140" s="295">
        <f t="shared" si="13"/>
        <v>0</v>
      </c>
      <c r="U140" s="296" t="s">
        <v>259</v>
      </c>
      <c r="AR140" s="297" t="s">
        <v>883</v>
      </c>
      <c r="AT140" s="297" t="s">
        <v>1262</v>
      </c>
      <c r="AU140" s="297" t="s">
        <v>55</v>
      </c>
      <c r="AY140" s="223" t="s">
        <v>1256</v>
      </c>
      <c r="BE140" s="298">
        <f t="shared" si="14"/>
        <v>0</v>
      </c>
      <c r="BF140" s="298">
        <f t="shared" si="15"/>
        <v>0</v>
      </c>
      <c r="BG140" s="298">
        <f t="shared" si="16"/>
        <v>0</v>
      </c>
      <c r="BH140" s="298">
        <f t="shared" si="17"/>
        <v>0</v>
      </c>
      <c r="BI140" s="298">
        <f t="shared" si="18"/>
        <v>0</v>
      </c>
      <c r="BJ140" s="223" t="s">
        <v>55</v>
      </c>
      <c r="BK140" s="298">
        <f t="shared" si="19"/>
        <v>0</v>
      </c>
      <c r="BL140" s="223" t="s">
        <v>63</v>
      </c>
      <c r="BM140" s="297" t="s">
        <v>1319</v>
      </c>
    </row>
    <row r="141" spans="2:65" s="339" customFormat="1" ht="16.5" customHeight="1" x14ac:dyDescent="0.2">
      <c r="B141" s="229"/>
      <c r="C141" s="299" t="s">
        <v>1320</v>
      </c>
      <c r="D141" s="299" t="s">
        <v>1262</v>
      </c>
      <c r="E141" s="300" t="s">
        <v>1321</v>
      </c>
      <c r="F141" s="301" t="s">
        <v>1322</v>
      </c>
      <c r="G141" s="302" t="s">
        <v>217</v>
      </c>
      <c r="H141" s="303">
        <v>15</v>
      </c>
      <c r="I141" s="364"/>
      <c r="J141" s="304">
        <f t="shared" si="10"/>
        <v>0</v>
      </c>
      <c r="K141" s="301" t="s">
        <v>1260</v>
      </c>
      <c r="L141" s="305"/>
      <c r="M141" s="365" t="s">
        <v>259</v>
      </c>
      <c r="N141" s="306" t="s">
        <v>1219</v>
      </c>
      <c r="P141" s="295">
        <f t="shared" si="11"/>
        <v>0</v>
      </c>
      <c r="Q141" s="295">
        <v>1.6000000000000001E-4</v>
      </c>
      <c r="R141" s="295">
        <f t="shared" si="12"/>
        <v>2.4000000000000002E-3</v>
      </c>
      <c r="S141" s="295">
        <v>0</v>
      </c>
      <c r="T141" s="295">
        <f t="shared" si="13"/>
        <v>0</v>
      </c>
      <c r="U141" s="296" t="s">
        <v>259</v>
      </c>
      <c r="AR141" s="297" t="s">
        <v>883</v>
      </c>
      <c r="AT141" s="297" t="s">
        <v>1262</v>
      </c>
      <c r="AU141" s="297" t="s">
        <v>55</v>
      </c>
      <c r="AY141" s="223" t="s">
        <v>1256</v>
      </c>
      <c r="BE141" s="298">
        <f t="shared" si="14"/>
        <v>0</v>
      </c>
      <c r="BF141" s="298">
        <f t="shared" si="15"/>
        <v>0</v>
      </c>
      <c r="BG141" s="298">
        <f t="shared" si="16"/>
        <v>0</v>
      </c>
      <c r="BH141" s="298">
        <f t="shared" si="17"/>
        <v>0</v>
      </c>
      <c r="BI141" s="298">
        <f t="shared" si="18"/>
        <v>0</v>
      </c>
      <c r="BJ141" s="223" t="s">
        <v>55</v>
      </c>
      <c r="BK141" s="298">
        <f t="shared" si="19"/>
        <v>0</v>
      </c>
      <c r="BL141" s="223" t="s">
        <v>63</v>
      </c>
      <c r="BM141" s="297" t="s">
        <v>1323</v>
      </c>
    </row>
    <row r="142" spans="2:65" s="339" customFormat="1" ht="16.5" customHeight="1" x14ac:dyDescent="0.2">
      <c r="B142" s="229"/>
      <c r="C142" s="288" t="s">
        <v>1324</v>
      </c>
      <c r="D142" s="288" t="s">
        <v>1257</v>
      </c>
      <c r="E142" s="289" t="s">
        <v>1325</v>
      </c>
      <c r="F142" s="290" t="s">
        <v>1326</v>
      </c>
      <c r="G142" s="291" t="s">
        <v>217</v>
      </c>
      <c r="H142" s="292">
        <v>9</v>
      </c>
      <c r="I142" s="362"/>
      <c r="J142" s="293">
        <f t="shared" si="10"/>
        <v>0</v>
      </c>
      <c r="K142" s="290" t="s">
        <v>1260</v>
      </c>
      <c r="L142" s="229"/>
      <c r="M142" s="363" t="s">
        <v>259</v>
      </c>
      <c r="N142" s="294" t="s">
        <v>1219</v>
      </c>
      <c r="P142" s="295">
        <f t="shared" si="11"/>
        <v>0</v>
      </c>
      <c r="Q142" s="295">
        <v>0</v>
      </c>
      <c r="R142" s="295">
        <f t="shared" si="12"/>
        <v>0</v>
      </c>
      <c r="S142" s="295">
        <v>0</v>
      </c>
      <c r="T142" s="295">
        <f t="shared" si="13"/>
        <v>0</v>
      </c>
      <c r="U142" s="296" t="s">
        <v>259</v>
      </c>
      <c r="AR142" s="297" t="s">
        <v>63</v>
      </c>
      <c r="AT142" s="297" t="s">
        <v>1257</v>
      </c>
      <c r="AU142" s="297" t="s">
        <v>55</v>
      </c>
      <c r="AY142" s="223" t="s">
        <v>1256</v>
      </c>
      <c r="BE142" s="298">
        <f t="shared" si="14"/>
        <v>0</v>
      </c>
      <c r="BF142" s="298">
        <f t="shared" si="15"/>
        <v>0</v>
      </c>
      <c r="BG142" s="298">
        <f t="shared" si="16"/>
        <v>0</v>
      </c>
      <c r="BH142" s="298">
        <f t="shared" si="17"/>
        <v>0</v>
      </c>
      <c r="BI142" s="298">
        <f t="shared" si="18"/>
        <v>0</v>
      </c>
      <c r="BJ142" s="223" t="s">
        <v>55</v>
      </c>
      <c r="BK142" s="298">
        <f t="shared" si="19"/>
        <v>0</v>
      </c>
      <c r="BL142" s="223" t="s">
        <v>63</v>
      </c>
      <c r="BM142" s="297" t="s">
        <v>1327</v>
      </c>
    </row>
    <row r="143" spans="2:65" s="339" customFormat="1" ht="16.5" customHeight="1" x14ac:dyDescent="0.2">
      <c r="B143" s="229"/>
      <c r="C143" s="299" t="s">
        <v>1328</v>
      </c>
      <c r="D143" s="299" t="s">
        <v>1262</v>
      </c>
      <c r="E143" s="300" t="s">
        <v>1329</v>
      </c>
      <c r="F143" s="301" t="s">
        <v>1330</v>
      </c>
      <c r="G143" s="302" t="s">
        <v>217</v>
      </c>
      <c r="H143" s="303">
        <v>8</v>
      </c>
      <c r="I143" s="364"/>
      <c r="J143" s="304">
        <f t="shared" si="10"/>
        <v>0</v>
      </c>
      <c r="K143" s="301" t="s">
        <v>1260</v>
      </c>
      <c r="L143" s="305"/>
      <c r="M143" s="365" t="s">
        <v>259</v>
      </c>
      <c r="N143" s="306" t="s">
        <v>1219</v>
      </c>
      <c r="P143" s="295">
        <f t="shared" si="11"/>
        <v>0</v>
      </c>
      <c r="Q143" s="295">
        <v>4.5500000000000002E-3</v>
      </c>
      <c r="R143" s="295">
        <f t="shared" si="12"/>
        <v>3.6400000000000002E-2</v>
      </c>
      <c r="S143" s="295">
        <v>0</v>
      </c>
      <c r="T143" s="295">
        <f t="shared" si="13"/>
        <v>0</v>
      </c>
      <c r="U143" s="296" t="s">
        <v>259</v>
      </c>
      <c r="AR143" s="297" t="s">
        <v>883</v>
      </c>
      <c r="AT143" s="297" t="s">
        <v>1262</v>
      </c>
      <c r="AU143" s="297" t="s">
        <v>55</v>
      </c>
      <c r="AY143" s="223" t="s">
        <v>1256</v>
      </c>
      <c r="BE143" s="298">
        <f t="shared" si="14"/>
        <v>0</v>
      </c>
      <c r="BF143" s="298">
        <f t="shared" si="15"/>
        <v>0</v>
      </c>
      <c r="BG143" s="298">
        <f t="shared" si="16"/>
        <v>0</v>
      </c>
      <c r="BH143" s="298">
        <f t="shared" si="17"/>
        <v>0</v>
      </c>
      <c r="BI143" s="298">
        <f t="shared" si="18"/>
        <v>0</v>
      </c>
      <c r="BJ143" s="223" t="s">
        <v>55</v>
      </c>
      <c r="BK143" s="298">
        <f t="shared" si="19"/>
        <v>0</v>
      </c>
      <c r="BL143" s="223" t="s">
        <v>63</v>
      </c>
      <c r="BM143" s="297" t="s">
        <v>1331</v>
      </c>
    </row>
    <row r="144" spans="2:65" s="339" customFormat="1" ht="16.5" customHeight="1" x14ac:dyDescent="0.2">
      <c r="B144" s="229"/>
      <c r="C144" s="299" t="s">
        <v>1332</v>
      </c>
      <c r="D144" s="299" t="s">
        <v>1262</v>
      </c>
      <c r="E144" s="300" t="s">
        <v>1333</v>
      </c>
      <c r="F144" s="301" t="s">
        <v>1334</v>
      </c>
      <c r="G144" s="302" t="s">
        <v>217</v>
      </c>
      <c r="H144" s="303">
        <v>1</v>
      </c>
      <c r="I144" s="364"/>
      <c r="J144" s="304">
        <f t="shared" si="10"/>
        <v>0</v>
      </c>
      <c r="K144" s="301" t="s">
        <v>1260</v>
      </c>
      <c r="L144" s="305"/>
      <c r="M144" s="366" t="s">
        <v>259</v>
      </c>
      <c r="N144" s="311" t="s">
        <v>1219</v>
      </c>
      <c r="O144" s="367"/>
      <c r="P144" s="312">
        <f t="shared" si="11"/>
        <v>0</v>
      </c>
      <c r="Q144" s="312">
        <v>6.8999999999999999E-3</v>
      </c>
      <c r="R144" s="312">
        <f t="shared" si="12"/>
        <v>6.8999999999999999E-3</v>
      </c>
      <c r="S144" s="312">
        <v>0</v>
      </c>
      <c r="T144" s="312">
        <f t="shared" si="13"/>
        <v>0</v>
      </c>
      <c r="U144" s="313" t="s">
        <v>259</v>
      </c>
      <c r="AR144" s="297" t="s">
        <v>883</v>
      </c>
      <c r="AT144" s="297" t="s">
        <v>1262</v>
      </c>
      <c r="AU144" s="297" t="s">
        <v>55</v>
      </c>
      <c r="AY144" s="223" t="s">
        <v>1256</v>
      </c>
      <c r="BE144" s="298">
        <f t="shared" si="14"/>
        <v>0</v>
      </c>
      <c r="BF144" s="298">
        <f t="shared" si="15"/>
        <v>0</v>
      </c>
      <c r="BG144" s="298">
        <f t="shared" si="16"/>
        <v>0</v>
      </c>
      <c r="BH144" s="298">
        <f t="shared" si="17"/>
        <v>0</v>
      </c>
      <c r="BI144" s="298">
        <f t="shared" si="18"/>
        <v>0</v>
      </c>
      <c r="BJ144" s="223" t="s">
        <v>55</v>
      </c>
      <c r="BK144" s="298">
        <f t="shared" si="19"/>
        <v>0</v>
      </c>
      <c r="BL144" s="223" t="s">
        <v>63</v>
      </c>
      <c r="BM144" s="297" t="s">
        <v>1335</v>
      </c>
    </row>
    <row r="145" spans="2:12" s="339" customFormat="1" ht="6.95" customHeight="1" x14ac:dyDescent="0.2">
      <c r="B145" s="252"/>
      <c r="C145" s="253"/>
      <c r="D145" s="253"/>
      <c r="E145" s="253"/>
      <c r="F145" s="253"/>
      <c r="G145" s="253"/>
      <c r="H145" s="253"/>
      <c r="I145" s="356"/>
      <c r="J145" s="253"/>
      <c r="K145" s="253"/>
      <c r="L145" s="229"/>
    </row>
  </sheetData>
  <sheetProtection algorithmName="SHA-512" hashValue="3dBBFOwEHEpw7onWUwv/cF6CP6sTWIXs611ZBzeR3p3T+GFqG41BcCVUXXOIllfPJrIjw/LMA5HDtEEi6l4IJQ==" saltValue="pWzsv+g0XldxLHHI7CmiPh9rqjiovKVGVnvnwNrc6J4RjX+nBaWdfhXseWC/V0MOa1hQOI2mAwWCwDZiahnX/g==" spinCount="100000" sheet="1" objects="1" scenarios="1" formatColumns="0" formatRows="0" autoFilter="0"/>
  <autoFilter ref="C117:K144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B2:BM127"/>
  <sheetViews>
    <sheetView showGridLines="0" workbookViewId="0">
      <selection activeCell="AI81" sqref="AI81"/>
    </sheetView>
  </sheetViews>
  <sheetFormatPr defaultColWidth="8.85546875" defaultRowHeight="11.25" x14ac:dyDescent="0.2"/>
  <cols>
    <col min="1" max="1" width="6.42578125" style="341" customWidth="1"/>
    <col min="2" max="2" width="1.28515625" style="341" customWidth="1"/>
    <col min="3" max="4" width="3.28515625" style="341" customWidth="1"/>
    <col min="5" max="5" width="13.28515625" style="341" customWidth="1"/>
    <col min="6" max="6" width="39.5703125" style="341" customWidth="1"/>
    <col min="7" max="7" width="5.42578125" style="341" customWidth="1"/>
    <col min="8" max="8" width="8.85546875" style="341" customWidth="1"/>
    <col min="9" max="9" width="15.7109375" style="344" customWidth="1"/>
    <col min="10" max="11" width="15.7109375" style="341" customWidth="1"/>
    <col min="12" max="12" width="7.28515625" style="341" customWidth="1"/>
    <col min="13" max="13" width="8.42578125" style="341" hidden="1" customWidth="1"/>
    <col min="14" max="14" width="8.85546875" style="341"/>
    <col min="15" max="21" width="11" style="341" hidden="1" customWidth="1"/>
    <col min="22" max="22" width="9.5703125" style="341" customWidth="1"/>
    <col min="23" max="23" width="12.7109375" style="341" customWidth="1"/>
    <col min="24" max="24" width="9.5703125" style="341" customWidth="1"/>
    <col min="25" max="25" width="11.7109375" style="341" customWidth="1"/>
    <col min="26" max="26" width="8.5703125" style="341" customWidth="1"/>
    <col min="27" max="27" width="11.7109375" style="341" customWidth="1"/>
    <col min="28" max="28" width="12.7109375" style="341" customWidth="1"/>
    <col min="29" max="29" width="8.5703125" style="341" customWidth="1"/>
    <col min="30" max="30" width="11.7109375" style="341" customWidth="1"/>
    <col min="31" max="31" width="12.7109375" style="341" customWidth="1"/>
    <col min="32" max="16384" width="8.85546875" style="341"/>
  </cols>
  <sheetData>
    <row r="2" spans="2:46" ht="36.950000000000003" customHeight="1" x14ac:dyDescent="0.2"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AT2" s="223" t="s">
        <v>1336</v>
      </c>
    </row>
    <row r="3" spans="2:46" ht="6.95" customHeight="1" x14ac:dyDescent="0.2">
      <c r="B3" s="224"/>
      <c r="C3" s="225"/>
      <c r="D3" s="225"/>
      <c r="E3" s="225"/>
      <c r="F3" s="225"/>
      <c r="G3" s="225"/>
      <c r="H3" s="225"/>
      <c r="I3" s="345"/>
      <c r="J3" s="225"/>
      <c r="K3" s="225"/>
      <c r="L3" s="226"/>
      <c r="AT3" s="223" t="s">
        <v>57</v>
      </c>
    </row>
    <row r="4" spans="2:46" ht="24.95" customHeight="1" x14ac:dyDescent="0.2">
      <c r="B4" s="226"/>
      <c r="D4" s="227" t="s">
        <v>1200</v>
      </c>
      <c r="L4" s="226"/>
      <c r="M4" s="228" t="s">
        <v>1201</v>
      </c>
      <c r="AT4" s="223" t="s">
        <v>1202</v>
      </c>
    </row>
    <row r="5" spans="2:46" ht="6.95" customHeight="1" x14ac:dyDescent="0.2">
      <c r="B5" s="226"/>
      <c r="L5" s="226"/>
    </row>
    <row r="6" spans="2:46" ht="12" customHeight="1" x14ac:dyDescent="0.2">
      <c r="B6" s="226"/>
      <c r="D6" s="340" t="s">
        <v>1203</v>
      </c>
      <c r="L6" s="226"/>
    </row>
    <row r="7" spans="2:46" ht="16.5" customHeight="1" x14ac:dyDescent="0.2">
      <c r="B7" s="226"/>
      <c r="E7" s="440" t="s">
        <v>45</v>
      </c>
      <c r="F7" s="441"/>
      <c r="G7" s="441"/>
      <c r="H7" s="441"/>
      <c r="L7" s="226"/>
    </row>
    <row r="8" spans="2:46" s="339" customFormat="1" ht="12" customHeight="1" x14ac:dyDescent="0.2">
      <c r="B8" s="229"/>
      <c r="D8" s="340" t="s">
        <v>1204</v>
      </c>
      <c r="I8" s="346"/>
      <c r="L8" s="229"/>
    </row>
    <row r="9" spans="2:46" s="339" customFormat="1" ht="36.950000000000003" customHeight="1" x14ac:dyDescent="0.2">
      <c r="B9" s="229"/>
      <c r="E9" s="438" t="s">
        <v>1337</v>
      </c>
      <c r="F9" s="439"/>
      <c r="G9" s="439"/>
      <c r="H9" s="439"/>
      <c r="I9" s="346"/>
      <c r="L9" s="229"/>
    </row>
    <row r="10" spans="2:46" s="339" customFormat="1" x14ac:dyDescent="0.2">
      <c r="B10" s="229"/>
      <c r="I10" s="346"/>
      <c r="L10" s="229"/>
    </row>
    <row r="11" spans="2:46" s="339" customFormat="1" ht="12" customHeight="1" x14ac:dyDescent="0.2">
      <c r="B11" s="229"/>
      <c r="D11" s="340" t="s">
        <v>1206</v>
      </c>
      <c r="F11" s="342" t="s">
        <v>259</v>
      </c>
      <c r="I11" s="347" t="s">
        <v>1207</v>
      </c>
      <c r="J11" s="342" t="s">
        <v>259</v>
      </c>
      <c r="L11" s="229"/>
    </row>
    <row r="12" spans="2:46" s="339" customFormat="1" ht="12" customHeight="1" x14ac:dyDescent="0.2">
      <c r="B12" s="229"/>
      <c r="D12" s="340" t="s">
        <v>1208</v>
      </c>
      <c r="F12" s="342" t="s">
        <v>1209</v>
      </c>
      <c r="I12" s="347" t="s">
        <v>1210</v>
      </c>
      <c r="J12" s="230" t="s">
        <v>1729</v>
      </c>
      <c r="L12" s="229"/>
    </row>
    <row r="13" spans="2:46" s="339" customFormat="1" ht="10.9" customHeight="1" x14ac:dyDescent="0.2">
      <c r="B13" s="229"/>
      <c r="I13" s="346"/>
      <c r="L13" s="229"/>
    </row>
    <row r="14" spans="2:46" s="339" customFormat="1" ht="12" customHeight="1" x14ac:dyDescent="0.2">
      <c r="B14" s="229"/>
      <c r="D14" s="340" t="s">
        <v>1211</v>
      </c>
      <c r="I14" s="347" t="s">
        <v>33</v>
      </c>
      <c r="J14" s="342" t="s">
        <v>259</v>
      </c>
      <c r="L14" s="229"/>
    </row>
    <row r="15" spans="2:46" s="339" customFormat="1" ht="18" customHeight="1" x14ac:dyDescent="0.2">
      <c r="B15" s="229"/>
      <c r="E15" s="342" t="s">
        <v>1730</v>
      </c>
      <c r="I15" s="347" t="s">
        <v>34</v>
      </c>
      <c r="J15" s="342" t="s">
        <v>259</v>
      </c>
      <c r="L15" s="229"/>
    </row>
    <row r="16" spans="2:46" s="339" customFormat="1" ht="6.95" customHeight="1" x14ac:dyDescent="0.2">
      <c r="B16" s="229"/>
      <c r="I16" s="346"/>
      <c r="L16" s="229"/>
    </row>
    <row r="17" spans="2:12" s="339" customFormat="1" ht="12" customHeight="1" x14ac:dyDescent="0.2">
      <c r="B17" s="229"/>
      <c r="D17" s="340" t="s">
        <v>1715</v>
      </c>
      <c r="I17" s="347" t="s">
        <v>33</v>
      </c>
      <c r="J17" s="348" t="s">
        <v>1731</v>
      </c>
      <c r="L17" s="229"/>
    </row>
    <row r="18" spans="2:12" s="339" customFormat="1" ht="18" customHeight="1" x14ac:dyDescent="0.2">
      <c r="B18" s="229"/>
      <c r="E18" s="443" t="s">
        <v>1731</v>
      </c>
      <c r="F18" s="444"/>
      <c r="G18" s="444"/>
      <c r="H18" s="444"/>
      <c r="I18" s="347" t="s">
        <v>34</v>
      </c>
      <c r="J18" s="348" t="s">
        <v>1731</v>
      </c>
      <c r="L18" s="229"/>
    </row>
    <row r="19" spans="2:12" s="339" customFormat="1" ht="6.95" customHeight="1" x14ac:dyDescent="0.2">
      <c r="B19" s="229"/>
      <c r="I19" s="346"/>
      <c r="L19" s="229"/>
    </row>
    <row r="20" spans="2:12" s="339" customFormat="1" ht="12" customHeight="1" x14ac:dyDescent="0.2">
      <c r="B20" s="229"/>
      <c r="D20" s="340" t="s">
        <v>19</v>
      </c>
      <c r="I20" s="347" t="s">
        <v>33</v>
      </c>
      <c r="J20" s="342" t="s">
        <v>259</v>
      </c>
      <c r="L20" s="229"/>
    </row>
    <row r="21" spans="2:12" s="339" customFormat="1" ht="18" customHeight="1" x14ac:dyDescent="0.2">
      <c r="B21" s="229"/>
      <c r="E21" s="342" t="s">
        <v>1212</v>
      </c>
      <c r="I21" s="347" t="s">
        <v>34</v>
      </c>
      <c r="J21" s="342" t="s">
        <v>259</v>
      </c>
      <c r="L21" s="229"/>
    </row>
    <row r="22" spans="2:12" s="339" customFormat="1" ht="6.95" customHeight="1" x14ac:dyDescent="0.2">
      <c r="B22" s="229"/>
      <c r="I22" s="346"/>
      <c r="L22" s="229"/>
    </row>
    <row r="23" spans="2:12" s="339" customFormat="1" ht="12" customHeight="1" x14ac:dyDescent="0.2">
      <c r="B23" s="229"/>
      <c r="D23" s="340" t="s">
        <v>1213</v>
      </c>
      <c r="I23" s="347" t="s">
        <v>33</v>
      </c>
      <c r="J23" s="342" t="s">
        <v>259</v>
      </c>
      <c r="L23" s="229"/>
    </row>
    <row r="24" spans="2:12" s="339" customFormat="1" ht="18" customHeight="1" x14ac:dyDescent="0.2">
      <c r="B24" s="229"/>
      <c r="E24" s="342" t="s">
        <v>1730</v>
      </c>
      <c r="I24" s="347" t="s">
        <v>34</v>
      </c>
      <c r="J24" s="342" t="s">
        <v>259</v>
      </c>
      <c r="L24" s="229"/>
    </row>
    <row r="25" spans="2:12" s="339" customFormat="1" ht="6.95" customHeight="1" x14ac:dyDescent="0.2">
      <c r="B25" s="229"/>
      <c r="I25" s="346"/>
      <c r="L25" s="229"/>
    </row>
    <row r="26" spans="2:12" s="339" customFormat="1" ht="12" customHeight="1" x14ac:dyDescent="0.2">
      <c r="B26" s="229"/>
      <c r="D26" s="340" t="s">
        <v>1214</v>
      </c>
      <c r="I26" s="346"/>
      <c r="L26" s="229"/>
    </row>
    <row r="27" spans="2:12" s="232" customFormat="1" ht="16.5" customHeight="1" x14ac:dyDescent="0.2">
      <c r="B27" s="231"/>
      <c r="E27" s="445" t="s">
        <v>259</v>
      </c>
      <c r="F27" s="445"/>
      <c r="G27" s="445"/>
      <c r="H27" s="445"/>
      <c r="I27" s="349"/>
      <c r="L27" s="231"/>
    </row>
    <row r="28" spans="2:12" s="339" customFormat="1" ht="6.95" customHeight="1" x14ac:dyDescent="0.2">
      <c r="B28" s="229"/>
      <c r="I28" s="346"/>
      <c r="L28" s="229"/>
    </row>
    <row r="29" spans="2:12" s="339" customFormat="1" ht="6.95" customHeight="1" x14ac:dyDescent="0.2">
      <c r="B29" s="229"/>
      <c r="D29" s="233"/>
      <c r="E29" s="233"/>
      <c r="F29" s="233"/>
      <c r="G29" s="233"/>
      <c r="H29" s="233"/>
      <c r="I29" s="350"/>
      <c r="J29" s="233"/>
      <c r="K29" s="233"/>
      <c r="L29" s="229"/>
    </row>
    <row r="30" spans="2:12" s="339" customFormat="1" ht="25.35" customHeight="1" x14ac:dyDescent="0.2">
      <c r="B30" s="229"/>
      <c r="D30" s="234" t="s">
        <v>1215</v>
      </c>
      <c r="I30" s="346"/>
      <c r="J30" s="235">
        <f>ROUND(J118, 2)</f>
        <v>0</v>
      </c>
      <c r="L30" s="229"/>
    </row>
    <row r="31" spans="2:12" s="339" customFormat="1" ht="6.95" customHeight="1" x14ac:dyDescent="0.2">
      <c r="B31" s="229"/>
      <c r="D31" s="233"/>
      <c r="E31" s="233"/>
      <c r="F31" s="233"/>
      <c r="G31" s="233"/>
      <c r="H31" s="233"/>
      <c r="I31" s="350"/>
      <c r="J31" s="233"/>
      <c r="K31" s="233"/>
      <c r="L31" s="229"/>
    </row>
    <row r="32" spans="2:12" s="339" customFormat="1" ht="14.45" customHeight="1" x14ac:dyDescent="0.2">
      <c r="B32" s="229"/>
      <c r="F32" s="236" t="s">
        <v>1216</v>
      </c>
      <c r="I32" s="351" t="s">
        <v>1217</v>
      </c>
      <c r="J32" s="236" t="s">
        <v>1218</v>
      </c>
      <c r="L32" s="229"/>
    </row>
    <row r="33" spans="2:12" s="339" customFormat="1" ht="14.45" customHeight="1" x14ac:dyDescent="0.2">
      <c r="B33" s="229"/>
      <c r="D33" s="237" t="s">
        <v>138</v>
      </c>
      <c r="E33" s="340" t="s">
        <v>1219</v>
      </c>
      <c r="F33" s="238">
        <f>ROUND((SUM(BE118:BE126)),  2)</f>
        <v>0</v>
      </c>
      <c r="I33" s="352">
        <v>0.21</v>
      </c>
      <c r="J33" s="238">
        <f>ROUND(((SUM(BE118:BE126))*I33),  2)</f>
        <v>0</v>
      </c>
      <c r="L33" s="229"/>
    </row>
    <row r="34" spans="2:12" s="339" customFormat="1" ht="14.45" customHeight="1" x14ac:dyDescent="0.2">
      <c r="B34" s="229"/>
      <c r="E34" s="340" t="s">
        <v>1220</v>
      </c>
      <c r="F34" s="238">
        <f>ROUND((SUM(BF118:BF126)),  2)</f>
        <v>0</v>
      </c>
      <c r="I34" s="352">
        <v>0.15</v>
      </c>
      <c r="J34" s="238">
        <f>ROUND(((SUM(BF118:BF126))*I34),  2)</f>
        <v>0</v>
      </c>
      <c r="L34" s="229"/>
    </row>
    <row r="35" spans="2:12" s="339" customFormat="1" ht="14.45" hidden="1" customHeight="1" x14ac:dyDescent="0.2">
      <c r="B35" s="229"/>
      <c r="E35" s="340" t="s">
        <v>1221</v>
      </c>
      <c r="F35" s="238">
        <f>ROUND((SUM(BG118:BG126)),  2)</f>
        <v>0</v>
      </c>
      <c r="I35" s="352">
        <v>0.21</v>
      </c>
      <c r="J35" s="238">
        <f>0</f>
        <v>0</v>
      </c>
      <c r="L35" s="229"/>
    </row>
    <row r="36" spans="2:12" s="339" customFormat="1" ht="14.45" hidden="1" customHeight="1" x14ac:dyDescent="0.2">
      <c r="B36" s="229"/>
      <c r="E36" s="340" t="s">
        <v>1222</v>
      </c>
      <c r="F36" s="238">
        <f>ROUND((SUM(BH118:BH126)),  2)</f>
        <v>0</v>
      </c>
      <c r="I36" s="352">
        <v>0.15</v>
      </c>
      <c r="J36" s="238">
        <f>0</f>
        <v>0</v>
      </c>
      <c r="L36" s="229"/>
    </row>
    <row r="37" spans="2:12" s="339" customFormat="1" ht="14.45" hidden="1" customHeight="1" x14ac:dyDescent="0.2">
      <c r="B37" s="229"/>
      <c r="E37" s="340" t="s">
        <v>1223</v>
      </c>
      <c r="F37" s="238">
        <f>ROUND((SUM(BI118:BI126)),  2)</f>
        <v>0</v>
      </c>
      <c r="I37" s="352">
        <v>0</v>
      </c>
      <c r="J37" s="238">
        <f>0</f>
        <v>0</v>
      </c>
      <c r="L37" s="229"/>
    </row>
    <row r="38" spans="2:12" s="339" customFormat="1" ht="6.95" customHeight="1" x14ac:dyDescent="0.2">
      <c r="B38" s="229"/>
      <c r="I38" s="346"/>
      <c r="L38" s="229"/>
    </row>
    <row r="39" spans="2:12" s="339" customFormat="1" ht="25.35" customHeight="1" x14ac:dyDescent="0.2">
      <c r="B39" s="229"/>
      <c r="C39" s="239"/>
      <c r="D39" s="240" t="s">
        <v>1224</v>
      </c>
      <c r="E39" s="241"/>
      <c r="F39" s="241"/>
      <c r="G39" s="242" t="s">
        <v>10</v>
      </c>
      <c r="H39" s="243" t="s">
        <v>52</v>
      </c>
      <c r="I39" s="353"/>
      <c r="J39" s="244">
        <f>SUM(J30:J37)</f>
        <v>0</v>
      </c>
      <c r="K39" s="245"/>
      <c r="L39" s="229"/>
    </row>
    <row r="40" spans="2:12" s="339" customFormat="1" ht="14.45" customHeight="1" x14ac:dyDescent="0.2">
      <c r="B40" s="229"/>
      <c r="I40" s="346"/>
      <c r="L40" s="229"/>
    </row>
    <row r="41" spans="2:12" ht="14.45" customHeight="1" x14ac:dyDescent="0.2">
      <c r="B41" s="226"/>
      <c r="L41" s="226"/>
    </row>
    <row r="42" spans="2:12" ht="14.45" customHeight="1" x14ac:dyDescent="0.2">
      <c r="B42" s="226"/>
      <c r="L42" s="226"/>
    </row>
    <row r="43" spans="2:12" ht="14.45" customHeight="1" x14ac:dyDescent="0.2">
      <c r="B43" s="226"/>
      <c r="L43" s="226"/>
    </row>
    <row r="44" spans="2:12" ht="14.45" customHeight="1" x14ac:dyDescent="0.2">
      <c r="B44" s="226"/>
      <c r="L44" s="226"/>
    </row>
    <row r="45" spans="2:12" ht="14.45" customHeight="1" x14ac:dyDescent="0.2">
      <c r="B45" s="226"/>
      <c r="L45" s="226"/>
    </row>
    <row r="46" spans="2:12" ht="14.45" customHeight="1" x14ac:dyDescent="0.2">
      <c r="B46" s="226"/>
      <c r="L46" s="226"/>
    </row>
    <row r="47" spans="2:12" ht="14.45" customHeight="1" x14ac:dyDescent="0.2">
      <c r="B47" s="226"/>
      <c r="L47" s="226"/>
    </row>
    <row r="48" spans="2:12" ht="14.45" customHeight="1" x14ac:dyDescent="0.2">
      <c r="B48" s="226"/>
      <c r="L48" s="226"/>
    </row>
    <row r="49" spans="2:12" ht="14.45" customHeight="1" x14ac:dyDescent="0.2">
      <c r="B49" s="226"/>
      <c r="L49" s="226"/>
    </row>
    <row r="50" spans="2:12" s="339" customFormat="1" ht="14.45" customHeight="1" x14ac:dyDescent="0.2">
      <c r="B50" s="229"/>
      <c r="D50" s="246" t="s">
        <v>1225</v>
      </c>
      <c r="E50" s="247"/>
      <c r="F50" s="247"/>
      <c r="G50" s="246" t="s">
        <v>1226</v>
      </c>
      <c r="H50" s="247"/>
      <c r="I50" s="354"/>
      <c r="J50" s="247"/>
      <c r="K50" s="247"/>
      <c r="L50" s="229"/>
    </row>
    <row r="51" spans="2:12" x14ac:dyDescent="0.2">
      <c r="B51" s="226"/>
      <c r="L51" s="226"/>
    </row>
    <row r="52" spans="2:12" x14ac:dyDescent="0.2">
      <c r="B52" s="226"/>
      <c r="L52" s="226"/>
    </row>
    <row r="53" spans="2:12" x14ac:dyDescent="0.2">
      <c r="B53" s="226"/>
      <c r="L53" s="226"/>
    </row>
    <row r="54" spans="2:12" x14ac:dyDescent="0.2">
      <c r="B54" s="226"/>
      <c r="L54" s="226"/>
    </row>
    <row r="55" spans="2:12" x14ac:dyDescent="0.2">
      <c r="B55" s="226"/>
      <c r="L55" s="226"/>
    </row>
    <row r="56" spans="2:12" x14ac:dyDescent="0.2">
      <c r="B56" s="226"/>
      <c r="L56" s="226"/>
    </row>
    <row r="57" spans="2:12" x14ac:dyDescent="0.2">
      <c r="B57" s="226"/>
      <c r="L57" s="226"/>
    </row>
    <row r="58" spans="2:12" x14ac:dyDescent="0.2">
      <c r="B58" s="226"/>
      <c r="L58" s="226"/>
    </row>
    <row r="59" spans="2:12" x14ac:dyDescent="0.2">
      <c r="B59" s="226"/>
      <c r="L59" s="226"/>
    </row>
    <row r="60" spans="2:12" x14ac:dyDescent="0.2">
      <c r="B60" s="226"/>
      <c r="L60" s="226"/>
    </row>
    <row r="61" spans="2:12" s="339" customFormat="1" ht="12.75" x14ac:dyDescent="0.2">
      <c r="B61" s="229"/>
      <c r="D61" s="248" t="s">
        <v>1227</v>
      </c>
      <c r="E61" s="249"/>
      <c r="F61" s="250" t="s">
        <v>1228</v>
      </c>
      <c r="G61" s="248" t="s">
        <v>1227</v>
      </c>
      <c r="H61" s="249"/>
      <c r="I61" s="355"/>
      <c r="J61" s="251" t="s">
        <v>1228</v>
      </c>
      <c r="K61" s="249"/>
      <c r="L61" s="229"/>
    </row>
    <row r="62" spans="2:12" x14ac:dyDescent="0.2">
      <c r="B62" s="226"/>
      <c r="L62" s="226"/>
    </row>
    <row r="63" spans="2:12" x14ac:dyDescent="0.2">
      <c r="B63" s="226"/>
      <c r="L63" s="226"/>
    </row>
    <row r="64" spans="2:12" x14ac:dyDescent="0.2">
      <c r="B64" s="226"/>
      <c r="L64" s="226"/>
    </row>
    <row r="65" spans="2:12" s="339" customFormat="1" ht="12.75" x14ac:dyDescent="0.2">
      <c r="B65" s="229"/>
      <c r="D65" s="246" t="s">
        <v>1229</v>
      </c>
      <c r="E65" s="247"/>
      <c r="F65" s="247"/>
      <c r="G65" s="246" t="s">
        <v>1716</v>
      </c>
      <c r="H65" s="247"/>
      <c r="I65" s="354"/>
      <c r="J65" s="247"/>
      <c r="K65" s="247"/>
      <c r="L65" s="229"/>
    </row>
    <row r="66" spans="2:12" x14ac:dyDescent="0.2">
      <c r="B66" s="226"/>
      <c r="L66" s="226"/>
    </row>
    <row r="67" spans="2:12" x14ac:dyDescent="0.2">
      <c r="B67" s="226"/>
      <c r="L67" s="226"/>
    </row>
    <row r="68" spans="2:12" x14ac:dyDescent="0.2">
      <c r="B68" s="226"/>
      <c r="L68" s="226"/>
    </row>
    <row r="69" spans="2:12" x14ac:dyDescent="0.2">
      <c r="B69" s="226"/>
      <c r="L69" s="226"/>
    </row>
    <row r="70" spans="2:12" x14ac:dyDescent="0.2">
      <c r="B70" s="226"/>
      <c r="L70" s="226"/>
    </row>
    <row r="71" spans="2:12" x14ac:dyDescent="0.2">
      <c r="B71" s="226"/>
      <c r="L71" s="226"/>
    </row>
    <row r="72" spans="2:12" x14ac:dyDescent="0.2">
      <c r="B72" s="226"/>
      <c r="L72" s="226"/>
    </row>
    <row r="73" spans="2:12" x14ac:dyDescent="0.2">
      <c r="B73" s="226"/>
      <c r="L73" s="226"/>
    </row>
    <row r="74" spans="2:12" x14ac:dyDescent="0.2">
      <c r="B74" s="226"/>
      <c r="L74" s="226"/>
    </row>
    <row r="75" spans="2:12" x14ac:dyDescent="0.2">
      <c r="B75" s="226"/>
      <c r="L75" s="226"/>
    </row>
    <row r="76" spans="2:12" s="339" customFormat="1" ht="12.75" x14ac:dyDescent="0.2">
      <c r="B76" s="229"/>
      <c r="D76" s="248" t="s">
        <v>1227</v>
      </c>
      <c r="E76" s="249"/>
      <c r="F76" s="250" t="s">
        <v>1228</v>
      </c>
      <c r="G76" s="248" t="s">
        <v>1227</v>
      </c>
      <c r="H76" s="249"/>
      <c r="I76" s="355"/>
      <c r="J76" s="251" t="s">
        <v>1228</v>
      </c>
      <c r="K76" s="249"/>
      <c r="L76" s="229"/>
    </row>
    <row r="77" spans="2:12" s="339" customFormat="1" ht="14.45" customHeight="1" x14ac:dyDescent="0.2">
      <c r="B77" s="252"/>
      <c r="C77" s="253"/>
      <c r="D77" s="253"/>
      <c r="E77" s="253"/>
      <c r="F77" s="253"/>
      <c r="G77" s="253"/>
      <c r="H77" s="253"/>
      <c r="I77" s="356"/>
      <c r="J77" s="253"/>
      <c r="K77" s="253"/>
      <c r="L77" s="229"/>
    </row>
    <row r="81" spans="2:47" s="339" customFormat="1" ht="6.95" customHeight="1" x14ac:dyDescent="0.2">
      <c r="B81" s="254"/>
      <c r="C81" s="255"/>
      <c r="D81" s="255"/>
      <c r="E81" s="255"/>
      <c r="F81" s="255"/>
      <c r="G81" s="255"/>
      <c r="H81" s="255"/>
      <c r="I81" s="357"/>
      <c r="J81" s="255"/>
      <c r="K81" s="255"/>
      <c r="L81" s="229"/>
    </row>
    <row r="82" spans="2:47" s="339" customFormat="1" ht="24.95" customHeight="1" x14ac:dyDescent="0.2">
      <c r="B82" s="229"/>
      <c r="C82" s="227" t="s">
        <v>1230</v>
      </c>
      <c r="I82" s="346"/>
      <c r="L82" s="229"/>
    </row>
    <row r="83" spans="2:47" s="339" customFormat="1" ht="6.95" customHeight="1" x14ac:dyDescent="0.2">
      <c r="B83" s="229"/>
      <c r="I83" s="346"/>
      <c r="L83" s="229"/>
    </row>
    <row r="84" spans="2:47" s="339" customFormat="1" ht="12" customHeight="1" x14ac:dyDescent="0.2">
      <c r="B84" s="229"/>
      <c r="C84" s="340" t="s">
        <v>1203</v>
      </c>
      <c r="I84" s="346"/>
      <c r="L84" s="229"/>
    </row>
    <row r="85" spans="2:47" s="339" customFormat="1" ht="16.5" customHeight="1" x14ac:dyDescent="0.2">
      <c r="B85" s="229"/>
      <c r="E85" s="440" t="str">
        <f>E7</f>
        <v>Energetická opatření - MŠ Lubina</v>
      </c>
      <c r="F85" s="441"/>
      <c r="G85" s="441"/>
      <c r="H85" s="441"/>
      <c r="I85" s="346"/>
      <c r="L85" s="229"/>
    </row>
    <row r="86" spans="2:47" s="339" customFormat="1" ht="12" customHeight="1" x14ac:dyDescent="0.2">
      <c r="B86" s="229"/>
      <c r="C86" s="340" t="s">
        <v>1204</v>
      </c>
      <c r="I86" s="346"/>
      <c r="L86" s="229"/>
    </row>
    <row r="87" spans="2:47" s="339" customFormat="1" ht="16.5" customHeight="1" x14ac:dyDescent="0.2">
      <c r="B87" s="229"/>
      <c r="E87" s="438" t="str">
        <f>E9</f>
        <v>02 - Revize</v>
      </c>
      <c r="F87" s="439"/>
      <c r="G87" s="439"/>
      <c r="H87" s="439"/>
      <c r="I87" s="346"/>
      <c r="L87" s="229"/>
    </row>
    <row r="88" spans="2:47" s="339" customFormat="1" ht="6.95" customHeight="1" x14ac:dyDescent="0.2">
      <c r="B88" s="229"/>
      <c r="I88" s="346"/>
      <c r="L88" s="229"/>
    </row>
    <row r="89" spans="2:47" s="339" customFormat="1" ht="12" customHeight="1" x14ac:dyDescent="0.2">
      <c r="B89" s="229"/>
      <c r="C89" s="340" t="s">
        <v>1208</v>
      </c>
      <c r="F89" s="342" t="str">
        <f>F12</f>
        <v>Lubina</v>
      </c>
      <c r="I89" s="347" t="s">
        <v>1210</v>
      </c>
      <c r="J89" s="230" t="str">
        <f>IF(J12="","",J12)</f>
        <v>5. 10. 2019</v>
      </c>
      <c r="L89" s="229"/>
    </row>
    <row r="90" spans="2:47" s="339" customFormat="1" ht="6.95" customHeight="1" x14ac:dyDescent="0.2">
      <c r="B90" s="229"/>
      <c r="I90" s="346"/>
      <c r="L90" s="229"/>
    </row>
    <row r="91" spans="2:47" s="339" customFormat="1" ht="15.2" customHeight="1" x14ac:dyDescent="0.2">
      <c r="B91" s="229"/>
      <c r="C91" s="340" t="s">
        <v>1211</v>
      </c>
      <c r="F91" s="342" t="str">
        <f>E15</f>
        <v xml:space="preserve"> </v>
      </c>
      <c r="I91" s="347" t="s">
        <v>19</v>
      </c>
      <c r="J91" s="343" t="str">
        <f>E21</f>
        <v>Ing.Pavel Matura</v>
      </c>
      <c r="L91" s="229"/>
    </row>
    <row r="92" spans="2:47" s="339" customFormat="1" ht="15.2" customHeight="1" x14ac:dyDescent="0.2">
      <c r="B92" s="229"/>
      <c r="C92" s="340" t="s">
        <v>1715</v>
      </c>
      <c r="F92" s="342" t="str">
        <f>IF(E18="","",E18)</f>
        <v>Vyplň údaj</v>
      </c>
      <c r="I92" s="347" t="s">
        <v>1213</v>
      </c>
      <c r="J92" s="343" t="str">
        <f>E24</f>
        <v xml:space="preserve"> </v>
      </c>
      <c r="L92" s="229"/>
    </row>
    <row r="93" spans="2:47" s="339" customFormat="1" ht="10.35" customHeight="1" x14ac:dyDescent="0.2">
      <c r="B93" s="229"/>
      <c r="I93" s="346"/>
      <c r="L93" s="229"/>
    </row>
    <row r="94" spans="2:47" s="339" customFormat="1" ht="29.25" customHeight="1" x14ac:dyDescent="0.2">
      <c r="B94" s="229"/>
      <c r="C94" s="256" t="s">
        <v>1231</v>
      </c>
      <c r="D94" s="239"/>
      <c r="E94" s="239"/>
      <c r="F94" s="239"/>
      <c r="G94" s="239"/>
      <c r="H94" s="239"/>
      <c r="I94" s="358"/>
      <c r="J94" s="257" t="s">
        <v>1232</v>
      </c>
      <c r="K94" s="239"/>
      <c r="L94" s="229"/>
    </row>
    <row r="95" spans="2:47" s="339" customFormat="1" ht="10.35" customHeight="1" x14ac:dyDescent="0.2">
      <c r="B95" s="229"/>
      <c r="I95" s="346"/>
      <c r="L95" s="229"/>
    </row>
    <row r="96" spans="2:47" s="339" customFormat="1" ht="22.9" customHeight="1" x14ac:dyDescent="0.2">
      <c r="B96" s="229"/>
      <c r="C96" s="258" t="s">
        <v>1233</v>
      </c>
      <c r="I96" s="346"/>
      <c r="J96" s="235">
        <f>J118</f>
        <v>0</v>
      </c>
      <c r="L96" s="229"/>
      <c r="AU96" s="223" t="s">
        <v>1234</v>
      </c>
    </row>
    <row r="97" spans="2:12" s="260" customFormat="1" ht="24.95" customHeight="1" x14ac:dyDescent="0.2">
      <c r="B97" s="259"/>
      <c r="D97" s="261" t="s">
        <v>1338</v>
      </c>
      <c r="E97" s="262"/>
      <c r="F97" s="262"/>
      <c r="G97" s="262"/>
      <c r="H97" s="262"/>
      <c r="I97" s="359"/>
      <c r="J97" s="263">
        <f>J119</f>
        <v>0</v>
      </c>
      <c r="L97" s="259"/>
    </row>
    <row r="98" spans="2:12" s="260" customFormat="1" ht="24.95" customHeight="1" x14ac:dyDescent="0.2">
      <c r="B98" s="259"/>
      <c r="D98" s="261" t="s">
        <v>1339</v>
      </c>
      <c r="E98" s="262"/>
      <c r="F98" s="262"/>
      <c r="G98" s="262"/>
      <c r="H98" s="262"/>
      <c r="I98" s="359"/>
      <c r="J98" s="263">
        <f>J125</f>
        <v>0</v>
      </c>
      <c r="L98" s="259"/>
    </row>
    <row r="99" spans="2:12" s="339" customFormat="1" ht="21.75" customHeight="1" x14ac:dyDescent="0.2">
      <c r="B99" s="229"/>
      <c r="I99" s="346"/>
      <c r="L99" s="229"/>
    </row>
    <row r="100" spans="2:12" s="339" customFormat="1" ht="6.95" customHeight="1" x14ac:dyDescent="0.2">
      <c r="B100" s="252"/>
      <c r="C100" s="253"/>
      <c r="D100" s="253"/>
      <c r="E100" s="253"/>
      <c r="F100" s="253"/>
      <c r="G100" s="253"/>
      <c r="H100" s="253"/>
      <c r="I100" s="356"/>
      <c r="J100" s="253"/>
      <c r="K100" s="253"/>
      <c r="L100" s="229"/>
    </row>
    <row r="104" spans="2:12" s="339" customFormat="1" ht="6.95" customHeight="1" x14ac:dyDescent="0.2">
      <c r="B104" s="254"/>
      <c r="C104" s="255"/>
      <c r="D104" s="255"/>
      <c r="E104" s="255"/>
      <c r="F104" s="255"/>
      <c r="G104" s="255"/>
      <c r="H104" s="255"/>
      <c r="I104" s="357"/>
      <c r="J104" s="255"/>
      <c r="K104" s="255"/>
      <c r="L104" s="229"/>
    </row>
    <row r="105" spans="2:12" s="339" customFormat="1" ht="24.95" customHeight="1" x14ac:dyDescent="0.2">
      <c r="B105" s="229"/>
      <c r="C105" s="227" t="s">
        <v>1237</v>
      </c>
      <c r="I105" s="346"/>
      <c r="L105" s="229"/>
    </row>
    <row r="106" spans="2:12" s="339" customFormat="1" ht="6.95" customHeight="1" x14ac:dyDescent="0.2">
      <c r="B106" s="229"/>
      <c r="I106" s="346"/>
      <c r="L106" s="229"/>
    </row>
    <row r="107" spans="2:12" s="339" customFormat="1" ht="12" customHeight="1" x14ac:dyDescent="0.2">
      <c r="B107" s="229"/>
      <c r="C107" s="340" t="s">
        <v>1203</v>
      </c>
      <c r="I107" s="346"/>
      <c r="L107" s="229"/>
    </row>
    <row r="108" spans="2:12" s="339" customFormat="1" ht="16.5" customHeight="1" x14ac:dyDescent="0.2">
      <c r="B108" s="229"/>
      <c r="E108" s="440" t="str">
        <f>E7</f>
        <v>Energetická opatření - MŠ Lubina</v>
      </c>
      <c r="F108" s="441"/>
      <c r="G108" s="441"/>
      <c r="H108" s="441"/>
      <c r="I108" s="346"/>
      <c r="L108" s="229"/>
    </row>
    <row r="109" spans="2:12" s="339" customFormat="1" ht="12" customHeight="1" x14ac:dyDescent="0.2">
      <c r="B109" s="229"/>
      <c r="C109" s="340" t="s">
        <v>1204</v>
      </c>
      <c r="I109" s="346"/>
      <c r="L109" s="229"/>
    </row>
    <row r="110" spans="2:12" s="339" customFormat="1" ht="16.5" customHeight="1" x14ac:dyDescent="0.2">
      <c r="B110" s="229"/>
      <c r="E110" s="438" t="str">
        <f>E9</f>
        <v>02 - Revize</v>
      </c>
      <c r="F110" s="439"/>
      <c r="G110" s="439"/>
      <c r="H110" s="439"/>
      <c r="I110" s="346"/>
      <c r="L110" s="229"/>
    </row>
    <row r="111" spans="2:12" s="339" customFormat="1" ht="6.95" customHeight="1" x14ac:dyDescent="0.2">
      <c r="B111" s="229"/>
      <c r="I111" s="346"/>
      <c r="L111" s="229"/>
    </row>
    <row r="112" spans="2:12" s="339" customFormat="1" ht="12" customHeight="1" x14ac:dyDescent="0.2">
      <c r="B112" s="229"/>
      <c r="C112" s="340" t="s">
        <v>1208</v>
      </c>
      <c r="F112" s="342" t="str">
        <f>F12</f>
        <v>Lubina</v>
      </c>
      <c r="I112" s="347" t="s">
        <v>1210</v>
      </c>
      <c r="J112" s="230" t="str">
        <f>IF(J12="","",J12)</f>
        <v>5. 10. 2019</v>
      </c>
      <c r="L112" s="229"/>
    </row>
    <row r="113" spans="2:65" s="339" customFormat="1" ht="6.95" customHeight="1" x14ac:dyDescent="0.2">
      <c r="B113" s="229"/>
      <c r="I113" s="346"/>
      <c r="L113" s="229"/>
    </row>
    <row r="114" spans="2:65" s="339" customFormat="1" ht="15.2" customHeight="1" x14ac:dyDescent="0.2">
      <c r="B114" s="229"/>
      <c r="C114" s="340" t="s">
        <v>1211</v>
      </c>
      <c r="F114" s="342" t="str">
        <f>E15</f>
        <v xml:space="preserve"> </v>
      </c>
      <c r="I114" s="347" t="s">
        <v>19</v>
      </c>
      <c r="J114" s="343" t="str">
        <f>E21</f>
        <v>Ing.Pavel Matura</v>
      </c>
      <c r="L114" s="229"/>
    </row>
    <row r="115" spans="2:65" s="339" customFormat="1" ht="15.2" customHeight="1" x14ac:dyDescent="0.2">
      <c r="B115" s="229"/>
      <c r="C115" s="340" t="s">
        <v>1715</v>
      </c>
      <c r="F115" s="342" t="str">
        <f>IF(E18="","",E18)</f>
        <v>Vyplň údaj</v>
      </c>
      <c r="I115" s="347" t="s">
        <v>1213</v>
      </c>
      <c r="J115" s="343" t="str">
        <f>E24</f>
        <v xml:space="preserve"> </v>
      </c>
      <c r="L115" s="229"/>
    </row>
    <row r="116" spans="2:65" s="339" customFormat="1" ht="10.35" customHeight="1" x14ac:dyDescent="0.2">
      <c r="B116" s="229"/>
      <c r="I116" s="346"/>
      <c r="L116" s="229"/>
    </row>
    <row r="117" spans="2:65" s="271" customFormat="1" ht="29.25" customHeight="1" x14ac:dyDescent="0.2">
      <c r="B117" s="264"/>
      <c r="C117" s="265" t="s">
        <v>1238</v>
      </c>
      <c r="D117" s="266" t="s">
        <v>1239</v>
      </c>
      <c r="E117" s="266" t="s">
        <v>1240</v>
      </c>
      <c r="F117" s="266" t="s">
        <v>878</v>
      </c>
      <c r="G117" s="266" t="s">
        <v>133</v>
      </c>
      <c r="H117" s="266" t="s">
        <v>1241</v>
      </c>
      <c r="I117" s="360" t="s">
        <v>1242</v>
      </c>
      <c r="J117" s="266" t="s">
        <v>1232</v>
      </c>
      <c r="K117" s="267" t="s">
        <v>1243</v>
      </c>
      <c r="L117" s="264"/>
      <c r="M117" s="268" t="s">
        <v>259</v>
      </c>
      <c r="N117" s="269" t="s">
        <v>138</v>
      </c>
      <c r="O117" s="269" t="s">
        <v>1244</v>
      </c>
      <c r="P117" s="269" t="s">
        <v>1245</v>
      </c>
      <c r="Q117" s="269" t="s">
        <v>1246</v>
      </c>
      <c r="R117" s="269" t="s">
        <v>1247</v>
      </c>
      <c r="S117" s="269" t="s">
        <v>1248</v>
      </c>
      <c r="T117" s="269" t="s">
        <v>1249</v>
      </c>
      <c r="U117" s="270" t="s">
        <v>1250</v>
      </c>
    </row>
    <row r="118" spans="2:65" s="339" customFormat="1" ht="22.9" customHeight="1" x14ac:dyDescent="0.25">
      <c r="B118" s="229"/>
      <c r="C118" s="272" t="s">
        <v>1251</v>
      </c>
      <c r="I118" s="346"/>
      <c r="J118" s="273">
        <f>BK118</f>
        <v>0</v>
      </c>
      <c r="L118" s="229"/>
      <c r="M118" s="274"/>
      <c r="N118" s="233"/>
      <c r="O118" s="233"/>
      <c r="P118" s="275">
        <f>P119+P125</f>
        <v>0</v>
      </c>
      <c r="Q118" s="233"/>
      <c r="R118" s="275">
        <f>R119+R125</f>
        <v>0</v>
      </c>
      <c r="S118" s="233"/>
      <c r="T118" s="275">
        <f>T119+T125</f>
        <v>0</v>
      </c>
      <c r="U118" s="276"/>
      <c r="AT118" s="223" t="s">
        <v>1252</v>
      </c>
      <c r="AU118" s="223" t="s">
        <v>1234</v>
      </c>
      <c r="BK118" s="277">
        <f>BK119+BK125</f>
        <v>0</v>
      </c>
    </row>
    <row r="119" spans="2:65" s="279" customFormat="1" ht="25.9" customHeight="1" x14ac:dyDescent="0.2">
      <c r="B119" s="278"/>
      <c r="D119" s="280" t="s">
        <v>1252</v>
      </c>
      <c r="E119" s="281" t="s">
        <v>1340</v>
      </c>
      <c r="F119" s="281" t="s">
        <v>1341</v>
      </c>
      <c r="I119" s="361"/>
      <c r="J119" s="282">
        <f>BK119</f>
        <v>0</v>
      </c>
      <c r="L119" s="278"/>
      <c r="M119" s="283"/>
      <c r="P119" s="284">
        <f>SUM(P120:P124)</f>
        <v>0</v>
      </c>
      <c r="R119" s="284">
        <f>SUM(R120:R124)</f>
        <v>0</v>
      </c>
      <c r="T119" s="284">
        <f>SUM(T120:T124)</f>
        <v>0</v>
      </c>
      <c r="U119" s="285"/>
      <c r="AR119" s="280" t="s">
        <v>55</v>
      </c>
      <c r="AT119" s="286" t="s">
        <v>1252</v>
      </c>
      <c r="AU119" s="286" t="s">
        <v>1255</v>
      </c>
      <c r="AY119" s="280" t="s">
        <v>1256</v>
      </c>
      <c r="BK119" s="287">
        <f>SUM(BK120:BK124)</f>
        <v>0</v>
      </c>
    </row>
    <row r="120" spans="2:65" s="339" customFormat="1" ht="24" customHeight="1" x14ac:dyDescent="0.2">
      <c r="B120" s="229"/>
      <c r="C120" s="288" t="s">
        <v>55</v>
      </c>
      <c r="D120" s="288" t="s">
        <v>1257</v>
      </c>
      <c r="E120" s="289" t="s">
        <v>1342</v>
      </c>
      <c r="F120" s="290" t="s">
        <v>1343</v>
      </c>
      <c r="G120" s="291" t="s">
        <v>1344</v>
      </c>
      <c r="H120" s="292">
        <v>5</v>
      </c>
      <c r="I120" s="362"/>
      <c r="J120" s="293">
        <f>ROUND(I120*H120,2)</f>
        <v>0</v>
      </c>
      <c r="K120" s="290" t="s">
        <v>1260</v>
      </c>
      <c r="L120" s="229"/>
      <c r="M120" s="363" t="s">
        <v>259</v>
      </c>
      <c r="N120" s="294" t="s">
        <v>1219</v>
      </c>
      <c r="P120" s="295">
        <f>O120*H120</f>
        <v>0</v>
      </c>
      <c r="Q120" s="295">
        <v>0</v>
      </c>
      <c r="R120" s="295">
        <f>Q120*H120</f>
        <v>0</v>
      </c>
      <c r="S120" s="295">
        <v>0</v>
      </c>
      <c r="T120" s="295">
        <f>S120*H120</f>
        <v>0</v>
      </c>
      <c r="U120" s="296" t="s">
        <v>259</v>
      </c>
      <c r="AR120" s="297" t="s">
        <v>63</v>
      </c>
      <c r="AT120" s="297" t="s">
        <v>1257</v>
      </c>
      <c r="AU120" s="297" t="s">
        <v>55</v>
      </c>
      <c r="AY120" s="223" t="s">
        <v>1256</v>
      </c>
      <c r="BE120" s="298">
        <f>IF(N120="základní",J120,0)</f>
        <v>0</v>
      </c>
      <c r="BF120" s="298">
        <f>IF(N120="snížená",J120,0)</f>
        <v>0</v>
      </c>
      <c r="BG120" s="298">
        <f>IF(N120="zákl. přenesená",J120,0)</f>
        <v>0</v>
      </c>
      <c r="BH120" s="298">
        <f>IF(N120="sníž. přenesená",J120,0)</f>
        <v>0</v>
      </c>
      <c r="BI120" s="298">
        <f>IF(N120="nulová",J120,0)</f>
        <v>0</v>
      </c>
      <c r="BJ120" s="223" t="s">
        <v>55</v>
      </c>
      <c r="BK120" s="298">
        <f>ROUND(I120*H120,2)</f>
        <v>0</v>
      </c>
      <c r="BL120" s="223" t="s">
        <v>63</v>
      </c>
      <c r="BM120" s="297" t="s">
        <v>1345</v>
      </c>
    </row>
    <row r="121" spans="2:65" s="339" customFormat="1" ht="16.5" customHeight="1" x14ac:dyDescent="0.2">
      <c r="B121" s="229"/>
      <c r="C121" s="288" t="s">
        <v>57</v>
      </c>
      <c r="D121" s="288" t="s">
        <v>1257</v>
      </c>
      <c r="E121" s="289" t="s">
        <v>1346</v>
      </c>
      <c r="F121" s="290" t="s">
        <v>1347</v>
      </c>
      <c r="G121" s="291" t="s">
        <v>1348</v>
      </c>
      <c r="H121" s="292">
        <v>5</v>
      </c>
      <c r="I121" s="362"/>
      <c r="J121" s="293">
        <f>ROUND(I121*H121,2)</f>
        <v>0</v>
      </c>
      <c r="K121" s="290" t="s">
        <v>1260</v>
      </c>
      <c r="L121" s="229"/>
      <c r="M121" s="363" t="s">
        <v>259</v>
      </c>
      <c r="N121" s="294" t="s">
        <v>1219</v>
      </c>
      <c r="P121" s="295">
        <f>O121*H121</f>
        <v>0</v>
      </c>
      <c r="Q121" s="295">
        <v>0</v>
      </c>
      <c r="R121" s="295">
        <f>Q121*H121</f>
        <v>0</v>
      </c>
      <c r="S121" s="295">
        <v>0</v>
      </c>
      <c r="T121" s="295">
        <f>S121*H121</f>
        <v>0</v>
      </c>
      <c r="U121" s="296" t="s">
        <v>259</v>
      </c>
      <c r="AR121" s="297" t="s">
        <v>63</v>
      </c>
      <c r="AT121" s="297" t="s">
        <v>1257</v>
      </c>
      <c r="AU121" s="297" t="s">
        <v>55</v>
      </c>
      <c r="AY121" s="223" t="s">
        <v>1256</v>
      </c>
      <c r="BE121" s="298">
        <f>IF(N121="základní",J121,0)</f>
        <v>0</v>
      </c>
      <c r="BF121" s="298">
        <f>IF(N121="snížená",J121,0)</f>
        <v>0</v>
      </c>
      <c r="BG121" s="298">
        <f>IF(N121="zákl. přenesená",J121,0)</f>
        <v>0</v>
      </c>
      <c r="BH121" s="298">
        <f>IF(N121="sníž. přenesená",J121,0)</f>
        <v>0</v>
      </c>
      <c r="BI121" s="298">
        <f>IF(N121="nulová",J121,0)</f>
        <v>0</v>
      </c>
      <c r="BJ121" s="223" t="s">
        <v>55</v>
      </c>
      <c r="BK121" s="298">
        <f>ROUND(I121*H121,2)</f>
        <v>0</v>
      </c>
      <c r="BL121" s="223" t="s">
        <v>63</v>
      </c>
      <c r="BM121" s="297" t="s">
        <v>1349</v>
      </c>
    </row>
    <row r="122" spans="2:65" s="339" customFormat="1" ht="24" customHeight="1" x14ac:dyDescent="0.2">
      <c r="B122" s="229"/>
      <c r="C122" s="288" t="s">
        <v>59</v>
      </c>
      <c r="D122" s="288" t="s">
        <v>1257</v>
      </c>
      <c r="E122" s="289" t="s">
        <v>1350</v>
      </c>
      <c r="F122" s="290" t="s">
        <v>1351</v>
      </c>
      <c r="G122" s="291" t="s">
        <v>1348</v>
      </c>
      <c r="H122" s="292">
        <v>2</v>
      </c>
      <c r="I122" s="362"/>
      <c r="J122" s="293">
        <f>ROUND(I122*H122,2)</f>
        <v>0</v>
      </c>
      <c r="K122" s="290" t="s">
        <v>1260</v>
      </c>
      <c r="L122" s="229"/>
      <c r="M122" s="363" t="s">
        <v>259</v>
      </c>
      <c r="N122" s="294" t="s">
        <v>1219</v>
      </c>
      <c r="P122" s="295">
        <f>O122*H122</f>
        <v>0</v>
      </c>
      <c r="Q122" s="295">
        <v>0</v>
      </c>
      <c r="R122" s="295">
        <f>Q122*H122</f>
        <v>0</v>
      </c>
      <c r="S122" s="295">
        <v>0</v>
      </c>
      <c r="T122" s="295">
        <f>S122*H122</f>
        <v>0</v>
      </c>
      <c r="U122" s="296" t="s">
        <v>259</v>
      </c>
      <c r="AR122" s="297" t="s">
        <v>63</v>
      </c>
      <c r="AT122" s="297" t="s">
        <v>1257</v>
      </c>
      <c r="AU122" s="297" t="s">
        <v>55</v>
      </c>
      <c r="AY122" s="223" t="s">
        <v>1256</v>
      </c>
      <c r="BE122" s="298">
        <f>IF(N122="základní",J122,0)</f>
        <v>0</v>
      </c>
      <c r="BF122" s="298">
        <f>IF(N122="snížená",J122,0)</f>
        <v>0</v>
      </c>
      <c r="BG122" s="298">
        <f>IF(N122="zákl. přenesená",J122,0)</f>
        <v>0</v>
      </c>
      <c r="BH122" s="298">
        <f>IF(N122="sníž. přenesená",J122,0)</f>
        <v>0</v>
      </c>
      <c r="BI122" s="298">
        <f>IF(N122="nulová",J122,0)</f>
        <v>0</v>
      </c>
      <c r="BJ122" s="223" t="s">
        <v>55</v>
      </c>
      <c r="BK122" s="298">
        <f>ROUND(I122*H122,2)</f>
        <v>0</v>
      </c>
      <c r="BL122" s="223" t="s">
        <v>63</v>
      </c>
      <c r="BM122" s="297" t="s">
        <v>1352</v>
      </c>
    </row>
    <row r="123" spans="2:65" s="339" customFormat="1" ht="16.5" customHeight="1" x14ac:dyDescent="0.2">
      <c r="B123" s="229"/>
      <c r="C123" s="288" t="s">
        <v>63</v>
      </c>
      <c r="D123" s="288" t="s">
        <v>1257</v>
      </c>
      <c r="E123" s="289" t="s">
        <v>1353</v>
      </c>
      <c r="F123" s="290" t="s">
        <v>1354</v>
      </c>
      <c r="G123" s="291" t="s">
        <v>217</v>
      </c>
      <c r="H123" s="292">
        <v>5</v>
      </c>
      <c r="I123" s="362"/>
      <c r="J123" s="293">
        <f>ROUND(I123*H123,2)</f>
        <v>0</v>
      </c>
      <c r="K123" s="290" t="s">
        <v>1260</v>
      </c>
      <c r="L123" s="229"/>
      <c r="M123" s="363" t="s">
        <v>259</v>
      </c>
      <c r="N123" s="294" t="s">
        <v>1219</v>
      </c>
      <c r="P123" s="295">
        <f>O123*H123</f>
        <v>0</v>
      </c>
      <c r="Q123" s="295">
        <v>0</v>
      </c>
      <c r="R123" s="295">
        <f>Q123*H123</f>
        <v>0</v>
      </c>
      <c r="S123" s="295">
        <v>0</v>
      </c>
      <c r="T123" s="295">
        <f>S123*H123</f>
        <v>0</v>
      </c>
      <c r="U123" s="296" t="s">
        <v>259</v>
      </c>
      <c r="AR123" s="297" t="s">
        <v>63</v>
      </c>
      <c r="AT123" s="297" t="s">
        <v>1257</v>
      </c>
      <c r="AU123" s="297" t="s">
        <v>55</v>
      </c>
      <c r="AY123" s="223" t="s">
        <v>1256</v>
      </c>
      <c r="BE123" s="298">
        <f>IF(N123="základní",J123,0)</f>
        <v>0</v>
      </c>
      <c r="BF123" s="298">
        <f>IF(N123="snížená",J123,0)</f>
        <v>0</v>
      </c>
      <c r="BG123" s="298">
        <f>IF(N123="zákl. přenesená",J123,0)</f>
        <v>0</v>
      </c>
      <c r="BH123" s="298">
        <f>IF(N123="sníž. přenesená",J123,0)</f>
        <v>0</v>
      </c>
      <c r="BI123" s="298">
        <f>IF(N123="nulová",J123,0)</f>
        <v>0</v>
      </c>
      <c r="BJ123" s="223" t="s">
        <v>55</v>
      </c>
      <c r="BK123" s="298">
        <f>ROUND(I123*H123,2)</f>
        <v>0</v>
      </c>
      <c r="BL123" s="223" t="s">
        <v>63</v>
      </c>
      <c r="BM123" s="297" t="s">
        <v>1355</v>
      </c>
    </row>
    <row r="124" spans="2:65" s="339" customFormat="1" ht="16.5" customHeight="1" x14ac:dyDescent="0.2">
      <c r="B124" s="229"/>
      <c r="C124" s="288" t="s">
        <v>65</v>
      </c>
      <c r="D124" s="288" t="s">
        <v>1257</v>
      </c>
      <c r="E124" s="289" t="s">
        <v>1356</v>
      </c>
      <c r="F124" s="290" t="s">
        <v>1357</v>
      </c>
      <c r="G124" s="291" t="s">
        <v>1358</v>
      </c>
      <c r="H124" s="292">
        <v>3</v>
      </c>
      <c r="I124" s="362"/>
      <c r="J124" s="293">
        <f>ROUND(I124*H124,2)</f>
        <v>0</v>
      </c>
      <c r="K124" s="290" t="s">
        <v>1260</v>
      </c>
      <c r="L124" s="229"/>
      <c r="M124" s="363" t="s">
        <v>259</v>
      </c>
      <c r="N124" s="294" t="s">
        <v>1219</v>
      </c>
      <c r="P124" s="295">
        <f>O124*H124</f>
        <v>0</v>
      </c>
      <c r="Q124" s="295">
        <v>0</v>
      </c>
      <c r="R124" s="295">
        <f>Q124*H124</f>
        <v>0</v>
      </c>
      <c r="S124" s="295">
        <v>0</v>
      </c>
      <c r="T124" s="295">
        <f>S124*H124</f>
        <v>0</v>
      </c>
      <c r="U124" s="296" t="s">
        <v>259</v>
      </c>
      <c r="AR124" s="297" t="s">
        <v>63</v>
      </c>
      <c r="AT124" s="297" t="s">
        <v>1257</v>
      </c>
      <c r="AU124" s="297" t="s">
        <v>55</v>
      </c>
      <c r="AY124" s="223" t="s">
        <v>1256</v>
      </c>
      <c r="BE124" s="298">
        <f>IF(N124="základní",J124,0)</f>
        <v>0</v>
      </c>
      <c r="BF124" s="298">
        <f>IF(N124="snížená",J124,0)</f>
        <v>0</v>
      </c>
      <c r="BG124" s="298">
        <f>IF(N124="zákl. přenesená",J124,0)</f>
        <v>0</v>
      </c>
      <c r="BH124" s="298">
        <f>IF(N124="sníž. přenesená",J124,0)</f>
        <v>0</v>
      </c>
      <c r="BI124" s="298">
        <f>IF(N124="nulová",J124,0)</f>
        <v>0</v>
      </c>
      <c r="BJ124" s="223" t="s">
        <v>55</v>
      </c>
      <c r="BK124" s="298">
        <f>ROUND(I124*H124,2)</f>
        <v>0</v>
      </c>
      <c r="BL124" s="223" t="s">
        <v>63</v>
      </c>
      <c r="BM124" s="297" t="s">
        <v>1359</v>
      </c>
    </row>
    <row r="125" spans="2:65" s="279" customFormat="1" ht="25.9" customHeight="1" x14ac:dyDescent="0.2">
      <c r="B125" s="278"/>
      <c r="D125" s="280" t="s">
        <v>1252</v>
      </c>
      <c r="E125" s="281" t="s">
        <v>1360</v>
      </c>
      <c r="F125" s="281" t="s">
        <v>1361</v>
      </c>
      <c r="I125" s="361"/>
      <c r="J125" s="282">
        <f>BK125</f>
        <v>0</v>
      </c>
      <c r="L125" s="278"/>
      <c r="M125" s="283"/>
      <c r="P125" s="284">
        <f>P126</f>
        <v>0</v>
      </c>
      <c r="R125" s="284">
        <f>R126</f>
        <v>0</v>
      </c>
      <c r="T125" s="284">
        <f>T126</f>
        <v>0</v>
      </c>
      <c r="U125" s="285"/>
      <c r="AR125" s="280" t="s">
        <v>55</v>
      </c>
      <c r="AT125" s="286" t="s">
        <v>1252</v>
      </c>
      <c r="AU125" s="286" t="s">
        <v>1255</v>
      </c>
      <c r="AY125" s="280" t="s">
        <v>1256</v>
      </c>
      <c r="BK125" s="287">
        <f>BK126</f>
        <v>0</v>
      </c>
    </row>
    <row r="126" spans="2:65" s="339" customFormat="1" ht="24" customHeight="1" x14ac:dyDescent="0.2">
      <c r="B126" s="229"/>
      <c r="C126" s="288" t="s">
        <v>881</v>
      </c>
      <c r="D126" s="288" t="s">
        <v>1257</v>
      </c>
      <c r="E126" s="289" t="s">
        <v>1362</v>
      </c>
      <c r="F126" s="290" t="s">
        <v>1363</v>
      </c>
      <c r="G126" s="291" t="s">
        <v>217</v>
      </c>
      <c r="H126" s="292">
        <v>1</v>
      </c>
      <c r="I126" s="362"/>
      <c r="J126" s="293">
        <f>ROUND(I126*H126,2)</f>
        <v>0</v>
      </c>
      <c r="K126" s="290" t="s">
        <v>1260</v>
      </c>
      <c r="L126" s="229"/>
      <c r="M126" s="368" t="s">
        <v>259</v>
      </c>
      <c r="N126" s="314" t="s">
        <v>1219</v>
      </c>
      <c r="O126" s="367"/>
      <c r="P126" s="312">
        <f>O126*H126</f>
        <v>0</v>
      </c>
      <c r="Q126" s="312">
        <v>0</v>
      </c>
      <c r="R126" s="312">
        <f>Q126*H126</f>
        <v>0</v>
      </c>
      <c r="S126" s="312">
        <v>0</v>
      </c>
      <c r="T126" s="312">
        <f>S126*H126</f>
        <v>0</v>
      </c>
      <c r="U126" s="313" t="s">
        <v>259</v>
      </c>
      <c r="AR126" s="297" t="s">
        <v>63</v>
      </c>
      <c r="AT126" s="297" t="s">
        <v>1257</v>
      </c>
      <c r="AU126" s="297" t="s">
        <v>55</v>
      </c>
      <c r="AY126" s="223" t="s">
        <v>1256</v>
      </c>
      <c r="BE126" s="298">
        <f>IF(N126="základní",J126,0)</f>
        <v>0</v>
      </c>
      <c r="BF126" s="298">
        <f>IF(N126="snížená",J126,0)</f>
        <v>0</v>
      </c>
      <c r="BG126" s="298">
        <f>IF(N126="zákl. přenesená",J126,0)</f>
        <v>0</v>
      </c>
      <c r="BH126" s="298">
        <f>IF(N126="sníž. přenesená",J126,0)</f>
        <v>0</v>
      </c>
      <c r="BI126" s="298">
        <f>IF(N126="nulová",J126,0)</f>
        <v>0</v>
      </c>
      <c r="BJ126" s="223" t="s">
        <v>55</v>
      </c>
      <c r="BK126" s="298">
        <f>ROUND(I126*H126,2)</f>
        <v>0</v>
      </c>
      <c r="BL126" s="223" t="s">
        <v>63</v>
      </c>
      <c r="BM126" s="297" t="s">
        <v>1364</v>
      </c>
    </row>
    <row r="127" spans="2:65" s="339" customFormat="1" ht="6.95" customHeight="1" x14ac:dyDescent="0.2">
      <c r="B127" s="252"/>
      <c r="C127" s="253"/>
      <c r="D127" s="253"/>
      <c r="E127" s="253"/>
      <c r="F127" s="253"/>
      <c r="G127" s="253"/>
      <c r="H127" s="253"/>
      <c r="I127" s="356"/>
      <c r="J127" s="253"/>
      <c r="K127" s="253"/>
      <c r="L127" s="229"/>
    </row>
  </sheetData>
  <sheetProtection algorithmName="SHA-512" hashValue="ytq3YwyP8IvbfIgq4kFdmQD+M7cv3BBGHl8vibXuMNXmWjJ2IBkW179DSE6e2Fr981ccISZ8DoR1QUUrxv687g==" saltValue="7AZfpOBOe8BwTirVLw/O/GR3BiQYiRMw76savVeTHWiZeS68IOxVXrQvmq8quZl5xmmLZ5qBxJfZf1t2Zvaamg==" spinCount="100000" sheet="1" objects="1" scenarios="1" formatColumns="0" formatRows="0" autoFilter="0"/>
  <autoFilter ref="C117:K12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B2:BM120"/>
  <sheetViews>
    <sheetView showGridLines="0" workbookViewId="0">
      <selection activeCell="AI81" sqref="AI81"/>
    </sheetView>
  </sheetViews>
  <sheetFormatPr defaultColWidth="8.85546875" defaultRowHeight="11.25" x14ac:dyDescent="0.2"/>
  <cols>
    <col min="1" max="1" width="6.42578125" style="341" customWidth="1"/>
    <col min="2" max="2" width="1.28515625" style="341" customWidth="1"/>
    <col min="3" max="4" width="3.28515625" style="341" customWidth="1"/>
    <col min="5" max="5" width="13.28515625" style="341" customWidth="1"/>
    <col min="6" max="6" width="39.5703125" style="341" customWidth="1"/>
    <col min="7" max="7" width="5.42578125" style="341" customWidth="1"/>
    <col min="8" max="8" width="8.85546875" style="341" customWidth="1"/>
    <col min="9" max="9" width="15.7109375" style="344" customWidth="1"/>
    <col min="10" max="11" width="15.7109375" style="341" customWidth="1"/>
    <col min="12" max="12" width="7.28515625" style="341" customWidth="1"/>
    <col min="13" max="13" width="8.42578125" style="341" hidden="1" customWidth="1"/>
    <col min="14" max="14" width="8.85546875" style="341"/>
    <col min="15" max="21" width="11" style="341" hidden="1" customWidth="1"/>
    <col min="22" max="22" width="9.5703125" style="341" customWidth="1"/>
    <col min="23" max="23" width="12.7109375" style="341" customWidth="1"/>
    <col min="24" max="24" width="9.5703125" style="341" customWidth="1"/>
    <col min="25" max="25" width="11.7109375" style="341" customWidth="1"/>
    <col min="26" max="26" width="8.5703125" style="341" customWidth="1"/>
    <col min="27" max="27" width="11.7109375" style="341" customWidth="1"/>
    <col min="28" max="28" width="12.7109375" style="341" customWidth="1"/>
    <col min="29" max="29" width="8.5703125" style="341" customWidth="1"/>
    <col min="30" max="30" width="11.7109375" style="341" customWidth="1"/>
    <col min="31" max="31" width="12.7109375" style="341" customWidth="1"/>
    <col min="32" max="16384" width="8.85546875" style="341"/>
  </cols>
  <sheetData>
    <row r="2" spans="2:46" ht="36.950000000000003" customHeight="1" x14ac:dyDescent="0.2"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AT2" s="223" t="s">
        <v>1365</v>
      </c>
    </row>
    <row r="3" spans="2:46" ht="6.95" customHeight="1" x14ac:dyDescent="0.2">
      <c r="B3" s="224"/>
      <c r="C3" s="225"/>
      <c r="D3" s="225"/>
      <c r="E3" s="225"/>
      <c r="F3" s="225"/>
      <c r="G3" s="225"/>
      <c r="H3" s="225"/>
      <c r="I3" s="345"/>
      <c r="J3" s="225"/>
      <c r="K3" s="225"/>
      <c r="L3" s="226"/>
      <c r="AT3" s="223" t="s">
        <v>57</v>
      </c>
    </row>
    <row r="4" spans="2:46" ht="24.95" customHeight="1" x14ac:dyDescent="0.2">
      <c r="B4" s="226"/>
      <c r="D4" s="227" t="s">
        <v>1200</v>
      </c>
      <c r="L4" s="226"/>
      <c r="M4" s="228" t="s">
        <v>1201</v>
      </c>
      <c r="AT4" s="223" t="s">
        <v>1202</v>
      </c>
    </row>
    <row r="5" spans="2:46" ht="6.95" customHeight="1" x14ac:dyDescent="0.2">
      <c r="B5" s="226"/>
      <c r="L5" s="226"/>
    </row>
    <row r="6" spans="2:46" ht="12" customHeight="1" x14ac:dyDescent="0.2">
      <c r="B6" s="226"/>
      <c r="D6" s="340" t="s">
        <v>1203</v>
      </c>
      <c r="L6" s="226"/>
    </row>
    <row r="7" spans="2:46" ht="16.5" customHeight="1" x14ac:dyDescent="0.2">
      <c r="B7" s="226"/>
      <c r="E7" s="440" t="s">
        <v>45</v>
      </c>
      <c r="F7" s="441"/>
      <c r="G7" s="441"/>
      <c r="H7" s="441"/>
      <c r="L7" s="226"/>
    </row>
    <row r="8" spans="2:46" s="339" customFormat="1" ht="12" customHeight="1" x14ac:dyDescent="0.2">
      <c r="B8" s="229"/>
      <c r="D8" s="340" t="s">
        <v>1204</v>
      </c>
      <c r="I8" s="346"/>
      <c r="L8" s="229"/>
    </row>
    <row r="9" spans="2:46" s="339" customFormat="1" ht="36.950000000000003" customHeight="1" x14ac:dyDescent="0.2">
      <c r="B9" s="229"/>
      <c r="E9" s="438" t="s">
        <v>1366</v>
      </c>
      <c r="F9" s="439"/>
      <c r="G9" s="439"/>
      <c r="H9" s="439"/>
      <c r="I9" s="346"/>
      <c r="L9" s="229"/>
    </row>
    <row r="10" spans="2:46" s="339" customFormat="1" x14ac:dyDescent="0.2">
      <c r="B10" s="229"/>
      <c r="I10" s="346"/>
      <c r="L10" s="229"/>
    </row>
    <row r="11" spans="2:46" s="339" customFormat="1" ht="12" customHeight="1" x14ac:dyDescent="0.2">
      <c r="B11" s="229"/>
      <c r="D11" s="340" t="s">
        <v>1206</v>
      </c>
      <c r="F11" s="342" t="s">
        <v>259</v>
      </c>
      <c r="I11" s="347" t="s">
        <v>1207</v>
      </c>
      <c r="J11" s="342" t="s">
        <v>259</v>
      </c>
      <c r="L11" s="229"/>
    </row>
    <row r="12" spans="2:46" s="339" customFormat="1" ht="12" customHeight="1" x14ac:dyDescent="0.2">
      <c r="B12" s="229"/>
      <c r="D12" s="340" t="s">
        <v>1208</v>
      </c>
      <c r="F12" s="342" t="s">
        <v>1209</v>
      </c>
      <c r="I12" s="347" t="s">
        <v>1210</v>
      </c>
      <c r="J12" s="230" t="s">
        <v>1729</v>
      </c>
      <c r="L12" s="229"/>
    </row>
    <row r="13" spans="2:46" s="339" customFormat="1" ht="10.9" customHeight="1" x14ac:dyDescent="0.2">
      <c r="B13" s="229"/>
      <c r="I13" s="346"/>
      <c r="L13" s="229"/>
    </row>
    <row r="14" spans="2:46" s="339" customFormat="1" ht="12" customHeight="1" x14ac:dyDescent="0.2">
      <c r="B14" s="229"/>
      <c r="D14" s="340" t="s">
        <v>1211</v>
      </c>
      <c r="I14" s="347" t="s">
        <v>33</v>
      </c>
      <c r="J14" s="342" t="s">
        <v>259</v>
      </c>
      <c r="L14" s="229"/>
    </row>
    <row r="15" spans="2:46" s="339" customFormat="1" ht="18" customHeight="1" x14ac:dyDescent="0.2">
      <c r="B15" s="229"/>
      <c r="E15" s="342" t="s">
        <v>1730</v>
      </c>
      <c r="I15" s="347" t="s">
        <v>34</v>
      </c>
      <c r="J15" s="342" t="s">
        <v>259</v>
      </c>
      <c r="L15" s="229"/>
    </row>
    <row r="16" spans="2:46" s="339" customFormat="1" ht="6.95" customHeight="1" x14ac:dyDescent="0.2">
      <c r="B16" s="229"/>
      <c r="I16" s="346"/>
      <c r="L16" s="229"/>
    </row>
    <row r="17" spans="2:12" s="339" customFormat="1" ht="12" customHeight="1" x14ac:dyDescent="0.2">
      <c r="B17" s="229"/>
      <c r="D17" s="340" t="s">
        <v>1715</v>
      </c>
      <c r="I17" s="347" t="s">
        <v>33</v>
      </c>
      <c r="J17" s="348" t="s">
        <v>1731</v>
      </c>
      <c r="L17" s="229"/>
    </row>
    <row r="18" spans="2:12" s="339" customFormat="1" ht="18" customHeight="1" x14ac:dyDescent="0.2">
      <c r="B18" s="229"/>
      <c r="E18" s="443" t="s">
        <v>1731</v>
      </c>
      <c r="F18" s="444"/>
      <c r="G18" s="444"/>
      <c r="H18" s="444"/>
      <c r="I18" s="347" t="s">
        <v>34</v>
      </c>
      <c r="J18" s="348" t="s">
        <v>1731</v>
      </c>
      <c r="L18" s="229"/>
    </row>
    <row r="19" spans="2:12" s="339" customFormat="1" ht="6.95" customHeight="1" x14ac:dyDescent="0.2">
      <c r="B19" s="229"/>
      <c r="I19" s="346"/>
      <c r="L19" s="229"/>
    </row>
    <row r="20" spans="2:12" s="339" customFormat="1" ht="12" customHeight="1" x14ac:dyDescent="0.2">
      <c r="B20" s="229"/>
      <c r="D20" s="340" t="s">
        <v>19</v>
      </c>
      <c r="I20" s="347" t="s">
        <v>33</v>
      </c>
      <c r="J20" s="342" t="s">
        <v>259</v>
      </c>
      <c r="L20" s="229"/>
    </row>
    <row r="21" spans="2:12" s="339" customFormat="1" ht="18" customHeight="1" x14ac:dyDescent="0.2">
      <c r="B21" s="229"/>
      <c r="E21" s="342" t="s">
        <v>1212</v>
      </c>
      <c r="I21" s="347" t="s">
        <v>34</v>
      </c>
      <c r="J21" s="342" t="s">
        <v>259</v>
      </c>
      <c r="L21" s="229"/>
    </row>
    <row r="22" spans="2:12" s="339" customFormat="1" ht="6.95" customHeight="1" x14ac:dyDescent="0.2">
      <c r="B22" s="229"/>
      <c r="I22" s="346"/>
      <c r="L22" s="229"/>
    </row>
    <row r="23" spans="2:12" s="339" customFormat="1" ht="12" customHeight="1" x14ac:dyDescent="0.2">
      <c r="B23" s="229"/>
      <c r="D23" s="340" t="s">
        <v>1213</v>
      </c>
      <c r="I23" s="347" t="s">
        <v>33</v>
      </c>
      <c r="J23" s="342" t="s">
        <v>259</v>
      </c>
      <c r="L23" s="229"/>
    </row>
    <row r="24" spans="2:12" s="339" customFormat="1" ht="18" customHeight="1" x14ac:dyDescent="0.2">
      <c r="B24" s="229"/>
      <c r="E24" s="342" t="s">
        <v>1730</v>
      </c>
      <c r="I24" s="347" t="s">
        <v>34</v>
      </c>
      <c r="J24" s="342" t="s">
        <v>259</v>
      </c>
      <c r="L24" s="229"/>
    </row>
    <row r="25" spans="2:12" s="339" customFormat="1" ht="6.95" customHeight="1" x14ac:dyDescent="0.2">
      <c r="B25" s="229"/>
      <c r="I25" s="346"/>
      <c r="L25" s="229"/>
    </row>
    <row r="26" spans="2:12" s="339" customFormat="1" ht="12" customHeight="1" x14ac:dyDescent="0.2">
      <c r="B26" s="229"/>
      <c r="D26" s="340" t="s">
        <v>1214</v>
      </c>
      <c r="I26" s="346"/>
      <c r="L26" s="229"/>
    </row>
    <row r="27" spans="2:12" s="232" customFormat="1" ht="16.5" customHeight="1" x14ac:dyDescent="0.2">
      <c r="B27" s="231"/>
      <c r="E27" s="445" t="s">
        <v>259</v>
      </c>
      <c r="F27" s="445"/>
      <c r="G27" s="445"/>
      <c r="H27" s="445"/>
      <c r="I27" s="349"/>
      <c r="L27" s="231"/>
    </row>
    <row r="28" spans="2:12" s="339" customFormat="1" ht="6.95" customHeight="1" x14ac:dyDescent="0.2">
      <c r="B28" s="229"/>
      <c r="I28" s="346"/>
      <c r="L28" s="229"/>
    </row>
    <row r="29" spans="2:12" s="339" customFormat="1" ht="6.95" customHeight="1" x14ac:dyDescent="0.2">
      <c r="B29" s="229"/>
      <c r="D29" s="233"/>
      <c r="E29" s="233"/>
      <c r="F29" s="233"/>
      <c r="G29" s="233"/>
      <c r="H29" s="233"/>
      <c r="I29" s="350"/>
      <c r="J29" s="233"/>
      <c r="K29" s="233"/>
      <c r="L29" s="229"/>
    </row>
    <row r="30" spans="2:12" s="339" customFormat="1" ht="25.35" customHeight="1" x14ac:dyDescent="0.2">
      <c r="B30" s="229"/>
      <c r="D30" s="234" t="s">
        <v>1215</v>
      </c>
      <c r="I30" s="346"/>
      <c r="J30" s="235">
        <f>ROUND(J117, 2)</f>
        <v>0</v>
      </c>
      <c r="L30" s="229"/>
    </row>
    <row r="31" spans="2:12" s="339" customFormat="1" ht="6.95" customHeight="1" x14ac:dyDescent="0.2">
      <c r="B31" s="229"/>
      <c r="D31" s="233"/>
      <c r="E31" s="233"/>
      <c r="F31" s="233"/>
      <c r="G31" s="233"/>
      <c r="H31" s="233"/>
      <c r="I31" s="350"/>
      <c r="J31" s="233"/>
      <c r="K31" s="233"/>
      <c r="L31" s="229"/>
    </row>
    <row r="32" spans="2:12" s="339" customFormat="1" ht="14.45" customHeight="1" x14ac:dyDescent="0.2">
      <c r="B32" s="229"/>
      <c r="F32" s="236" t="s">
        <v>1216</v>
      </c>
      <c r="I32" s="351" t="s">
        <v>1217</v>
      </c>
      <c r="J32" s="236" t="s">
        <v>1218</v>
      </c>
      <c r="L32" s="229"/>
    </row>
    <row r="33" spans="2:12" s="339" customFormat="1" ht="14.45" customHeight="1" x14ac:dyDescent="0.2">
      <c r="B33" s="229"/>
      <c r="D33" s="237" t="s">
        <v>138</v>
      </c>
      <c r="E33" s="340" t="s">
        <v>1219</v>
      </c>
      <c r="F33" s="238">
        <f>ROUND((SUM(BE117:BE119)),  2)</f>
        <v>0</v>
      </c>
      <c r="I33" s="352">
        <v>0.21</v>
      </c>
      <c r="J33" s="238">
        <f>ROUND(((SUM(BE117:BE119))*I33),  2)</f>
        <v>0</v>
      </c>
      <c r="L33" s="229"/>
    </row>
    <row r="34" spans="2:12" s="339" customFormat="1" ht="14.45" customHeight="1" x14ac:dyDescent="0.2">
      <c r="B34" s="229"/>
      <c r="E34" s="340" t="s">
        <v>1220</v>
      </c>
      <c r="F34" s="238">
        <f>ROUND((SUM(BF117:BF119)),  2)</f>
        <v>0</v>
      </c>
      <c r="I34" s="352">
        <v>0.15</v>
      </c>
      <c r="J34" s="238">
        <f>ROUND(((SUM(BF117:BF119))*I34),  2)</f>
        <v>0</v>
      </c>
      <c r="L34" s="229"/>
    </row>
    <row r="35" spans="2:12" s="339" customFormat="1" ht="14.45" hidden="1" customHeight="1" x14ac:dyDescent="0.2">
      <c r="B35" s="229"/>
      <c r="E35" s="340" t="s">
        <v>1221</v>
      </c>
      <c r="F35" s="238">
        <f>ROUND((SUM(BG117:BG119)),  2)</f>
        <v>0</v>
      </c>
      <c r="I35" s="352">
        <v>0.21</v>
      </c>
      <c r="J35" s="238">
        <f>0</f>
        <v>0</v>
      </c>
      <c r="L35" s="229"/>
    </row>
    <row r="36" spans="2:12" s="339" customFormat="1" ht="14.45" hidden="1" customHeight="1" x14ac:dyDescent="0.2">
      <c r="B36" s="229"/>
      <c r="E36" s="340" t="s">
        <v>1222</v>
      </c>
      <c r="F36" s="238">
        <f>ROUND((SUM(BH117:BH119)),  2)</f>
        <v>0</v>
      </c>
      <c r="I36" s="352">
        <v>0.15</v>
      </c>
      <c r="J36" s="238">
        <f>0</f>
        <v>0</v>
      </c>
      <c r="L36" s="229"/>
    </row>
    <row r="37" spans="2:12" s="339" customFormat="1" ht="14.45" hidden="1" customHeight="1" x14ac:dyDescent="0.2">
      <c r="B37" s="229"/>
      <c r="E37" s="340" t="s">
        <v>1223</v>
      </c>
      <c r="F37" s="238">
        <f>ROUND((SUM(BI117:BI119)),  2)</f>
        <v>0</v>
      </c>
      <c r="I37" s="352">
        <v>0</v>
      </c>
      <c r="J37" s="238">
        <f>0</f>
        <v>0</v>
      </c>
      <c r="L37" s="229"/>
    </row>
    <row r="38" spans="2:12" s="339" customFormat="1" ht="6.95" customHeight="1" x14ac:dyDescent="0.2">
      <c r="B38" s="229"/>
      <c r="I38" s="346"/>
      <c r="L38" s="229"/>
    </row>
    <row r="39" spans="2:12" s="339" customFormat="1" ht="25.35" customHeight="1" x14ac:dyDescent="0.2">
      <c r="B39" s="229"/>
      <c r="C39" s="239"/>
      <c r="D39" s="240" t="s">
        <v>1224</v>
      </c>
      <c r="E39" s="241"/>
      <c r="F39" s="241"/>
      <c r="G39" s="242" t="s">
        <v>10</v>
      </c>
      <c r="H39" s="243" t="s">
        <v>52</v>
      </c>
      <c r="I39" s="353"/>
      <c r="J39" s="244">
        <f>SUM(J30:J37)</f>
        <v>0</v>
      </c>
      <c r="K39" s="245"/>
      <c r="L39" s="229"/>
    </row>
    <row r="40" spans="2:12" s="339" customFormat="1" ht="14.45" customHeight="1" x14ac:dyDescent="0.2">
      <c r="B40" s="229"/>
      <c r="I40" s="346"/>
      <c r="L40" s="229"/>
    </row>
    <row r="41" spans="2:12" ht="14.45" customHeight="1" x14ac:dyDescent="0.2">
      <c r="B41" s="226"/>
      <c r="L41" s="226"/>
    </row>
    <row r="42" spans="2:12" ht="14.45" customHeight="1" x14ac:dyDescent="0.2">
      <c r="B42" s="226"/>
      <c r="L42" s="226"/>
    </row>
    <row r="43" spans="2:12" ht="14.45" customHeight="1" x14ac:dyDescent="0.2">
      <c r="B43" s="226"/>
      <c r="L43" s="226"/>
    </row>
    <row r="44" spans="2:12" ht="14.45" customHeight="1" x14ac:dyDescent="0.2">
      <c r="B44" s="226"/>
      <c r="L44" s="226"/>
    </row>
    <row r="45" spans="2:12" ht="14.45" customHeight="1" x14ac:dyDescent="0.2">
      <c r="B45" s="226"/>
      <c r="L45" s="226"/>
    </row>
    <row r="46" spans="2:12" ht="14.45" customHeight="1" x14ac:dyDescent="0.2">
      <c r="B46" s="226"/>
      <c r="L46" s="226"/>
    </row>
    <row r="47" spans="2:12" ht="14.45" customHeight="1" x14ac:dyDescent="0.2">
      <c r="B47" s="226"/>
      <c r="L47" s="226"/>
    </row>
    <row r="48" spans="2:12" ht="14.45" customHeight="1" x14ac:dyDescent="0.2">
      <c r="B48" s="226"/>
      <c r="L48" s="226"/>
    </row>
    <row r="49" spans="2:12" ht="14.45" customHeight="1" x14ac:dyDescent="0.2">
      <c r="B49" s="226"/>
      <c r="L49" s="226"/>
    </row>
    <row r="50" spans="2:12" s="339" customFormat="1" ht="14.45" customHeight="1" x14ac:dyDescent="0.2">
      <c r="B50" s="229"/>
      <c r="D50" s="246" t="s">
        <v>1225</v>
      </c>
      <c r="E50" s="247"/>
      <c r="F50" s="247"/>
      <c r="G50" s="246" t="s">
        <v>1226</v>
      </c>
      <c r="H50" s="247"/>
      <c r="I50" s="354"/>
      <c r="J50" s="247"/>
      <c r="K50" s="247"/>
      <c r="L50" s="229"/>
    </row>
    <row r="51" spans="2:12" x14ac:dyDescent="0.2">
      <c r="B51" s="226"/>
      <c r="L51" s="226"/>
    </row>
    <row r="52" spans="2:12" x14ac:dyDescent="0.2">
      <c r="B52" s="226"/>
      <c r="L52" s="226"/>
    </row>
    <row r="53" spans="2:12" x14ac:dyDescent="0.2">
      <c r="B53" s="226"/>
      <c r="L53" s="226"/>
    </row>
    <row r="54" spans="2:12" x14ac:dyDescent="0.2">
      <c r="B54" s="226"/>
      <c r="L54" s="226"/>
    </row>
    <row r="55" spans="2:12" x14ac:dyDescent="0.2">
      <c r="B55" s="226"/>
      <c r="L55" s="226"/>
    </row>
    <row r="56" spans="2:12" x14ac:dyDescent="0.2">
      <c r="B56" s="226"/>
      <c r="L56" s="226"/>
    </row>
    <row r="57" spans="2:12" x14ac:dyDescent="0.2">
      <c r="B57" s="226"/>
      <c r="L57" s="226"/>
    </row>
    <row r="58" spans="2:12" x14ac:dyDescent="0.2">
      <c r="B58" s="226"/>
      <c r="L58" s="226"/>
    </row>
    <row r="59" spans="2:12" x14ac:dyDescent="0.2">
      <c r="B59" s="226"/>
      <c r="L59" s="226"/>
    </row>
    <row r="60" spans="2:12" x14ac:dyDescent="0.2">
      <c r="B60" s="226"/>
      <c r="L60" s="226"/>
    </row>
    <row r="61" spans="2:12" s="339" customFormat="1" ht="12.75" x14ac:dyDescent="0.2">
      <c r="B61" s="229"/>
      <c r="D61" s="248" t="s">
        <v>1227</v>
      </c>
      <c r="E61" s="249"/>
      <c r="F61" s="250" t="s">
        <v>1228</v>
      </c>
      <c r="G61" s="248" t="s">
        <v>1227</v>
      </c>
      <c r="H61" s="249"/>
      <c r="I61" s="355"/>
      <c r="J61" s="251" t="s">
        <v>1228</v>
      </c>
      <c r="K61" s="249"/>
      <c r="L61" s="229"/>
    </row>
    <row r="62" spans="2:12" x14ac:dyDescent="0.2">
      <c r="B62" s="226"/>
      <c r="L62" s="226"/>
    </row>
    <row r="63" spans="2:12" x14ac:dyDescent="0.2">
      <c r="B63" s="226"/>
      <c r="L63" s="226"/>
    </row>
    <row r="64" spans="2:12" x14ac:dyDescent="0.2">
      <c r="B64" s="226"/>
      <c r="L64" s="226"/>
    </row>
    <row r="65" spans="2:12" s="339" customFormat="1" ht="12.75" x14ac:dyDescent="0.2">
      <c r="B65" s="229"/>
      <c r="D65" s="246" t="s">
        <v>1229</v>
      </c>
      <c r="E65" s="247"/>
      <c r="F65" s="247"/>
      <c r="G65" s="246" t="s">
        <v>1716</v>
      </c>
      <c r="H65" s="247"/>
      <c r="I65" s="354"/>
      <c r="J65" s="247"/>
      <c r="K65" s="247"/>
      <c r="L65" s="229"/>
    </row>
    <row r="66" spans="2:12" x14ac:dyDescent="0.2">
      <c r="B66" s="226"/>
      <c r="L66" s="226"/>
    </row>
    <row r="67" spans="2:12" x14ac:dyDescent="0.2">
      <c r="B67" s="226"/>
      <c r="L67" s="226"/>
    </row>
    <row r="68" spans="2:12" x14ac:dyDescent="0.2">
      <c r="B68" s="226"/>
      <c r="L68" s="226"/>
    </row>
    <row r="69" spans="2:12" x14ac:dyDescent="0.2">
      <c r="B69" s="226"/>
      <c r="L69" s="226"/>
    </row>
    <row r="70" spans="2:12" x14ac:dyDescent="0.2">
      <c r="B70" s="226"/>
      <c r="L70" s="226"/>
    </row>
    <row r="71" spans="2:12" x14ac:dyDescent="0.2">
      <c r="B71" s="226"/>
      <c r="L71" s="226"/>
    </row>
    <row r="72" spans="2:12" x14ac:dyDescent="0.2">
      <c r="B72" s="226"/>
      <c r="L72" s="226"/>
    </row>
    <row r="73" spans="2:12" x14ac:dyDescent="0.2">
      <c r="B73" s="226"/>
      <c r="L73" s="226"/>
    </row>
    <row r="74" spans="2:12" x14ac:dyDescent="0.2">
      <c r="B74" s="226"/>
      <c r="L74" s="226"/>
    </row>
    <row r="75" spans="2:12" x14ac:dyDescent="0.2">
      <c r="B75" s="226"/>
      <c r="L75" s="226"/>
    </row>
    <row r="76" spans="2:12" s="339" customFormat="1" ht="12.75" x14ac:dyDescent="0.2">
      <c r="B76" s="229"/>
      <c r="D76" s="248" t="s">
        <v>1227</v>
      </c>
      <c r="E76" s="249"/>
      <c r="F76" s="250" t="s">
        <v>1228</v>
      </c>
      <c r="G76" s="248" t="s">
        <v>1227</v>
      </c>
      <c r="H76" s="249"/>
      <c r="I76" s="355"/>
      <c r="J76" s="251" t="s">
        <v>1228</v>
      </c>
      <c r="K76" s="249"/>
      <c r="L76" s="229"/>
    </row>
    <row r="77" spans="2:12" s="339" customFormat="1" ht="14.45" customHeight="1" x14ac:dyDescent="0.2">
      <c r="B77" s="252"/>
      <c r="C77" s="253"/>
      <c r="D77" s="253"/>
      <c r="E77" s="253"/>
      <c r="F77" s="253"/>
      <c r="G77" s="253"/>
      <c r="H77" s="253"/>
      <c r="I77" s="356"/>
      <c r="J77" s="253"/>
      <c r="K77" s="253"/>
      <c r="L77" s="229"/>
    </row>
    <row r="81" spans="2:47" s="339" customFormat="1" ht="6.95" customHeight="1" x14ac:dyDescent="0.2">
      <c r="B81" s="254"/>
      <c r="C81" s="255"/>
      <c r="D81" s="255"/>
      <c r="E81" s="255"/>
      <c r="F81" s="255"/>
      <c r="G81" s="255"/>
      <c r="H81" s="255"/>
      <c r="I81" s="357"/>
      <c r="J81" s="255"/>
      <c r="K81" s="255"/>
      <c r="L81" s="229"/>
    </row>
    <row r="82" spans="2:47" s="339" customFormat="1" ht="24.95" customHeight="1" x14ac:dyDescent="0.2">
      <c r="B82" s="229"/>
      <c r="C82" s="227" t="s">
        <v>1230</v>
      </c>
      <c r="I82" s="346"/>
      <c r="L82" s="229"/>
    </row>
    <row r="83" spans="2:47" s="339" customFormat="1" ht="6.95" customHeight="1" x14ac:dyDescent="0.2">
      <c r="B83" s="229"/>
      <c r="I83" s="346"/>
      <c r="L83" s="229"/>
    </row>
    <row r="84" spans="2:47" s="339" customFormat="1" ht="12" customHeight="1" x14ac:dyDescent="0.2">
      <c r="B84" s="229"/>
      <c r="C84" s="340" t="s">
        <v>1203</v>
      </c>
      <c r="I84" s="346"/>
      <c r="L84" s="229"/>
    </row>
    <row r="85" spans="2:47" s="339" customFormat="1" ht="16.5" customHeight="1" x14ac:dyDescent="0.2">
      <c r="B85" s="229"/>
      <c r="E85" s="440" t="str">
        <f>E7</f>
        <v>Energetická opatření - MŠ Lubina</v>
      </c>
      <c r="F85" s="441"/>
      <c r="G85" s="441"/>
      <c r="H85" s="441"/>
      <c r="I85" s="346"/>
      <c r="L85" s="229"/>
    </row>
    <row r="86" spans="2:47" s="339" customFormat="1" ht="12" customHeight="1" x14ac:dyDescent="0.2">
      <c r="B86" s="229"/>
      <c r="C86" s="340" t="s">
        <v>1204</v>
      </c>
      <c r="I86" s="346"/>
      <c r="L86" s="229"/>
    </row>
    <row r="87" spans="2:47" s="339" customFormat="1" ht="16.5" customHeight="1" x14ac:dyDescent="0.2">
      <c r="B87" s="229"/>
      <c r="E87" s="438" t="str">
        <f>E9</f>
        <v>03 - Připojení VZT jednotek v učebnách</v>
      </c>
      <c r="F87" s="439"/>
      <c r="G87" s="439"/>
      <c r="H87" s="439"/>
      <c r="I87" s="346"/>
      <c r="L87" s="229"/>
    </row>
    <row r="88" spans="2:47" s="339" customFormat="1" ht="6.95" customHeight="1" x14ac:dyDescent="0.2">
      <c r="B88" s="229"/>
      <c r="I88" s="346"/>
      <c r="L88" s="229"/>
    </row>
    <row r="89" spans="2:47" s="339" customFormat="1" ht="12" customHeight="1" x14ac:dyDescent="0.2">
      <c r="B89" s="229"/>
      <c r="C89" s="340" t="s">
        <v>1208</v>
      </c>
      <c r="F89" s="342" t="str">
        <f>F12</f>
        <v>Lubina</v>
      </c>
      <c r="I89" s="347" t="s">
        <v>1210</v>
      </c>
      <c r="J89" s="230" t="str">
        <f>IF(J12="","",J12)</f>
        <v>5. 10. 2019</v>
      </c>
      <c r="L89" s="229"/>
    </row>
    <row r="90" spans="2:47" s="339" customFormat="1" ht="6.95" customHeight="1" x14ac:dyDescent="0.2">
      <c r="B90" s="229"/>
      <c r="I90" s="346"/>
      <c r="L90" s="229"/>
    </row>
    <row r="91" spans="2:47" s="339" customFormat="1" ht="15.2" customHeight="1" x14ac:dyDescent="0.2">
      <c r="B91" s="229"/>
      <c r="C91" s="340" t="s">
        <v>1211</v>
      </c>
      <c r="F91" s="342" t="str">
        <f>E15</f>
        <v xml:space="preserve"> </v>
      </c>
      <c r="I91" s="347" t="s">
        <v>19</v>
      </c>
      <c r="J91" s="343" t="str">
        <f>E21</f>
        <v>Ing.Pavel Matura</v>
      </c>
      <c r="L91" s="229"/>
    </row>
    <row r="92" spans="2:47" s="339" customFormat="1" ht="15.2" customHeight="1" x14ac:dyDescent="0.2">
      <c r="B92" s="229"/>
      <c r="C92" s="340" t="s">
        <v>1715</v>
      </c>
      <c r="F92" s="342" t="str">
        <f>IF(E18="","",E18)</f>
        <v>Vyplň údaj</v>
      </c>
      <c r="I92" s="347" t="s">
        <v>1213</v>
      </c>
      <c r="J92" s="343" t="str">
        <f>E24</f>
        <v xml:space="preserve"> </v>
      </c>
      <c r="L92" s="229"/>
    </row>
    <row r="93" spans="2:47" s="339" customFormat="1" ht="10.35" customHeight="1" x14ac:dyDescent="0.2">
      <c r="B93" s="229"/>
      <c r="I93" s="346"/>
      <c r="L93" s="229"/>
    </row>
    <row r="94" spans="2:47" s="339" customFormat="1" ht="29.25" customHeight="1" x14ac:dyDescent="0.2">
      <c r="B94" s="229"/>
      <c r="C94" s="256" t="s">
        <v>1231</v>
      </c>
      <c r="D94" s="239"/>
      <c r="E94" s="239"/>
      <c r="F94" s="239"/>
      <c r="G94" s="239"/>
      <c r="H94" s="239"/>
      <c r="I94" s="358"/>
      <c r="J94" s="257" t="s">
        <v>1232</v>
      </c>
      <c r="K94" s="239"/>
      <c r="L94" s="229"/>
    </row>
    <row r="95" spans="2:47" s="339" customFormat="1" ht="10.35" customHeight="1" x14ac:dyDescent="0.2">
      <c r="B95" s="229"/>
      <c r="I95" s="346"/>
      <c r="L95" s="229"/>
    </row>
    <row r="96" spans="2:47" s="339" customFormat="1" ht="22.9" customHeight="1" x14ac:dyDescent="0.2">
      <c r="B96" s="229"/>
      <c r="C96" s="258" t="s">
        <v>1233</v>
      </c>
      <c r="I96" s="346"/>
      <c r="J96" s="235">
        <f>J117</f>
        <v>0</v>
      </c>
      <c r="L96" s="229"/>
      <c r="AU96" s="223" t="s">
        <v>1234</v>
      </c>
    </row>
    <row r="97" spans="2:12" s="260" customFormat="1" ht="24.95" customHeight="1" x14ac:dyDescent="0.2">
      <c r="B97" s="259"/>
      <c r="D97" s="261" t="s">
        <v>1367</v>
      </c>
      <c r="E97" s="262"/>
      <c r="F97" s="262"/>
      <c r="G97" s="262"/>
      <c r="H97" s="262"/>
      <c r="I97" s="359"/>
      <c r="J97" s="263">
        <f>J118</f>
        <v>0</v>
      </c>
      <c r="L97" s="259"/>
    </row>
    <row r="98" spans="2:12" s="339" customFormat="1" ht="21.75" customHeight="1" x14ac:dyDescent="0.2">
      <c r="B98" s="229"/>
      <c r="I98" s="346"/>
      <c r="L98" s="229"/>
    </row>
    <row r="99" spans="2:12" s="339" customFormat="1" ht="6.95" customHeight="1" x14ac:dyDescent="0.2">
      <c r="B99" s="252"/>
      <c r="C99" s="253"/>
      <c r="D99" s="253"/>
      <c r="E99" s="253"/>
      <c r="F99" s="253"/>
      <c r="G99" s="253"/>
      <c r="H99" s="253"/>
      <c r="I99" s="356"/>
      <c r="J99" s="253"/>
      <c r="K99" s="253"/>
      <c r="L99" s="229"/>
    </row>
    <row r="103" spans="2:12" s="339" customFormat="1" ht="6.95" customHeight="1" x14ac:dyDescent="0.2">
      <c r="B103" s="254"/>
      <c r="C103" s="255"/>
      <c r="D103" s="255"/>
      <c r="E103" s="255"/>
      <c r="F103" s="255"/>
      <c r="G103" s="255"/>
      <c r="H103" s="255"/>
      <c r="I103" s="357"/>
      <c r="J103" s="255"/>
      <c r="K103" s="255"/>
      <c r="L103" s="229"/>
    </row>
    <row r="104" spans="2:12" s="339" customFormat="1" ht="24.95" customHeight="1" x14ac:dyDescent="0.2">
      <c r="B104" s="229"/>
      <c r="C104" s="227" t="s">
        <v>1237</v>
      </c>
      <c r="I104" s="346"/>
      <c r="L104" s="229"/>
    </row>
    <row r="105" spans="2:12" s="339" customFormat="1" ht="6.95" customHeight="1" x14ac:dyDescent="0.2">
      <c r="B105" s="229"/>
      <c r="I105" s="346"/>
      <c r="L105" s="229"/>
    </row>
    <row r="106" spans="2:12" s="339" customFormat="1" ht="12" customHeight="1" x14ac:dyDescent="0.2">
      <c r="B106" s="229"/>
      <c r="C106" s="340" t="s">
        <v>1203</v>
      </c>
      <c r="I106" s="346"/>
      <c r="L106" s="229"/>
    </row>
    <row r="107" spans="2:12" s="339" customFormat="1" ht="16.5" customHeight="1" x14ac:dyDescent="0.2">
      <c r="B107" s="229"/>
      <c r="E107" s="440" t="str">
        <f>E7</f>
        <v>Energetická opatření - MŠ Lubina</v>
      </c>
      <c r="F107" s="441"/>
      <c r="G107" s="441"/>
      <c r="H107" s="441"/>
      <c r="I107" s="346"/>
      <c r="L107" s="229"/>
    </row>
    <row r="108" spans="2:12" s="339" customFormat="1" ht="12" customHeight="1" x14ac:dyDescent="0.2">
      <c r="B108" s="229"/>
      <c r="C108" s="340" t="s">
        <v>1204</v>
      </c>
      <c r="I108" s="346"/>
      <c r="L108" s="229"/>
    </row>
    <row r="109" spans="2:12" s="339" customFormat="1" ht="16.5" customHeight="1" x14ac:dyDescent="0.2">
      <c r="B109" s="229"/>
      <c r="E109" s="438" t="str">
        <f>E9</f>
        <v>03 - Připojení VZT jednotek v učebnách</v>
      </c>
      <c r="F109" s="439"/>
      <c r="G109" s="439"/>
      <c r="H109" s="439"/>
      <c r="I109" s="346"/>
      <c r="L109" s="229"/>
    </row>
    <row r="110" spans="2:12" s="339" customFormat="1" ht="6.95" customHeight="1" x14ac:dyDescent="0.2">
      <c r="B110" s="229"/>
      <c r="I110" s="346"/>
      <c r="L110" s="229"/>
    </row>
    <row r="111" spans="2:12" s="339" customFormat="1" ht="12" customHeight="1" x14ac:dyDescent="0.2">
      <c r="B111" s="229"/>
      <c r="C111" s="340" t="s">
        <v>1208</v>
      </c>
      <c r="F111" s="342" t="str">
        <f>F12</f>
        <v>Lubina</v>
      </c>
      <c r="I111" s="347" t="s">
        <v>1210</v>
      </c>
      <c r="J111" s="230" t="str">
        <f>IF(J12="","",J12)</f>
        <v>5. 10. 2019</v>
      </c>
      <c r="L111" s="229"/>
    </row>
    <row r="112" spans="2:12" s="339" customFormat="1" ht="6.95" customHeight="1" x14ac:dyDescent="0.2">
      <c r="B112" s="229"/>
      <c r="I112" s="346"/>
      <c r="L112" s="229"/>
    </row>
    <row r="113" spans="2:65" s="339" customFormat="1" ht="15.2" customHeight="1" x14ac:dyDescent="0.2">
      <c r="B113" s="229"/>
      <c r="C113" s="340" t="s">
        <v>1211</v>
      </c>
      <c r="F113" s="342" t="str">
        <f>E15</f>
        <v xml:space="preserve"> </v>
      </c>
      <c r="I113" s="347" t="s">
        <v>19</v>
      </c>
      <c r="J113" s="343" t="str">
        <f>E21</f>
        <v>Ing.Pavel Matura</v>
      </c>
      <c r="L113" s="229"/>
    </row>
    <row r="114" spans="2:65" s="339" customFormat="1" ht="15.2" customHeight="1" x14ac:dyDescent="0.2">
      <c r="B114" s="229"/>
      <c r="C114" s="340" t="s">
        <v>1715</v>
      </c>
      <c r="F114" s="342" t="str">
        <f>IF(E18="","",E18)</f>
        <v>Vyplň údaj</v>
      </c>
      <c r="I114" s="347" t="s">
        <v>1213</v>
      </c>
      <c r="J114" s="343" t="str">
        <f>E24</f>
        <v xml:space="preserve"> </v>
      </c>
      <c r="L114" s="229"/>
    </row>
    <row r="115" spans="2:65" s="339" customFormat="1" ht="10.35" customHeight="1" x14ac:dyDescent="0.2">
      <c r="B115" s="229"/>
      <c r="I115" s="346"/>
      <c r="L115" s="229"/>
    </row>
    <row r="116" spans="2:65" s="271" customFormat="1" ht="29.25" customHeight="1" x14ac:dyDescent="0.2">
      <c r="B116" s="264"/>
      <c r="C116" s="265" t="s">
        <v>1238</v>
      </c>
      <c r="D116" s="266" t="s">
        <v>1239</v>
      </c>
      <c r="E116" s="266" t="s">
        <v>1240</v>
      </c>
      <c r="F116" s="266" t="s">
        <v>878</v>
      </c>
      <c r="G116" s="266" t="s">
        <v>133</v>
      </c>
      <c r="H116" s="266" t="s">
        <v>1241</v>
      </c>
      <c r="I116" s="360" t="s">
        <v>1242</v>
      </c>
      <c r="J116" s="266" t="s">
        <v>1232</v>
      </c>
      <c r="K116" s="267" t="s">
        <v>1243</v>
      </c>
      <c r="L116" s="264"/>
      <c r="M116" s="268" t="s">
        <v>259</v>
      </c>
      <c r="N116" s="269" t="s">
        <v>138</v>
      </c>
      <c r="O116" s="269" t="s">
        <v>1244</v>
      </c>
      <c r="P116" s="269" t="s">
        <v>1245</v>
      </c>
      <c r="Q116" s="269" t="s">
        <v>1246</v>
      </c>
      <c r="R116" s="269" t="s">
        <v>1247</v>
      </c>
      <c r="S116" s="269" t="s">
        <v>1248</v>
      </c>
      <c r="T116" s="269" t="s">
        <v>1249</v>
      </c>
      <c r="U116" s="270" t="s">
        <v>1250</v>
      </c>
    </row>
    <row r="117" spans="2:65" s="339" customFormat="1" ht="22.9" customHeight="1" x14ac:dyDescent="0.25">
      <c r="B117" s="229"/>
      <c r="C117" s="272" t="s">
        <v>1251</v>
      </c>
      <c r="I117" s="346"/>
      <c r="J117" s="273">
        <f>BK117</f>
        <v>0</v>
      </c>
      <c r="L117" s="229"/>
      <c r="M117" s="274"/>
      <c r="N117" s="233"/>
      <c r="O117" s="233"/>
      <c r="P117" s="275">
        <f>P118</f>
        <v>0</v>
      </c>
      <c r="Q117" s="233"/>
      <c r="R117" s="275">
        <f>R118</f>
        <v>0</v>
      </c>
      <c r="S117" s="233"/>
      <c r="T117" s="275">
        <f>T118</f>
        <v>0</v>
      </c>
      <c r="U117" s="276"/>
      <c r="AT117" s="223" t="s">
        <v>1252</v>
      </c>
      <c r="AU117" s="223" t="s">
        <v>1234</v>
      </c>
      <c r="BK117" s="277">
        <f>BK118</f>
        <v>0</v>
      </c>
    </row>
    <row r="118" spans="2:65" s="279" customFormat="1" ht="25.9" customHeight="1" x14ac:dyDescent="0.2">
      <c r="B118" s="278"/>
      <c r="D118" s="280" t="s">
        <v>1252</v>
      </c>
      <c r="E118" s="281" t="s">
        <v>1368</v>
      </c>
      <c r="F118" s="281" t="s">
        <v>1369</v>
      </c>
      <c r="I118" s="361"/>
      <c r="J118" s="282">
        <f>BK118</f>
        <v>0</v>
      </c>
      <c r="L118" s="278"/>
      <c r="M118" s="283"/>
      <c r="P118" s="284">
        <f>P119</f>
        <v>0</v>
      </c>
      <c r="R118" s="284">
        <f>R119</f>
        <v>0</v>
      </c>
      <c r="T118" s="284">
        <f>T119</f>
        <v>0</v>
      </c>
      <c r="U118" s="285"/>
      <c r="AR118" s="280" t="s">
        <v>55</v>
      </c>
      <c r="AT118" s="286" t="s">
        <v>1252</v>
      </c>
      <c r="AU118" s="286" t="s">
        <v>1255</v>
      </c>
      <c r="AY118" s="280" t="s">
        <v>1256</v>
      </c>
      <c r="BK118" s="287">
        <f>BK119</f>
        <v>0</v>
      </c>
    </row>
    <row r="119" spans="2:65" s="339" customFormat="1" ht="16.5" customHeight="1" x14ac:dyDescent="0.2">
      <c r="B119" s="229"/>
      <c r="C119" s="288" t="s">
        <v>55</v>
      </c>
      <c r="D119" s="288" t="s">
        <v>1257</v>
      </c>
      <c r="E119" s="289" t="s">
        <v>1370</v>
      </c>
      <c r="F119" s="290" t="s">
        <v>1371</v>
      </c>
      <c r="G119" s="291" t="s">
        <v>1358</v>
      </c>
      <c r="H119" s="292">
        <v>8</v>
      </c>
      <c r="I119" s="362"/>
      <c r="J119" s="293">
        <f>ROUND(I119*H119,2)</f>
        <v>0</v>
      </c>
      <c r="K119" s="290" t="s">
        <v>1260</v>
      </c>
      <c r="L119" s="229"/>
      <c r="M119" s="368" t="s">
        <v>259</v>
      </c>
      <c r="N119" s="314" t="s">
        <v>1219</v>
      </c>
      <c r="O119" s="367"/>
      <c r="P119" s="312">
        <f>O119*H119</f>
        <v>0</v>
      </c>
      <c r="Q119" s="312">
        <v>0</v>
      </c>
      <c r="R119" s="312">
        <f>Q119*H119</f>
        <v>0</v>
      </c>
      <c r="S119" s="312">
        <v>0</v>
      </c>
      <c r="T119" s="312">
        <f>S119*H119</f>
        <v>0</v>
      </c>
      <c r="U119" s="313" t="s">
        <v>259</v>
      </c>
      <c r="AR119" s="297" t="s">
        <v>63</v>
      </c>
      <c r="AT119" s="297" t="s">
        <v>1257</v>
      </c>
      <c r="AU119" s="297" t="s">
        <v>55</v>
      </c>
      <c r="AY119" s="223" t="s">
        <v>1256</v>
      </c>
      <c r="BE119" s="298">
        <f>IF(N119="základní",J119,0)</f>
        <v>0</v>
      </c>
      <c r="BF119" s="298">
        <f>IF(N119="snížená",J119,0)</f>
        <v>0</v>
      </c>
      <c r="BG119" s="298">
        <f>IF(N119="zákl. přenesená",J119,0)</f>
        <v>0</v>
      </c>
      <c r="BH119" s="298">
        <f>IF(N119="sníž. přenesená",J119,0)</f>
        <v>0</v>
      </c>
      <c r="BI119" s="298">
        <f>IF(N119="nulová",J119,0)</f>
        <v>0</v>
      </c>
      <c r="BJ119" s="223" t="s">
        <v>55</v>
      </c>
      <c r="BK119" s="298">
        <f>ROUND(I119*H119,2)</f>
        <v>0</v>
      </c>
      <c r="BL119" s="223" t="s">
        <v>63</v>
      </c>
      <c r="BM119" s="297" t="s">
        <v>1372</v>
      </c>
    </row>
    <row r="120" spans="2:65" s="339" customFormat="1" ht="6.95" customHeight="1" x14ac:dyDescent="0.2">
      <c r="B120" s="252"/>
      <c r="C120" s="253"/>
      <c r="D120" s="253"/>
      <c r="E120" s="253"/>
      <c r="F120" s="253"/>
      <c r="G120" s="253"/>
      <c r="H120" s="253"/>
      <c r="I120" s="356"/>
      <c r="J120" s="253"/>
      <c r="K120" s="253"/>
      <c r="L120" s="229"/>
    </row>
  </sheetData>
  <sheetProtection algorithmName="SHA-512" hashValue="r4veVFN69SZUQ4kK0gQAUzVSKGb9BpdAYp7dF/DpqTO8Fj7G8nC7QJaQXfsRGIJ8eLeH+GphdOosECTbad8JTA==" saltValue="r+kt7C/2UcWAuWUiY0VXtebGsHwicJUl9+R65fkkSmeEwGuf68p+Hbsy2AYkOiIPZOXOc0V5YXYvyDNEguWU3Q==" spinCount="100000" sheet="1" objects="1" scenarios="1" formatColumns="0" formatRows="0" autoFilter="0"/>
  <autoFilter ref="C116:K119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B2:BM204"/>
  <sheetViews>
    <sheetView showGridLines="0" workbookViewId="0">
      <selection activeCell="AI81" sqref="AI81"/>
    </sheetView>
  </sheetViews>
  <sheetFormatPr defaultColWidth="8.85546875" defaultRowHeight="11.25" x14ac:dyDescent="0.2"/>
  <cols>
    <col min="1" max="1" width="6.42578125" style="341" customWidth="1"/>
    <col min="2" max="2" width="1.28515625" style="341" customWidth="1"/>
    <col min="3" max="4" width="3.28515625" style="341" customWidth="1"/>
    <col min="5" max="5" width="13.28515625" style="341" customWidth="1"/>
    <col min="6" max="6" width="39.5703125" style="341" customWidth="1"/>
    <col min="7" max="7" width="5.42578125" style="341" customWidth="1"/>
    <col min="8" max="8" width="8.85546875" style="341" customWidth="1"/>
    <col min="9" max="9" width="15.7109375" style="344" customWidth="1"/>
    <col min="10" max="11" width="15.7109375" style="341" customWidth="1"/>
    <col min="12" max="12" width="7.28515625" style="341" customWidth="1"/>
    <col min="13" max="13" width="8.42578125" style="341" hidden="1" customWidth="1"/>
    <col min="14" max="14" width="8.85546875" style="341"/>
    <col min="15" max="21" width="11" style="341" hidden="1" customWidth="1"/>
    <col min="22" max="22" width="9.5703125" style="341" customWidth="1"/>
    <col min="23" max="23" width="12.7109375" style="341" customWidth="1"/>
    <col min="24" max="24" width="9.5703125" style="341" customWidth="1"/>
    <col min="25" max="25" width="11.7109375" style="341" customWidth="1"/>
    <col min="26" max="26" width="8.5703125" style="341" customWidth="1"/>
    <col min="27" max="27" width="11.7109375" style="341" customWidth="1"/>
    <col min="28" max="28" width="12.7109375" style="341" customWidth="1"/>
    <col min="29" max="29" width="8.5703125" style="341" customWidth="1"/>
    <col min="30" max="30" width="11.7109375" style="341" customWidth="1"/>
    <col min="31" max="31" width="12.7109375" style="341" customWidth="1"/>
    <col min="32" max="16384" width="8.85546875" style="341"/>
  </cols>
  <sheetData>
    <row r="2" spans="2:46" ht="36.950000000000003" customHeight="1" x14ac:dyDescent="0.2"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AT2" s="223" t="s">
        <v>1373</v>
      </c>
    </row>
    <row r="3" spans="2:46" ht="6.95" customHeight="1" x14ac:dyDescent="0.2">
      <c r="B3" s="224"/>
      <c r="C3" s="225"/>
      <c r="D3" s="225"/>
      <c r="E3" s="225"/>
      <c r="F3" s="225"/>
      <c r="G3" s="225"/>
      <c r="H3" s="225"/>
      <c r="I3" s="345"/>
      <c r="J3" s="225"/>
      <c r="K3" s="225"/>
      <c r="L3" s="226"/>
      <c r="AT3" s="223" t="s">
        <v>57</v>
      </c>
    </row>
    <row r="4" spans="2:46" ht="24.95" customHeight="1" x14ac:dyDescent="0.2">
      <c r="B4" s="226"/>
      <c r="D4" s="227" t="s">
        <v>1200</v>
      </c>
      <c r="L4" s="226"/>
      <c r="M4" s="228" t="s">
        <v>1201</v>
      </c>
      <c r="AT4" s="223" t="s">
        <v>1202</v>
      </c>
    </row>
    <row r="5" spans="2:46" ht="6.95" customHeight="1" x14ac:dyDescent="0.2">
      <c r="B5" s="226"/>
      <c r="L5" s="226"/>
    </row>
    <row r="6" spans="2:46" ht="12" customHeight="1" x14ac:dyDescent="0.2">
      <c r="B6" s="226"/>
      <c r="D6" s="340" t="s">
        <v>1203</v>
      </c>
      <c r="L6" s="226"/>
    </row>
    <row r="7" spans="2:46" ht="16.5" customHeight="1" x14ac:dyDescent="0.2">
      <c r="B7" s="226"/>
      <c r="E7" s="440" t="s">
        <v>45</v>
      </c>
      <c r="F7" s="441"/>
      <c r="G7" s="441"/>
      <c r="H7" s="441"/>
      <c r="L7" s="226"/>
    </row>
    <row r="8" spans="2:46" s="339" customFormat="1" ht="12" customHeight="1" x14ac:dyDescent="0.2">
      <c r="B8" s="229"/>
      <c r="D8" s="340" t="s">
        <v>1204</v>
      </c>
      <c r="I8" s="346"/>
      <c r="L8" s="229"/>
    </row>
    <row r="9" spans="2:46" s="339" customFormat="1" ht="36.950000000000003" customHeight="1" x14ac:dyDescent="0.2">
      <c r="B9" s="229"/>
      <c r="E9" s="438" t="s">
        <v>1374</v>
      </c>
      <c r="F9" s="439"/>
      <c r="G9" s="439"/>
      <c r="H9" s="439"/>
      <c r="I9" s="346"/>
      <c r="L9" s="229"/>
    </row>
    <row r="10" spans="2:46" s="339" customFormat="1" x14ac:dyDescent="0.2">
      <c r="B10" s="229"/>
      <c r="I10" s="346"/>
      <c r="L10" s="229"/>
    </row>
    <row r="11" spans="2:46" s="339" customFormat="1" ht="12" customHeight="1" x14ac:dyDescent="0.2">
      <c r="B11" s="229"/>
      <c r="D11" s="340" t="s">
        <v>1206</v>
      </c>
      <c r="F11" s="342" t="s">
        <v>259</v>
      </c>
      <c r="I11" s="347" t="s">
        <v>1207</v>
      </c>
      <c r="J11" s="342" t="s">
        <v>259</v>
      </c>
      <c r="L11" s="229"/>
    </row>
    <row r="12" spans="2:46" s="339" customFormat="1" ht="12" customHeight="1" x14ac:dyDescent="0.2">
      <c r="B12" s="229"/>
      <c r="D12" s="340" t="s">
        <v>1208</v>
      </c>
      <c r="F12" s="342" t="s">
        <v>1209</v>
      </c>
      <c r="I12" s="347" t="s">
        <v>1210</v>
      </c>
      <c r="J12" s="230" t="s">
        <v>1729</v>
      </c>
      <c r="L12" s="229"/>
    </row>
    <row r="13" spans="2:46" s="339" customFormat="1" ht="10.9" customHeight="1" x14ac:dyDescent="0.2">
      <c r="B13" s="229"/>
      <c r="I13" s="346"/>
      <c r="L13" s="229"/>
    </row>
    <row r="14" spans="2:46" s="339" customFormat="1" ht="12" customHeight="1" x14ac:dyDescent="0.2">
      <c r="B14" s="229"/>
      <c r="D14" s="340" t="s">
        <v>1211</v>
      </c>
      <c r="I14" s="347" t="s">
        <v>33</v>
      </c>
      <c r="J14" s="342" t="s">
        <v>259</v>
      </c>
      <c r="L14" s="229"/>
    </row>
    <row r="15" spans="2:46" s="339" customFormat="1" ht="18" customHeight="1" x14ac:dyDescent="0.2">
      <c r="B15" s="229"/>
      <c r="E15" s="342" t="s">
        <v>1730</v>
      </c>
      <c r="I15" s="347" t="s">
        <v>34</v>
      </c>
      <c r="J15" s="342" t="s">
        <v>259</v>
      </c>
      <c r="L15" s="229"/>
    </row>
    <row r="16" spans="2:46" s="339" customFormat="1" ht="6.95" customHeight="1" x14ac:dyDescent="0.2">
      <c r="B16" s="229"/>
      <c r="I16" s="346"/>
      <c r="L16" s="229"/>
    </row>
    <row r="17" spans="2:12" s="339" customFormat="1" ht="12" customHeight="1" x14ac:dyDescent="0.2">
      <c r="B17" s="229"/>
      <c r="D17" s="340" t="s">
        <v>1715</v>
      </c>
      <c r="I17" s="347" t="s">
        <v>33</v>
      </c>
      <c r="J17" s="348" t="s">
        <v>1731</v>
      </c>
      <c r="L17" s="229"/>
    </row>
    <row r="18" spans="2:12" s="339" customFormat="1" ht="18" customHeight="1" x14ac:dyDescent="0.2">
      <c r="B18" s="229"/>
      <c r="E18" s="443" t="s">
        <v>1731</v>
      </c>
      <c r="F18" s="444"/>
      <c r="G18" s="444"/>
      <c r="H18" s="444"/>
      <c r="I18" s="347" t="s">
        <v>34</v>
      </c>
      <c r="J18" s="348" t="s">
        <v>1731</v>
      </c>
      <c r="L18" s="229"/>
    </row>
    <row r="19" spans="2:12" s="339" customFormat="1" ht="6.95" customHeight="1" x14ac:dyDescent="0.2">
      <c r="B19" s="229"/>
      <c r="I19" s="346"/>
      <c r="L19" s="229"/>
    </row>
    <row r="20" spans="2:12" s="339" customFormat="1" ht="12" customHeight="1" x14ac:dyDescent="0.2">
      <c r="B20" s="229"/>
      <c r="D20" s="340" t="s">
        <v>19</v>
      </c>
      <c r="I20" s="347" t="s">
        <v>33</v>
      </c>
      <c r="J20" s="342" t="s">
        <v>259</v>
      </c>
      <c r="L20" s="229"/>
    </row>
    <row r="21" spans="2:12" s="339" customFormat="1" ht="18" customHeight="1" x14ac:dyDescent="0.2">
      <c r="B21" s="229"/>
      <c r="E21" s="342" t="s">
        <v>1212</v>
      </c>
      <c r="I21" s="347" t="s">
        <v>34</v>
      </c>
      <c r="J21" s="342" t="s">
        <v>259</v>
      </c>
      <c r="L21" s="229"/>
    </row>
    <row r="22" spans="2:12" s="339" customFormat="1" ht="6.95" customHeight="1" x14ac:dyDescent="0.2">
      <c r="B22" s="229"/>
      <c r="I22" s="346"/>
      <c r="L22" s="229"/>
    </row>
    <row r="23" spans="2:12" s="339" customFormat="1" ht="12" customHeight="1" x14ac:dyDescent="0.2">
      <c r="B23" s="229"/>
      <c r="D23" s="340" t="s">
        <v>1213</v>
      </c>
      <c r="I23" s="347" t="s">
        <v>33</v>
      </c>
      <c r="J23" s="342" t="s">
        <v>259</v>
      </c>
      <c r="L23" s="229"/>
    </row>
    <row r="24" spans="2:12" s="339" customFormat="1" ht="18" customHeight="1" x14ac:dyDescent="0.2">
      <c r="B24" s="229"/>
      <c r="E24" s="342" t="s">
        <v>1730</v>
      </c>
      <c r="I24" s="347" t="s">
        <v>34</v>
      </c>
      <c r="J24" s="342" t="s">
        <v>259</v>
      </c>
      <c r="L24" s="229"/>
    </row>
    <row r="25" spans="2:12" s="339" customFormat="1" ht="6.95" customHeight="1" x14ac:dyDescent="0.2">
      <c r="B25" s="229"/>
      <c r="I25" s="346"/>
      <c r="L25" s="229"/>
    </row>
    <row r="26" spans="2:12" s="339" customFormat="1" ht="12" customHeight="1" x14ac:dyDescent="0.2">
      <c r="B26" s="229"/>
      <c r="D26" s="340" t="s">
        <v>1214</v>
      </c>
      <c r="I26" s="346"/>
      <c r="L26" s="229"/>
    </row>
    <row r="27" spans="2:12" s="232" customFormat="1" ht="16.5" customHeight="1" x14ac:dyDescent="0.2">
      <c r="B27" s="231"/>
      <c r="E27" s="445" t="s">
        <v>259</v>
      </c>
      <c r="F27" s="445"/>
      <c r="G27" s="445"/>
      <c r="H27" s="445"/>
      <c r="I27" s="349"/>
      <c r="L27" s="231"/>
    </row>
    <row r="28" spans="2:12" s="339" customFormat="1" ht="6.95" customHeight="1" x14ac:dyDescent="0.2">
      <c r="B28" s="229"/>
      <c r="I28" s="346"/>
      <c r="L28" s="229"/>
    </row>
    <row r="29" spans="2:12" s="339" customFormat="1" ht="6.95" customHeight="1" x14ac:dyDescent="0.2">
      <c r="B29" s="229"/>
      <c r="D29" s="233"/>
      <c r="E29" s="233"/>
      <c r="F29" s="233"/>
      <c r="G29" s="233"/>
      <c r="H29" s="233"/>
      <c r="I29" s="350"/>
      <c r="J29" s="233"/>
      <c r="K29" s="233"/>
      <c r="L29" s="229"/>
    </row>
    <row r="30" spans="2:12" s="339" customFormat="1" ht="25.35" customHeight="1" x14ac:dyDescent="0.2">
      <c r="B30" s="229"/>
      <c r="D30" s="234" t="s">
        <v>1215</v>
      </c>
      <c r="I30" s="346"/>
      <c r="J30" s="235">
        <f>ROUND(J123, 2)</f>
        <v>0</v>
      </c>
      <c r="L30" s="229"/>
    </row>
    <row r="31" spans="2:12" s="339" customFormat="1" ht="6.95" customHeight="1" x14ac:dyDescent="0.2">
      <c r="B31" s="229"/>
      <c r="D31" s="233"/>
      <c r="E31" s="233"/>
      <c r="F31" s="233"/>
      <c r="G31" s="233"/>
      <c r="H31" s="233"/>
      <c r="I31" s="350"/>
      <c r="J31" s="233"/>
      <c r="K31" s="233"/>
      <c r="L31" s="229"/>
    </row>
    <row r="32" spans="2:12" s="339" customFormat="1" ht="14.45" customHeight="1" x14ac:dyDescent="0.2">
      <c r="B32" s="229"/>
      <c r="F32" s="236" t="s">
        <v>1216</v>
      </c>
      <c r="I32" s="351" t="s">
        <v>1217</v>
      </c>
      <c r="J32" s="236" t="s">
        <v>1218</v>
      </c>
      <c r="L32" s="229"/>
    </row>
    <row r="33" spans="2:12" s="339" customFormat="1" ht="14.45" customHeight="1" x14ac:dyDescent="0.2">
      <c r="B33" s="229"/>
      <c r="D33" s="237" t="s">
        <v>138</v>
      </c>
      <c r="E33" s="340" t="s">
        <v>1219</v>
      </c>
      <c r="F33" s="238">
        <f>ROUND((SUM(BE123:BE203)),  2)</f>
        <v>0</v>
      </c>
      <c r="I33" s="352">
        <v>0.21</v>
      </c>
      <c r="J33" s="238">
        <f>ROUND(((SUM(BE123:BE203))*I33),  2)</f>
        <v>0</v>
      </c>
      <c r="L33" s="229"/>
    </row>
    <row r="34" spans="2:12" s="339" customFormat="1" ht="14.45" customHeight="1" x14ac:dyDescent="0.2">
      <c r="B34" s="229"/>
      <c r="E34" s="340" t="s">
        <v>1220</v>
      </c>
      <c r="F34" s="238">
        <f>ROUND((SUM(BF123:BF203)),  2)</f>
        <v>0</v>
      </c>
      <c r="I34" s="352">
        <v>0.15</v>
      </c>
      <c r="J34" s="238">
        <f>ROUND(((SUM(BF123:BF203))*I34),  2)</f>
        <v>0</v>
      </c>
      <c r="L34" s="229"/>
    </row>
    <row r="35" spans="2:12" s="339" customFormat="1" ht="14.45" hidden="1" customHeight="1" x14ac:dyDescent="0.2">
      <c r="B35" s="229"/>
      <c r="E35" s="340" t="s">
        <v>1221</v>
      </c>
      <c r="F35" s="238">
        <f>ROUND((SUM(BG123:BG203)),  2)</f>
        <v>0</v>
      </c>
      <c r="I35" s="352">
        <v>0.21</v>
      </c>
      <c r="J35" s="238">
        <f>0</f>
        <v>0</v>
      </c>
      <c r="L35" s="229"/>
    </row>
    <row r="36" spans="2:12" s="339" customFormat="1" ht="14.45" hidden="1" customHeight="1" x14ac:dyDescent="0.2">
      <c r="B36" s="229"/>
      <c r="E36" s="340" t="s">
        <v>1222</v>
      </c>
      <c r="F36" s="238">
        <f>ROUND((SUM(BH123:BH203)),  2)</f>
        <v>0</v>
      </c>
      <c r="I36" s="352">
        <v>0.15</v>
      </c>
      <c r="J36" s="238">
        <f>0</f>
        <v>0</v>
      </c>
      <c r="L36" s="229"/>
    </row>
    <row r="37" spans="2:12" s="339" customFormat="1" ht="14.45" hidden="1" customHeight="1" x14ac:dyDescent="0.2">
      <c r="B37" s="229"/>
      <c r="E37" s="340" t="s">
        <v>1223</v>
      </c>
      <c r="F37" s="238">
        <f>ROUND((SUM(BI123:BI203)),  2)</f>
        <v>0</v>
      </c>
      <c r="I37" s="352">
        <v>0</v>
      </c>
      <c r="J37" s="238">
        <f>0</f>
        <v>0</v>
      </c>
      <c r="L37" s="229"/>
    </row>
    <row r="38" spans="2:12" s="339" customFormat="1" ht="6.95" customHeight="1" x14ac:dyDescent="0.2">
      <c r="B38" s="229"/>
      <c r="I38" s="346"/>
      <c r="L38" s="229"/>
    </row>
    <row r="39" spans="2:12" s="339" customFormat="1" ht="25.35" customHeight="1" x14ac:dyDescent="0.2">
      <c r="B39" s="229"/>
      <c r="C39" s="239"/>
      <c r="D39" s="240" t="s">
        <v>1224</v>
      </c>
      <c r="E39" s="241"/>
      <c r="F39" s="241"/>
      <c r="G39" s="242" t="s">
        <v>10</v>
      </c>
      <c r="H39" s="243" t="s">
        <v>52</v>
      </c>
      <c r="I39" s="353"/>
      <c r="J39" s="244">
        <f>SUM(J30:J37)</f>
        <v>0</v>
      </c>
      <c r="K39" s="245"/>
      <c r="L39" s="229"/>
    </row>
    <row r="40" spans="2:12" s="339" customFormat="1" ht="14.45" customHeight="1" x14ac:dyDescent="0.2">
      <c r="B40" s="229"/>
      <c r="I40" s="346"/>
      <c r="L40" s="229"/>
    </row>
    <row r="41" spans="2:12" ht="14.45" customHeight="1" x14ac:dyDescent="0.2">
      <c r="B41" s="226"/>
      <c r="L41" s="226"/>
    </row>
    <row r="42" spans="2:12" ht="14.45" customHeight="1" x14ac:dyDescent="0.2">
      <c r="B42" s="226"/>
      <c r="L42" s="226"/>
    </row>
    <row r="43" spans="2:12" ht="14.45" customHeight="1" x14ac:dyDescent="0.2">
      <c r="B43" s="226"/>
      <c r="L43" s="226"/>
    </row>
    <row r="44" spans="2:12" ht="14.45" customHeight="1" x14ac:dyDescent="0.2">
      <c r="B44" s="226"/>
      <c r="L44" s="226"/>
    </row>
    <row r="45" spans="2:12" ht="14.45" customHeight="1" x14ac:dyDescent="0.2">
      <c r="B45" s="226"/>
      <c r="L45" s="226"/>
    </row>
    <row r="46" spans="2:12" ht="14.45" customHeight="1" x14ac:dyDescent="0.2">
      <c r="B46" s="226"/>
      <c r="L46" s="226"/>
    </row>
    <row r="47" spans="2:12" ht="14.45" customHeight="1" x14ac:dyDescent="0.2">
      <c r="B47" s="226"/>
      <c r="L47" s="226"/>
    </row>
    <row r="48" spans="2:12" ht="14.45" customHeight="1" x14ac:dyDescent="0.2">
      <c r="B48" s="226"/>
      <c r="L48" s="226"/>
    </row>
    <row r="49" spans="2:12" ht="14.45" customHeight="1" x14ac:dyDescent="0.2">
      <c r="B49" s="226"/>
      <c r="L49" s="226"/>
    </row>
    <row r="50" spans="2:12" s="339" customFormat="1" ht="14.45" customHeight="1" x14ac:dyDescent="0.2">
      <c r="B50" s="229"/>
      <c r="D50" s="246" t="s">
        <v>1225</v>
      </c>
      <c r="E50" s="247"/>
      <c r="F50" s="247"/>
      <c r="G50" s="246" t="s">
        <v>1226</v>
      </c>
      <c r="H50" s="247"/>
      <c r="I50" s="354"/>
      <c r="J50" s="247"/>
      <c r="K50" s="247"/>
      <c r="L50" s="229"/>
    </row>
    <row r="51" spans="2:12" x14ac:dyDescent="0.2">
      <c r="B51" s="226"/>
      <c r="L51" s="226"/>
    </row>
    <row r="52" spans="2:12" x14ac:dyDescent="0.2">
      <c r="B52" s="226"/>
      <c r="L52" s="226"/>
    </row>
    <row r="53" spans="2:12" x14ac:dyDescent="0.2">
      <c r="B53" s="226"/>
      <c r="L53" s="226"/>
    </row>
    <row r="54" spans="2:12" x14ac:dyDescent="0.2">
      <c r="B54" s="226"/>
      <c r="L54" s="226"/>
    </row>
    <row r="55" spans="2:12" x14ac:dyDescent="0.2">
      <c r="B55" s="226"/>
      <c r="L55" s="226"/>
    </row>
    <row r="56" spans="2:12" x14ac:dyDescent="0.2">
      <c r="B56" s="226"/>
      <c r="L56" s="226"/>
    </row>
    <row r="57" spans="2:12" x14ac:dyDescent="0.2">
      <c r="B57" s="226"/>
      <c r="L57" s="226"/>
    </row>
    <row r="58" spans="2:12" x14ac:dyDescent="0.2">
      <c r="B58" s="226"/>
      <c r="L58" s="226"/>
    </row>
    <row r="59" spans="2:12" x14ac:dyDescent="0.2">
      <c r="B59" s="226"/>
      <c r="L59" s="226"/>
    </row>
    <row r="60" spans="2:12" x14ac:dyDescent="0.2">
      <c r="B60" s="226"/>
      <c r="L60" s="226"/>
    </row>
    <row r="61" spans="2:12" s="339" customFormat="1" ht="12.75" x14ac:dyDescent="0.2">
      <c r="B61" s="229"/>
      <c r="D61" s="248" t="s">
        <v>1227</v>
      </c>
      <c r="E61" s="249"/>
      <c r="F61" s="250" t="s">
        <v>1228</v>
      </c>
      <c r="G61" s="248" t="s">
        <v>1227</v>
      </c>
      <c r="H61" s="249"/>
      <c r="I61" s="355"/>
      <c r="J61" s="251" t="s">
        <v>1228</v>
      </c>
      <c r="K61" s="249"/>
      <c r="L61" s="229"/>
    </row>
    <row r="62" spans="2:12" x14ac:dyDescent="0.2">
      <c r="B62" s="226"/>
      <c r="L62" s="226"/>
    </row>
    <row r="63" spans="2:12" x14ac:dyDescent="0.2">
      <c r="B63" s="226"/>
      <c r="L63" s="226"/>
    </row>
    <row r="64" spans="2:12" x14ac:dyDescent="0.2">
      <c r="B64" s="226"/>
      <c r="L64" s="226"/>
    </row>
    <row r="65" spans="2:12" s="339" customFormat="1" ht="12.75" x14ac:dyDescent="0.2">
      <c r="B65" s="229"/>
      <c r="D65" s="246" t="s">
        <v>1229</v>
      </c>
      <c r="E65" s="247"/>
      <c r="F65" s="247"/>
      <c r="G65" s="246" t="s">
        <v>1716</v>
      </c>
      <c r="H65" s="247"/>
      <c r="I65" s="354"/>
      <c r="J65" s="247"/>
      <c r="K65" s="247"/>
      <c r="L65" s="229"/>
    </row>
    <row r="66" spans="2:12" x14ac:dyDescent="0.2">
      <c r="B66" s="226"/>
      <c r="L66" s="226"/>
    </row>
    <row r="67" spans="2:12" x14ac:dyDescent="0.2">
      <c r="B67" s="226"/>
      <c r="L67" s="226"/>
    </row>
    <row r="68" spans="2:12" x14ac:dyDescent="0.2">
      <c r="B68" s="226"/>
      <c r="L68" s="226"/>
    </row>
    <row r="69" spans="2:12" x14ac:dyDescent="0.2">
      <c r="B69" s="226"/>
      <c r="L69" s="226"/>
    </row>
    <row r="70" spans="2:12" x14ac:dyDescent="0.2">
      <c r="B70" s="226"/>
      <c r="L70" s="226"/>
    </row>
    <row r="71" spans="2:12" x14ac:dyDescent="0.2">
      <c r="B71" s="226"/>
      <c r="L71" s="226"/>
    </row>
    <row r="72" spans="2:12" x14ac:dyDescent="0.2">
      <c r="B72" s="226"/>
      <c r="L72" s="226"/>
    </row>
    <row r="73" spans="2:12" x14ac:dyDescent="0.2">
      <c r="B73" s="226"/>
      <c r="L73" s="226"/>
    </row>
    <row r="74" spans="2:12" x14ac:dyDescent="0.2">
      <c r="B74" s="226"/>
      <c r="L74" s="226"/>
    </row>
    <row r="75" spans="2:12" x14ac:dyDescent="0.2">
      <c r="B75" s="226"/>
      <c r="L75" s="226"/>
    </row>
    <row r="76" spans="2:12" s="339" customFormat="1" ht="12.75" x14ac:dyDescent="0.2">
      <c r="B76" s="229"/>
      <c r="D76" s="248" t="s">
        <v>1227</v>
      </c>
      <c r="E76" s="249"/>
      <c r="F76" s="250" t="s">
        <v>1228</v>
      </c>
      <c r="G76" s="248" t="s">
        <v>1227</v>
      </c>
      <c r="H76" s="249"/>
      <c r="I76" s="355"/>
      <c r="J76" s="251" t="s">
        <v>1228</v>
      </c>
      <c r="K76" s="249"/>
      <c r="L76" s="229"/>
    </row>
    <row r="77" spans="2:12" s="339" customFormat="1" ht="14.45" customHeight="1" x14ac:dyDescent="0.2">
      <c r="B77" s="252"/>
      <c r="C77" s="253"/>
      <c r="D77" s="253"/>
      <c r="E77" s="253"/>
      <c r="F77" s="253"/>
      <c r="G77" s="253"/>
      <c r="H77" s="253"/>
      <c r="I77" s="356"/>
      <c r="J77" s="253"/>
      <c r="K77" s="253"/>
      <c r="L77" s="229"/>
    </row>
    <row r="81" spans="2:47" s="339" customFormat="1" ht="6.95" customHeight="1" x14ac:dyDescent="0.2">
      <c r="B81" s="254"/>
      <c r="C81" s="255"/>
      <c r="D81" s="255"/>
      <c r="E81" s="255"/>
      <c r="F81" s="255"/>
      <c r="G81" s="255"/>
      <c r="H81" s="255"/>
      <c r="I81" s="357"/>
      <c r="J81" s="255"/>
      <c r="K81" s="255"/>
      <c r="L81" s="229"/>
    </row>
    <row r="82" spans="2:47" s="339" customFormat="1" ht="24.95" customHeight="1" x14ac:dyDescent="0.2">
      <c r="B82" s="229"/>
      <c r="C82" s="227" t="s">
        <v>1230</v>
      </c>
      <c r="I82" s="346"/>
      <c r="L82" s="229"/>
    </row>
    <row r="83" spans="2:47" s="339" customFormat="1" ht="6.95" customHeight="1" x14ac:dyDescent="0.2">
      <c r="B83" s="229"/>
      <c r="I83" s="346"/>
      <c r="L83" s="229"/>
    </row>
    <row r="84" spans="2:47" s="339" customFormat="1" ht="12" customHeight="1" x14ac:dyDescent="0.2">
      <c r="B84" s="229"/>
      <c r="C84" s="340" t="s">
        <v>1203</v>
      </c>
      <c r="I84" s="346"/>
      <c r="L84" s="229"/>
    </row>
    <row r="85" spans="2:47" s="339" customFormat="1" ht="16.5" customHeight="1" x14ac:dyDescent="0.2">
      <c r="B85" s="229"/>
      <c r="E85" s="440" t="str">
        <f>E7</f>
        <v>Energetická opatření - MŠ Lubina</v>
      </c>
      <c r="F85" s="441"/>
      <c r="G85" s="441"/>
      <c r="H85" s="441"/>
      <c r="I85" s="346"/>
      <c r="L85" s="229"/>
    </row>
    <row r="86" spans="2:47" s="339" customFormat="1" ht="12" customHeight="1" x14ac:dyDescent="0.2">
      <c r="B86" s="229"/>
      <c r="C86" s="340" t="s">
        <v>1204</v>
      </c>
      <c r="I86" s="346"/>
      <c r="L86" s="229"/>
    </row>
    <row r="87" spans="2:47" s="339" customFormat="1" ht="16.5" customHeight="1" x14ac:dyDescent="0.2">
      <c r="B87" s="229"/>
      <c r="E87" s="438" t="str">
        <f>E9</f>
        <v>04A - Elektroinstalace v kotelně - uznatelné</v>
      </c>
      <c r="F87" s="439"/>
      <c r="G87" s="439"/>
      <c r="H87" s="439"/>
      <c r="I87" s="346"/>
      <c r="L87" s="229"/>
    </row>
    <row r="88" spans="2:47" s="339" customFormat="1" ht="6.95" customHeight="1" x14ac:dyDescent="0.2">
      <c r="B88" s="229"/>
      <c r="I88" s="346"/>
      <c r="L88" s="229"/>
    </row>
    <row r="89" spans="2:47" s="339" customFormat="1" ht="12" customHeight="1" x14ac:dyDescent="0.2">
      <c r="B89" s="229"/>
      <c r="C89" s="340" t="s">
        <v>1208</v>
      </c>
      <c r="F89" s="342" t="str">
        <f>F12</f>
        <v>Lubina</v>
      </c>
      <c r="I89" s="347" t="s">
        <v>1210</v>
      </c>
      <c r="J89" s="230" t="str">
        <f>IF(J12="","",J12)</f>
        <v>5. 10. 2019</v>
      </c>
      <c r="L89" s="229"/>
    </row>
    <row r="90" spans="2:47" s="339" customFormat="1" ht="6.95" customHeight="1" x14ac:dyDescent="0.2">
      <c r="B90" s="229"/>
      <c r="I90" s="346"/>
      <c r="L90" s="229"/>
    </row>
    <row r="91" spans="2:47" s="339" customFormat="1" ht="15.2" customHeight="1" x14ac:dyDescent="0.2">
      <c r="B91" s="229"/>
      <c r="C91" s="340" t="s">
        <v>1211</v>
      </c>
      <c r="F91" s="342" t="str">
        <f>E15</f>
        <v xml:space="preserve"> </v>
      </c>
      <c r="I91" s="347" t="s">
        <v>19</v>
      </c>
      <c r="J91" s="343" t="str">
        <f>E21</f>
        <v>Ing.Pavel Matura</v>
      </c>
      <c r="L91" s="229"/>
    </row>
    <row r="92" spans="2:47" s="339" customFormat="1" ht="15.2" customHeight="1" x14ac:dyDescent="0.2">
      <c r="B92" s="229"/>
      <c r="C92" s="340" t="s">
        <v>1715</v>
      </c>
      <c r="F92" s="342" t="str">
        <f>IF(E18="","",E18)</f>
        <v>Vyplň údaj</v>
      </c>
      <c r="I92" s="347" t="s">
        <v>1213</v>
      </c>
      <c r="J92" s="343" t="str">
        <f>E24</f>
        <v xml:space="preserve"> </v>
      </c>
      <c r="L92" s="229"/>
    </row>
    <row r="93" spans="2:47" s="339" customFormat="1" ht="10.35" customHeight="1" x14ac:dyDescent="0.2">
      <c r="B93" s="229"/>
      <c r="I93" s="346"/>
      <c r="L93" s="229"/>
    </row>
    <row r="94" spans="2:47" s="339" customFormat="1" ht="29.25" customHeight="1" x14ac:dyDescent="0.2">
      <c r="B94" s="229"/>
      <c r="C94" s="256" t="s">
        <v>1231</v>
      </c>
      <c r="D94" s="239"/>
      <c r="E94" s="239"/>
      <c r="F94" s="239"/>
      <c r="G94" s="239"/>
      <c r="H94" s="239"/>
      <c r="I94" s="358"/>
      <c r="J94" s="257" t="s">
        <v>1232</v>
      </c>
      <c r="K94" s="239"/>
      <c r="L94" s="229"/>
    </row>
    <row r="95" spans="2:47" s="339" customFormat="1" ht="10.35" customHeight="1" x14ac:dyDescent="0.2">
      <c r="B95" s="229"/>
      <c r="I95" s="346"/>
      <c r="L95" s="229"/>
    </row>
    <row r="96" spans="2:47" s="339" customFormat="1" ht="22.9" customHeight="1" x14ac:dyDescent="0.2">
      <c r="B96" s="229"/>
      <c r="C96" s="258" t="s">
        <v>1233</v>
      </c>
      <c r="I96" s="346"/>
      <c r="J96" s="235">
        <f>J123</f>
        <v>0</v>
      </c>
      <c r="L96" s="229"/>
      <c r="AU96" s="223" t="s">
        <v>1234</v>
      </c>
    </row>
    <row r="97" spans="2:12" s="260" customFormat="1" ht="24.95" customHeight="1" x14ac:dyDescent="0.2">
      <c r="B97" s="259"/>
      <c r="D97" s="261" t="s">
        <v>1375</v>
      </c>
      <c r="E97" s="262"/>
      <c r="F97" s="262"/>
      <c r="G97" s="262"/>
      <c r="H97" s="262"/>
      <c r="I97" s="359"/>
      <c r="J97" s="263">
        <f>J124</f>
        <v>0</v>
      </c>
      <c r="L97" s="259"/>
    </row>
    <row r="98" spans="2:12" s="260" customFormat="1" ht="24.95" customHeight="1" x14ac:dyDescent="0.2">
      <c r="B98" s="259"/>
      <c r="D98" s="261" t="s">
        <v>1376</v>
      </c>
      <c r="E98" s="262"/>
      <c r="F98" s="262"/>
      <c r="G98" s="262"/>
      <c r="H98" s="262"/>
      <c r="I98" s="359"/>
      <c r="J98" s="263">
        <f>J130</f>
        <v>0</v>
      </c>
      <c r="L98" s="259"/>
    </row>
    <row r="99" spans="2:12" s="260" customFormat="1" ht="24.95" customHeight="1" x14ac:dyDescent="0.2">
      <c r="B99" s="259"/>
      <c r="D99" s="261" t="s">
        <v>1377</v>
      </c>
      <c r="E99" s="262"/>
      <c r="F99" s="262"/>
      <c r="G99" s="262"/>
      <c r="H99" s="262"/>
      <c r="I99" s="359"/>
      <c r="J99" s="263">
        <f>J138</f>
        <v>0</v>
      </c>
      <c r="L99" s="259"/>
    </row>
    <row r="100" spans="2:12" s="260" customFormat="1" ht="24.95" customHeight="1" x14ac:dyDescent="0.2">
      <c r="B100" s="259"/>
      <c r="D100" s="261" t="s">
        <v>1378</v>
      </c>
      <c r="E100" s="262"/>
      <c r="F100" s="262"/>
      <c r="G100" s="262"/>
      <c r="H100" s="262"/>
      <c r="I100" s="359"/>
      <c r="J100" s="263">
        <f>J160</f>
        <v>0</v>
      </c>
      <c r="L100" s="259"/>
    </row>
    <row r="101" spans="2:12" s="260" customFormat="1" ht="24.95" customHeight="1" x14ac:dyDescent="0.2">
      <c r="B101" s="259"/>
      <c r="D101" s="261" t="s">
        <v>1379</v>
      </c>
      <c r="E101" s="262"/>
      <c r="F101" s="262"/>
      <c r="G101" s="262"/>
      <c r="H101" s="262"/>
      <c r="I101" s="359"/>
      <c r="J101" s="263">
        <f>J182</f>
        <v>0</v>
      </c>
      <c r="L101" s="259"/>
    </row>
    <row r="102" spans="2:12" s="260" customFormat="1" ht="24.95" customHeight="1" x14ac:dyDescent="0.2">
      <c r="B102" s="259"/>
      <c r="D102" s="261" t="s">
        <v>1380</v>
      </c>
      <c r="E102" s="262"/>
      <c r="F102" s="262"/>
      <c r="G102" s="262"/>
      <c r="H102" s="262"/>
      <c r="I102" s="359"/>
      <c r="J102" s="263">
        <f>J184</f>
        <v>0</v>
      </c>
      <c r="L102" s="259"/>
    </row>
    <row r="103" spans="2:12" s="260" customFormat="1" ht="24.95" customHeight="1" x14ac:dyDescent="0.2">
      <c r="B103" s="259"/>
      <c r="D103" s="261" t="s">
        <v>1381</v>
      </c>
      <c r="E103" s="262"/>
      <c r="F103" s="262"/>
      <c r="G103" s="262"/>
      <c r="H103" s="262"/>
      <c r="I103" s="359"/>
      <c r="J103" s="263">
        <f>J201</f>
        <v>0</v>
      </c>
      <c r="L103" s="259"/>
    </row>
    <row r="104" spans="2:12" s="339" customFormat="1" ht="21.75" customHeight="1" x14ac:dyDescent="0.2">
      <c r="B104" s="229"/>
      <c r="I104" s="346"/>
      <c r="L104" s="229"/>
    </row>
    <row r="105" spans="2:12" s="339" customFormat="1" ht="6.95" customHeight="1" x14ac:dyDescent="0.2">
      <c r="B105" s="252"/>
      <c r="C105" s="253"/>
      <c r="D105" s="253"/>
      <c r="E105" s="253"/>
      <c r="F105" s="253"/>
      <c r="G105" s="253"/>
      <c r="H105" s="253"/>
      <c r="I105" s="356"/>
      <c r="J105" s="253"/>
      <c r="K105" s="253"/>
      <c r="L105" s="229"/>
    </row>
    <row r="109" spans="2:12" s="339" customFormat="1" ht="6.95" customHeight="1" x14ac:dyDescent="0.2">
      <c r="B109" s="254"/>
      <c r="C109" s="255"/>
      <c r="D109" s="255"/>
      <c r="E109" s="255"/>
      <c r="F109" s="255"/>
      <c r="G109" s="255"/>
      <c r="H109" s="255"/>
      <c r="I109" s="357"/>
      <c r="J109" s="255"/>
      <c r="K109" s="255"/>
      <c r="L109" s="229"/>
    </row>
    <row r="110" spans="2:12" s="339" customFormat="1" ht="24.95" customHeight="1" x14ac:dyDescent="0.2">
      <c r="B110" s="229"/>
      <c r="C110" s="227" t="s">
        <v>1237</v>
      </c>
      <c r="I110" s="346"/>
      <c r="L110" s="229"/>
    </row>
    <row r="111" spans="2:12" s="339" customFormat="1" ht="6.95" customHeight="1" x14ac:dyDescent="0.2">
      <c r="B111" s="229"/>
      <c r="I111" s="346"/>
      <c r="L111" s="229"/>
    </row>
    <row r="112" spans="2:12" s="339" customFormat="1" ht="12" customHeight="1" x14ac:dyDescent="0.2">
      <c r="B112" s="229"/>
      <c r="C112" s="340" t="s">
        <v>1203</v>
      </c>
      <c r="I112" s="346"/>
      <c r="L112" s="229"/>
    </row>
    <row r="113" spans="2:65" s="339" customFormat="1" ht="16.5" customHeight="1" x14ac:dyDescent="0.2">
      <c r="B113" s="229"/>
      <c r="E113" s="440" t="str">
        <f>E7</f>
        <v>Energetická opatření - MŠ Lubina</v>
      </c>
      <c r="F113" s="441"/>
      <c r="G113" s="441"/>
      <c r="H113" s="441"/>
      <c r="I113" s="346"/>
      <c r="L113" s="229"/>
    </row>
    <row r="114" spans="2:65" s="339" customFormat="1" ht="12" customHeight="1" x14ac:dyDescent="0.2">
      <c r="B114" s="229"/>
      <c r="C114" s="340" t="s">
        <v>1204</v>
      </c>
      <c r="I114" s="346"/>
      <c r="L114" s="229"/>
    </row>
    <row r="115" spans="2:65" s="339" customFormat="1" ht="16.5" customHeight="1" x14ac:dyDescent="0.2">
      <c r="B115" s="229"/>
      <c r="E115" s="438" t="str">
        <f>E9</f>
        <v>04A - Elektroinstalace v kotelně - uznatelné</v>
      </c>
      <c r="F115" s="439"/>
      <c r="G115" s="439"/>
      <c r="H115" s="439"/>
      <c r="I115" s="346"/>
      <c r="L115" s="229"/>
    </row>
    <row r="116" spans="2:65" s="339" customFormat="1" ht="6.95" customHeight="1" x14ac:dyDescent="0.2">
      <c r="B116" s="229"/>
      <c r="I116" s="346"/>
      <c r="L116" s="229"/>
    </row>
    <row r="117" spans="2:65" s="339" customFormat="1" ht="12" customHeight="1" x14ac:dyDescent="0.2">
      <c r="B117" s="229"/>
      <c r="C117" s="340" t="s">
        <v>1208</v>
      </c>
      <c r="F117" s="342" t="str">
        <f>F12</f>
        <v>Lubina</v>
      </c>
      <c r="I117" s="347" t="s">
        <v>1210</v>
      </c>
      <c r="J117" s="230" t="str">
        <f>IF(J12="","",J12)</f>
        <v>5. 10. 2019</v>
      </c>
      <c r="L117" s="229"/>
    </row>
    <row r="118" spans="2:65" s="339" customFormat="1" ht="6.95" customHeight="1" x14ac:dyDescent="0.2">
      <c r="B118" s="229"/>
      <c r="I118" s="346"/>
      <c r="L118" s="229"/>
    </row>
    <row r="119" spans="2:65" s="339" customFormat="1" ht="15.2" customHeight="1" x14ac:dyDescent="0.2">
      <c r="B119" s="229"/>
      <c r="C119" s="340" t="s">
        <v>1211</v>
      </c>
      <c r="F119" s="342" t="str">
        <f>E15</f>
        <v xml:space="preserve"> </v>
      </c>
      <c r="I119" s="347" t="s">
        <v>19</v>
      </c>
      <c r="J119" s="343" t="str">
        <f>E21</f>
        <v>Ing.Pavel Matura</v>
      </c>
      <c r="L119" s="229"/>
    </row>
    <row r="120" spans="2:65" s="339" customFormat="1" ht="15.2" customHeight="1" x14ac:dyDescent="0.2">
      <c r="B120" s="229"/>
      <c r="C120" s="340" t="s">
        <v>1715</v>
      </c>
      <c r="F120" s="342" t="str">
        <f>IF(E18="","",E18)</f>
        <v>Vyplň údaj</v>
      </c>
      <c r="I120" s="347" t="s">
        <v>1213</v>
      </c>
      <c r="J120" s="343" t="str">
        <f>E24</f>
        <v xml:space="preserve"> </v>
      </c>
      <c r="L120" s="229"/>
    </row>
    <row r="121" spans="2:65" s="339" customFormat="1" ht="10.35" customHeight="1" x14ac:dyDescent="0.2">
      <c r="B121" s="229"/>
      <c r="I121" s="346"/>
      <c r="L121" s="229"/>
    </row>
    <row r="122" spans="2:65" s="271" customFormat="1" ht="29.25" customHeight="1" x14ac:dyDescent="0.2">
      <c r="B122" s="264"/>
      <c r="C122" s="265" t="s">
        <v>1238</v>
      </c>
      <c r="D122" s="266" t="s">
        <v>1239</v>
      </c>
      <c r="E122" s="266" t="s">
        <v>1240</v>
      </c>
      <c r="F122" s="266" t="s">
        <v>878</v>
      </c>
      <c r="G122" s="266" t="s">
        <v>133</v>
      </c>
      <c r="H122" s="266" t="s">
        <v>1241</v>
      </c>
      <c r="I122" s="360" t="s">
        <v>1242</v>
      </c>
      <c r="J122" s="266" t="s">
        <v>1232</v>
      </c>
      <c r="K122" s="267" t="s">
        <v>1243</v>
      </c>
      <c r="L122" s="264"/>
      <c r="M122" s="268" t="s">
        <v>259</v>
      </c>
      <c r="N122" s="269" t="s">
        <v>138</v>
      </c>
      <c r="O122" s="269" t="s">
        <v>1244</v>
      </c>
      <c r="P122" s="269" t="s">
        <v>1245</v>
      </c>
      <c r="Q122" s="269" t="s">
        <v>1246</v>
      </c>
      <c r="R122" s="269" t="s">
        <v>1247</v>
      </c>
      <c r="S122" s="269" t="s">
        <v>1248</v>
      </c>
      <c r="T122" s="269" t="s">
        <v>1249</v>
      </c>
      <c r="U122" s="270" t="s">
        <v>1250</v>
      </c>
    </row>
    <row r="123" spans="2:65" s="339" customFormat="1" ht="22.9" customHeight="1" x14ac:dyDescent="0.25">
      <c r="B123" s="229"/>
      <c r="C123" s="272" t="s">
        <v>1251</v>
      </c>
      <c r="I123" s="346"/>
      <c r="J123" s="273">
        <f>BK123</f>
        <v>0</v>
      </c>
      <c r="L123" s="229"/>
      <c r="M123" s="274"/>
      <c r="N123" s="233"/>
      <c r="O123" s="233"/>
      <c r="P123" s="275">
        <f>P124+P130+P138+P160+P182+P184+P201</f>
        <v>0</v>
      </c>
      <c r="Q123" s="233"/>
      <c r="R123" s="275">
        <f>R124+R130+R138+R160+R182+R184+R201</f>
        <v>0.16504999999999997</v>
      </c>
      <c r="S123" s="233"/>
      <c r="T123" s="275">
        <f>T124+T130+T138+T160+T182+T184+T201</f>
        <v>7.0886000000000005E-2</v>
      </c>
      <c r="U123" s="276"/>
      <c r="AT123" s="223" t="s">
        <v>1252</v>
      </c>
      <c r="AU123" s="223" t="s">
        <v>1234</v>
      </c>
      <c r="BK123" s="277">
        <f>BK124+BK130+BK138+BK160+BK182+BK184+BK201</f>
        <v>0</v>
      </c>
    </row>
    <row r="124" spans="2:65" s="279" customFormat="1" ht="25.9" customHeight="1" x14ac:dyDescent="0.2">
      <c r="B124" s="278"/>
      <c r="D124" s="280" t="s">
        <v>1252</v>
      </c>
      <c r="E124" s="281" t="s">
        <v>1382</v>
      </c>
      <c r="F124" s="281" t="s">
        <v>1383</v>
      </c>
      <c r="I124" s="361"/>
      <c r="J124" s="282">
        <f>BK124</f>
        <v>0</v>
      </c>
      <c r="L124" s="278"/>
      <c r="M124" s="283"/>
      <c r="P124" s="284">
        <f>SUM(P125:P129)</f>
        <v>0</v>
      </c>
      <c r="R124" s="284">
        <f>SUM(R125:R129)</f>
        <v>2.555E-2</v>
      </c>
      <c r="T124" s="284">
        <f>SUM(T125:T129)</f>
        <v>0</v>
      </c>
      <c r="U124" s="285"/>
      <c r="AR124" s="280" t="s">
        <v>55</v>
      </c>
      <c r="AT124" s="286" t="s">
        <v>1252</v>
      </c>
      <c r="AU124" s="286" t="s">
        <v>1255</v>
      </c>
      <c r="AY124" s="280" t="s">
        <v>1256</v>
      </c>
      <c r="BK124" s="287">
        <f>SUM(BK125:BK129)</f>
        <v>0</v>
      </c>
    </row>
    <row r="125" spans="2:65" s="339" customFormat="1" ht="24" customHeight="1" x14ac:dyDescent="0.2">
      <c r="B125" s="229"/>
      <c r="C125" s="288" t="s">
        <v>55</v>
      </c>
      <c r="D125" s="288" t="s">
        <v>1257</v>
      </c>
      <c r="E125" s="289" t="s">
        <v>1384</v>
      </c>
      <c r="F125" s="290" t="s">
        <v>1385</v>
      </c>
      <c r="G125" s="291" t="s">
        <v>185</v>
      </c>
      <c r="H125" s="292">
        <v>35</v>
      </c>
      <c r="I125" s="362"/>
      <c r="J125" s="293">
        <f>ROUND(I125*H125,2)</f>
        <v>0</v>
      </c>
      <c r="K125" s="290" t="s">
        <v>1260</v>
      </c>
      <c r="L125" s="229"/>
      <c r="M125" s="363" t="s">
        <v>259</v>
      </c>
      <c r="N125" s="294" t="s">
        <v>1219</v>
      </c>
      <c r="P125" s="295">
        <f>O125*H125</f>
        <v>0</v>
      </c>
      <c r="Q125" s="295">
        <v>0</v>
      </c>
      <c r="R125" s="295">
        <f>Q125*H125</f>
        <v>0</v>
      </c>
      <c r="S125" s="295">
        <v>0</v>
      </c>
      <c r="T125" s="295">
        <f>S125*H125</f>
        <v>0</v>
      </c>
      <c r="U125" s="296" t="s">
        <v>259</v>
      </c>
      <c r="AR125" s="297" t="s">
        <v>1312</v>
      </c>
      <c r="AT125" s="297" t="s">
        <v>1257</v>
      </c>
      <c r="AU125" s="297" t="s">
        <v>55</v>
      </c>
      <c r="AY125" s="223" t="s">
        <v>1256</v>
      </c>
      <c r="BE125" s="298">
        <f>IF(N125="základní",J125,0)</f>
        <v>0</v>
      </c>
      <c r="BF125" s="298">
        <f>IF(N125="snížená",J125,0)</f>
        <v>0</v>
      </c>
      <c r="BG125" s="298">
        <f>IF(N125="zákl. přenesená",J125,0)</f>
        <v>0</v>
      </c>
      <c r="BH125" s="298">
        <f>IF(N125="sníž. přenesená",J125,0)</f>
        <v>0</v>
      </c>
      <c r="BI125" s="298">
        <f>IF(N125="nulová",J125,0)</f>
        <v>0</v>
      </c>
      <c r="BJ125" s="223" t="s">
        <v>55</v>
      </c>
      <c r="BK125" s="298">
        <f>ROUND(I125*H125,2)</f>
        <v>0</v>
      </c>
      <c r="BL125" s="223" t="s">
        <v>1312</v>
      </c>
      <c r="BM125" s="297" t="s">
        <v>1386</v>
      </c>
    </row>
    <row r="126" spans="2:65" s="339" customFormat="1" ht="16.5" customHeight="1" x14ac:dyDescent="0.2">
      <c r="B126" s="229"/>
      <c r="C126" s="299" t="s">
        <v>57</v>
      </c>
      <c r="D126" s="299" t="s">
        <v>1262</v>
      </c>
      <c r="E126" s="300" t="s">
        <v>1387</v>
      </c>
      <c r="F126" s="301" t="s">
        <v>1388</v>
      </c>
      <c r="G126" s="302" t="s">
        <v>185</v>
      </c>
      <c r="H126" s="303">
        <v>35</v>
      </c>
      <c r="I126" s="364"/>
      <c r="J126" s="304">
        <f>ROUND(I126*H126,2)</f>
        <v>0</v>
      </c>
      <c r="K126" s="301" t="s">
        <v>1260</v>
      </c>
      <c r="L126" s="305"/>
      <c r="M126" s="365" t="s">
        <v>259</v>
      </c>
      <c r="N126" s="306" t="s">
        <v>1219</v>
      </c>
      <c r="P126" s="295">
        <f>O126*H126</f>
        <v>0</v>
      </c>
      <c r="Q126" s="295">
        <v>3.8999999999999999E-4</v>
      </c>
      <c r="R126" s="295">
        <f>Q126*H126</f>
        <v>1.3649999999999999E-2</v>
      </c>
      <c r="S126" s="295">
        <v>0</v>
      </c>
      <c r="T126" s="295">
        <f>S126*H126</f>
        <v>0</v>
      </c>
      <c r="U126" s="296" t="s">
        <v>259</v>
      </c>
      <c r="AR126" s="297" t="s">
        <v>1389</v>
      </c>
      <c r="AT126" s="297" t="s">
        <v>1262</v>
      </c>
      <c r="AU126" s="297" t="s">
        <v>55</v>
      </c>
      <c r="AY126" s="223" t="s">
        <v>1256</v>
      </c>
      <c r="BE126" s="298">
        <f>IF(N126="základní",J126,0)</f>
        <v>0</v>
      </c>
      <c r="BF126" s="298">
        <f>IF(N126="snížená",J126,0)</f>
        <v>0</v>
      </c>
      <c r="BG126" s="298">
        <f>IF(N126="zákl. přenesená",J126,0)</f>
        <v>0</v>
      </c>
      <c r="BH126" s="298">
        <f>IF(N126="sníž. přenesená",J126,0)</f>
        <v>0</v>
      </c>
      <c r="BI126" s="298">
        <f>IF(N126="nulová",J126,0)</f>
        <v>0</v>
      </c>
      <c r="BJ126" s="223" t="s">
        <v>55</v>
      </c>
      <c r="BK126" s="298">
        <f>ROUND(I126*H126,2)</f>
        <v>0</v>
      </c>
      <c r="BL126" s="223" t="s">
        <v>1312</v>
      </c>
      <c r="BM126" s="297" t="s">
        <v>1390</v>
      </c>
    </row>
    <row r="127" spans="2:65" s="339" customFormat="1" ht="24" customHeight="1" x14ac:dyDescent="0.2">
      <c r="B127" s="229"/>
      <c r="C127" s="288" t="s">
        <v>59</v>
      </c>
      <c r="D127" s="288" t="s">
        <v>1257</v>
      </c>
      <c r="E127" s="289" t="s">
        <v>1391</v>
      </c>
      <c r="F127" s="290" t="s">
        <v>1392</v>
      </c>
      <c r="G127" s="291" t="s">
        <v>185</v>
      </c>
      <c r="H127" s="292">
        <v>35</v>
      </c>
      <c r="I127" s="362"/>
      <c r="J127" s="293">
        <f>ROUND(I127*H127,2)</f>
        <v>0</v>
      </c>
      <c r="K127" s="290" t="s">
        <v>1260</v>
      </c>
      <c r="L127" s="229"/>
      <c r="M127" s="363" t="s">
        <v>259</v>
      </c>
      <c r="N127" s="294" t="s">
        <v>1219</v>
      </c>
      <c r="P127" s="295">
        <f>O127*H127</f>
        <v>0</v>
      </c>
      <c r="Q127" s="295">
        <v>0</v>
      </c>
      <c r="R127" s="295">
        <f>Q127*H127</f>
        <v>0</v>
      </c>
      <c r="S127" s="295">
        <v>0</v>
      </c>
      <c r="T127" s="295">
        <f>S127*H127</f>
        <v>0</v>
      </c>
      <c r="U127" s="296" t="s">
        <v>259</v>
      </c>
      <c r="AR127" s="297" t="s">
        <v>1312</v>
      </c>
      <c r="AT127" s="297" t="s">
        <v>1257</v>
      </c>
      <c r="AU127" s="297" t="s">
        <v>55</v>
      </c>
      <c r="AY127" s="223" t="s">
        <v>1256</v>
      </c>
      <c r="BE127" s="298">
        <f>IF(N127="základní",J127,0)</f>
        <v>0</v>
      </c>
      <c r="BF127" s="298">
        <f>IF(N127="snížená",J127,0)</f>
        <v>0</v>
      </c>
      <c r="BG127" s="298">
        <f>IF(N127="zákl. přenesená",J127,0)</f>
        <v>0</v>
      </c>
      <c r="BH127" s="298">
        <f>IF(N127="sníž. přenesená",J127,0)</f>
        <v>0</v>
      </c>
      <c r="BI127" s="298">
        <f>IF(N127="nulová",J127,0)</f>
        <v>0</v>
      </c>
      <c r="BJ127" s="223" t="s">
        <v>55</v>
      </c>
      <c r="BK127" s="298">
        <f>ROUND(I127*H127,2)</f>
        <v>0</v>
      </c>
      <c r="BL127" s="223" t="s">
        <v>1312</v>
      </c>
      <c r="BM127" s="297" t="s">
        <v>1393</v>
      </c>
    </row>
    <row r="128" spans="2:65" s="339" customFormat="1" ht="16.5" customHeight="1" x14ac:dyDescent="0.2">
      <c r="B128" s="229"/>
      <c r="C128" s="299" t="s">
        <v>63</v>
      </c>
      <c r="D128" s="299" t="s">
        <v>1262</v>
      </c>
      <c r="E128" s="300" t="s">
        <v>1394</v>
      </c>
      <c r="F128" s="301" t="s">
        <v>1395</v>
      </c>
      <c r="G128" s="302" t="s">
        <v>185</v>
      </c>
      <c r="H128" s="303">
        <v>35</v>
      </c>
      <c r="I128" s="364"/>
      <c r="J128" s="304">
        <f>ROUND(I128*H128,2)</f>
        <v>0</v>
      </c>
      <c r="K128" s="301" t="s">
        <v>1260</v>
      </c>
      <c r="L128" s="305"/>
      <c r="M128" s="365" t="s">
        <v>259</v>
      </c>
      <c r="N128" s="306" t="s">
        <v>1219</v>
      </c>
      <c r="P128" s="295">
        <f>O128*H128</f>
        <v>0</v>
      </c>
      <c r="Q128" s="295">
        <v>3.4000000000000002E-4</v>
      </c>
      <c r="R128" s="295">
        <f>Q128*H128</f>
        <v>1.1900000000000001E-2</v>
      </c>
      <c r="S128" s="295">
        <v>0</v>
      </c>
      <c r="T128" s="295">
        <f>S128*H128</f>
        <v>0</v>
      </c>
      <c r="U128" s="296" t="s">
        <v>259</v>
      </c>
      <c r="AR128" s="297" t="s">
        <v>1389</v>
      </c>
      <c r="AT128" s="297" t="s">
        <v>1262</v>
      </c>
      <c r="AU128" s="297" t="s">
        <v>55</v>
      </c>
      <c r="AY128" s="223" t="s">
        <v>1256</v>
      </c>
      <c r="BE128" s="298">
        <f>IF(N128="základní",J128,0)</f>
        <v>0</v>
      </c>
      <c r="BF128" s="298">
        <f>IF(N128="snížená",J128,0)</f>
        <v>0</v>
      </c>
      <c r="BG128" s="298">
        <f>IF(N128="zákl. přenesená",J128,0)</f>
        <v>0</v>
      </c>
      <c r="BH128" s="298">
        <f>IF(N128="sníž. přenesená",J128,0)</f>
        <v>0</v>
      </c>
      <c r="BI128" s="298">
        <f>IF(N128="nulová",J128,0)</f>
        <v>0</v>
      </c>
      <c r="BJ128" s="223" t="s">
        <v>55</v>
      </c>
      <c r="BK128" s="298">
        <f>ROUND(I128*H128,2)</f>
        <v>0</v>
      </c>
      <c r="BL128" s="223" t="s">
        <v>1312</v>
      </c>
      <c r="BM128" s="297" t="s">
        <v>1396</v>
      </c>
    </row>
    <row r="129" spans="2:65" s="339" customFormat="1" ht="24" customHeight="1" x14ac:dyDescent="0.2">
      <c r="B129" s="229"/>
      <c r="C129" s="288" t="s">
        <v>65</v>
      </c>
      <c r="D129" s="288" t="s">
        <v>1257</v>
      </c>
      <c r="E129" s="289" t="s">
        <v>1397</v>
      </c>
      <c r="F129" s="290" t="s">
        <v>1398</v>
      </c>
      <c r="G129" s="291" t="s">
        <v>217</v>
      </c>
      <c r="H129" s="292">
        <v>10</v>
      </c>
      <c r="I129" s="362"/>
      <c r="J129" s="293">
        <f>ROUND(I129*H129,2)</f>
        <v>0</v>
      </c>
      <c r="K129" s="290" t="s">
        <v>1260</v>
      </c>
      <c r="L129" s="229"/>
      <c r="M129" s="363" t="s">
        <v>259</v>
      </c>
      <c r="N129" s="294" t="s">
        <v>1219</v>
      </c>
      <c r="P129" s="295">
        <f>O129*H129</f>
        <v>0</v>
      </c>
      <c r="Q129" s="295">
        <v>0</v>
      </c>
      <c r="R129" s="295">
        <f>Q129*H129</f>
        <v>0</v>
      </c>
      <c r="S129" s="295">
        <v>0</v>
      </c>
      <c r="T129" s="295">
        <f>S129*H129</f>
        <v>0</v>
      </c>
      <c r="U129" s="296" t="s">
        <v>259</v>
      </c>
      <c r="AR129" s="297" t="s">
        <v>1312</v>
      </c>
      <c r="AT129" s="297" t="s">
        <v>1257</v>
      </c>
      <c r="AU129" s="297" t="s">
        <v>55</v>
      </c>
      <c r="AY129" s="223" t="s">
        <v>1256</v>
      </c>
      <c r="BE129" s="298">
        <f>IF(N129="základní",J129,0)</f>
        <v>0</v>
      </c>
      <c r="BF129" s="298">
        <f>IF(N129="snížená",J129,0)</f>
        <v>0</v>
      </c>
      <c r="BG129" s="298">
        <f>IF(N129="zákl. přenesená",J129,0)</f>
        <v>0</v>
      </c>
      <c r="BH129" s="298">
        <f>IF(N129="sníž. přenesená",J129,0)</f>
        <v>0</v>
      </c>
      <c r="BI129" s="298">
        <f>IF(N129="nulová",J129,0)</f>
        <v>0</v>
      </c>
      <c r="BJ129" s="223" t="s">
        <v>55</v>
      </c>
      <c r="BK129" s="298">
        <f>ROUND(I129*H129,2)</f>
        <v>0</v>
      </c>
      <c r="BL129" s="223" t="s">
        <v>1312</v>
      </c>
      <c r="BM129" s="297" t="s">
        <v>1399</v>
      </c>
    </row>
    <row r="130" spans="2:65" s="279" customFormat="1" ht="25.9" customHeight="1" x14ac:dyDescent="0.2">
      <c r="B130" s="278"/>
      <c r="D130" s="280" t="s">
        <v>1252</v>
      </c>
      <c r="E130" s="281" t="s">
        <v>1400</v>
      </c>
      <c r="F130" s="281" t="s">
        <v>1401</v>
      </c>
      <c r="I130" s="361"/>
      <c r="J130" s="282">
        <f>BK130</f>
        <v>0</v>
      </c>
      <c r="L130" s="278"/>
      <c r="M130" s="283"/>
      <c r="P130" s="284">
        <f>SUM(P131:P137)</f>
        <v>0</v>
      </c>
      <c r="R130" s="284">
        <f>SUM(R131:R137)</f>
        <v>0</v>
      </c>
      <c r="T130" s="284">
        <f>SUM(T131:T137)</f>
        <v>7.0886000000000005E-2</v>
      </c>
      <c r="U130" s="285"/>
      <c r="AR130" s="280" t="s">
        <v>55</v>
      </c>
      <c r="AT130" s="286" t="s">
        <v>1252</v>
      </c>
      <c r="AU130" s="286" t="s">
        <v>1255</v>
      </c>
      <c r="AY130" s="280" t="s">
        <v>1256</v>
      </c>
      <c r="BK130" s="287">
        <f>SUM(BK131:BK137)</f>
        <v>0</v>
      </c>
    </row>
    <row r="131" spans="2:65" s="339" customFormat="1" ht="24" customHeight="1" x14ac:dyDescent="0.2">
      <c r="B131" s="229"/>
      <c r="C131" s="288" t="s">
        <v>881</v>
      </c>
      <c r="D131" s="288" t="s">
        <v>1257</v>
      </c>
      <c r="E131" s="289" t="s">
        <v>1402</v>
      </c>
      <c r="F131" s="290" t="s">
        <v>1403</v>
      </c>
      <c r="G131" s="291" t="s">
        <v>185</v>
      </c>
      <c r="H131" s="292">
        <v>50</v>
      </c>
      <c r="I131" s="362"/>
      <c r="J131" s="293">
        <f t="shared" ref="J131:J137" si="0">ROUND(I131*H131,2)</f>
        <v>0</v>
      </c>
      <c r="K131" s="290" t="s">
        <v>1260</v>
      </c>
      <c r="L131" s="229"/>
      <c r="M131" s="363" t="s">
        <v>259</v>
      </c>
      <c r="N131" s="294" t="s">
        <v>1219</v>
      </c>
      <c r="P131" s="295">
        <f t="shared" ref="P131:P137" si="1">O131*H131</f>
        <v>0</v>
      </c>
      <c r="Q131" s="295">
        <v>0</v>
      </c>
      <c r="R131" s="295">
        <f t="shared" ref="R131:R137" si="2">Q131*H131</f>
        <v>0</v>
      </c>
      <c r="S131" s="295">
        <v>2.7E-4</v>
      </c>
      <c r="T131" s="295">
        <f t="shared" ref="T131:T137" si="3">S131*H131</f>
        <v>1.35E-2</v>
      </c>
      <c r="U131" s="296" t="s">
        <v>259</v>
      </c>
      <c r="AR131" s="297" t="s">
        <v>63</v>
      </c>
      <c r="AT131" s="297" t="s">
        <v>1257</v>
      </c>
      <c r="AU131" s="297" t="s">
        <v>55</v>
      </c>
      <c r="AY131" s="223" t="s">
        <v>1256</v>
      </c>
      <c r="BE131" s="298">
        <f t="shared" ref="BE131:BE137" si="4">IF(N131="základní",J131,0)</f>
        <v>0</v>
      </c>
      <c r="BF131" s="298">
        <f t="shared" ref="BF131:BF137" si="5">IF(N131="snížená",J131,0)</f>
        <v>0</v>
      </c>
      <c r="BG131" s="298">
        <f t="shared" ref="BG131:BG137" si="6">IF(N131="zákl. přenesená",J131,0)</f>
        <v>0</v>
      </c>
      <c r="BH131" s="298">
        <f t="shared" ref="BH131:BH137" si="7">IF(N131="sníž. přenesená",J131,0)</f>
        <v>0</v>
      </c>
      <c r="BI131" s="298">
        <f t="shared" ref="BI131:BI137" si="8">IF(N131="nulová",J131,0)</f>
        <v>0</v>
      </c>
      <c r="BJ131" s="223" t="s">
        <v>55</v>
      </c>
      <c r="BK131" s="298">
        <f t="shared" ref="BK131:BK137" si="9">ROUND(I131*H131,2)</f>
        <v>0</v>
      </c>
      <c r="BL131" s="223" t="s">
        <v>63</v>
      </c>
      <c r="BM131" s="297" t="s">
        <v>1404</v>
      </c>
    </row>
    <row r="132" spans="2:65" s="339" customFormat="1" ht="24" customHeight="1" x14ac:dyDescent="0.2">
      <c r="B132" s="229"/>
      <c r="C132" s="288" t="s">
        <v>882</v>
      </c>
      <c r="D132" s="288" t="s">
        <v>1257</v>
      </c>
      <c r="E132" s="289" t="s">
        <v>1405</v>
      </c>
      <c r="F132" s="290" t="s">
        <v>1406</v>
      </c>
      <c r="G132" s="291" t="s">
        <v>217</v>
      </c>
      <c r="H132" s="292">
        <v>2</v>
      </c>
      <c r="I132" s="362"/>
      <c r="J132" s="293">
        <f t="shared" si="0"/>
        <v>0</v>
      </c>
      <c r="K132" s="290" t="s">
        <v>1260</v>
      </c>
      <c r="L132" s="229"/>
      <c r="M132" s="363" t="s">
        <v>259</v>
      </c>
      <c r="N132" s="294" t="s">
        <v>1219</v>
      </c>
      <c r="P132" s="295">
        <f t="shared" si="1"/>
        <v>0</v>
      </c>
      <c r="Q132" s="295">
        <v>0</v>
      </c>
      <c r="R132" s="295">
        <f t="shared" si="2"/>
        <v>0</v>
      </c>
      <c r="S132" s="295">
        <v>2.3E-2</v>
      </c>
      <c r="T132" s="295">
        <f t="shared" si="3"/>
        <v>4.5999999999999999E-2</v>
      </c>
      <c r="U132" s="296" t="s">
        <v>259</v>
      </c>
      <c r="AR132" s="297" t="s">
        <v>63</v>
      </c>
      <c r="AT132" s="297" t="s">
        <v>1257</v>
      </c>
      <c r="AU132" s="297" t="s">
        <v>55</v>
      </c>
      <c r="AY132" s="223" t="s">
        <v>1256</v>
      </c>
      <c r="BE132" s="298">
        <f t="shared" si="4"/>
        <v>0</v>
      </c>
      <c r="BF132" s="298">
        <f t="shared" si="5"/>
        <v>0</v>
      </c>
      <c r="BG132" s="298">
        <f t="shared" si="6"/>
        <v>0</v>
      </c>
      <c r="BH132" s="298">
        <f t="shared" si="7"/>
        <v>0</v>
      </c>
      <c r="BI132" s="298">
        <f t="shared" si="8"/>
        <v>0</v>
      </c>
      <c r="BJ132" s="223" t="s">
        <v>55</v>
      </c>
      <c r="BK132" s="298">
        <f t="shared" si="9"/>
        <v>0</v>
      </c>
      <c r="BL132" s="223" t="s">
        <v>63</v>
      </c>
      <c r="BM132" s="297" t="s">
        <v>1407</v>
      </c>
    </row>
    <row r="133" spans="2:65" s="339" customFormat="1" ht="24" customHeight="1" x14ac:dyDescent="0.2">
      <c r="B133" s="229"/>
      <c r="C133" s="288" t="s">
        <v>883</v>
      </c>
      <c r="D133" s="288" t="s">
        <v>1257</v>
      </c>
      <c r="E133" s="289" t="s">
        <v>1408</v>
      </c>
      <c r="F133" s="290" t="s">
        <v>1409</v>
      </c>
      <c r="G133" s="291" t="s">
        <v>217</v>
      </c>
      <c r="H133" s="292">
        <v>30</v>
      </c>
      <c r="I133" s="362"/>
      <c r="J133" s="293">
        <f t="shared" si="0"/>
        <v>0</v>
      </c>
      <c r="K133" s="290" t="s">
        <v>1260</v>
      </c>
      <c r="L133" s="229"/>
      <c r="M133" s="363" t="s">
        <v>259</v>
      </c>
      <c r="N133" s="294" t="s">
        <v>1219</v>
      </c>
      <c r="P133" s="295">
        <f t="shared" si="1"/>
        <v>0</v>
      </c>
      <c r="Q133" s="295">
        <v>0</v>
      </c>
      <c r="R133" s="295">
        <f t="shared" si="2"/>
        <v>0</v>
      </c>
      <c r="S133" s="295">
        <v>2.3000000000000001E-4</v>
      </c>
      <c r="T133" s="295">
        <f t="shared" si="3"/>
        <v>6.8999999999999999E-3</v>
      </c>
      <c r="U133" s="296" t="s">
        <v>259</v>
      </c>
      <c r="AR133" s="297" t="s">
        <v>63</v>
      </c>
      <c r="AT133" s="297" t="s">
        <v>1257</v>
      </c>
      <c r="AU133" s="297" t="s">
        <v>55</v>
      </c>
      <c r="AY133" s="223" t="s">
        <v>1256</v>
      </c>
      <c r="BE133" s="298">
        <f t="shared" si="4"/>
        <v>0</v>
      </c>
      <c r="BF133" s="298">
        <f t="shared" si="5"/>
        <v>0</v>
      </c>
      <c r="BG133" s="298">
        <f t="shared" si="6"/>
        <v>0</v>
      </c>
      <c r="BH133" s="298">
        <f t="shared" si="7"/>
        <v>0</v>
      </c>
      <c r="BI133" s="298">
        <f t="shared" si="8"/>
        <v>0</v>
      </c>
      <c r="BJ133" s="223" t="s">
        <v>55</v>
      </c>
      <c r="BK133" s="298">
        <f t="shared" si="9"/>
        <v>0</v>
      </c>
      <c r="BL133" s="223" t="s">
        <v>63</v>
      </c>
      <c r="BM133" s="297" t="s">
        <v>1410</v>
      </c>
    </row>
    <row r="134" spans="2:65" s="339" customFormat="1" ht="24" customHeight="1" x14ac:dyDescent="0.2">
      <c r="B134" s="229"/>
      <c r="C134" s="288" t="s">
        <v>1286</v>
      </c>
      <c r="D134" s="288" t="s">
        <v>1257</v>
      </c>
      <c r="E134" s="289" t="s">
        <v>1411</v>
      </c>
      <c r="F134" s="290" t="s">
        <v>1412</v>
      </c>
      <c r="G134" s="291" t="s">
        <v>217</v>
      </c>
      <c r="H134" s="292">
        <v>2</v>
      </c>
      <c r="I134" s="362"/>
      <c r="J134" s="293">
        <f t="shared" si="0"/>
        <v>0</v>
      </c>
      <c r="K134" s="290" t="s">
        <v>1260</v>
      </c>
      <c r="L134" s="229"/>
      <c r="M134" s="363" t="s">
        <v>259</v>
      </c>
      <c r="N134" s="294" t="s">
        <v>1219</v>
      </c>
      <c r="P134" s="295">
        <f t="shared" si="1"/>
        <v>0</v>
      </c>
      <c r="Q134" s="295">
        <v>0</v>
      </c>
      <c r="R134" s="295">
        <f t="shared" si="2"/>
        <v>0</v>
      </c>
      <c r="S134" s="295">
        <v>4.8000000000000001E-5</v>
      </c>
      <c r="T134" s="295">
        <f t="shared" si="3"/>
        <v>9.6000000000000002E-5</v>
      </c>
      <c r="U134" s="296" t="s">
        <v>259</v>
      </c>
      <c r="AR134" s="297" t="s">
        <v>63</v>
      </c>
      <c r="AT134" s="297" t="s">
        <v>1257</v>
      </c>
      <c r="AU134" s="297" t="s">
        <v>55</v>
      </c>
      <c r="AY134" s="223" t="s">
        <v>1256</v>
      </c>
      <c r="BE134" s="298">
        <f t="shared" si="4"/>
        <v>0</v>
      </c>
      <c r="BF134" s="298">
        <f t="shared" si="5"/>
        <v>0</v>
      </c>
      <c r="BG134" s="298">
        <f t="shared" si="6"/>
        <v>0</v>
      </c>
      <c r="BH134" s="298">
        <f t="shared" si="7"/>
        <v>0</v>
      </c>
      <c r="BI134" s="298">
        <f t="shared" si="8"/>
        <v>0</v>
      </c>
      <c r="BJ134" s="223" t="s">
        <v>55</v>
      </c>
      <c r="BK134" s="298">
        <f t="shared" si="9"/>
        <v>0</v>
      </c>
      <c r="BL134" s="223" t="s">
        <v>63</v>
      </c>
      <c r="BM134" s="297" t="s">
        <v>1413</v>
      </c>
    </row>
    <row r="135" spans="2:65" s="339" customFormat="1" ht="36" customHeight="1" x14ac:dyDescent="0.2">
      <c r="B135" s="229"/>
      <c r="C135" s="288" t="s">
        <v>1290</v>
      </c>
      <c r="D135" s="288" t="s">
        <v>1257</v>
      </c>
      <c r="E135" s="289" t="s">
        <v>1414</v>
      </c>
      <c r="F135" s="290" t="s">
        <v>1415</v>
      </c>
      <c r="G135" s="291" t="s">
        <v>217</v>
      </c>
      <c r="H135" s="292">
        <v>5</v>
      </c>
      <c r="I135" s="362"/>
      <c r="J135" s="293">
        <f t="shared" si="0"/>
        <v>0</v>
      </c>
      <c r="K135" s="290" t="s">
        <v>1260</v>
      </c>
      <c r="L135" s="229"/>
      <c r="M135" s="363" t="s">
        <v>259</v>
      </c>
      <c r="N135" s="294" t="s">
        <v>1219</v>
      </c>
      <c r="P135" s="295">
        <f t="shared" si="1"/>
        <v>0</v>
      </c>
      <c r="Q135" s="295">
        <v>0</v>
      </c>
      <c r="R135" s="295">
        <f t="shared" si="2"/>
        <v>0</v>
      </c>
      <c r="S135" s="295">
        <v>9.7999999999999997E-5</v>
      </c>
      <c r="T135" s="295">
        <f t="shared" si="3"/>
        <v>4.8999999999999998E-4</v>
      </c>
      <c r="U135" s="296" t="s">
        <v>259</v>
      </c>
      <c r="AR135" s="297" t="s">
        <v>63</v>
      </c>
      <c r="AT135" s="297" t="s">
        <v>1257</v>
      </c>
      <c r="AU135" s="297" t="s">
        <v>55</v>
      </c>
      <c r="AY135" s="223" t="s">
        <v>1256</v>
      </c>
      <c r="BE135" s="298">
        <f t="shared" si="4"/>
        <v>0</v>
      </c>
      <c r="BF135" s="298">
        <f t="shared" si="5"/>
        <v>0</v>
      </c>
      <c r="BG135" s="298">
        <f t="shared" si="6"/>
        <v>0</v>
      </c>
      <c r="BH135" s="298">
        <f t="shared" si="7"/>
        <v>0</v>
      </c>
      <c r="BI135" s="298">
        <f t="shared" si="8"/>
        <v>0</v>
      </c>
      <c r="BJ135" s="223" t="s">
        <v>55</v>
      </c>
      <c r="BK135" s="298">
        <f t="shared" si="9"/>
        <v>0</v>
      </c>
      <c r="BL135" s="223" t="s">
        <v>63</v>
      </c>
      <c r="BM135" s="297" t="s">
        <v>1416</v>
      </c>
    </row>
    <row r="136" spans="2:65" s="339" customFormat="1" ht="36" customHeight="1" x14ac:dyDescent="0.2">
      <c r="B136" s="229"/>
      <c r="C136" s="288" t="s">
        <v>1296</v>
      </c>
      <c r="D136" s="288" t="s">
        <v>1257</v>
      </c>
      <c r="E136" s="289" t="s">
        <v>1417</v>
      </c>
      <c r="F136" s="290" t="s">
        <v>1418</v>
      </c>
      <c r="G136" s="291" t="s">
        <v>217</v>
      </c>
      <c r="H136" s="292">
        <v>3</v>
      </c>
      <c r="I136" s="362"/>
      <c r="J136" s="293">
        <f t="shared" si="0"/>
        <v>0</v>
      </c>
      <c r="K136" s="290" t="s">
        <v>1260</v>
      </c>
      <c r="L136" s="229"/>
      <c r="M136" s="363" t="s">
        <v>259</v>
      </c>
      <c r="N136" s="294" t="s">
        <v>1219</v>
      </c>
      <c r="P136" s="295">
        <f t="shared" si="1"/>
        <v>0</v>
      </c>
      <c r="Q136" s="295">
        <v>0</v>
      </c>
      <c r="R136" s="295">
        <f t="shared" si="2"/>
        <v>0</v>
      </c>
      <c r="S136" s="295">
        <v>1.2999999999999999E-3</v>
      </c>
      <c r="T136" s="295">
        <f t="shared" si="3"/>
        <v>3.8999999999999998E-3</v>
      </c>
      <c r="U136" s="296" t="s">
        <v>259</v>
      </c>
      <c r="AR136" s="297" t="s">
        <v>63</v>
      </c>
      <c r="AT136" s="297" t="s">
        <v>1257</v>
      </c>
      <c r="AU136" s="297" t="s">
        <v>55</v>
      </c>
      <c r="AY136" s="223" t="s">
        <v>1256</v>
      </c>
      <c r="BE136" s="298">
        <f t="shared" si="4"/>
        <v>0</v>
      </c>
      <c r="BF136" s="298">
        <f t="shared" si="5"/>
        <v>0</v>
      </c>
      <c r="BG136" s="298">
        <f t="shared" si="6"/>
        <v>0</v>
      </c>
      <c r="BH136" s="298">
        <f t="shared" si="7"/>
        <v>0</v>
      </c>
      <c r="BI136" s="298">
        <f t="shared" si="8"/>
        <v>0</v>
      </c>
      <c r="BJ136" s="223" t="s">
        <v>55</v>
      </c>
      <c r="BK136" s="298">
        <f t="shared" si="9"/>
        <v>0</v>
      </c>
      <c r="BL136" s="223" t="s">
        <v>63</v>
      </c>
      <c r="BM136" s="297" t="s">
        <v>1419</v>
      </c>
    </row>
    <row r="137" spans="2:65" s="339" customFormat="1" ht="16.5" customHeight="1" x14ac:dyDescent="0.2">
      <c r="B137" s="229"/>
      <c r="C137" s="288" t="s">
        <v>1301</v>
      </c>
      <c r="D137" s="288" t="s">
        <v>1257</v>
      </c>
      <c r="E137" s="289" t="s">
        <v>1420</v>
      </c>
      <c r="F137" s="290" t="s">
        <v>1421</v>
      </c>
      <c r="G137" s="291" t="s">
        <v>1358</v>
      </c>
      <c r="H137" s="292">
        <v>8</v>
      </c>
      <c r="I137" s="362"/>
      <c r="J137" s="293">
        <f t="shared" si="0"/>
        <v>0</v>
      </c>
      <c r="K137" s="290" t="s">
        <v>1260</v>
      </c>
      <c r="L137" s="229"/>
      <c r="M137" s="363" t="s">
        <v>259</v>
      </c>
      <c r="N137" s="294" t="s">
        <v>1219</v>
      </c>
      <c r="P137" s="295">
        <f t="shared" si="1"/>
        <v>0</v>
      </c>
      <c r="Q137" s="295">
        <v>0</v>
      </c>
      <c r="R137" s="295">
        <f t="shared" si="2"/>
        <v>0</v>
      </c>
      <c r="S137" s="295">
        <v>0</v>
      </c>
      <c r="T137" s="295">
        <f t="shared" si="3"/>
        <v>0</v>
      </c>
      <c r="U137" s="296" t="s">
        <v>259</v>
      </c>
      <c r="AR137" s="297" t="s">
        <v>63</v>
      </c>
      <c r="AT137" s="297" t="s">
        <v>1257</v>
      </c>
      <c r="AU137" s="297" t="s">
        <v>55</v>
      </c>
      <c r="AY137" s="223" t="s">
        <v>1256</v>
      </c>
      <c r="BE137" s="298">
        <f t="shared" si="4"/>
        <v>0</v>
      </c>
      <c r="BF137" s="298">
        <f t="shared" si="5"/>
        <v>0</v>
      </c>
      <c r="BG137" s="298">
        <f t="shared" si="6"/>
        <v>0</v>
      </c>
      <c r="BH137" s="298">
        <f t="shared" si="7"/>
        <v>0</v>
      </c>
      <c r="BI137" s="298">
        <f t="shared" si="8"/>
        <v>0</v>
      </c>
      <c r="BJ137" s="223" t="s">
        <v>55</v>
      </c>
      <c r="BK137" s="298">
        <f t="shared" si="9"/>
        <v>0</v>
      </c>
      <c r="BL137" s="223" t="s">
        <v>63</v>
      </c>
      <c r="BM137" s="297" t="s">
        <v>1422</v>
      </c>
    </row>
    <row r="138" spans="2:65" s="279" customFormat="1" ht="25.9" customHeight="1" x14ac:dyDescent="0.2">
      <c r="B138" s="278"/>
      <c r="D138" s="280" t="s">
        <v>1252</v>
      </c>
      <c r="E138" s="281" t="s">
        <v>1423</v>
      </c>
      <c r="F138" s="281" t="s">
        <v>1424</v>
      </c>
      <c r="I138" s="361"/>
      <c r="J138" s="282">
        <f>BK138</f>
        <v>0</v>
      </c>
      <c r="L138" s="278"/>
      <c r="M138" s="283"/>
      <c r="P138" s="284">
        <f>SUM(P139:P159)</f>
        <v>0</v>
      </c>
      <c r="R138" s="284">
        <f>SUM(R139:R159)</f>
        <v>0.13745999999999997</v>
      </c>
      <c r="T138" s="284">
        <f>SUM(T139:T159)</f>
        <v>0</v>
      </c>
      <c r="U138" s="285"/>
      <c r="AR138" s="280" t="s">
        <v>55</v>
      </c>
      <c r="AT138" s="286" t="s">
        <v>1252</v>
      </c>
      <c r="AU138" s="286" t="s">
        <v>1255</v>
      </c>
      <c r="AY138" s="280" t="s">
        <v>1256</v>
      </c>
      <c r="BK138" s="287">
        <f>SUM(BK139:BK159)</f>
        <v>0</v>
      </c>
    </row>
    <row r="139" spans="2:65" s="339" customFormat="1" ht="16.5" customHeight="1" x14ac:dyDescent="0.2">
      <c r="B139" s="229"/>
      <c r="C139" s="288" t="s">
        <v>1303</v>
      </c>
      <c r="D139" s="288" t="s">
        <v>1257</v>
      </c>
      <c r="E139" s="289" t="s">
        <v>1425</v>
      </c>
      <c r="F139" s="290" t="s">
        <v>1426</v>
      </c>
      <c r="G139" s="291" t="s">
        <v>185</v>
      </c>
      <c r="H139" s="292">
        <v>35</v>
      </c>
      <c r="I139" s="362"/>
      <c r="J139" s="293">
        <f t="shared" ref="J139:J159" si="10">ROUND(I139*H139,2)</f>
        <v>0</v>
      </c>
      <c r="K139" s="290" t="s">
        <v>1260</v>
      </c>
      <c r="L139" s="229"/>
      <c r="M139" s="363" t="s">
        <v>259</v>
      </c>
      <c r="N139" s="294" t="s">
        <v>1219</v>
      </c>
      <c r="P139" s="295">
        <f t="shared" ref="P139:P159" si="11">O139*H139</f>
        <v>0</v>
      </c>
      <c r="Q139" s="295">
        <v>0</v>
      </c>
      <c r="R139" s="295">
        <f t="shared" ref="R139:R159" si="12">Q139*H139</f>
        <v>0</v>
      </c>
      <c r="S139" s="295">
        <v>0</v>
      </c>
      <c r="T139" s="295">
        <f t="shared" ref="T139:T159" si="13">S139*H139</f>
        <v>0</v>
      </c>
      <c r="U139" s="296" t="s">
        <v>259</v>
      </c>
      <c r="AR139" s="297" t="s">
        <v>63</v>
      </c>
      <c r="AT139" s="297" t="s">
        <v>1257</v>
      </c>
      <c r="AU139" s="297" t="s">
        <v>55</v>
      </c>
      <c r="AY139" s="223" t="s">
        <v>1256</v>
      </c>
      <c r="BE139" s="298">
        <f t="shared" ref="BE139:BE159" si="14">IF(N139="základní",J139,0)</f>
        <v>0</v>
      </c>
      <c r="BF139" s="298">
        <f t="shared" ref="BF139:BF159" si="15">IF(N139="snížená",J139,0)</f>
        <v>0</v>
      </c>
      <c r="BG139" s="298">
        <f t="shared" ref="BG139:BG159" si="16">IF(N139="zákl. přenesená",J139,0)</f>
        <v>0</v>
      </c>
      <c r="BH139" s="298">
        <f t="shared" ref="BH139:BH159" si="17">IF(N139="sníž. přenesená",J139,0)</f>
        <v>0</v>
      </c>
      <c r="BI139" s="298">
        <f t="shared" ref="BI139:BI159" si="18">IF(N139="nulová",J139,0)</f>
        <v>0</v>
      </c>
      <c r="BJ139" s="223" t="s">
        <v>55</v>
      </c>
      <c r="BK139" s="298">
        <f t="shared" ref="BK139:BK159" si="19">ROUND(I139*H139,2)</f>
        <v>0</v>
      </c>
      <c r="BL139" s="223" t="s">
        <v>63</v>
      </c>
      <c r="BM139" s="297" t="s">
        <v>1427</v>
      </c>
    </row>
    <row r="140" spans="2:65" s="339" customFormat="1" ht="16.5" customHeight="1" x14ac:dyDescent="0.2">
      <c r="B140" s="229"/>
      <c r="C140" s="299" t="s">
        <v>1306</v>
      </c>
      <c r="D140" s="299" t="s">
        <v>1262</v>
      </c>
      <c r="E140" s="300" t="s">
        <v>1428</v>
      </c>
      <c r="F140" s="301" t="s">
        <v>1429</v>
      </c>
      <c r="G140" s="302" t="s">
        <v>185</v>
      </c>
      <c r="H140" s="303">
        <v>35</v>
      </c>
      <c r="I140" s="364"/>
      <c r="J140" s="304">
        <f t="shared" si="10"/>
        <v>0</v>
      </c>
      <c r="K140" s="301" t="s">
        <v>1260</v>
      </c>
      <c r="L140" s="305"/>
      <c r="M140" s="365" t="s">
        <v>259</v>
      </c>
      <c r="N140" s="306" t="s">
        <v>1219</v>
      </c>
      <c r="P140" s="295">
        <f t="shared" si="11"/>
        <v>0</v>
      </c>
      <c r="Q140" s="295">
        <v>2.2499999999999998E-3</v>
      </c>
      <c r="R140" s="295">
        <f t="shared" si="12"/>
        <v>7.8750000000000001E-2</v>
      </c>
      <c r="S140" s="295">
        <v>0</v>
      </c>
      <c r="T140" s="295">
        <f t="shared" si="13"/>
        <v>0</v>
      </c>
      <c r="U140" s="296" t="s">
        <v>259</v>
      </c>
      <c r="AR140" s="297" t="s">
        <v>883</v>
      </c>
      <c r="AT140" s="297" t="s">
        <v>1262</v>
      </c>
      <c r="AU140" s="297" t="s">
        <v>55</v>
      </c>
      <c r="AY140" s="223" t="s">
        <v>1256</v>
      </c>
      <c r="BE140" s="298">
        <f t="shared" si="14"/>
        <v>0</v>
      </c>
      <c r="BF140" s="298">
        <f t="shared" si="15"/>
        <v>0</v>
      </c>
      <c r="BG140" s="298">
        <f t="shared" si="16"/>
        <v>0</v>
      </c>
      <c r="BH140" s="298">
        <f t="shared" si="17"/>
        <v>0</v>
      </c>
      <c r="BI140" s="298">
        <f t="shared" si="18"/>
        <v>0</v>
      </c>
      <c r="BJ140" s="223" t="s">
        <v>55</v>
      </c>
      <c r="BK140" s="298">
        <f t="shared" si="19"/>
        <v>0</v>
      </c>
      <c r="BL140" s="223" t="s">
        <v>63</v>
      </c>
      <c r="BM140" s="297" t="s">
        <v>1430</v>
      </c>
    </row>
    <row r="141" spans="2:65" s="339" customFormat="1" ht="24" customHeight="1" x14ac:dyDescent="0.2">
      <c r="B141" s="229"/>
      <c r="C141" s="288" t="s">
        <v>1310</v>
      </c>
      <c r="D141" s="288" t="s">
        <v>1257</v>
      </c>
      <c r="E141" s="289" t="s">
        <v>1431</v>
      </c>
      <c r="F141" s="290" t="s">
        <v>1432</v>
      </c>
      <c r="G141" s="291" t="s">
        <v>185</v>
      </c>
      <c r="H141" s="292">
        <v>226</v>
      </c>
      <c r="I141" s="362"/>
      <c r="J141" s="293">
        <f t="shared" si="10"/>
        <v>0</v>
      </c>
      <c r="K141" s="290" t="s">
        <v>1260</v>
      </c>
      <c r="L141" s="229"/>
      <c r="M141" s="363" t="s">
        <v>259</v>
      </c>
      <c r="N141" s="294" t="s">
        <v>1219</v>
      </c>
      <c r="P141" s="295">
        <f t="shared" si="11"/>
        <v>0</v>
      </c>
      <c r="Q141" s="295">
        <v>0</v>
      </c>
      <c r="R141" s="295">
        <f t="shared" si="12"/>
        <v>0</v>
      </c>
      <c r="S141" s="295">
        <v>0</v>
      </c>
      <c r="T141" s="295">
        <f t="shared" si="13"/>
        <v>0</v>
      </c>
      <c r="U141" s="296" t="s">
        <v>259</v>
      </c>
      <c r="AR141" s="297" t="s">
        <v>63</v>
      </c>
      <c r="AT141" s="297" t="s">
        <v>1257</v>
      </c>
      <c r="AU141" s="297" t="s">
        <v>55</v>
      </c>
      <c r="AY141" s="223" t="s">
        <v>1256</v>
      </c>
      <c r="BE141" s="298">
        <f t="shared" si="14"/>
        <v>0</v>
      </c>
      <c r="BF141" s="298">
        <f t="shared" si="15"/>
        <v>0</v>
      </c>
      <c r="BG141" s="298">
        <f t="shared" si="16"/>
        <v>0</v>
      </c>
      <c r="BH141" s="298">
        <f t="shared" si="17"/>
        <v>0</v>
      </c>
      <c r="BI141" s="298">
        <f t="shared" si="18"/>
        <v>0</v>
      </c>
      <c r="BJ141" s="223" t="s">
        <v>55</v>
      </c>
      <c r="BK141" s="298">
        <f t="shared" si="19"/>
        <v>0</v>
      </c>
      <c r="BL141" s="223" t="s">
        <v>63</v>
      </c>
      <c r="BM141" s="297" t="s">
        <v>1433</v>
      </c>
    </row>
    <row r="142" spans="2:65" s="339" customFormat="1" ht="16.5" customHeight="1" x14ac:dyDescent="0.2">
      <c r="B142" s="229"/>
      <c r="C142" s="299" t="s">
        <v>1312</v>
      </c>
      <c r="D142" s="299" t="s">
        <v>1262</v>
      </c>
      <c r="E142" s="300" t="s">
        <v>1434</v>
      </c>
      <c r="F142" s="301" t="s">
        <v>1435</v>
      </c>
      <c r="G142" s="302" t="s">
        <v>185</v>
      </c>
      <c r="H142" s="303">
        <v>191</v>
      </c>
      <c r="I142" s="364"/>
      <c r="J142" s="304">
        <f t="shared" si="10"/>
        <v>0</v>
      </c>
      <c r="K142" s="301" t="s">
        <v>1260</v>
      </c>
      <c r="L142" s="305"/>
      <c r="M142" s="365" t="s">
        <v>259</v>
      </c>
      <c r="N142" s="306" t="s">
        <v>1219</v>
      </c>
      <c r="P142" s="295">
        <f t="shared" si="11"/>
        <v>0</v>
      </c>
      <c r="Q142" s="295">
        <v>1.2E-4</v>
      </c>
      <c r="R142" s="295">
        <f t="shared" si="12"/>
        <v>2.2919999999999999E-2</v>
      </c>
      <c r="S142" s="295">
        <v>0</v>
      </c>
      <c r="T142" s="295">
        <f t="shared" si="13"/>
        <v>0</v>
      </c>
      <c r="U142" s="296" t="s">
        <v>259</v>
      </c>
      <c r="AR142" s="297" t="s">
        <v>883</v>
      </c>
      <c r="AT142" s="297" t="s">
        <v>1262</v>
      </c>
      <c r="AU142" s="297" t="s">
        <v>55</v>
      </c>
      <c r="AY142" s="223" t="s">
        <v>1256</v>
      </c>
      <c r="BE142" s="298">
        <f t="shared" si="14"/>
        <v>0</v>
      </c>
      <c r="BF142" s="298">
        <f t="shared" si="15"/>
        <v>0</v>
      </c>
      <c r="BG142" s="298">
        <f t="shared" si="16"/>
        <v>0</v>
      </c>
      <c r="BH142" s="298">
        <f t="shared" si="17"/>
        <v>0</v>
      </c>
      <c r="BI142" s="298">
        <f t="shared" si="18"/>
        <v>0</v>
      </c>
      <c r="BJ142" s="223" t="s">
        <v>55</v>
      </c>
      <c r="BK142" s="298">
        <f t="shared" si="19"/>
        <v>0</v>
      </c>
      <c r="BL142" s="223" t="s">
        <v>63</v>
      </c>
      <c r="BM142" s="297" t="s">
        <v>1436</v>
      </c>
    </row>
    <row r="143" spans="2:65" s="339" customFormat="1" ht="16.5" customHeight="1" x14ac:dyDescent="0.2">
      <c r="B143" s="229"/>
      <c r="C143" s="299" t="s">
        <v>1316</v>
      </c>
      <c r="D143" s="299" t="s">
        <v>1262</v>
      </c>
      <c r="E143" s="300" t="s">
        <v>1437</v>
      </c>
      <c r="F143" s="301" t="s">
        <v>1438</v>
      </c>
      <c r="G143" s="302" t="s">
        <v>185</v>
      </c>
      <c r="H143" s="303">
        <v>35</v>
      </c>
      <c r="I143" s="364"/>
      <c r="J143" s="304">
        <f t="shared" si="10"/>
        <v>0</v>
      </c>
      <c r="K143" s="301" t="s">
        <v>1260</v>
      </c>
      <c r="L143" s="305"/>
      <c r="M143" s="365" t="s">
        <v>259</v>
      </c>
      <c r="N143" s="306" t="s">
        <v>1219</v>
      </c>
      <c r="P143" s="295">
        <f t="shared" si="11"/>
        <v>0</v>
      </c>
      <c r="Q143" s="295">
        <v>1.7000000000000001E-4</v>
      </c>
      <c r="R143" s="295">
        <f t="shared" si="12"/>
        <v>5.9500000000000004E-3</v>
      </c>
      <c r="S143" s="295">
        <v>0</v>
      </c>
      <c r="T143" s="295">
        <f t="shared" si="13"/>
        <v>0</v>
      </c>
      <c r="U143" s="296" t="s">
        <v>259</v>
      </c>
      <c r="AR143" s="297" t="s">
        <v>883</v>
      </c>
      <c r="AT143" s="297" t="s">
        <v>1262</v>
      </c>
      <c r="AU143" s="297" t="s">
        <v>55</v>
      </c>
      <c r="AY143" s="223" t="s">
        <v>1256</v>
      </c>
      <c r="BE143" s="298">
        <f t="shared" si="14"/>
        <v>0</v>
      </c>
      <c r="BF143" s="298">
        <f t="shared" si="15"/>
        <v>0</v>
      </c>
      <c r="BG143" s="298">
        <f t="shared" si="16"/>
        <v>0</v>
      </c>
      <c r="BH143" s="298">
        <f t="shared" si="17"/>
        <v>0</v>
      </c>
      <c r="BI143" s="298">
        <f t="shared" si="18"/>
        <v>0</v>
      </c>
      <c r="BJ143" s="223" t="s">
        <v>55</v>
      </c>
      <c r="BK143" s="298">
        <f t="shared" si="19"/>
        <v>0</v>
      </c>
      <c r="BL143" s="223" t="s">
        <v>63</v>
      </c>
      <c r="BM143" s="297" t="s">
        <v>1439</v>
      </c>
    </row>
    <row r="144" spans="2:65" s="339" customFormat="1" ht="24" customHeight="1" x14ac:dyDescent="0.2">
      <c r="B144" s="229"/>
      <c r="C144" s="288" t="s">
        <v>1320</v>
      </c>
      <c r="D144" s="288" t="s">
        <v>1257</v>
      </c>
      <c r="E144" s="289" t="s">
        <v>1440</v>
      </c>
      <c r="F144" s="290" t="s">
        <v>1441</v>
      </c>
      <c r="G144" s="291" t="s">
        <v>185</v>
      </c>
      <c r="H144" s="292">
        <v>134</v>
      </c>
      <c r="I144" s="362"/>
      <c r="J144" s="293">
        <f t="shared" si="10"/>
        <v>0</v>
      </c>
      <c r="K144" s="290" t="s">
        <v>1260</v>
      </c>
      <c r="L144" s="229"/>
      <c r="M144" s="363" t="s">
        <v>259</v>
      </c>
      <c r="N144" s="294" t="s">
        <v>1219</v>
      </c>
      <c r="P144" s="295">
        <f t="shared" si="11"/>
        <v>0</v>
      </c>
      <c r="Q144" s="295">
        <v>0</v>
      </c>
      <c r="R144" s="295">
        <f t="shared" si="12"/>
        <v>0</v>
      </c>
      <c r="S144" s="295">
        <v>0</v>
      </c>
      <c r="T144" s="295">
        <f t="shared" si="13"/>
        <v>0</v>
      </c>
      <c r="U144" s="296" t="s">
        <v>259</v>
      </c>
      <c r="AR144" s="297" t="s">
        <v>63</v>
      </c>
      <c r="AT144" s="297" t="s">
        <v>1257</v>
      </c>
      <c r="AU144" s="297" t="s">
        <v>55</v>
      </c>
      <c r="AY144" s="223" t="s">
        <v>1256</v>
      </c>
      <c r="BE144" s="298">
        <f t="shared" si="14"/>
        <v>0</v>
      </c>
      <c r="BF144" s="298">
        <f t="shared" si="15"/>
        <v>0</v>
      </c>
      <c r="BG144" s="298">
        <f t="shared" si="16"/>
        <v>0</v>
      </c>
      <c r="BH144" s="298">
        <f t="shared" si="17"/>
        <v>0</v>
      </c>
      <c r="BI144" s="298">
        <f t="shared" si="18"/>
        <v>0</v>
      </c>
      <c r="BJ144" s="223" t="s">
        <v>55</v>
      </c>
      <c r="BK144" s="298">
        <f t="shared" si="19"/>
        <v>0</v>
      </c>
      <c r="BL144" s="223" t="s">
        <v>63</v>
      </c>
      <c r="BM144" s="297" t="s">
        <v>1442</v>
      </c>
    </row>
    <row r="145" spans="2:65" s="339" customFormat="1" ht="16.5" customHeight="1" x14ac:dyDescent="0.2">
      <c r="B145" s="229"/>
      <c r="C145" s="299" t="s">
        <v>1324</v>
      </c>
      <c r="D145" s="299" t="s">
        <v>1262</v>
      </c>
      <c r="E145" s="300" t="s">
        <v>1443</v>
      </c>
      <c r="F145" s="301" t="s">
        <v>1444</v>
      </c>
      <c r="G145" s="302" t="s">
        <v>185</v>
      </c>
      <c r="H145" s="303">
        <v>52</v>
      </c>
      <c r="I145" s="364"/>
      <c r="J145" s="304">
        <f t="shared" si="10"/>
        <v>0</v>
      </c>
      <c r="K145" s="301" t="s">
        <v>1260</v>
      </c>
      <c r="L145" s="305"/>
      <c r="M145" s="365" t="s">
        <v>259</v>
      </c>
      <c r="N145" s="306" t="s">
        <v>1219</v>
      </c>
      <c r="P145" s="295">
        <f t="shared" si="11"/>
        <v>0</v>
      </c>
      <c r="Q145" s="295">
        <v>5.0000000000000002E-5</v>
      </c>
      <c r="R145" s="295">
        <f t="shared" si="12"/>
        <v>2.6000000000000003E-3</v>
      </c>
      <c r="S145" s="295">
        <v>0</v>
      </c>
      <c r="T145" s="295">
        <f t="shared" si="13"/>
        <v>0</v>
      </c>
      <c r="U145" s="296" t="s">
        <v>259</v>
      </c>
      <c r="AR145" s="297" t="s">
        <v>883</v>
      </c>
      <c r="AT145" s="297" t="s">
        <v>1262</v>
      </c>
      <c r="AU145" s="297" t="s">
        <v>55</v>
      </c>
      <c r="AY145" s="223" t="s">
        <v>1256</v>
      </c>
      <c r="BE145" s="298">
        <f t="shared" si="14"/>
        <v>0</v>
      </c>
      <c r="BF145" s="298">
        <f t="shared" si="15"/>
        <v>0</v>
      </c>
      <c r="BG145" s="298">
        <f t="shared" si="16"/>
        <v>0</v>
      </c>
      <c r="BH145" s="298">
        <f t="shared" si="17"/>
        <v>0</v>
      </c>
      <c r="BI145" s="298">
        <f t="shared" si="18"/>
        <v>0</v>
      </c>
      <c r="BJ145" s="223" t="s">
        <v>55</v>
      </c>
      <c r="BK145" s="298">
        <f t="shared" si="19"/>
        <v>0</v>
      </c>
      <c r="BL145" s="223" t="s">
        <v>63</v>
      </c>
      <c r="BM145" s="297" t="s">
        <v>1445</v>
      </c>
    </row>
    <row r="146" spans="2:65" s="339" customFormat="1" ht="16.5" customHeight="1" x14ac:dyDescent="0.2">
      <c r="B146" s="229"/>
      <c r="C146" s="299" t="s">
        <v>1328</v>
      </c>
      <c r="D146" s="299" t="s">
        <v>1262</v>
      </c>
      <c r="E146" s="300" t="s">
        <v>1446</v>
      </c>
      <c r="F146" s="301" t="s">
        <v>1447</v>
      </c>
      <c r="G146" s="302" t="s">
        <v>185</v>
      </c>
      <c r="H146" s="303">
        <v>82</v>
      </c>
      <c r="I146" s="364"/>
      <c r="J146" s="304">
        <f t="shared" si="10"/>
        <v>0</v>
      </c>
      <c r="K146" s="301" t="s">
        <v>1260</v>
      </c>
      <c r="L146" s="305"/>
      <c r="M146" s="365" t="s">
        <v>259</v>
      </c>
      <c r="N146" s="306" t="s">
        <v>1219</v>
      </c>
      <c r="P146" s="295">
        <f t="shared" si="11"/>
        <v>0</v>
      </c>
      <c r="Q146" s="295">
        <v>6.9999999999999994E-5</v>
      </c>
      <c r="R146" s="295">
        <f t="shared" si="12"/>
        <v>5.7399999999999994E-3</v>
      </c>
      <c r="S146" s="295">
        <v>0</v>
      </c>
      <c r="T146" s="295">
        <f t="shared" si="13"/>
        <v>0</v>
      </c>
      <c r="U146" s="296" t="s">
        <v>259</v>
      </c>
      <c r="AR146" s="297" t="s">
        <v>883</v>
      </c>
      <c r="AT146" s="297" t="s">
        <v>1262</v>
      </c>
      <c r="AU146" s="297" t="s">
        <v>55</v>
      </c>
      <c r="AY146" s="223" t="s">
        <v>1256</v>
      </c>
      <c r="BE146" s="298">
        <f t="shared" si="14"/>
        <v>0</v>
      </c>
      <c r="BF146" s="298">
        <f t="shared" si="15"/>
        <v>0</v>
      </c>
      <c r="BG146" s="298">
        <f t="shared" si="16"/>
        <v>0</v>
      </c>
      <c r="BH146" s="298">
        <f t="shared" si="17"/>
        <v>0</v>
      </c>
      <c r="BI146" s="298">
        <f t="shared" si="18"/>
        <v>0</v>
      </c>
      <c r="BJ146" s="223" t="s">
        <v>55</v>
      </c>
      <c r="BK146" s="298">
        <f t="shared" si="19"/>
        <v>0</v>
      </c>
      <c r="BL146" s="223" t="s">
        <v>63</v>
      </c>
      <c r="BM146" s="297" t="s">
        <v>1448</v>
      </c>
    </row>
    <row r="147" spans="2:65" s="339" customFormat="1" ht="24" customHeight="1" x14ac:dyDescent="0.2">
      <c r="B147" s="229"/>
      <c r="C147" s="288" t="s">
        <v>1332</v>
      </c>
      <c r="D147" s="288" t="s">
        <v>1257</v>
      </c>
      <c r="E147" s="289" t="s">
        <v>1449</v>
      </c>
      <c r="F147" s="290" t="s">
        <v>1450</v>
      </c>
      <c r="G147" s="291" t="s">
        <v>185</v>
      </c>
      <c r="H147" s="292">
        <v>60</v>
      </c>
      <c r="I147" s="362"/>
      <c r="J147" s="293">
        <f t="shared" si="10"/>
        <v>0</v>
      </c>
      <c r="K147" s="290" t="s">
        <v>1260</v>
      </c>
      <c r="L147" s="229"/>
      <c r="M147" s="363" t="s">
        <v>259</v>
      </c>
      <c r="N147" s="294" t="s">
        <v>1219</v>
      </c>
      <c r="P147" s="295">
        <f t="shared" si="11"/>
        <v>0</v>
      </c>
      <c r="Q147" s="295">
        <v>0</v>
      </c>
      <c r="R147" s="295">
        <f t="shared" si="12"/>
        <v>0</v>
      </c>
      <c r="S147" s="295">
        <v>0</v>
      </c>
      <c r="T147" s="295">
        <f t="shared" si="13"/>
        <v>0</v>
      </c>
      <c r="U147" s="296" t="s">
        <v>259</v>
      </c>
      <c r="AR147" s="297" t="s">
        <v>63</v>
      </c>
      <c r="AT147" s="297" t="s">
        <v>1257</v>
      </c>
      <c r="AU147" s="297" t="s">
        <v>55</v>
      </c>
      <c r="AY147" s="223" t="s">
        <v>1256</v>
      </c>
      <c r="BE147" s="298">
        <f t="shared" si="14"/>
        <v>0</v>
      </c>
      <c r="BF147" s="298">
        <f t="shared" si="15"/>
        <v>0</v>
      </c>
      <c r="BG147" s="298">
        <f t="shared" si="16"/>
        <v>0</v>
      </c>
      <c r="BH147" s="298">
        <f t="shared" si="17"/>
        <v>0</v>
      </c>
      <c r="BI147" s="298">
        <f t="shared" si="18"/>
        <v>0</v>
      </c>
      <c r="BJ147" s="223" t="s">
        <v>55</v>
      </c>
      <c r="BK147" s="298">
        <f t="shared" si="19"/>
        <v>0</v>
      </c>
      <c r="BL147" s="223" t="s">
        <v>63</v>
      </c>
      <c r="BM147" s="297" t="s">
        <v>1451</v>
      </c>
    </row>
    <row r="148" spans="2:65" s="339" customFormat="1" ht="16.5" customHeight="1" x14ac:dyDescent="0.2">
      <c r="B148" s="229"/>
      <c r="C148" s="299" t="s">
        <v>1452</v>
      </c>
      <c r="D148" s="299" t="s">
        <v>1262</v>
      </c>
      <c r="E148" s="300" t="s">
        <v>1453</v>
      </c>
      <c r="F148" s="301" t="s">
        <v>1454</v>
      </c>
      <c r="G148" s="302" t="s">
        <v>185</v>
      </c>
      <c r="H148" s="303">
        <v>30</v>
      </c>
      <c r="I148" s="364"/>
      <c r="J148" s="304">
        <f t="shared" si="10"/>
        <v>0</v>
      </c>
      <c r="K148" s="301" t="s">
        <v>1260</v>
      </c>
      <c r="L148" s="305"/>
      <c r="M148" s="365" t="s">
        <v>259</v>
      </c>
      <c r="N148" s="306" t="s">
        <v>1219</v>
      </c>
      <c r="P148" s="295">
        <f t="shared" si="11"/>
        <v>0</v>
      </c>
      <c r="Q148" s="295">
        <v>6.9999999999999994E-5</v>
      </c>
      <c r="R148" s="295">
        <f t="shared" si="12"/>
        <v>2.0999999999999999E-3</v>
      </c>
      <c r="S148" s="295">
        <v>0</v>
      </c>
      <c r="T148" s="295">
        <f t="shared" si="13"/>
        <v>0</v>
      </c>
      <c r="U148" s="296" t="s">
        <v>259</v>
      </c>
      <c r="AR148" s="297" t="s">
        <v>883</v>
      </c>
      <c r="AT148" s="297" t="s">
        <v>1262</v>
      </c>
      <c r="AU148" s="297" t="s">
        <v>55</v>
      </c>
      <c r="AY148" s="223" t="s">
        <v>1256</v>
      </c>
      <c r="BE148" s="298">
        <f t="shared" si="14"/>
        <v>0</v>
      </c>
      <c r="BF148" s="298">
        <f t="shared" si="15"/>
        <v>0</v>
      </c>
      <c r="BG148" s="298">
        <f t="shared" si="16"/>
        <v>0</v>
      </c>
      <c r="BH148" s="298">
        <f t="shared" si="17"/>
        <v>0</v>
      </c>
      <c r="BI148" s="298">
        <f t="shared" si="18"/>
        <v>0</v>
      </c>
      <c r="BJ148" s="223" t="s">
        <v>55</v>
      </c>
      <c r="BK148" s="298">
        <f t="shared" si="19"/>
        <v>0</v>
      </c>
      <c r="BL148" s="223" t="s">
        <v>63</v>
      </c>
      <c r="BM148" s="297" t="s">
        <v>1455</v>
      </c>
    </row>
    <row r="149" spans="2:65" s="339" customFormat="1" ht="16.5" customHeight="1" x14ac:dyDescent="0.2">
      <c r="B149" s="229"/>
      <c r="C149" s="299" t="s">
        <v>1456</v>
      </c>
      <c r="D149" s="299" t="s">
        <v>1262</v>
      </c>
      <c r="E149" s="300" t="s">
        <v>1457</v>
      </c>
      <c r="F149" s="301" t="s">
        <v>1458</v>
      </c>
      <c r="G149" s="302" t="s">
        <v>185</v>
      </c>
      <c r="H149" s="303">
        <v>30</v>
      </c>
      <c r="I149" s="364"/>
      <c r="J149" s="304">
        <f t="shared" si="10"/>
        <v>0</v>
      </c>
      <c r="K149" s="301" t="s">
        <v>1260</v>
      </c>
      <c r="L149" s="305"/>
      <c r="M149" s="365" t="s">
        <v>259</v>
      </c>
      <c r="N149" s="306" t="s">
        <v>1219</v>
      </c>
      <c r="P149" s="295">
        <f t="shared" si="11"/>
        <v>0</v>
      </c>
      <c r="Q149" s="295">
        <v>2.7E-4</v>
      </c>
      <c r="R149" s="295">
        <f t="shared" si="12"/>
        <v>8.0999999999999996E-3</v>
      </c>
      <c r="S149" s="295">
        <v>0</v>
      </c>
      <c r="T149" s="295">
        <f t="shared" si="13"/>
        <v>0</v>
      </c>
      <c r="U149" s="296" t="s">
        <v>259</v>
      </c>
      <c r="AR149" s="297" t="s">
        <v>883</v>
      </c>
      <c r="AT149" s="297" t="s">
        <v>1262</v>
      </c>
      <c r="AU149" s="297" t="s">
        <v>55</v>
      </c>
      <c r="AY149" s="223" t="s">
        <v>1256</v>
      </c>
      <c r="BE149" s="298">
        <f t="shared" si="14"/>
        <v>0</v>
      </c>
      <c r="BF149" s="298">
        <f t="shared" si="15"/>
        <v>0</v>
      </c>
      <c r="BG149" s="298">
        <f t="shared" si="16"/>
        <v>0</v>
      </c>
      <c r="BH149" s="298">
        <f t="shared" si="17"/>
        <v>0</v>
      </c>
      <c r="BI149" s="298">
        <f t="shared" si="18"/>
        <v>0</v>
      </c>
      <c r="BJ149" s="223" t="s">
        <v>55</v>
      </c>
      <c r="BK149" s="298">
        <f t="shared" si="19"/>
        <v>0</v>
      </c>
      <c r="BL149" s="223" t="s">
        <v>63</v>
      </c>
      <c r="BM149" s="297" t="s">
        <v>1459</v>
      </c>
    </row>
    <row r="150" spans="2:65" s="339" customFormat="1" ht="24" customHeight="1" x14ac:dyDescent="0.2">
      <c r="B150" s="229"/>
      <c r="C150" s="288" t="s">
        <v>1460</v>
      </c>
      <c r="D150" s="288" t="s">
        <v>1257</v>
      </c>
      <c r="E150" s="289" t="s">
        <v>1461</v>
      </c>
      <c r="F150" s="290" t="s">
        <v>1462</v>
      </c>
      <c r="G150" s="291" t="s">
        <v>217</v>
      </c>
      <c r="H150" s="292">
        <v>12</v>
      </c>
      <c r="I150" s="362"/>
      <c r="J150" s="293">
        <f t="shared" si="10"/>
        <v>0</v>
      </c>
      <c r="K150" s="290" t="s">
        <v>1260</v>
      </c>
      <c r="L150" s="229"/>
      <c r="M150" s="363" t="s">
        <v>259</v>
      </c>
      <c r="N150" s="294" t="s">
        <v>1219</v>
      </c>
      <c r="P150" s="295">
        <f t="shared" si="11"/>
        <v>0</v>
      </c>
      <c r="Q150" s="295">
        <v>0</v>
      </c>
      <c r="R150" s="295">
        <f t="shared" si="12"/>
        <v>0</v>
      </c>
      <c r="S150" s="295">
        <v>0</v>
      </c>
      <c r="T150" s="295">
        <f t="shared" si="13"/>
        <v>0</v>
      </c>
      <c r="U150" s="296" t="s">
        <v>259</v>
      </c>
      <c r="AR150" s="297" t="s">
        <v>63</v>
      </c>
      <c r="AT150" s="297" t="s">
        <v>1257</v>
      </c>
      <c r="AU150" s="297" t="s">
        <v>55</v>
      </c>
      <c r="AY150" s="223" t="s">
        <v>1256</v>
      </c>
      <c r="BE150" s="298">
        <f t="shared" si="14"/>
        <v>0</v>
      </c>
      <c r="BF150" s="298">
        <f t="shared" si="15"/>
        <v>0</v>
      </c>
      <c r="BG150" s="298">
        <f t="shared" si="16"/>
        <v>0</v>
      </c>
      <c r="BH150" s="298">
        <f t="shared" si="17"/>
        <v>0</v>
      </c>
      <c r="BI150" s="298">
        <f t="shared" si="18"/>
        <v>0</v>
      </c>
      <c r="BJ150" s="223" t="s">
        <v>55</v>
      </c>
      <c r="BK150" s="298">
        <f t="shared" si="19"/>
        <v>0</v>
      </c>
      <c r="BL150" s="223" t="s">
        <v>63</v>
      </c>
      <c r="BM150" s="297" t="s">
        <v>1463</v>
      </c>
    </row>
    <row r="151" spans="2:65" s="339" customFormat="1" ht="24" customHeight="1" x14ac:dyDescent="0.2">
      <c r="B151" s="229"/>
      <c r="C151" s="299" t="s">
        <v>1464</v>
      </c>
      <c r="D151" s="299" t="s">
        <v>1262</v>
      </c>
      <c r="E151" s="300" t="s">
        <v>1465</v>
      </c>
      <c r="F151" s="301" t="s">
        <v>1466</v>
      </c>
      <c r="G151" s="302" t="s">
        <v>217</v>
      </c>
      <c r="H151" s="303">
        <v>12</v>
      </c>
      <c r="I151" s="364"/>
      <c r="J151" s="304">
        <f t="shared" si="10"/>
        <v>0</v>
      </c>
      <c r="K151" s="301" t="s">
        <v>1260</v>
      </c>
      <c r="L151" s="305"/>
      <c r="M151" s="365" t="s">
        <v>259</v>
      </c>
      <c r="N151" s="306" t="s">
        <v>1219</v>
      </c>
      <c r="P151" s="295">
        <f t="shared" si="11"/>
        <v>0</v>
      </c>
      <c r="Q151" s="295">
        <v>1.1E-4</v>
      </c>
      <c r="R151" s="295">
        <f t="shared" si="12"/>
        <v>1.32E-3</v>
      </c>
      <c r="S151" s="295">
        <v>0</v>
      </c>
      <c r="T151" s="295">
        <f t="shared" si="13"/>
        <v>0</v>
      </c>
      <c r="U151" s="296" t="s">
        <v>259</v>
      </c>
      <c r="AR151" s="297" t="s">
        <v>883</v>
      </c>
      <c r="AT151" s="297" t="s">
        <v>1262</v>
      </c>
      <c r="AU151" s="297" t="s">
        <v>55</v>
      </c>
      <c r="AY151" s="223" t="s">
        <v>1256</v>
      </c>
      <c r="BE151" s="298">
        <f t="shared" si="14"/>
        <v>0</v>
      </c>
      <c r="BF151" s="298">
        <f t="shared" si="15"/>
        <v>0</v>
      </c>
      <c r="BG151" s="298">
        <f t="shared" si="16"/>
        <v>0</v>
      </c>
      <c r="BH151" s="298">
        <f t="shared" si="17"/>
        <v>0</v>
      </c>
      <c r="BI151" s="298">
        <f t="shared" si="18"/>
        <v>0</v>
      </c>
      <c r="BJ151" s="223" t="s">
        <v>55</v>
      </c>
      <c r="BK151" s="298">
        <f t="shared" si="19"/>
        <v>0</v>
      </c>
      <c r="BL151" s="223" t="s">
        <v>63</v>
      </c>
      <c r="BM151" s="297" t="s">
        <v>1467</v>
      </c>
    </row>
    <row r="152" spans="2:65" s="339" customFormat="1" ht="24" customHeight="1" x14ac:dyDescent="0.2">
      <c r="B152" s="229"/>
      <c r="C152" s="288" t="s">
        <v>1468</v>
      </c>
      <c r="D152" s="288" t="s">
        <v>1257</v>
      </c>
      <c r="E152" s="289" t="s">
        <v>1469</v>
      </c>
      <c r="F152" s="290" t="s">
        <v>1470</v>
      </c>
      <c r="G152" s="291" t="s">
        <v>217</v>
      </c>
      <c r="H152" s="292">
        <v>2</v>
      </c>
      <c r="I152" s="362"/>
      <c r="J152" s="293">
        <f t="shared" si="10"/>
        <v>0</v>
      </c>
      <c r="K152" s="290" t="s">
        <v>1260</v>
      </c>
      <c r="L152" s="229"/>
      <c r="M152" s="363" t="s">
        <v>259</v>
      </c>
      <c r="N152" s="294" t="s">
        <v>1219</v>
      </c>
      <c r="P152" s="295">
        <f t="shared" si="11"/>
        <v>0</v>
      </c>
      <c r="Q152" s="295">
        <v>0</v>
      </c>
      <c r="R152" s="295">
        <f t="shared" si="12"/>
        <v>0</v>
      </c>
      <c r="S152" s="295">
        <v>0</v>
      </c>
      <c r="T152" s="295">
        <f t="shared" si="13"/>
        <v>0</v>
      </c>
      <c r="U152" s="296" t="s">
        <v>259</v>
      </c>
      <c r="AR152" s="297" t="s">
        <v>63</v>
      </c>
      <c r="AT152" s="297" t="s">
        <v>1257</v>
      </c>
      <c r="AU152" s="297" t="s">
        <v>55</v>
      </c>
      <c r="AY152" s="223" t="s">
        <v>1256</v>
      </c>
      <c r="BE152" s="298">
        <f t="shared" si="14"/>
        <v>0</v>
      </c>
      <c r="BF152" s="298">
        <f t="shared" si="15"/>
        <v>0</v>
      </c>
      <c r="BG152" s="298">
        <f t="shared" si="16"/>
        <v>0</v>
      </c>
      <c r="BH152" s="298">
        <f t="shared" si="17"/>
        <v>0</v>
      </c>
      <c r="BI152" s="298">
        <f t="shared" si="18"/>
        <v>0</v>
      </c>
      <c r="BJ152" s="223" t="s">
        <v>55</v>
      </c>
      <c r="BK152" s="298">
        <f t="shared" si="19"/>
        <v>0</v>
      </c>
      <c r="BL152" s="223" t="s">
        <v>63</v>
      </c>
      <c r="BM152" s="297" t="s">
        <v>1471</v>
      </c>
    </row>
    <row r="153" spans="2:65" s="339" customFormat="1" ht="16.5" customHeight="1" x14ac:dyDescent="0.2">
      <c r="B153" s="229"/>
      <c r="C153" s="299" t="s">
        <v>1472</v>
      </c>
      <c r="D153" s="299" t="s">
        <v>1262</v>
      </c>
      <c r="E153" s="300" t="s">
        <v>1473</v>
      </c>
      <c r="F153" s="301" t="s">
        <v>1474</v>
      </c>
      <c r="G153" s="302" t="s">
        <v>217</v>
      </c>
      <c r="H153" s="303">
        <v>2</v>
      </c>
      <c r="I153" s="364"/>
      <c r="J153" s="304">
        <f t="shared" si="10"/>
        <v>0</v>
      </c>
      <c r="K153" s="301" t="s">
        <v>1260</v>
      </c>
      <c r="L153" s="305"/>
      <c r="M153" s="365" t="s">
        <v>259</v>
      </c>
      <c r="N153" s="306" t="s">
        <v>1219</v>
      </c>
      <c r="P153" s="295">
        <f t="shared" si="11"/>
        <v>0</v>
      </c>
      <c r="Q153" s="295">
        <v>5.0000000000000002E-5</v>
      </c>
      <c r="R153" s="295">
        <f t="shared" si="12"/>
        <v>1E-4</v>
      </c>
      <c r="S153" s="295">
        <v>0</v>
      </c>
      <c r="T153" s="295">
        <f t="shared" si="13"/>
        <v>0</v>
      </c>
      <c r="U153" s="296" t="s">
        <v>259</v>
      </c>
      <c r="AR153" s="297" t="s">
        <v>883</v>
      </c>
      <c r="AT153" s="297" t="s">
        <v>1262</v>
      </c>
      <c r="AU153" s="297" t="s">
        <v>55</v>
      </c>
      <c r="AY153" s="223" t="s">
        <v>1256</v>
      </c>
      <c r="BE153" s="298">
        <f t="shared" si="14"/>
        <v>0</v>
      </c>
      <c r="BF153" s="298">
        <f t="shared" si="15"/>
        <v>0</v>
      </c>
      <c r="BG153" s="298">
        <f t="shared" si="16"/>
        <v>0</v>
      </c>
      <c r="BH153" s="298">
        <f t="shared" si="17"/>
        <v>0</v>
      </c>
      <c r="BI153" s="298">
        <f t="shared" si="18"/>
        <v>0</v>
      </c>
      <c r="BJ153" s="223" t="s">
        <v>55</v>
      </c>
      <c r="BK153" s="298">
        <f t="shared" si="19"/>
        <v>0</v>
      </c>
      <c r="BL153" s="223" t="s">
        <v>63</v>
      </c>
      <c r="BM153" s="297" t="s">
        <v>1475</v>
      </c>
    </row>
    <row r="154" spans="2:65" s="339" customFormat="1" ht="24" customHeight="1" x14ac:dyDescent="0.2">
      <c r="B154" s="229"/>
      <c r="C154" s="288" t="s">
        <v>883</v>
      </c>
      <c r="D154" s="288" t="s">
        <v>1257</v>
      </c>
      <c r="E154" s="289" t="s">
        <v>1476</v>
      </c>
      <c r="F154" s="290" t="s">
        <v>1477</v>
      </c>
      <c r="G154" s="291" t="s">
        <v>217</v>
      </c>
      <c r="H154" s="292">
        <v>4</v>
      </c>
      <c r="I154" s="362"/>
      <c r="J154" s="293">
        <f t="shared" si="10"/>
        <v>0</v>
      </c>
      <c r="K154" s="290" t="s">
        <v>1260</v>
      </c>
      <c r="L154" s="229"/>
      <c r="M154" s="363" t="s">
        <v>259</v>
      </c>
      <c r="N154" s="294" t="s">
        <v>1219</v>
      </c>
      <c r="P154" s="295">
        <f t="shared" si="11"/>
        <v>0</v>
      </c>
      <c r="Q154" s="295">
        <v>0</v>
      </c>
      <c r="R154" s="295">
        <f t="shared" si="12"/>
        <v>0</v>
      </c>
      <c r="S154" s="295">
        <v>0</v>
      </c>
      <c r="T154" s="295">
        <f t="shared" si="13"/>
        <v>0</v>
      </c>
      <c r="U154" s="296" t="s">
        <v>259</v>
      </c>
      <c r="AR154" s="297" t="s">
        <v>63</v>
      </c>
      <c r="AT154" s="297" t="s">
        <v>1257</v>
      </c>
      <c r="AU154" s="297" t="s">
        <v>55</v>
      </c>
      <c r="AY154" s="223" t="s">
        <v>1256</v>
      </c>
      <c r="BE154" s="298">
        <f t="shared" si="14"/>
        <v>0</v>
      </c>
      <c r="BF154" s="298">
        <f t="shared" si="15"/>
        <v>0</v>
      </c>
      <c r="BG154" s="298">
        <f t="shared" si="16"/>
        <v>0</v>
      </c>
      <c r="BH154" s="298">
        <f t="shared" si="17"/>
        <v>0</v>
      </c>
      <c r="BI154" s="298">
        <f t="shared" si="18"/>
        <v>0</v>
      </c>
      <c r="BJ154" s="223" t="s">
        <v>55</v>
      </c>
      <c r="BK154" s="298">
        <f t="shared" si="19"/>
        <v>0</v>
      </c>
      <c r="BL154" s="223" t="s">
        <v>63</v>
      </c>
      <c r="BM154" s="297" t="s">
        <v>1478</v>
      </c>
    </row>
    <row r="155" spans="2:65" s="339" customFormat="1" ht="16.5" customHeight="1" x14ac:dyDescent="0.2">
      <c r="B155" s="229"/>
      <c r="C155" s="299" t="s">
        <v>1479</v>
      </c>
      <c r="D155" s="299" t="s">
        <v>1262</v>
      </c>
      <c r="E155" s="300" t="s">
        <v>1480</v>
      </c>
      <c r="F155" s="301" t="s">
        <v>1481</v>
      </c>
      <c r="G155" s="302" t="s">
        <v>217</v>
      </c>
      <c r="H155" s="303">
        <v>4</v>
      </c>
      <c r="I155" s="364"/>
      <c r="J155" s="304">
        <f t="shared" si="10"/>
        <v>0</v>
      </c>
      <c r="K155" s="301" t="s">
        <v>1260</v>
      </c>
      <c r="L155" s="305"/>
      <c r="M155" s="365" t="s">
        <v>259</v>
      </c>
      <c r="N155" s="306" t="s">
        <v>1219</v>
      </c>
      <c r="P155" s="295">
        <f t="shared" si="11"/>
        <v>0</v>
      </c>
      <c r="Q155" s="295">
        <v>2.7E-4</v>
      </c>
      <c r="R155" s="295">
        <f t="shared" si="12"/>
        <v>1.08E-3</v>
      </c>
      <c r="S155" s="295">
        <v>0</v>
      </c>
      <c r="T155" s="295">
        <f t="shared" si="13"/>
        <v>0</v>
      </c>
      <c r="U155" s="296" t="s">
        <v>259</v>
      </c>
      <c r="AR155" s="297" t="s">
        <v>883</v>
      </c>
      <c r="AT155" s="297" t="s">
        <v>1262</v>
      </c>
      <c r="AU155" s="297" t="s">
        <v>55</v>
      </c>
      <c r="AY155" s="223" t="s">
        <v>1256</v>
      </c>
      <c r="BE155" s="298">
        <f t="shared" si="14"/>
        <v>0</v>
      </c>
      <c r="BF155" s="298">
        <f t="shared" si="15"/>
        <v>0</v>
      </c>
      <c r="BG155" s="298">
        <f t="shared" si="16"/>
        <v>0</v>
      </c>
      <c r="BH155" s="298">
        <f t="shared" si="17"/>
        <v>0</v>
      </c>
      <c r="BI155" s="298">
        <f t="shared" si="18"/>
        <v>0</v>
      </c>
      <c r="BJ155" s="223" t="s">
        <v>55</v>
      </c>
      <c r="BK155" s="298">
        <f t="shared" si="19"/>
        <v>0</v>
      </c>
      <c r="BL155" s="223" t="s">
        <v>63</v>
      </c>
      <c r="BM155" s="297" t="s">
        <v>1482</v>
      </c>
    </row>
    <row r="156" spans="2:65" s="339" customFormat="1" ht="24" customHeight="1" x14ac:dyDescent="0.2">
      <c r="B156" s="229"/>
      <c r="C156" s="288" t="s">
        <v>1483</v>
      </c>
      <c r="D156" s="288" t="s">
        <v>1257</v>
      </c>
      <c r="E156" s="289" t="s">
        <v>1484</v>
      </c>
      <c r="F156" s="290" t="s">
        <v>1485</v>
      </c>
      <c r="G156" s="291" t="s">
        <v>217</v>
      </c>
      <c r="H156" s="292">
        <v>2</v>
      </c>
      <c r="I156" s="362"/>
      <c r="J156" s="293">
        <f t="shared" si="10"/>
        <v>0</v>
      </c>
      <c r="K156" s="290" t="s">
        <v>1260</v>
      </c>
      <c r="L156" s="229"/>
      <c r="M156" s="363" t="s">
        <v>259</v>
      </c>
      <c r="N156" s="294" t="s">
        <v>1219</v>
      </c>
      <c r="P156" s="295">
        <f t="shared" si="11"/>
        <v>0</v>
      </c>
      <c r="Q156" s="295">
        <v>0</v>
      </c>
      <c r="R156" s="295">
        <f t="shared" si="12"/>
        <v>0</v>
      </c>
      <c r="S156" s="295">
        <v>0</v>
      </c>
      <c r="T156" s="295">
        <f t="shared" si="13"/>
        <v>0</v>
      </c>
      <c r="U156" s="296" t="s">
        <v>259</v>
      </c>
      <c r="AR156" s="297" t="s">
        <v>63</v>
      </c>
      <c r="AT156" s="297" t="s">
        <v>1257</v>
      </c>
      <c r="AU156" s="297" t="s">
        <v>55</v>
      </c>
      <c r="AY156" s="223" t="s">
        <v>1256</v>
      </c>
      <c r="BE156" s="298">
        <f t="shared" si="14"/>
        <v>0</v>
      </c>
      <c r="BF156" s="298">
        <f t="shared" si="15"/>
        <v>0</v>
      </c>
      <c r="BG156" s="298">
        <f t="shared" si="16"/>
        <v>0</v>
      </c>
      <c r="BH156" s="298">
        <f t="shared" si="17"/>
        <v>0</v>
      </c>
      <c r="BI156" s="298">
        <f t="shared" si="18"/>
        <v>0</v>
      </c>
      <c r="BJ156" s="223" t="s">
        <v>55</v>
      </c>
      <c r="BK156" s="298">
        <f t="shared" si="19"/>
        <v>0</v>
      </c>
      <c r="BL156" s="223" t="s">
        <v>63</v>
      </c>
      <c r="BM156" s="297" t="s">
        <v>1486</v>
      </c>
    </row>
    <row r="157" spans="2:65" s="339" customFormat="1" ht="36" customHeight="1" x14ac:dyDescent="0.2">
      <c r="B157" s="229"/>
      <c r="C157" s="299" t="s">
        <v>1487</v>
      </c>
      <c r="D157" s="299" t="s">
        <v>1262</v>
      </c>
      <c r="E157" s="300" t="s">
        <v>1488</v>
      </c>
      <c r="F157" s="301" t="s">
        <v>1489</v>
      </c>
      <c r="G157" s="302" t="s">
        <v>217</v>
      </c>
      <c r="H157" s="303">
        <v>2</v>
      </c>
      <c r="I157" s="364"/>
      <c r="J157" s="304">
        <f t="shared" si="10"/>
        <v>0</v>
      </c>
      <c r="K157" s="301" t="s">
        <v>1260</v>
      </c>
      <c r="L157" s="305"/>
      <c r="M157" s="365" t="s">
        <v>259</v>
      </c>
      <c r="N157" s="306" t="s">
        <v>1219</v>
      </c>
      <c r="P157" s="295">
        <f t="shared" si="11"/>
        <v>0</v>
      </c>
      <c r="Q157" s="295">
        <v>3.5999999999999999E-3</v>
      </c>
      <c r="R157" s="295">
        <f t="shared" si="12"/>
        <v>7.1999999999999998E-3</v>
      </c>
      <c r="S157" s="295">
        <v>0</v>
      </c>
      <c r="T157" s="295">
        <f t="shared" si="13"/>
        <v>0</v>
      </c>
      <c r="U157" s="296" t="s">
        <v>259</v>
      </c>
      <c r="AR157" s="297" t="s">
        <v>883</v>
      </c>
      <c r="AT157" s="297" t="s">
        <v>1262</v>
      </c>
      <c r="AU157" s="297" t="s">
        <v>55</v>
      </c>
      <c r="AY157" s="223" t="s">
        <v>1256</v>
      </c>
      <c r="BE157" s="298">
        <f t="shared" si="14"/>
        <v>0</v>
      </c>
      <c r="BF157" s="298">
        <f t="shared" si="15"/>
        <v>0</v>
      </c>
      <c r="BG157" s="298">
        <f t="shared" si="16"/>
        <v>0</v>
      </c>
      <c r="BH157" s="298">
        <f t="shared" si="17"/>
        <v>0</v>
      </c>
      <c r="BI157" s="298">
        <f t="shared" si="18"/>
        <v>0</v>
      </c>
      <c r="BJ157" s="223" t="s">
        <v>55</v>
      </c>
      <c r="BK157" s="298">
        <f t="shared" si="19"/>
        <v>0</v>
      </c>
      <c r="BL157" s="223" t="s">
        <v>63</v>
      </c>
      <c r="BM157" s="297" t="s">
        <v>1490</v>
      </c>
    </row>
    <row r="158" spans="2:65" s="339" customFormat="1" ht="24" customHeight="1" x14ac:dyDescent="0.2">
      <c r="B158" s="229"/>
      <c r="C158" s="288" t="s">
        <v>1389</v>
      </c>
      <c r="D158" s="288" t="s">
        <v>1257</v>
      </c>
      <c r="E158" s="289" t="s">
        <v>1491</v>
      </c>
      <c r="F158" s="290" t="s">
        <v>1492</v>
      </c>
      <c r="G158" s="291" t="s">
        <v>217</v>
      </c>
      <c r="H158" s="292">
        <v>1</v>
      </c>
      <c r="I158" s="362"/>
      <c r="J158" s="293">
        <f t="shared" si="10"/>
        <v>0</v>
      </c>
      <c r="K158" s="290" t="s">
        <v>1260</v>
      </c>
      <c r="L158" s="229"/>
      <c r="M158" s="363" t="s">
        <v>259</v>
      </c>
      <c r="N158" s="294" t="s">
        <v>1219</v>
      </c>
      <c r="P158" s="295">
        <f t="shared" si="11"/>
        <v>0</v>
      </c>
      <c r="Q158" s="295">
        <v>0</v>
      </c>
      <c r="R158" s="295">
        <f t="shared" si="12"/>
        <v>0</v>
      </c>
      <c r="S158" s="295">
        <v>0</v>
      </c>
      <c r="T158" s="295">
        <f t="shared" si="13"/>
        <v>0</v>
      </c>
      <c r="U158" s="296" t="s">
        <v>259</v>
      </c>
      <c r="AR158" s="297" t="s">
        <v>63</v>
      </c>
      <c r="AT158" s="297" t="s">
        <v>1257</v>
      </c>
      <c r="AU158" s="297" t="s">
        <v>55</v>
      </c>
      <c r="AY158" s="223" t="s">
        <v>1256</v>
      </c>
      <c r="BE158" s="298">
        <f t="shared" si="14"/>
        <v>0</v>
      </c>
      <c r="BF158" s="298">
        <f t="shared" si="15"/>
        <v>0</v>
      </c>
      <c r="BG158" s="298">
        <f t="shared" si="16"/>
        <v>0</v>
      </c>
      <c r="BH158" s="298">
        <f t="shared" si="17"/>
        <v>0</v>
      </c>
      <c r="BI158" s="298">
        <f t="shared" si="18"/>
        <v>0</v>
      </c>
      <c r="BJ158" s="223" t="s">
        <v>55</v>
      </c>
      <c r="BK158" s="298">
        <f t="shared" si="19"/>
        <v>0</v>
      </c>
      <c r="BL158" s="223" t="s">
        <v>63</v>
      </c>
      <c r="BM158" s="297" t="s">
        <v>1493</v>
      </c>
    </row>
    <row r="159" spans="2:65" s="339" customFormat="1" ht="16.5" customHeight="1" x14ac:dyDescent="0.2">
      <c r="B159" s="229"/>
      <c r="C159" s="299" t="s">
        <v>1494</v>
      </c>
      <c r="D159" s="299" t="s">
        <v>1262</v>
      </c>
      <c r="E159" s="300" t="s">
        <v>1495</v>
      </c>
      <c r="F159" s="301" t="s">
        <v>1496</v>
      </c>
      <c r="G159" s="302" t="s">
        <v>217</v>
      </c>
      <c r="H159" s="303">
        <v>1</v>
      </c>
      <c r="I159" s="364"/>
      <c r="J159" s="304">
        <f t="shared" si="10"/>
        <v>0</v>
      </c>
      <c r="K159" s="301" t="s">
        <v>1260</v>
      </c>
      <c r="L159" s="305"/>
      <c r="M159" s="365" t="s">
        <v>259</v>
      </c>
      <c r="N159" s="306" t="s">
        <v>1219</v>
      </c>
      <c r="P159" s="295">
        <f t="shared" si="11"/>
        <v>0</v>
      </c>
      <c r="Q159" s="295">
        <v>1.6000000000000001E-3</v>
      </c>
      <c r="R159" s="295">
        <f t="shared" si="12"/>
        <v>1.6000000000000001E-3</v>
      </c>
      <c r="S159" s="295">
        <v>0</v>
      </c>
      <c r="T159" s="295">
        <f t="shared" si="13"/>
        <v>0</v>
      </c>
      <c r="U159" s="296" t="s">
        <v>259</v>
      </c>
      <c r="AR159" s="297" t="s">
        <v>883</v>
      </c>
      <c r="AT159" s="297" t="s">
        <v>1262</v>
      </c>
      <c r="AU159" s="297" t="s">
        <v>55</v>
      </c>
      <c r="AY159" s="223" t="s">
        <v>1256</v>
      </c>
      <c r="BE159" s="298">
        <f t="shared" si="14"/>
        <v>0</v>
      </c>
      <c r="BF159" s="298">
        <f t="shared" si="15"/>
        <v>0</v>
      </c>
      <c r="BG159" s="298">
        <f t="shared" si="16"/>
        <v>0</v>
      </c>
      <c r="BH159" s="298">
        <f t="shared" si="17"/>
        <v>0</v>
      </c>
      <c r="BI159" s="298">
        <f t="shared" si="18"/>
        <v>0</v>
      </c>
      <c r="BJ159" s="223" t="s">
        <v>55</v>
      </c>
      <c r="BK159" s="298">
        <f t="shared" si="19"/>
        <v>0</v>
      </c>
      <c r="BL159" s="223" t="s">
        <v>63</v>
      </c>
      <c r="BM159" s="297" t="s">
        <v>1497</v>
      </c>
    </row>
    <row r="160" spans="2:65" s="279" customFormat="1" ht="25.9" customHeight="1" x14ac:dyDescent="0.2">
      <c r="B160" s="278"/>
      <c r="D160" s="280" t="s">
        <v>1252</v>
      </c>
      <c r="E160" s="281" t="s">
        <v>1498</v>
      </c>
      <c r="F160" s="281" t="s">
        <v>1499</v>
      </c>
      <c r="I160" s="361"/>
      <c r="J160" s="282">
        <f>BK160</f>
        <v>0</v>
      </c>
      <c r="L160" s="278"/>
      <c r="M160" s="283"/>
      <c r="P160" s="284">
        <f>SUM(P161:P181)</f>
        <v>0</v>
      </c>
      <c r="R160" s="284">
        <f>SUM(R161:R181)</f>
        <v>0</v>
      </c>
      <c r="T160" s="284">
        <f>SUM(T161:T181)</f>
        <v>0</v>
      </c>
      <c r="U160" s="285"/>
      <c r="AR160" s="280" t="s">
        <v>55</v>
      </c>
      <c r="AT160" s="286" t="s">
        <v>1252</v>
      </c>
      <c r="AU160" s="286" t="s">
        <v>1255</v>
      </c>
      <c r="AY160" s="280" t="s">
        <v>1256</v>
      </c>
      <c r="BK160" s="287">
        <f>SUM(BK161:BK181)</f>
        <v>0</v>
      </c>
    </row>
    <row r="161" spans="2:65" s="339" customFormat="1" ht="16.5" customHeight="1" x14ac:dyDescent="0.2">
      <c r="B161" s="229"/>
      <c r="C161" s="288" t="s">
        <v>1500</v>
      </c>
      <c r="D161" s="288" t="s">
        <v>1257</v>
      </c>
      <c r="E161" s="289" t="s">
        <v>1501</v>
      </c>
      <c r="F161" s="290" t="s">
        <v>1502</v>
      </c>
      <c r="G161" s="291" t="s">
        <v>217</v>
      </c>
      <c r="H161" s="292">
        <v>1</v>
      </c>
      <c r="I161" s="362"/>
      <c r="J161" s="293">
        <f>ROUND(I161*H161,2)</f>
        <v>0</v>
      </c>
      <c r="K161" s="290" t="s">
        <v>1260</v>
      </c>
      <c r="L161" s="229"/>
      <c r="M161" s="363" t="s">
        <v>259</v>
      </c>
      <c r="N161" s="294" t="s">
        <v>1219</v>
      </c>
      <c r="P161" s="295">
        <f>O161*H161</f>
        <v>0</v>
      </c>
      <c r="Q161" s="295">
        <v>0</v>
      </c>
      <c r="R161" s="295">
        <f>Q161*H161</f>
        <v>0</v>
      </c>
      <c r="S161" s="295">
        <v>0</v>
      </c>
      <c r="T161" s="295">
        <f>S161*H161</f>
        <v>0</v>
      </c>
      <c r="U161" s="296" t="s">
        <v>259</v>
      </c>
      <c r="AR161" s="297" t="s">
        <v>1503</v>
      </c>
      <c r="AT161" s="297" t="s">
        <v>1257</v>
      </c>
      <c r="AU161" s="297" t="s">
        <v>55</v>
      </c>
      <c r="AY161" s="223" t="s">
        <v>1256</v>
      </c>
      <c r="BE161" s="298">
        <f>IF(N161="základní",J161,0)</f>
        <v>0</v>
      </c>
      <c r="BF161" s="298">
        <f>IF(N161="snížená",J161,0)</f>
        <v>0</v>
      </c>
      <c r="BG161" s="298">
        <f>IF(N161="zákl. přenesená",J161,0)</f>
        <v>0</v>
      </c>
      <c r="BH161" s="298">
        <f>IF(N161="sníž. přenesená",J161,0)</f>
        <v>0</v>
      </c>
      <c r="BI161" s="298">
        <f>IF(N161="nulová",J161,0)</f>
        <v>0</v>
      </c>
      <c r="BJ161" s="223" t="s">
        <v>55</v>
      </c>
      <c r="BK161" s="298">
        <f>ROUND(I161*H161,2)</f>
        <v>0</v>
      </c>
      <c r="BL161" s="223" t="s">
        <v>1503</v>
      </c>
      <c r="BM161" s="297" t="s">
        <v>1504</v>
      </c>
    </row>
    <row r="162" spans="2:65" s="339" customFormat="1" ht="24" customHeight="1" x14ac:dyDescent="0.2">
      <c r="B162" s="229"/>
      <c r="C162" s="288" t="s">
        <v>1505</v>
      </c>
      <c r="D162" s="288" t="s">
        <v>1257</v>
      </c>
      <c r="E162" s="289" t="s">
        <v>1506</v>
      </c>
      <c r="F162" s="290" t="s">
        <v>1507</v>
      </c>
      <c r="G162" s="291" t="s">
        <v>217</v>
      </c>
      <c r="H162" s="292">
        <v>1</v>
      </c>
      <c r="I162" s="362"/>
      <c r="J162" s="293">
        <f>ROUND(I162*H162,2)</f>
        <v>0</v>
      </c>
      <c r="K162" s="290" t="s">
        <v>1260</v>
      </c>
      <c r="L162" s="229"/>
      <c r="M162" s="363" t="s">
        <v>259</v>
      </c>
      <c r="N162" s="294" t="s">
        <v>1219</v>
      </c>
      <c r="P162" s="295">
        <f>O162*H162</f>
        <v>0</v>
      </c>
      <c r="Q162" s="295">
        <v>0</v>
      </c>
      <c r="R162" s="295">
        <f>Q162*H162</f>
        <v>0</v>
      </c>
      <c r="S162" s="295">
        <v>0</v>
      </c>
      <c r="T162" s="295">
        <f>S162*H162</f>
        <v>0</v>
      </c>
      <c r="U162" s="296" t="s">
        <v>259</v>
      </c>
      <c r="AR162" s="297" t="s">
        <v>1503</v>
      </c>
      <c r="AT162" s="297" t="s">
        <v>1257</v>
      </c>
      <c r="AU162" s="297" t="s">
        <v>55</v>
      </c>
      <c r="AY162" s="223" t="s">
        <v>1256</v>
      </c>
      <c r="BE162" s="298">
        <f>IF(N162="základní",J162,0)</f>
        <v>0</v>
      </c>
      <c r="BF162" s="298">
        <f>IF(N162="snížená",J162,0)</f>
        <v>0</v>
      </c>
      <c r="BG162" s="298">
        <f>IF(N162="zákl. přenesená",J162,0)</f>
        <v>0</v>
      </c>
      <c r="BH162" s="298">
        <f>IF(N162="sníž. přenesená",J162,0)</f>
        <v>0</v>
      </c>
      <c r="BI162" s="298">
        <f>IF(N162="nulová",J162,0)</f>
        <v>0</v>
      </c>
      <c r="BJ162" s="223" t="s">
        <v>55</v>
      </c>
      <c r="BK162" s="298">
        <f>ROUND(I162*H162,2)</f>
        <v>0</v>
      </c>
      <c r="BL162" s="223" t="s">
        <v>1503</v>
      </c>
      <c r="BM162" s="297" t="s">
        <v>1508</v>
      </c>
    </row>
    <row r="163" spans="2:65" s="339" customFormat="1" ht="36" customHeight="1" x14ac:dyDescent="0.2">
      <c r="B163" s="229"/>
      <c r="C163" s="299" t="s">
        <v>1509</v>
      </c>
      <c r="D163" s="299" t="s">
        <v>1262</v>
      </c>
      <c r="E163" s="300" t="s">
        <v>1510</v>
      </c>
      <c r="F163" s="301" t="s">
        <v>1511</v>
      </c>
      <c r="G163" s="302" t="s">
        <v>1512</v>
      </c>
      <c r="H163" s="303">
        <v>1</v>
      </c>
      <c r="I163" s="364"/>
      <c r="J163" s="304">
        <f>ROUND(I163*H163,2)</f>
        <v>0</v>
      </c>
      <c r="K163" s="301" t="s">
        <v>259</v>
      </c>
      <c r="L163" s="305"/>
      <c r="M163" s="365" t="s">
        <v>259</v>
      </c>
      <c r="N163" s="306" t="s">
        <v>1219</v>
      </c>
      <c r="P163" s="295">
        <f>O163*H163</f>
        <v>0</v>
      </c>
      <c r="Q163" s="295">
        <v>0</v>
      </c>
      <c r="R163" s="295">
        <f>Q163*H163</f>
        <v>0</v>
      </c>
      <c r="S163" s="295">
        <v>0</v>
      </c>
      <c r="T163" s="295">
        <f>S163*H163</f>
        <v>0</v>
      </c>
      <c r="U163" s="296" t="s">
        <v>259</v>
      </c>
      <c r="AR163" s="297" t="s">
        <v>1503</v>
      </c>
      <c r="AT163" s="297" t="s">
        <v>1262</v>
      </c>
      <c r="AU163" s="297" t="s">
        <v>55</v>
      </c>
      <c r="AY163" s="223" t="s">
        <v>1256</v>
      </c>
      <c r="BE163" s="298">
        <f>IF(N163="základní",J163,0)</f>
        <v>0</v>
      </c>
      <c r="BF163" s="298">
        <f>IF(N163="snížená",J163,0)</f>
        <v>0</v>
      </c>
      <c r="BG163" s="298">
        <f>IF(N163="zákl. přenesená",J163,0)</f>
        <v>0</v>
      </c>
      <c r="BH163" s="298">
        <f>IF(N163="sníž. přenesená",J163,0)</f>
        <v>0</v>
      </c>
      <c r="BI163" s="298">
        <f>IF(N163="nulová",J163,0)</f>
        <v>0</v>
      </c>
      <c r="BJ163" s="223" t="s">
        <v>55</v>
      </c>
      <c r="BK163" s="298">
        <f>ROUND(I163*H163,2)</f>
        <v>0</v>
      </c>
      <c r="BL163" s="223" t="s">
        <v>1503</v>
      </c>
      <c r="BM163" s="297" t="s">
        <v>1513</v>
      </c>
    </row>
    <row r="164" spans="2:65" s="339" customFormat="1" ht="19.5" x14ac:dyDescent="0.2">
      <c r="B164" s="229"/>
      <c r="D164" s="307" t="s">
        <v>1294</v>
      </c>
      <c r="F164" s="308" t="s">
        <v>1514</v>
      </c>
      <c r="I164" s="346"/>
      <c r="L164" s="229"/>
      <c r="M164" s="309"/>
      <c r="U164" s="310"/>
      <c r="AT164" s="223" t="s">
        <v>1294</v>
      </c>
      <c r="AU164" s="223" t="s">
        <v>55</v>
      </c>
    </row>
    <row r="165" spans="2:65" s="339" customFormat="1" ht="24" customHeight="1" x14ac:dyDescent="0.2">
      <c r="B165" s="229"/>
      <c r="C165" s="299" t="s">
        <v>1515</v>
      </c>
      <c r="D165" s="299" t="s">
        <v>1262</v>
      </c>
      <c r="E165" s="300" t="s">
        <v>1516</v>
      </c>
      <c r="F165" s="301" t="s">
        <v>1517</v>
      </c>
      <c r="G165" s="302" t="s">
        <v>197</v>
      </c>
      <c r="H165" s="303">
        <v>1</v>
      </c>
      <c r="I165" s="364"/>
      <c r="J165" s="304">
        <f>ROUND(I165*H165,2)</f>
        <v>0</v>
      </c>
      <c r="K165" s="301" t="s">
        <v>259</v>
      </c>
      <c r="L165" s="305"/>
      <c r="M165" s="365" t="s">
        <v>259</v>
      </c>
      <c r="N165" s="306" t="s">
        <v>1219</v>
      </c>
      <c r="P165" s="295">
        <f>O165*H165</f>
        <v>0</v>
      </c>
      <c r="Q165" s="295">
        <v>0</v>
      </c>
      <c r="R165" s="295">
        <f>Q165*H165</f>
        <v>0</v>
      </c>
      <c r="S165" s="295">
        <v>0</v>
      </c>
      <c r="T165" s="295">
        <f>S165*H165</f>
        <v>0</v>
      </c>
      <c r="U165" s="296" t="s">
        <v>259</v>
      </c>
      <c r="AR165" s="297" t="s">
        <v>1503</v>
      </c>
      <c r="AT165" s="297" t="s">
        <v>1262</v>
      </c>
      <c r="AU165" s="297" t="s">
        <v>55</v>
      </c>
      <c r="AY165" s="223" t="s">
        <v>1256</v>
      </c>
      <c r="BE165" s="298">
        <f>IF(N165="základní",J165,0)</f>
        <v>0</v>
      </c>
      <c r="BF165" s="298">
        <f>IF(N165="snížená",J165,0)</f>
        <v>0</v>
      </c>
      <c r="BG165" s="298">
        <f>IF(N165="zákl. přenesená",J165,0)</f>
        <v>0</v>
      </c>
      <c r="BH165" s="298">
        <f>IF(N165="sníž. přenesená",J165,0)</f>
        <v>0</v>
      </c>
      <c r="BI165" s="298">
        <f>IF(N165="nulová",J165,0)</f>
        <v>0</v>
      </c>
      <c r="BJ165" s="223" t="s">
        <v>55</v>
      </c>
      <c r="BK165" s="298">
        <f>ROUND(I165*H165,2)</f>
        <v>0</v>
      </c>
      <c r="BL165" s="223" t="s">
        <v>1503</v>
      </c>
      <c r="BM165" s="297" t="s">
        <v>1518</v>
      </c>
    </row>
    <row r="166" spans="2:65" s="339" customFormat="1" ht="19.5" x14ac:dyDescent="0.2">
      <c r="B166" s="229"/>
      <c r="D166" s="307" t="s">
        <v>1294</v>
      </c>
      <c r="F166" s="308" t="s">
        <v>1519</v>
      </c>
      <c r="I166" s="346"/>
      <c r="L166" s="229"/>
      <c r="M166" s="309"/>
      <c r="U166" s="310"/>
      <c r="AT166" s="223" t="s">
        <v>1294</v>
      </c>
      <c r="AU166" s="223" t="s">
        <v>55</v>
      </c>
    </row>
    <row r="167" spans="2:65" s="339" customFormat="1" ht="24" customHeight="1" x14ac:dyDescent="0.2">
      <c r="B167" s="229"/>
      <c r="C167" s="299" t="s">
        <v>61</v>
      </c>
      <c r="D167" s="299" t="s">
        <v>1262</v>
      </c>
      <c r="E167" s="300" t="s">
        <v>1520</v>
      </c>
      <c r="F167" s="301" t="s">
        <v>1521</v>
      </c>
      <c r="G167" s="302" t="s">
        <v>197</v>
      </c>
      <c r="H167" s="303">
        <v>1</v>
      </c>
      <c r="I167" s="364"/>
      <c r="J167" s="304">
        <f>ROUND(I167*H167,2)</f>
        <v>0</v>
      </c>
      <c r="K167" s="301" t="s">
        <v>259</v>
      </c>
      <c r="L167" s="305"/>
      <c r="M167" s="365" t="s">
        <v>259</v>
      </c>
      <c r="N167" s="306" t="s">
        <v>1219</v>
      </c>
      <c r="P167" s="295">
        <f>O167*H167</f>
        <v>0</v>
      </c>
      <c r="Q167" s="295">
        <v>0</v>
      </c>
      <c r="R167" s="295">
        <f>Q167*H167</f>
        <v>0</v>
      </c>
      <c r="S167" s="295">
        <v>0</v>
      </c>
      <c r="T167" s="295">
        <f>S167*H167</f>
        <v>0</v>
      </c>
      <c r="U167" s="296" t="s">
        <v>259</v>
      </c>
      <c r="AR167" s="297" t="s">
        <v>1503</v>
      </c>
      <c r="AT167" s="297" t="s">
        <v>1262</v>
      </c>
      <c r="AU167" s="297" t="s">
        <v>55</v>
      </c>
      <c r="AY167" s="223" t="s">
        <v>1256</v>
      </c>
      <c r="BE167" s="298">
        <f>IF(N167="základní",J167,0)</f>
        <v>0</v>
      </c>
      <c r="BF167" s="298">
        <f>IF(N167="snížená",J167,0)</f>
        <v>0</v>
      </c>
      <c r="BG167" s="298">
        <f>IF(N167="zákl. přenesená",J167,0)</f>
        <v>0</v>
      </c>
      <c r="BH167" s="298">
        <f>IF(N167="sníž. přenesená",J167,0)</f>
        <v>0</v>
      </c>
      <c r="BI167" s="298">
        <f>IF(N167="nulová",J167,0)</f>
        <v>0</v>
      </c>
      <c r="BJ167" s="223" t="s">
        <v>55</v>
      </c>
      <c r="BK167" s="298">
        <f>ROUND(I167*H167,2)</f>
        <v>0</v>
      </c>
      <c r="BL167" s="223" t="s">
        <v>1503</v>
      </c>
      <c r="BM167" s="297" t="s">
        <v>1522</v>
      </c>
    </row>
    <row r="168" spans="2:65" s="339" customFormat="1" ht="19.5" x14ac:dyDescent="0.2">
      <c r="B168" s="229"/>
      <c r="D168" s="307" t="s">
        <v>1294</v>
      </c>
      <c r="F168" s="308" t="s">
        <v>1523</v>
      </c>
      <c r="I168" s="346"/>
      <c r="L168" s="229"/>
      <c r="M168" s="309"/>
      <c r="U168" s="310"/>
      <c r="AT168" s="223" t="s">
        <v>1294</v>
      </c>
      <c r="AU168" s="223" t="s">
        <v>55</v>
      </c>
    </row>
    <row r="169" spans="2:65" s="339" customFormat="1" ht="16.5" customHeight="1" x14ac:dyDescent="0.2">
      <c r="B169" s="229"/>
      <c r="C169" s="288" t="s">
        <v>1524</v>
      </c>
      <c r="D169" s="288" t="s">
        <v>1257</v>
      </c>
      <c r="E169" s="289" t="s">
        <v>1525</v>
      </c>
      <c r="F169" s="290" t="s">
        <v>1526</v>
      </c>
      <c r="G169" s="291" t="s">
        <v>217</v>
      </c>
      <c r="H169" s="292">
        <v>1</v>
      </c>
      <c r="I169" s="362"/>
      <c r="J169" s="293">
        <f t="shared" ref="J169:J174" si="20">ROUND(I169*H169,2)</f>
        <v>0</v>
      </c>
      <c r="K169" s="290" t="s">
        <v>1260</v>
      </c>
      <c r="L169" s="229"/>
      <c r="M169" s="363" t="s">
        <v>259</v>
      </c>
      <c r="N169" s="294" t="s">
        <v>1219</v>
      </c>
      <c r="P169" s="295">
        <f t="shared" ref="P169:P174" si="21">O169*H169</f>
        <v>0</v>
      </c>
      <c r="Q169" s="295">
        <v>0</v>
      </c>
      <c r="R169" s="295">
        <f t="shared" ref="R169:R174" si="22">Q169*H169</f>
        <v>0</v>
      </c>
      <c r="S169" s="295">
        <v>0</v>
      </c>
      <c r="T169" s="295">
        <f t="shared" ref="T169:T174" si="23">S169*H169</f>
        <v>0</v>
      </c>
      <c r="U169" s="296" t="s">
        <v>259</v>
      </c>
      <c r="AR169" s="297" t="s">
        <v>1503</v>
      </c>
      <c r="AT169" s="297" t="s">
        <v>1257</v>
      </c>
      <c r="AU169" s="297" t="s">
        <v>55</v>
      </c>
      <c r="AY169" s="223" t="s">
        <v>1256</v>
      </c>
      <c r="BE169" s="298">
        <f t="shared" ref="BE169:BE174" si="24">IF(N169="základní",J169,0)</f>
        <v>0</v>
      </c>
      <c r="BF169" s="298">
        <f t="shared" ref="BF169:BF174" si="25">IF(N169="snížená",J169,0)</f>
        <v>0</v>
      </c>
      <c r="BG169" s="298">
        <f t="shared" ref="BG169:BG174" si="26">IF(N169="zákl. přenesená",J169,0)</f>
        <v>0</v>
      </c>
      <c r="BH169" s="298">
        <f t="shared" ref="BH169:BH174" si="27">IF(N169="sníž. přenesená",J169,0)</f>
        <v>0</v>
      </c>
      <c r="BI169" s="298">
        <f t="shared" ref="BI169:BI174" si="28">IF(N169="nulová",J169,0)</f>
        <v>0</v>
      </c>
      <c r="BJ169" s="223" t="s">
        <v>55</v>
      </c>
      <c r="BK169" s="298">
        <f t="shared" ref="BK169:BK174" si="29">ROUND(I169*H169,2)</f>
        <v>0</v>
      </c>
      <c r="BL169" s="223" t="s">
        <v>1503</v>
      </c>
      <c r="BM169" s="297" t="s">
        <v>1527</v>
      </c>
    </row>
    <row r="170" spans="2:65" s="339" customFormat="1" ht="16.5" customHeight="1" x14ac:dyDescent="0.2">
      <c r="B170" s="229"/>
      <c r="C170" s="288" t="s">
        <v>1528</v>
      </c>
      <c r="D170" s="288" t="s">
        <v>1257</v>
      </c>
      <c r="E170" s="289" t="s">
        <v>1529</v>
      </c>
      <c r="F170" s="290" t="s">
        <v>1530</v>
      </c>
      <c r="G170" s="291" t="s">
        <v>217</v>
      </c>
      <c r="H170" s="292">
        <v>1</v>
      </c>
      <c r="I170" s="362"/>
      <c r="J170" s="293">
        <f t="shared" si="20"/>
        <v>0</v>
      </c>
      <c r="K170" s="290" t="s">
        <v>1260</v>
      </c>
      <c r="L170" s="229"/>
      <c r="M170" s="363" t="s">
        <v>259</v>
      </c>
      <c r="N170" s="294" t="s">
        <v>1219</v>
      </c>
      <c r="P170" s="295">
        <f t="shared" si="21"/>
        <v>0</v>
      </c>
      <c r="Q170" s="295">
        <v>0</v>
      </c>
      <c r="R170" s="295">
        <f t="shared" si="22"/>
        <v>0</v>
      </c>
      <c r="S170" s="295">
        <v>0</v>
      </c>
      <c r="T170" s="295">
        <f t="shared" si="23"/>
        <v>0</v>
      </c>
      <c r="U170" s="296" t="s">
        <v>259</v>
      </c>
      <c r="AR170" s="297" t="s">
        <v>1503</v>
      </c>
      <c r="AT170" s="297" t="s">
        <v>1257</v>
      </c>
      <c r="AU170" s="297" t="s">
        <v>55</v>
      </c>
      <c r="AY170" s="223" t="s">
        <v>1256</v>
      </c>
      <c r="BE170" s="298">
        <f t="shared" si="24"/>
        <v>0</v>
      </c>
      <c r="BF170" s="298">
        <f t="shared" si="25"/>
        <v>0</v>
      </c>
      <c r="BG170" s="298">
        <f t="shared" si="26"/>
        <v>0</v>
      </c>
      <c r="BH170" s="298">
        <f t="shared" si="27"/>
        <v>0</v>
      </c>
      <c r="BI170" s="298">
        <f t="shared" si="28"/>
        <v>0</v>
      </c>
      <c r="BJ170" s="223" t="s">
        <v>55</v>
      </c>
      <c r="BK170" s="298">
        <f t="shared" si="29"/>
        <v>0</v>
      </c>
      <c r="BL170" s="223" t="s">
        <v>1503</v>
      </c>
      <c r="BM170" s="297" t="s">
        <v>1531</v>
      </c>
    </row>
    <row r="171" spans="2:65" s="339" customFormat="1" ht="24" customHeight="1" x14ac:dyDescent="0.2">
      <c r="B171" s="229"/>
      <c r="C171" s="288" t="s">
        <v>1532</v>
      </c>
      <c r="D171" s="288" t="s">
        <v>1257</v>
      </c>
      <c r="E171" s="289" t="s">
        <v>1533</v>
      </c>
      <c r="F171" s="290" t="s">
        <v>1534</v>
      </c>
      <c r="G171" s="291" t="s">
        <v>217</v>
      </c>
      <c r="H171" s="292">
        <v>1</v>
      </c>
      <c r="I171" s="362"/>
      <c r="J171" s="293">
        <f t="shared" si="20"/>
        <v>0</v>
      </c>
      <c r="K171" s="290" t="s">
        <v>1260</v>
      </c>
      <c r="L171" s="229"/>
      <c r="M171" s="363" t="s">
        <v>259</v>
      </c>
      <c r="N171" s="294" t="s">
        <v>1219</v>
      </c>
      <c r="P171" s="295">
        <f t="shared" si="21"/>
        <v>0</v>
      </c>
      <c r="Q171" s="295">
        <v>0</v>
      </c>
      <c r="R171" s="295">
        <f t="shared" si="22"/>
        <v>0</v>
      </c>
      <c r="S171" s="295">
        <v>0</v>
      </c>
      <c r="T171" s="295">
        <f t="shared" si="23"/>
        <v>0</v>
      </c>
      <c r="U171" s="296" t="s">
        <v>259</v>
      </c>
      <c r="AR171" s="297" t="s">
        <v>1503</v>
      </c>
      <c r="AT171" s="297" t="s">
        <v>1257</v>
      </c>
      <c r="AU171" s="297" t="s">
        <v>55</v>
      </c>
      <c r="AY171" s="223" t="s">
        <v>1256</v>
      </c>
      <c r="BE171" s="298">
        <f t="shared" si="24"/>
        <v>0</v>
      </c>
      <c r="BF171" s="298">
        <f t="shared" si="25"/>
        <v>0</v>
      </c>
      <c r="BG171" s="298">
        <f t="shared" si="26"/>
        <v>0</v>
      </c>
      <c r="BH171" s="298">
        <f t="shared" si="27"/>
        <v>0</v>
      </c>
      <c r="BI171" s="298">
        <f t="shared" si="28"/>
        <v>0</v>
      </c>
      <c r="BJ171" s="223" t="s">
        <v>55</v>
      </c>
      <c r="BK171" s="298">
        <f t="shared" si="29"/>
        <v>0</v>
      </c>
      <c r="BL171" s="223" t="s">
        <v>1503</v>
      </c>
      <c r="BM171" s="297" t="s">
        <v>1535</v>
      </c>
    </row>
    <row r="172" spans="2:65" s="339" customFormat="1" ht="24" customHeight="1" x14ac:dyDescent="0.2">
      <c r="B172" s="229"/>
      <c r="C172" s="288" t="s">
        <v>1536</v>
      </c>
      <c r="D172" s="288" t="s">
        <v>1257</v>
      </c>
      <c r="E172" s="289" t="s">
        <v>1537</v>
      </c>
      <c r="F172" s="290" t="s">
        <v>1538</v>
      </c>
      <c r="G172" s="291" t="s">
        <v>217</v>
      </c>
      <c r="H172" s="292">
        <v>3</v>
      </c>
      <c r="I172" s="362"/>
      <c r="J172" s="293">
        <f t="shared" si="20"/>
        <v>0</v>
      </c>
      <c r="K172" s="290" t="s">
        <v>1260</v>
      </c>
      <c r="L172" s="229"/>
      <c r="M172" s="363" t="s">
        <v>259</v>
      </c>
      <c r="N172" s="294" t="s">
        <v>1219</v>
      </c>
      <c r="P172" s="295">
        <f t="shared" si="21"/>
        <v>0</v>
      </c>
      <c r="Q172" s="295">
        <v>0</v>
      </c>
      <c r="R172" s="295">
        <f t="shared" si="22"/>
        <v>0</v>
      </c>
      <c r="S172" s="295">
        <v>0</v>
      </c>
      <c r="T172" s="295">
        <f t="shared" si="23"/>
        <v>0</v>
      </c>
      <c r="U172" s="296" t="s">
        <v>259</v>
      </c>
      <c r="AR172" s="297" t="s">
        <v>1503</v>
      </c>
      <c r="AT172" s="297" t="s">
        <v>1257</v>
      </c>
      <c r="AU172" s="297" t="s">
        <v>55</v>
      </c>
      <c r="AY172" s="223" t="s">
        <v>1256</v>
      </c>
      <c r="BE172" s="298">
        <f t="shared" si="24"/>
        <v>0</v>
      </c>
      <c r="BF172" s="298">
        <f t="shared" si="25"/>
        <v>0</v>
      </c>
      <c r="BG172" s="298">
        <f t="shared" si="26"/>
        <v>0</v>
      </c>
      <c r="BH172" s="298">
        <f t="shared" si="27"/>
        <v>0</v>
      </c>
      <c r="BI172" s="298">
        <f t="shared" si="28"/>
        <v>0</v>
      </c>
      <c r="BJ172" s="223" t="s">
        <v>55</v>
      </c>
      <c r="BK172" s="298">
        <f t="shared" si="29"/>
        <v>0</v>
      </c>
      <c r="BL172" s="223" t="s">
        <v>1503</v>
      </c>
      <c r="BM172" s="297" t="s">
        <v>1539</v>
      </c>
    </row>
    <row r="173" spans="2:65" s="339" customFormat="1" ht="16.5" customHeight="1" x14ac:dyDescent="0.2">
      <c r="B173" s="229"/>
      <c r="C173" s="288" t="s">
        <v>1540</v>
      </c>
      <c r="D173" s="288" t="s">
        <v>1257</v>
      </c>
      <c r="E173" s="289" t="s">
        <v>1541</v>
      </c>
      <c r="F173" s="290" t="s">
        <v>1542</v>
      </c>
      <c r="G173" s="291" t="s">
        <v>217</v>
      </c>
      <c r="H173" s="292">
        <v>1</v>
      </c>
      <c r="I173" s="362"/>
      <c r="J173" s="293">
        <f t="shared" si="20"/>
        <v>0</v>
      </c>
      <c r="K173" s="290" t="s">
        <v>1260</v>
      </c>
      <c r="L173" s="229"/>
      <c r="M173" s="363" t="s">
        <v>259</v>
      </c>
      <c r="N173" s="294" t="s">
        <v>1219</v>
      </c>
      <c r="P173" s="295">
        <f t="shared" si="21"/>
        <v>0</v>
      </c>
      <c r="Q173" s="295">
        <v>0</v>
      </c>
      <c r="R173" s="295">
        <f t="shared" si="22"/>
        <v>0</v>
      </c>
      <c r="S173" s="295">
        <v>0</v>
      </c>
      <c r="T173" s="295">
        <f t="shared" si="23"/>
        <v>0</v>
      </c>
      <c r="U173" s="296" t="s">
        <v>259</v>
      </c>
      <c r="AR173" s="297" t="s">
        <v>1503</v>
      </c>
      <c r="AT173" s="297" t="s">
        <v>1257</v>
      </c>
      <c r="AU173" s="297" t="s">
        <v>55</v>
      </c>
      <c r="AY173" s="223" t="s">
        <v>1256</v>
      </c>
      <c r="BE173" s="298">
        <f t="shared" si="24"/>
        <v>0</v>
      </c>
      <c r="BF173" s="298">
        <f t="shared" si="25"/>
        <v>0</v>
      </c>
      <c r="BG173" s="298">
        <f t="shared" si="26"/>
        <v>0</v>
      </c>
      <c r="BH173" s="298">
        <f t="shared" si="27"/>
        <v>0</v>
      </c>
      <c r="BI173" s="298">
        <f t="shared" si="28"/>
        <v>0</v>
      </c>
      <c r="BJ173" s="223" t="s">
        <v>55</v>
      </c>
      <c r="BK173" s="298">
        <f t="shared" si="29"/>
        <v>0</v>
      </c>
      <c r="BL173" s="223" t="s">
        <v>1503</v>
      </c>
      <c r="BM173" s="297" t="s">
        <v>1543</v>
      </c>
    </row>
    <row r="174" spans="2:65" s="339" customFormat="1" ht="24" customHeight="1" x14ac:dyDescent="0.2">
      <c r="B174" s="229"/>
      <c r="C174" s="299" t="s">
        <v>1544</v>
      </c>
      <c r="D174" s="299" t="s">
        <v>1262</v>
      </c>
      <c r="E174" s="300" t="s">
        <v>1545</v>
      </c>
      <c r="F174" s="301" t="s">
        <v>1546</v>
      </c>
      <c r="G174" s="302" t="s">
        <v>197</v>
      </c>
      <c r="H174" s="303">
        <v>1</v>
      </c>
      <c r="I174" s="364"/>
      <c r="J174" s="304">
        <f t="shared" si="20"/>
        <v>0</v>
      </c>
      <c r="K174" s="301" t="s">
        <v>259</v>
      </c>
      <c r="L174" s="305"/>
      <c r="M174" s="365" t="s">
        <v>259</v>
      </c>
      <c r="N174" s="306" t="s">
        <v>1219</v>
      </c>
      <c r="P174" s="295">
        <f t="shared" si="21"/>
        <v>0</v>
      </c>
      <c r="Q174" s="295">
        <v>0</v>
      </c>
      <c r="R174" s="295">
        <f t="shared" si="22"/>
        <v>0</v>
      </c>
      <c r="S174" s="295">
        <v>0</v>
      </c>
      <c r="T174" s="295">
        <f t="shared" si="23"/>
        <v>0</v>
      </c>
      <c r="U174" s="296" t="s">
        <v>259</v>
      </c>
      <c r="AR174" s="297" t="s">
        <v>1503</v>
      </c>
      <c r="AT174" s="297" t="s">
        <v>1262</v>
      </c>
      <c r="AU174" s="297" t="s">
        <v>55</v>
      </c>
      <c r="AY174" s="223" t="s">
        <v>1256</v>
      </c>
      <c r="BE174" s="298">
        <f t="shared" si="24"/>
        <v>0</v>
      </c>
      <c r="BF174" s="298">
        <f t="shared" si="25"/>
        <v>0</v>
      </c>
      <c r="BG174" s="298">
        <f t="shared" si="26"/>
        <v>0</v>
      </c>
      <c r="BH174" s="298">
        <f t="shared" si="27"/>
        <v>0</v>
      </c>
      <c r="BI174" s="298">
        <f t="shared" si="28"/>
        <v>0</v>
      </c>
      <c r="BJ174" s="223" t="s">
        <v>55</v>
      </c>
      <c r="BK174" s="298">
        <f t="shared" si="29"/>
        <v>0</v>
      </c>
      <c r="BL174" s="223" t="s">
        <v>1503</v>
      </c>
      <c r="BM174" s="297" t="s">
        <v>1547</v>
      </c>
    </row>
    <row r="175" spans="2:65" s="339" customFormat="1" ht="19.5" x14ac:dyDescent="0.2">
      <c r="B175" s="229"/>
      <c r="D175" s="307" t="s">
        <v>1294</v>
      </c>
      <c r="F175" s="308" t="s">
        <v>1548</v>
      </c>
      <c r="I175" s="346"/>
      <c r="L175" s="229"/>
      <c r="M175" s="309"/>
      <c r="U175" s="310"/>
      <c r="AT175" s="223" t="s">
        <v>1294</v>
      </c>
      <c r="AU175" s="223" t="s">
        <v>55</v>
      </c>
    </row>
    <row r="176" spans="2:65" s="339" customFormat="1" ht="16.5" customHeight="1" x14ac:dyDescent="0.2">
      <c r="B176" s="229"/>
      <c r="C176" s="288" t="s">
        <v>1549</v>
      </c>
      <c r="D176" s="288" t="s">
        <v>1257</v>
      </c>
      <c r="E176" s="289" t="s">
        <v>1541</v>
      </c>
      <c r="F176" s="290" t="s">
        <v>1542</v>
      </c>
      <c r="G176" s="291" t="s">
        <v>217</v>
      </c>
      <c r="H176" s="292">
        <v>1</v>
      </c>
      <c r="I176" s="362"/>
      <c r="J176" s="293">
        <f>ROUND(I176*H176,2)</f>
        <v>0</v>
      </c>
      <c r="K176" s="290" t="s">
        <v>1260</v>
      </c>
      <c r="L176" s="229"/>
      <c r="M176" s="363" t="s">
        <v>259</v>
      </c>
      <c r="N176" s="294" t="s">
        <v>1219</v>
      </c>
      <c r="P176" s="295">
        <f>O176*H176</f>
        <v>0</v>
      </c>
      <c r="Q176" s="295">
        <v>0</v>
      </c>
      <c r="R176" s="295">
        <f>Q176*H176</f>
        <v>0</v>
      </c>
      <c r="S176" s="295">
        <v>0</v>
      </c>
      <c r="T176" s="295">
        <f>S176*H176</f>
        <v>0</v>
      </c>
      <c r="U176" s="296" t="s">
        <v>259</v>
      </c>
      <c r="AR176" s="297" t="s">
        <v>1503</v>
      </c>
      <c r="AT176" s="297" t="s">
        <v>1257</v>
      </c>
      <c r="AU176" s="297" t="s">
        <v>55</v>
      </c>
      <c r="AY176" s="223" t="s">
        <v>1256</v>
      </c>
      <c r="BE176" s="298">
        <f>IF(N176="základní",J176,0)</f>
        <v>0</v>
      </c>
      <c r="BF176" s="298">
        <f>IF(N176="snížená",J176,0)</f>
        <v>0</v>
      </c>
      <c r="BG176" s="298">
        <f>IF(N176="zákl. přenesená",J176,0)</f>
        <v>0</v>
      </c>
      <c r="BH176" s="298">
        <f>IF(N176="sníž. přenesená",J176,0)</f>
        <v>0</v>
      </c>
      <c r="BI176" s="298">
        <f>IF(N176="nulová",J176,0)</f>
        <v>0</v>
      </c>
      <c r="BJ176" s="223" t="s">
        <v>55</v>
      </c>
      <c r="BK176" s="298">
        <f>ROUND(I176*H176,2)</f>
        <v>0</v>
      </c>
      <c r="BL176" s="223" t="s">
        <v>1503</v>
      </c>
      <c r="BM176" s="297" t="s">
        <v>1550</v>
      </c>
    </row>
    <row r="177" spans="2:65" s="339" customFormat="1" ht="24" customHeight="1" x14ac:dyDescent="0.2">
      <c r="B177" s="229"/>
      <c r="C177" s="299" t="s">
        <v>1551</v>
      </c>
      <c r="D177" s="299" t="s">
        <v>1262</v>
      </c>
      <c r="E177" s="300" t="s">
        <v>1552</v>
      </c>
      <c r="F177" s="301" t="s">
        <v>1553</v>
      </c>
      <c r="G177" s="302" t="s">
        <v>197</v>
      </c>
      <c r="H177" s="303">
        <v>1</v>
      </c>
      <c r="I177" s="364"/>
      <c r="J177" s="304">
        <f>ROUND(I177*H177,2)</f>
        <v>0</v>
      </c>
      <c r="K177" s="301" t="s">
        <v>259</v>
      </c>
      <c r="L177" s="305"/>
      <c r="M177" s="365" t="s">
        <v>259</v>
      </c>
      <c r="N177" s="306" t="s">
        <v>1219</v>
      </c>
      <c r="P177" s="295">
        <f>O177*H177</f>
        <v>0</v>
      </c>
      <c r="Q177" s="295">
        <v>0</v>
      </c>
      <c r="R177" s="295">
        <f>Q177*H177</f>
        <v>0</v>
      </c>
      <c r="S177" s="295">
        <v>0</v>
      </c>
      <c r="T177" s="295">
        <f>S177*H177</f>
        <v>0</v>
      </c>
      <c r="U177" s="296" t="s">
        <v>259</v>
      </c>
      <c r="AR177" s="297" t="s">
        <v>1503</v>
      </c>
      <c r="AT177" s="297" t="s">
        <v>1262</v>
      </c>
      <c r="AU177" s="297" t="s">
        <v>55</v>
      </c>
      <c r="AY177" s="223" t="s">
        <v>1256</v>
      </c>
      <c r="BE177" s="298">
        <f>IF(N177="základní",J177,0)</f>
        <v>0</v>
      </c>
      <c r="BF177" s="298">
        <f>IF(N177="snížená",J177,0)</f>
        <v>0</v>
      </c>
      <c r="BG177" s="298">
        <f>IF(N177="zákl. přenesená",J177,0)</f>
        <v>0</v>
      </c>
      <c r="BH177" s="298">
        <f>IF(N177="sníž. přenesená",J177,0)</f>
        <v>0</v>
      </c>
      <c r="BI177" s="298">
        <f>IF(N177="nulová",J177,0)</f>
        <v>0</v>
      </c>
      <c r="BJ177" s="223" t="s">
        <v>55</v>
      </c>
      <c r="BK177" s="298">
        <f>ROUND(I177*H177,2)</f>
        <v>0</v>
      </c>
      <c r="BL177" s="223" t="s">
        <v>1503</v>
      </c>
      <c r="BM177" s="297" t="s">
        <v>1554</v>
      </c>
    </row>
    <row r="178" spans="2:65" s="339" customFormat="1" ht="19.5" x14ac:dyDescent="0.2">
      <c r="B178" s="229"/>
      <c r="D178" s="307" t="s">
        <v>1294</v>
      </c>
      <c r="F178" s="308" t="s">
        <v>1555</v>
      </c>
      <c r="I178" s="346"/>
      <c r="L178" s="229"/>
      <c r="M178" s="309"/>
      <c r="U178" s="310"/>
      <c r="AT178" s="223" t="s">
        <v>1294</v>
      </c>
      <c r="AU178" s="223" t="s">
        <v>55</v>
      </c>
    </row>
    <row r="179" spans="2:65" s="339" customFormat="1" ht="24" customHeight="1" x14ac:dyDescent="0.2">
      <c r="B179" s="229"/>
      <c r="C179" s="288" t="s">
        <v>1556</v>
      </c>
      <c r="D179" s="288" t="s">
        <v>1257</v>
      </c>
      <c r="E179" s="289" t="s">
        <v>1491</v>
      </c>
      <c r="F179" s="290" t="s">
        <v>1492</v>
      </c>
      <c r="G179" s="291" t="s">
        <v>217</v>
      </c>
      <c r="H179" s="292">
        <v>1</v>
      </c>
      <c r="I179" s="362"/>
      <c r="J179" s="293">
        <f>ROUND(I179*H179,2)</f>
        <v>0</v>
      </c>
      <c r="K179" s="290" t="s">
        <v>1260</v>
      </c>
      <c r="L179" s="229"/>
      <c r="M179" s="363" t="s">
        <v>259</v>
      </c>
      <c r="N179" s="294" t="s">
        <v>1219</v>
      </c>
      <c r="P179" s="295">
        <f>O179*H179</f>
        <v>0</v>
      </c>
      <c r="Q179" s="295">
        <v>0</v>
      </c>
      <c r="R179" s="295">
        <f>Q179*H179</f>
        <v>0</v>
      </c>
      <c r="S179" s="295">
        <v>0</v>
      </c>
      <c r="T179" s="295">
        <f>S179*H179</f>
        <v>0</v>
      </c>
      <c r="U179" s="296" t="s">
        <v>259</v>
      </c>
      <c r="AR179" s="297" t="s">
        <v>1503</v>
      </c>
      <c r="AT179" s="297" t="s">
        <v>1257</v>
      </c>
      <c r="AU179" s="297" t="s">
        <v>55</v>
      </c>
      <c r="AY179" s="223" t="s">
        <v>1256</v>
      </c>
      <c r="BE179" s="298">
        <f>IF(N179="základní",J179,0)</f>
        <v>0</v>
      </c>
      <c r="BF179" s="298">
        <f>IF(N179="snížená",J179,0)</f>
        <v>0</v>
      </c>
      <c r="BG179" s="298">
        <f>IF(N179="zákl. přenesená",J179,0)</f>
        <v>0</v>
      </c>
      <c r="BH179" s="298">
        <f>IF(N179="sníž. přenesená",J179,0)</f>
        <v>0</v>
      </c>
      <c r="BI179" s="298">
        <f>IF(N179="nulová",J179,0)</f>
        <v>0</v>
      </c>
      <c r="BJ179" s="223" t="s">
        <v>55</v>
      </c>
      <c r="BK179" s="298">
        <f>ROUND(I179*H179,2)</f>
        <v>0</v>
      </c>
      <c r="BL179" s="223" t="s">
        <v>1503</v>
      </c>
      <c r="BM179" s="297" t="s">
        <v>1557</v>
      </c>
    </row>
    <row r="180" spans="2:65" s="339" customFormat="1" ht="36" customHeight="1" x14ac:dyDescent="0.2">
      <c r="B180" s="229"/>
      <c r="C180" s="299" t="s">
        <v>1558</v>
      </c>
      <c r="D180" s="299" t="s">
        <v>1262</v>
      </c>
      <c r="E180" s="300" t="s">
        <v>1559</v>
      </c>
      <c r="F180" s="301" t="s">
        <v>1560</v>
      </c>
      <c r="G180" s="302" t="s">
        <v>197</v>
      </c>
      <c r="H180" s="303">
        <v>1</v>
      </c>
      <c r="I180" s="364"/>
      <c r="J180" s="304">
        <f>ROUND(I180*H180,2)</f>
        <v>0</v>
      </c>
      <c r="K180" s="301" t="s">
        <v>259</v>
      </c>
      <c r="L180" s="305"/>
      <c r="M180" s="365" t="s">
        <v>259</v>
      </c>
      <c r="N180" s="306" t="s">
        <v>1219</v>
      </c>
      <c r="P180" s="295">
        <f>O180*H180</f>
        <v>0</v>
      </c>
      <c r="Q180" s="295">
        <v>0</v>
      </c>
      <c r="R180" s="295">
        <f>Q180*H180</f>
        <v>0</v>
      </c>
      <c r="S180" s="295">
        <v>0</v>
      </c>
      <c r="T180" s="295">
        <f>S180*H180</f>
        <v>0</v>
      </c>
      <c r="U180" s="296" t="s">
        <v>259</v>
      </c>
      <c r="AR180" s="297" t="s">
        <v>1503</v>
      </c>
      <c r="AT180" s="297" t="s">
        <v>1262</v>
      </c>
      <c r="AU180" s="297" t="s">
        <v>55</v>
      </c>
      <c r="AY180" s="223" t="s">
        <v>1256</v>
      </c>
      <c r="BE180" s="298">
        <f>IF(N180="základní",J180,0)</f>
        <v>0</v>
      </c>
      <c r="BF180" s="298">
        <f>IF(N180="snížená",J180,0)</f>
        <v>0</v>
      </c>
      <c r="BG180" s="298">
        <f>IF(N180="zákl. přenesená",J180,0)</f>
        <v>0</v>
      </c>
      <c r="BH180" s="298">
        <f>IF(N180="sníž. přenesená",J180,0)</f>
        <v>0</v>
      </c>
      <c r="BI180" s="298">
        <f>IF(N180="nulová",J180,0)</f>
        <v>0</v>
      </c>
      <c r="BJ180" s="223" t="s">
        <v>55</v>
      </c>
      <c r="BK180" s="298">
        <f>ROUND(I180*H180,2)</f>
        <v>0</v>
      </c>
      <c r="BL180" s="223" t="s">
        <v>1503</v>
      </c>
      <c r="BM180" s="297" t="s">
        <v>1561</v>
      </c>
    </row>
    <row r="181" spans="2:65" s="339" customFormat="1" ht="19.5" x14ac:dyDescent="0.2">
      <c r="B181" s="229"/>
      <c r="D181" s="307" t="s">
        <v>1294</v>
      </c>
      <c r="F181" s="308" t="s">
        <v>1562</v>
      </c>
      <c r="I181" s="346"/>
      <c r="L181" s="229"/>
      <c r="M181" s="309"/>
      <c r="U181" s="310"/>
      <c r="AT181" s="223" t="s">
        <v>1294</v>
      </c>
      <c r="AU181" s="223" t="s">
        <v>55</v>
      </c>
    </row>
    <row r="182" spans="2:65" s="279" customFormat="1" ht="25.9" customHeight="1" x14ac:dyDescent="0.2">
      <c r="B182" s="278"/>
      <c r="D182" s="280" t="s">
        <v>1252</v>
      </c>
      <c r="E182" s="281" t="s">
        <v>1563</v>
      </c>
      <c r="F182" s="281" t="s">
        <v>1564</v>
      </c>
      <c r="I182" s="361"/>
      <c r="J182" s="282">
        <f>BK182</f>
        <v>0</v>
      </c>
      <c r="L182" s="278"/>
      <c r="M182" s="283"/>
      <c r="P182" s="284">
        <f>P183</f>
        <v>0</v>
      </c>
      <c r="R182" s="284">
        <f>R183</f>
        <v>0</v>
      </c>
      <c r="T182" s="284">
        <f>T183</f>
        <v>0</v>
      </c>
      <c r="U182" s="285"/>
      <c r="AR182" s="280" t="s">
        <v>55</v>
      </c>
      <c r="AT182" s="286" t="s">
        <v>1252</v>
      </c>
      <c r="AU182" s="286" t="s">
        <v>1255</v>
      </c>
      <c r="AY182" s="280" t="s">
        <v>1256</v>
      </c>
      <c r="BK182" s="287">
        <f>BK183</f>
        <v>0</v>
      </c>
    </row>
    <row r="183" spans="2:65" s="339" customFormat="1" ht="24" customHeight="1" x14ac:dyDescent="0.2">
      <c r="B183" s="229"/>
      <c r="C183" s="288" t="s">
        <v>1565</v>
      </c>
      <c r="D183" s="288" t="s">
        <v>1257</v>
      </c>
      <c r="E183" s="289" t="s">
        <v>1566</v>
      </c>
      <c r="F183" s="290" t="s">
        <v>1567</v>
      </c>
      <c r="G183" s="291" t="s">
        <v>1358</v>
      </c>
      <c r="H183" s="292">
        <v>8</v>
      </c>
      <c r="I183" s="362"/>
      <c r="J183" s="293">
        <f>ROUND(I183*H183,2)</f>
        <v>0</v>
      </c>
      <c r="K183" s="290" t="s">
        <v>1260</v>
      </c>
      <c r="L183" s="229"/>
      <c r="M183" s="363" t="s">
        <v>259</v>
      </c>
      <c r="N183" s="294" t="s">
        <v>1219</v>
      </c>
      <c r="P183" s="295">
        <f>O183*H183</f>
        <v>0</v>
      </c>
      <c r="Q183" s="295">
        <v>0</v>
      </c>
      <c r="R183" s="295">
        <f>Q183*H183</f>
        <v>0</v>
      </c>
      <c r="S183" s="295">
        <v>0</v>
      </c>
      <c r="T183" s="295">
        <f>S183*H183</f>
        <v>0</v>
      </c>
      <c r="U183" s="296" t="s">
        <v>259</v>
      </c>
      <c r="AR183" s="297" t="s">
        <v>1503</v>
      </c>
      <c r="AT183" s="297" t="s">
        <v>1257</v>
      </c>
      <c r="AU183" s="297" t="s">
        <v>55</v>
      </c>
      <c r="AY183" s="223" t="s">
        <v>1256</v>
      </c>
      <c r="BE183" s="298">
        <f>IF(N183="základní",J183,0)</f>
        <v>0</v>
      </c>
      <c r="BF183" s="298">
        <f>IF(N183="snížená",J183,0)</f>
        <v>0</v>
      </c>
      <c r="BG183" s="298">
        <f>IF(N183="zákl. přenesená",J183,0)</f>
        <v>0</v>
      </c>
      <c r="BH183" s="298">
        <f>IF(N183="sníž. přenesená",J183,0)</f>
        <v>0</v>
      </c>
      <c r="BI183" s="298">
        <f>IF(N183="nulová",J183,0)</f>
        <v>0</v>
      </c>
      <c r="BJ183" s="223" t="s">
        <v>55</v>
      </c>
      <c r="BK183" s="298">
        <f>ROUND(I183*H183,2)</f>
        <v>0</v>
      </c>
      <c r="BL183" s="223" t="s">
        <v>1503</v>
      </c>
      <c r="BM183" s="297" t="s">
        <v>1568</v>
      </c>
    </row>
    <row r="184" spans="2:65" s="279" customFormat="1" ht="25.9" customHeight="1" x14ac:dyDescent="0.2">
      <c r="B184" s="278"/>
      <c r="D184" s="280" t="s">
        <v>1252</v>
      </c>
      <c r="E184" s="281" t="s">
        <v>1569</v>
      </c>
      <c r="F184" s="281" t="s">
        <v>1570</v>
      </c>
      <c r="I184" s="361"/>
      <c r="J184" s="282">
        <f>BK184</f>
        <v>0</v>
      </c>
      <c r="L184" s="278"/>
      <c r="M184" s="283"/>
      <c r="P184" s="284">
        <f>SUM(P185:P200)</f>
        <v>0</v>
      </c>
      <c r="R184" s="284">
        <f>SUM(R185:R200)</f>
        <v>0</v>
      </c>
      <c r="T184" s="284">
        <f>SUM(T185:T200)</f>
        <v>0</v>
      </c>
      <c r="U184" s="285"/>
      <c r="AR184" s="280" t="s">
        <v>55</v>
      </c>
      <c r="AT184" s="286" t="s">
        <v>1252</v>
      </c>
      <c r="AU184" s="286" t="s">
        <v>1255</v>
      </c>
      <c r="AY184" s="280" t="s">
        <v>1256</v>
      </c>
      <c r="BK184" s="287">
        <f>SUM(BK185:BK200)</f>
        <v>0</v>
      </c>
    </row>
    <row r="185" spans="2:65" s="339" customFormat="1" ht="24" customHeight="1" x14ac:dyDescent="0.2">
      <c r="B185" s="229"/>
      <c r="C185" s="288" t="s">
        <v>1571</v>
      </c>
      <c r="D185" s="288" t="s">
        <v>1257</v>
      </c>
      <c r="E185" s="289" t="s">
        <v>1572</v>
      </c>
      <c r="F185" s="290" t="s">
        <v>1573</v>
      </c>
      <c r="G185" s="291" t="s">
        <v>217</v>
      </c>
      <c r="H185" s="292">
        <v>1</v>
      </c>
      <c r="I185" s="362"/>
      <c r="J185" s="293">
        <f t="shared" ref="J185:J200" si="30">ROUND(I185*H185,2)</f>
        <v>0</v>
      </c>
      <c r="K185" s="290" t="s">
        <v>1260</v>
      </c>
      <c r="L185" s="229"/>
      <c r="M185" s="363" t="s">
        <v>259</v>
      </c>
      <c r="N185" s="294" t="s">
        <v>1219</v>
      </c>
      <c r="P185" s="295">
        <f t="shared" ref="P185:P200" si="31">O185*H185</f>
        <v>0</v>
      </c>
      <c r="Q185" s="295">
        <v>0</v>
      </c>
      <c r="R185" s="295">
        <f t="shared" ref="R185:R200" si="32">Q185*H185</f>
        <v>0</v>
      </c>
      <c r="S185" s="295">
        <v>0</v>
      </c>
      <c r="T185" s="295">
        <f t="shared" ref="T185:T200" si="33">S185*H185</f>
        <v>0</v>
      </c>
      <c r="U185" s="296" t="s">
        <v>259</v>
      </c>
      <c r="AR185" s="297" t="s">
        <v>55</v>
      </c>
      <c r="AT185" s="297" t="s">
        <v>1257</v>
      </c>
      <c r="AU185" s="297" t="s">
        <v>55</v>
      </c>
      <c r="AY185" s="223" t="s">
        <v>1256</v>
      </c>
      <c r="BE185" s="298">
        <f t="shared" ref="BE185:BE200" si="34">IF(N185="základní",J185,0)</f>
        <v>0</v>
      </c>
      <c r="BF185" s="298">
        <f t="shared" ref="BF185:BF200" si="35">IF(N185="snížená",J185,0)</f>
        <v>0</v>
      </c>
      <c r="BG185" s="298">
        <f t="shared" ref="BG185:BG200" si="36">IF(N185="zákl. přenesená",J185,0)</f>
        <v>0</v>
      </c>
      <c r="BH185" s="298">
        <f t="shared" ref="BH185:BH200" si="37">IF(N185="sníž. přenesená",J185,0)</f>
        <v>0</v>
      </c>
      <c r="BI185" s="298">
        <f t="shared" ref="BI185:BI200" si="38">IF(N185="nulová",J185,0)</f>
        <v>0</v>
      </c>
      <c r="BJ185" s="223" t="s">
        <v>55</v>
      </c>
      <c r="BK185" s="298">
        <f t="shared" ref="BK185:BK200" si="39">ROUND(I185*H185,2)</f>
        <v>0</v>
      </c>
      <c r="BL185" s="223" t="s">
        <v>55</v>
      </c>
      <c r="BM185" s="297" t="s">
        <v>1574</v>
      </c>
    </row>
    <row r="186" spans="2:65" s="339" customFormat="1" ht="16.5" customHeight="1" x14ac:dyDescent="0.2">
      <c r="B186" s="229"/>
      <c r="C186" s="288" t="s">
        <v>1575</v>
      </c>
      <c r="D186" s="288" t="s">
        <v>1257</v>
      </c>
      <c r="E186" s="289" t="s">
        <v>1420</v>
      </c>
      <c r="F186" s="290" t="s">
        <v>1421</v>
      </c>
      <c r="G186" s="291" t="s">
        <v>1358</v>
      </c>
      <c r="H186" s="292">
        <v>25</v>
      </c>
      <c r="I186" s="362"/>
      <c r="J186" s="293">
        <f t="shared" si="30"/>
        <v>0</v>
      </c>
      <c r="K186" s="290" t="s">
        <v>1260</v>
      </c>
      <c r="L186" s="229"/>
      <c r="M186" s="363" t="s">
        <v>259</v>
      </c>
      <c r="N186" s="294" t="s">
        <v>1219</v>
      </c>
      <c r="P186" s="295">
        <f t="shared" si="31"/>
        <v>0</v>
      </c>
      <c r="Q186" s="295">
        <v>0</v>
      </c>
      <c r="R186" s="295">
        <f t="shared" si="32"/>
        <v>0</v>
      </c>
      <c r="S186" s="295">
        <v>0</v>
      </c>
      <c r="T186" s="295">
        <f t="shared" si="33"/>
        <v>0</v>
      </c>
      <c r="U186" s="296" t="s">
        <v>259</v>
      </c>
      <c r="AR186" s="297" t="s">
        <v>1503</v>
      </c>
      <c r="AT186" s="297" t="s">
        <v>1257</v>
      </c>
      <c r="AU186" s="297" t="s">
        <v>55</v>
      </c>
      <c r="AY186" s="223" t="s">
        <v>1256</v>
      </c>
      <c r="BE186" s="298">
        <f t="shared" si="34"/>
        <v>0</v>
      </c>
      <c r="BF186" s="298">
        <f t="shared" si="35"/>
        <v>0</v>
      </c>
      <c r="BG186" s="298">
        <f t="shared" si="36"/>
        <v>0</v>
      </c>
      <c r="BH186" s="298">
        <f t="shared" si="37"/>
        <v>0</v>
      </c>
      <c r="BI186" s="298">
        <f t="shared" si="38"/>
        <v>0</v>
      </c>
      <c r="BJ186" s="223" t="s">
        <v>55</v>
      </c>
      <c r="BK186" s="298">
        <f t="shared" si="39"/>
        <v>0</v>
      </c>
      <c r="BL186" s="223" t="s">
        <v>1503</v>
      </c>
      <c r="BM186" s="297" t="s">
        <v>1576</v>
      </c>
    </row>
    <row r="187" spans="2:65" s="339" customFormat="1" ht="16.5" customHeight="1" x14ac:dyDescent="0.2">
      <c r="B187" s="229"/>
      <c r="C187" s="299" t="s">
        <v>1577</v>
      </c>
      <c r="D187" s="299" t="s">
        <v>1262</v>
      </c>
      <c r="E187" s="300" t="s">
        <v>1578</v>
      </c>
      <c r="F187" s="301" t="s">
        <v>1579</v>
      </c>
      <c r="G187" s="302" t="s">
        <v>1580</v>
      </c>
      <c r="H187" s="303">
        <v>1</v>
      </c>
      <c r="I187" s="364"/>
      <c r="J187" s="304">
        <f t="shared" si="30"/>
        <v>0</v>
      </c>
      <c r="K187" s="301" t="s">
        <v>259</v>
      </c>
      <c r="L187" s="305"/>
      <c r="M187" s="365" t="s">
        <v>259</v>
      </c>
      <c r="N187" s="306" t="s">
        <v>1219</v>
      </c>
      <c r="P187" s="295">
        <f t="shared" si="31"/>
        <v>0</v>
      </c>
      <c r="Q187" s="295">
        <v>0</v>
      </c>
      <c r="R187" s="295">
        <f t="shared" si="32"/>
        <v>0</v>
      </c>
      <c r="S187" s="295">
        <v>0</v>
      </c>
      <c r="T187" s="295">
        <f t="shared" si="33"/>
        <v>0</v>
      </c>
      <c r="U187" s="296" t="s">
        <v>259</v>
      </c>
      <c r="AR187" s="297" t="s">
        <v>1389</v>
      </c>
      <c r="AT187" s="297" t="s">
        <v>1262</v>
      </c>
      <c r="AU187" s="297" t="s">
        <v>55</v>
      </c>
      <c r="AY187" s="223" t="s">
        <v>1256</v>
      </c>
      <c r="BE187" s="298">
        <f t="shared" si="34"/>
        <v>0</v>
      </c>
      <c r="BF187" s="298">
        <f t="shared" si="35"/>
        <v>0</v>
      </c>
      <c r="BG187" s="298">
        <f t="shared" si="36"/>
        <v>0</v>
      </c>
      <c r="BH187" s="298">
        <f t="shared" si="37"/>
        <v>0</v>
      </c>
      <c r="BI187" s="298">
        <f t="shared" si="38"/>
        <v>0</v>
      </c>
      <c r="BJ187" s="223" t="s">
        <v>55</v>
      </c>
      <c r="BK187" s="298">
        <f t="shared" si="39"/>
        <v>0</v>
      </c>
      <c r="BL187" s="223" t="s">
        <v>1312</v>
      </c>
      <c r="BM187" s="297" t="s">
        <v>1581</v>
      </c>
    </row>
    <row r="188" spans="2:65" s="339" customFormat="1" ht="24" customHeight="1" x14ac:dyDescent="0.2">
      <c r="B188" s="229"/>
      <c r="C188" s="299" t="s">
        <v>1582</v>
      </c>
      <c r="D188" s="299" t="s">
        <v>1262</v>
      </c>
      <c r="E188" s="300" t="s">
        <v>1583</v>
      </c>
      <c r="F188" s="301" t="s">
        <v>1584</v>
      </c>
      <c r="G188" s="302" t="s">
        <v>197</v>
      </c>
      <c r="H188" s="303">
        <v>1</v>
      </c>
      <c r="I188" s="364"/>
      <c r="J188" s="304">
        <f t="shared" si="30"/>
        <v>0</v>
      </c>
      <c r="K188" s="301" t="s">
        <v>259</v>
      </c>
      <c r="L188" s="305"/>
      <c r="M188" s="365" t="s">
        <v>259</v>
      </c>
      <c r="N188" s="306" t="s">
        <v>1219</v>
      </c>
      <c r="P188" s="295">
        <f t="shared" si="31"/>
        <v>0</v>
      </c>
      <c r="Q188" s="295">
        <v>0</v>
      </c>
      <c r="R188" s="295">
        <f t="shared" si="32"/>
        <v>0</v>
      </c>
      <c r="S188" s="295">
        <v>0</v>
      </c>
      <c r="T188" s="295">
        <f t="shared" si="33"/>
        <v>0</v>
      </c>
      <c r="U188" s="296" t="s">
        <v>259</v>
      </c>
      <c r="AR188" s="297" t="s">
        <v>883</v>
      </c>
      <c r="AT188" s="297" t="s">
        <v>1262</v>
      </c>
      <c r="AU188" s="297" t="s">
        <v>55</v>
      </c>
      <c r="AY188" s="223" t="s">
        <v>1256</v>
      </c>
      <c r="BE188" s="298">
        <f t="shared" si="34"/>
        <v>0</v>
      </c>
      <c r="BF188" s="298">
        <f t="shared" si="35"/>
        <v>0</v>
      </c>
      <c r="BG188" s="298">
        <f t="shared" si="36"/>
        <v>0</v>
      </c>
      <c r="BH188" s="298">
        <f t="shared" si="37"/>
        <v>0</v>
      </c>
      <c r="BI188" s="298">
        <f t="shared" si="38"/>
        <v>0</v>
      </c>
      <c r="BJ188" s="223" t="s">
        <v>55</v>
      </c>
      <c r="BK188" s="298">
        <f t="shared" si="39"/>
        <v>0</v>
      </c>
      <c r="BL188" s="223" t="s">
        <v>63</v>
      </c>
      <c r="BM188" s="297" t="s">
        <v>1585</v>
      </c>
    </row>
    <row r="189" spans="2:65" s="339" customFormat="1" ht="24" customHeight="1" x14ac:dyDescent="0.2">
      <c r="B189" s="229"/>
      <c r="C189" s="299" t="s">
        <v>1586</v>
      </c>
      <c r="D189" s="299" t="s">
        <v>1262</v>
      </c>
      <c r="E189" s="300" t="s">
        <v>1587</v>
      </c>
      <c r="F189" s="301" t="s">
        <v>1588</v>
      </c>
      <c r="G189" s="302" t="s">
        <v>1580</v>
      </c>
      <c r="H189" s="303">
        <v>1</v>
      </c>
      <c r="I189" s="364"/>
      <c r="J189" s="304">
        <f t="shared" si="30"/>
        <v>0</v>
      </c>
      <c r="K189" s="301" t="s">
        <v>259</v>
      </c>
      <c r="L189" s="305"/>
      <c r="M189" s="365" t="s">
        <v>259</v>
      </c>
      <c r="N189" s="306" t="s">
        <v>1219</v>
      </c>
      <c r="P189" s="295">
        <f t="shared" si="31"/>
        <v>0</v>
      </c>
      <c r="Q189" s="295">
        <v>0</v>
      </c>
      <c r="R189" s="295">
        <f t="shared" si="32"/>
        <v>0</v>
      </c>
      <c r="S189" s="295">
        <v>0</v>
      </c>
      <c r="T189" s="295">
        <f t="shared" si="33"/>
        <v>0</v>
      </c>
      <c r="U189" s="296" t="s">
        <v>259</v>
      </c>
      <c r="AR189" s="297" t="s">
        <v>1389</v>
      </c>
      <c r="AT189" s="297" t="s">
        <v>1262</v>
      </c>
      <c r="AU189" s="297" t="s">
        <v>55</v>
      </c>
      <c r="AY189" s="223" t="s">
        <v>1256</v>
      </c>
      <c r="BE189" s="298">
        <f t="shared" si="34"/>
        <v>0</v>
      </c>
      <c r="BF189" s="298">
        <f t="shared" si="35"/>
        <v>0</v>
      </c>
      <c r="BG189" s="298">
        <f t="shared" si="36"/>
        <v>0</v>
      </c>
      <c r="BH189" s="298">
        <f t="shared" si="37"/>
        <v>0</v>
      </c>
      <c r="BI189" s="298">
        <f t="shared" si="38"/>
        <v>0</v>
      </c>
      <c r="BJ189" s="223" t="s">
        <v>55</v>
      </c>
      <c r="BK189" s="298">
        <f t="shared" si="39"/>
        <v>0</v>
      </c>
      <c r="BL189" s="223" t="s">
        <v>1312</v>
      </c>
      <c r="BM189" s="297" t="s">
        <v>1589</v>
      </c>
    </row>
    <row r="190" spans="2:65" s="339" customFormat="1" ht="36" customHeight="1" x14ac:dyDescent="0.2">
      <c r="B190" s="229"/>
      <c r="C190" s="299" t="s">
        <v>1590</v>
      </c>
      <c r="D190" s="299" t="s">
        <v>1262</v>
      </c>
      <c r="E190" s="300" t="s">
        <v>1591</v>
      </c>
      <c r="F190" s="301" t="s">
        <v>1592</v>
      </c>
      <c r="G190" s="302" t="s">
        <v>1580</v>
      </c>
      <c r="H190" s="303">
        <v>1</v>
      </c>
      <c r="I190" s="364"/>
      <c r="J190" s="304">
        <f t="shared" si="30"/>
        <v>0</v>
      </c>
      <c r="K190" s="301" t="s">
        <v>259</v>
      </c>
      <c r="L190" s="305"/>
      <c r="M190" s="365" t="s">
        <v>259</v>
      </c>
      <c r="N190" s="306" t="s">
        <v>1219</v>
      </c>
      <c r="P190" s="295">
        <f t="shared" si="31"/>
        <v>0</v>
      </c>
      <c r="Q190" s="295">
        <v>0</v>
      </c>
      <c r="R190" s="295">
        <f t="shared" si="32"/>
        <v>0</v>
      </c>
      <c r="S190" s="295">
        <v>0</v>
      </c>
      <c r="T190" s="295">
        <f t="shared" si="33"/>
        <v>0</v>
      </c>
      <c r="U190" s="296" t="s">
        <v>259</v>
      </c>
      <c r="AR190" s="297" t="s">
        <v>1389</v>
      </c>
      <c r="AT190" s="297" t="s">
        <v>1262</v>
      </c>
      <c r="AU190" s="297" t="s">
        <v>55</v>
      </c>
      <c r="AY190" s="223" t="s">
        <v>1256</v>
      </c>
      <c r="BE190" s="298">
        <f t="shared" si="34"/>
        <v>0</v>
      </c>
      <c r="BF190" s="298">
        <f t="shared" si="35"/>
        <v>0</v>
      </c>
      <c r="BG190" s="298">
        <f t="shared" si="36"/>
        <v>0</v>
      </c>
      <c r="BH190" s="298">
        <f t="shared" si="37"/>
        <v>0</v>
      </c>
      <c r="BI190" s="298">
        <f t="shared" si="38"/>
        <v>0</v>
      </c>
      <c r="BJ190" s="223" t="s">
        <v>55</v>
      </c>
      <c r="BK190" s="298">
        <f t="shared" si="39"/>
        <v>0</v>
      </c>
      <c r="BL190" s="223" t="s">
        <v>1312</v>
      </c>
      <c r="BM190" s="297" t="s">
        <v>1593</v>
      </c>
    </row>
    <row r="191" spans="2:65" s="339" customFormat="1" ht="24" customHeight="1" x14ac:dyDescent="0.2">
      <c r="B191" s="229"/>
      <c r="C191" s="299" t="s">
        <v>1594</v>
      </c>
      <c r="D191" s="299" t="s">
        <v>1262</v>
      </c>
      <c r="E191" s="300" t="s">
        <v>1595</v>
      </c>
      <c r="F191" s="301" t="s">
        <v>1596</v>
      </c>
      <c r="G191" s="302" t="s">
        <v>1580</v>
      </c>
      <c r="H191" s="303">
        <v>2</v>
      </c>
      <c r="I191" s="364"/>
      <c r="J191" s="304">
        <f t="shared" si="30"/>
        <v>0</v>
      </c>
      <c r="K191" s="301" t="s">
        <v>259</v>
      </c>
      <c r="L191" s="305"/>
      <c r="M191" s="365" t="s">
        <v>259</v>
      </c>
      <c r="N191" s="306" t="s">
        <v>1219</v>
      </c>
      <c r="P191" s="295">
        <f t="shared" si="31"/>
        <v>0</v>
      </c>
      <c r="Q191" s="295">
        <v>0</v>
      </c>
      <c r="R191" s="295">
        <f t="shared" si="32"/>
        <v>0</v>
      </c>
      <c r="S191" s="295">
        <v>0</v>
      </c>
      <c r="T191" s="295">
        <f t="shared" si="33"/>
        <v>0</v>
      </c>
      <c r="U191" s="296" t="s">
        <v>259</v>
      </c>
      <c r="AR191" s="297" t="s">
        <v>1389</v>
      </c>
      <c r="AT191" s="297" t="s">
        <v>1262</v>
      </c>
      <c r="AU191" s="297" t="s">
        <v>55</v>
      </c>
      <c r="AY191" s="223" t="s">
        <v>1256</v>
      </c>
      <c r="BE191" s="298">
        <f t="shared" si="34"/>
        <v>0</v>
      </c>
      <c r="BF191" s="298">
        <f t="shared" si="35"/>
        <v>0</v>
      </c>
      <c r="BG191" s="298">
        <f t="shared" si="36"/>
        <v>0</v>
      </c>
      <c r="BH191" s="298">
        <f t="shared" si="37"/>
        <v>0</v>
      </c>
      <c r="BI191" s="298">
        <f t="shared" si="38"/>
        <v>0</v>
      </c>
      <c r="BJ191" s="223" t="s">
        <v>55</v>
      </c>
      <c r="BK191" s="298">
        <f t="shared" si="39"/>
        <v>0</v>
      </c>
      <c r="BL191" s="223" t="s">
        <v>1312</v>
      </c>
      <c r="BM191" s="297" t="s">
        <v>1597</v>
      </c>
    </row>
    <row r="192" spans="2:65" s="339" customFormat="1" ht="24" customHeight="1" x14ac:dyDescent="0.2">
      <c r="B192" s="229"/>
      <c r="C192" s="299" t="s">
        <v>1598</v>
      </c>
      <c r="D192" s="299" t="s">
        <v>1262</v>
      </c>
      <c r="E192" s="300" t="s">
        <v>1599</v>
      </c>
      <c r="F192" s="301" t="s">
        <v>1600</v>
      </c>
      <c r="G192" s="302" t="s">
        <v>1580</v>
      </c>
      <c r="H192" s="303">
        <v>1</v>
      </c>
      <c r="I192" s="364"/>
      <c r="J192" s="304">
        <f t="shared" si="30"/>
        <v>0</v>
      </c>
      <c r="K192" s="301" t="s">
        <v>259</v>
      </c>
      <c r="L192" s="305"/>
      <c r="M192" s="365" t="s">
        <v>259</v>
      </c>
      <c r="N192" s="306" t="s">
        <v>1219</v>
      </c>
      <c r="P192" s="295">
        <f t="shared" si="31"/>
        <v>0</v>
      </c>
      <c r="Q192" s="295">
        <v>0</v>
      </c>
      <c r="R192" s="295">
        <f t="shared" si="32"/>
        <v>0</v>
      </c>
      <c r="S192" s="295">
        <v>0</v>
      </c>
      <c r="T192" s="295">
        <f t="shared" si="33"/>
        <v>0</v>
      </c>
      <c r="U192" s="296" t="s">
        <v>259</v>
      </c>
      <c r="AR192" s="297" t="s">
        <v>1389</v>
      </c>
      <c r="AT192" s="297" t="s">
        <v>1262</v>
      </c>
      <c r="AU192" s="297" t="s">
        <v>55</v>
      </c>
      <c r="AY192" s="223" t="s">
        <v>1256</v>
      </c>
      <c r="BE192" s="298">
        <f t="shared" si="34"/>
        <v>0</v>
      </c>
      <c r="BF192" s="298">
        <f t="shared" si="35"/>
        <v>0</v>
      </c>
      <c r="BG192" s="298">
        <f t="shared" si="36"/>
        <v>0</v>
      </c>
      <c r="BH192" s="298">
        <f t="shared" si="37"/>
        <v>0</v>
      </c>
      <c r="BI192" s="298">
        <f t="shared" si="38"/>
        <v>0</v>
      </c>
      <c r="BJ192" s="223" t="s">
        <v>55</v>
      </c>
      <c r="BK192" s="298">
        <f t="shared" si="39"/>
        <v>0</v>
      </c>
      <c r="BL192" s="223" t="s">
        <v>1312</v>
      </c>
      <c r="BM192" s="297" t="s">
        <v>1601</v>
      </c>
    </row>
    <row r="193" spans="2:65" s="339" customFormat="1" ht="24" customHeight="1" x14ac:dyDescent="0.2">
      <c r="B193" s="229"/>
      <c r="C193" s="299" t="s">
        <v>1602</v>
      </c>
      <c r="D193" s="299" t="s">
        <v>1262</v>
      </c>
      <c r="E193" s="300" t="s">
        <v>1603</v>
      </c>
      <c r="F193" s="301" t="s">
        <v>1604</v>
      </c>
      <c r="G193" s="302" t="s">
        <v>1580</v>
      </c>
      <c r="H193" s="303">
        <v>5</v>
      </c>
      <c r="I193" s="364"/>
      <c r="J193" s="304">
        <f t="shared" si="30"/>
        <v>0</v>
      </c>
      <c r="K193" s="301" t="s">
        <v>259</v>
      </c>
      <c r="L193" s="305"/>
      <c r="M193" s="365" t="s">
        <v>259</v>
      </c>
      <c r="N193" s="306" t="s">
        <v>1219</v>
      </c>
      <c r="P193" s="295">
        <f t="shared" si="31"/>
        <v>0</v>
      </c>
      <c r="Q193" s="295">
        <v>0</v>
      </c>
      <c r="R193" s="295">
        <f t="shared" si="32"/>
        <v>0</v>
      </c>
      <c r="S193" s="295">
        <v>0</v>
      </c>
      <c r="T193" s="295">
        <f t="shared" si="33"/>
        <v>0</v>
      </c>
      <c r="U193" s="296" t="s">
        <v>259</v>
      </c>
      <c r="AR193" s="297" t="s">
        <v>1389</v>
      </c>
      <c r="AT193" s="297" t="s">
        <v>1262</v>
      </c>
      <c r="AU193" s="297" t="s">
        <v>55</v>
      </c>
      <c r="AY193" s="223" t="s">
        <v>1256</v>
      </c>
      <c r="BE193" s="298">
        <f t="shared" si="34"/>
        <v>0</v>
      </c>
      <c r="BF193" s="298">
        <f t="shared" si="35"/>
        <v>0</v>
      </c>
      <c r="BG193" s="298">
        <f t="shared" si="36"/>
        <v>0</v>
      </c>
      <c r="BH193" s="298">
        <f t="shared" si="37"/>
        <v>0</v>
      </c>
      <c r="BI193" s="298">
        <f t="shared" si="38"/>
        <v>0</v>
      </c>
      <c r="BJ193" s="223" t="s">
        <v>55</v>
      </c>
      <c r="BK193" s="298">
        <f t="shared" si="39"/>
        <v>0</v>
      </c>
      <c r="BL193" s="223" t="s">
        <v>1312</v>
      </c>
      <c r="BM193" s="297" t="s">
        <v>1605</v>
      </c>
    </row>
    <row r="194" spans="2:65" s="339" customFormat="1" ht="36" customHeight="1" x14ac:dyDescent="0.2">
      <c r="B194" s="229"/>
      <c r="C194" s="299" t="s">
        <v>1606</v>
      </c>
      <c r="D194" s="299" t="s">
        <v>1262</v>
      </c>
      <c r="E194" s="300" t="s">
        <v>1607</v>
      </c>
      <c r="F194" s="301" t="s">
        <v>1608</v>
      </c>
      <c r="G194" s="302" t="s">
        <v>1580</v>
      </c>
      <c r="H194" s="303">
        <v>1</v>
      </c>
      <c r="I194" s="364"/>
      <c r="J194" s="304">
        <f t="shared" si="30"/>
        <v>0</v>
      </c>
      <c r="K194" s="301" t="s">
        <v>259</v>
      </c>
      <c r="L194" s="305"/>
      <c r="M194" s="365" t="s">
        <v>259</v>
      </c>
      <c r="N194" s="306" t="s">
        <v>1219</v>
      </c>
      <c r="P194" s="295">
        <f t="shared" si="31"/>
        <v>0</v>
      </c>
      <c r="Q194" s="295">
        <v>0</v>
      </c>
      <c r="R194" s="295">
        <f t="shared" si="32"/>
        <v>0</v>
      </c>
      <c r="S194" s="295">
        <v>0</v>
      </c>
      <c r="T194" s="295">
        <f t="shared" si="33"/>
        <v>0</v>
      </c>
      <c r="U194" s="296" t="s">
        <v>259</v>
      </c>
      <c r="AR194" s="297" t="s">
        <v>1389</v>
      </c>
      <c r="AT194" s="297" t="s">
        <v>1262</v>
      </c>
      <c r="AU194" s="297" t="s">
        <v>55</v>
      </c>
      <c r="AY194" s="223" t="s">
        <v>1256</v>
      </c>
      <c r="BE194" s="298">
        <f t="shared" si="34"/>
        <v>0</v>
      </c>
      <c r="BF194" s="298">
        <f t="shared" si="35"/>
        <v>0</v>
      </c>
      <c r="BG194" s="298">
        <f t="shared" si="36"/>
        <v>0</v>
      </c>
      <c r="BH194" s="298">
        <f t="shared" si="37"/>
        <v>0</v>
      </c>
      <c r="BI194" s="298">
        <f t="shared" si="38"/>
        <v>0</v>
      </c>
      <c r="BJ194" s="223" t="s">
        <v>55</v>
      </c>
      <c r="BK194" s="298">
        <f t="shared" si="39"/>
        <v>0</v>
      </c>
      <c r="BL194" s="223" t="s">
        <v>1312</v>
      </c>
      <c r="BM194" s="297" t="s">
        <v>1609</v>
      </c>
    </row>
    <row r="195" spans="2:65" s="339" customFormat="1" ht="36" customHeight="1" x14ac:dyDescent="0.2">
      <c r="B195" s="229"/>
      <c r="C195" s="299" t="s">
        <v>1610</v>
      </c>
      <c r="D195" s="299" t="s">
        <v>1262</v>
      </c>
      <c r="E195" s="300" t="s">
        <v>1611</v>
      </c>
      <c r="F195" s="301" t="s">
        <v>1612</v>
      </c>
      <c r="G195" s="302" t="s">
        <v>1580</v>
      </c>
      <c r="H195" s="303">
        <v>1</v>
      </c>
      <c r="I195" s="364"/>
      <c r="J195" s="304">
        <f t="shared" si="30"/>
        <v>0</v>
      </c>
      <c r="K195" s="301" t="s">
        <v>259</v>
      </c>
      <c r="L195" s="305"/>
      <c r="M195" s="365" t="s">
        <v>259</v>
      </c>
      <c r="N195" s="306" t="s">
        <v>1219</v>
      </c>
      <c r="P195" s="295">
        <f t="shared" si="31"/>
        <v>0</v>
      </c>
      <c r="Q195" s="295">
        <v>0</v>
      </c>
      <c r="R195" s="295">
        <f t="shared" si="32"/>
        <v>0</v>
      </c>
      <c r="S195" s="295">
        <v>0</v>
      </c>
      <c r="T195" s="295">
        <f t="shared" si="33"/>
        <v>0</v>
      </c>
      <c r="U195" s="296" t="s">
        <v>259</v>
      </c>
      <c r="AR195" s="297" t="s">
        <v>1389</v>
      </c>
      <c r="AT195" s="297" t="s">
        <v>1262</v>
      </c>
      <c r="AU195" s="297" t="s">
        <v>55</v>
      </c>
      <c r="AY195" s="223" t="s">
        <v>1256</v>
      </c>
      <c r="BE195" s="298">
        <f t="shared" si="34"/>
        <v>0</v>
      </c>
      <c r="BF195" s="298">
        <f t="shared" si="35"/>
        <v>0</v>
      </c>
      <c r="BG195" s="298">
        <f t="shared" si="36"/>
        <v>0</v>
      </c>
      <c r="BH195" s="298">
        <f t="shared" si="37"/>
        <v>0</v>
      </c>
      <c r="BI195" s="298">
        <f t="shared" si="38"/>
        <v>0</v>
      </c>
      <c r="BJ195" s="223" t="s">
        <v>55</v>
      </c>
      <c r="BK195" s="298">
        <f t="shared" si="39"/>
        <v>0</v>
      </c>
      <c r="BL195" s="223" t="s">
        <v>1312</v>
      </c>
      <c r="BM195" s="297" t="s">
        <v>1613</v>
      </c>
    </row>
    <row r="196" spans="2:65" s="339" customFormat="1" ht="24" customHeight="1" x14ac:dyDescent="0.2">
      <c r="B196" s="229"/>
      <c r="C196" s="299" t="s">
        <v>67</v>
      </c>
      <c r="D196" s="299" t="s">
        <v>1262</v>
      </c>
      <c r="E196" s="300" t="s">
        <v>1614</v>
      </c>
      <c r="F196" s="301" t="s">
        <v>1615</v>
      </c>
      <c r="G196" s="302" t="s">
        <v>1580</v>
      </c>
      <c r="H196" s="303">
        <v>1</v>
      </c>
      <c r="I196" s="364"/>
      <c r="J196" s="304">
        <f t="shared" si="30"/>
        <v>0</v>
      </c>
      <c r="K196" s="301" t="s">
        <v>259</v>
      </c>
      <c r="L196" s="305"/>
      <c r="M196" s="365" t="s">
        <v>259</v>
      </c>
      <c r="N196" s="306" t="s">
        <v>1219</v>
      </c>
      <c r="P196" s="295">
        <f t="shared" si="31"/>
        <v>0</v>
      </c>
      <c r="Q196" s="295">
        <v>0</v>
      </c>
      <c r="R196" s="295">
        <f t="shared" si="32"/>
        <v>0</v>
      </c>
      <c r="S196" s="295">
        <v>0</v>
      </c>
      <c r="T196" s="295">
        <f t="shared" si="33"/>
        <v>0</v>
      </c>
      <c r="U196" s="296" t="s">
        <v>259</v>
      </c>
      <c r="AR196" s="297" t="s">
        <v>1389</v>
      </c>
      <c r="AT196" s="297" t="s">
        <v>1262</v>
      </c>
      <c r="AU196" s="297" t="s">
        <v>55</v>
      </c>
      <c r="AY196" s="223" t="s">
        <v>1256</v>
      </c>
      <c r="BE196" s="298">
        <f t="shared" si="34"/>
        <v>0</v>
      </c>
      <c r="BF196" s="298">
        <f t="shared" si="35"/>
        <v>0</v>
      </c>
      <c r="BG196" s="298">
        <f t="shared" si="36"/>
        <v>0</v>
      </c>
      <c r="BH196" s="298">
        <f t="shared" si="37"/>
        <v>0</v>
      </c>
      <c r="BI196" s="298">
        <f t="shared" si="38"/>
        <v>0</v>
      </c>
      <c r="BJ196" s="223" t="s">
        <v>55</v>
      </c>
      <c r="BK196" s="298">
        <f t="shared" si="39"/>
        <v>0</v>
      </c>
      <c r="BL196" s="223" t="s">
        <v>1312</v>
      </c>
      <c r="BM196" s="297" t="s">
        <v>1616</v>
      </c>
    </row>
    <row r="197" spans="2:65" s="339" customFormat="1" ht="36" customHeight="1" x14ac:dyDescent="0.2">
      <c r="B197" s="229"/>
      <c r="C197" s="299" t="s">
        <v>69</v>
      </c>
      <c r="D197" s="299" t="s">
        <v>1262</v>
      </c>
      <c r="E197" s="300" t="s">
        <v>1617</v>
      </c>
      <c r="F197" s="301" t="s">
        <v>1618</v>
      </c>
      <c r="G197" s="302" t="s">
        <v>197</v>
      </c>
      <c r="H197" s="303">
        <v>1</v>
      </c>
      <c r="I197" s="364"/>
      <c r="J197" s="304">
        <f t="shared" si="30"/>
        <v>0</v>
      </c>
      <c r="K197" s="301" t="s">
        <v>259</v>
      </c>
      <c r="L197" s="305"/>
      <c r="M197" s="365" t="s">
        <v>259</v>
      </c>
      <c r="N197" s="306" t="s">
        <v>1219</v>
      </c>
      <c r="P197" s="295">
        <f t="shared" si="31"/>
        <v>0</v>
      </c>
      <c r="Q197" s="295">
        <v>0</v>
      </c>
      <c r="R197" s="295">
        <f t="shared" si="32"/>
        <v>0</v>
      </c>
      <c r="S197" s="295">
        <v>0</v>
      </c>
      <c r="T197" s="295">
        <f t="shared" si="33"/>
        <v>0</v>
      </c>
      <c r="U197" s="296" t="s">
        <v>259</v>
      </c>
      <c r="AR197" s="297" t="s">
        <v>1503</v>
      </c>
      <c r="AT197" s="297" t="s">
        <v>1262</v>
      </c>
      <c r="AU197" s="297" t="s">
        <v>55</v>
      </c>
      <c r="AY197" s="223" t="s">
        <v>1256</v>
      </c>
      <c r="BE197" s="298">
        <f t="shared" si="34"/>
        <v>0</v>
      </c>
      <c r="BF197" s="298">
        <f t="shared" si="35"/>
        <v>0</v>
      </c>
      <c r="BG197" s="298">
        <f t="shared" si="36"/>
        <v>0</v>
      </c>
      <c r="BH197" s="298">
        <f t="shared" si="37"/>
        <v>0</v>
      </c>
      <c r="BI197" s="298">
        <f t="shared" si="38"/>
        <v>0</v>
      </c>
      <c r="BJ197" s="223" t="s">
        <v>55</v>
      </c>
      <c r="BK197" s="298">
        <f t="shared" si="39"/>
        <v>0</v>
      </c>
      <c r="BL197" s="223" t="s">
        <v>1503</v>
      </c>
      <c r="BM197" s="297" t="s">
        <v>1619</v>
      </c>
    </row>
    <row r="198" spans="2:65" s="339" customFormat="1" ht="36" customHeight="1" x14ac:dyDescent="0.2">
      <c r="B198" s="229"/>
      <c r="C198" s="299" t="s">
        <v>71</v>
      </c>
      <c r="D198" s="299" t="s">
        <v>1262</v>
      </c>
      <c r="E198" s="300" t="s">
        <v>1620</v>
      </c>
      <c r="F198" s="301" t="s">
        <v>1621</v>
      </c>
      <c r="G198" s="302" t="s">
        <v>1580</v>
      </c>
      <c r="H198" s="303">
        <v>1</v>
      </c>
      <c r="I198" s="364"/>
      <c r="J198" s="304">
        <f t="shared" si="30"/>
        <v>0</v>
      </c>
      <c r="K198" s="301" t="s">
        <v>259</v>
      </c>
      <c r="L198" s="305"/>
      <c r="M198" s="365" t="s">
        <v>259</v>
      </c>
      <c r="N198" s="306" t="s">
        <v>1219</v>
      </c>
      <c r="P198" s="295">
        <f t="shared" si="31"/>
        <v>0</v>
      </c>
      <c r="Q198" s="295">
        <v>0</v>
      </c>
      <c r="R198" s="295">
        <f t="shared" si="32"/>
        <v>0</v>
      </c>
      <c r="S198" s="295">
        <v>0</v>
      </c>
      <c r="T198" s="295">
        <f t="shared" si="33"/>
        <v>0</v>
      </c>
      <c r="U198" s="296" t="s">
        <v>259</v>
      </c>
      <c r="AR198" s="297" t="s">
        <v>1389</v>
      </c>
      <c r="AT198" s="297" t="s">
        <v>1262</v>
      </c>
      <c r="AU198" s="297" t="s">
        <v>55</v>
      </c>
      <c r="AY198" s="223" t="s">
        <v>1256</v>
      </c>
      <c r="BE198" s="298">
        <f t="shared" si="34"/>
        <v>0</v>
      </c>
      <c r="BF198" s="298">
        <f t="shared" si="35"/>
        <v>0</v>
      </c>
      <c r="BG198" s="298">
        <f t="shared" si="36"/>
        <v>0</v>
      </c>
      <c r="BH198" s="298">
        <f t="shared" si="37"/>
        <v>0</v>
      </c>
      <c r="BI198" s="298">
        <f t="shared" si="38"/>
        <v>0</v>
      </c>
      <c r="BJ198" s="223" t="s">
        <v>55</v>
      </c>
      <c r="BK198" s="298">
        <f t="shared" si="39"/>
        <v>0</v>
      </c>
      <c r="BL198" s="223" t="s">
        <v>1312</v>
      </c>
      <c r="BM198" s="297" t="s">
        <v>1622</v>
      </c>
    </row>
    <row r="199" spans="2:65" s="339" customFormat="1" ht="48" customHeight="1" x14ac:dyDescent="0.2">
      <c r="B199" s="229"/>
      <c r="C199" s="299" t="s">
        <v>73</v>
      </c>
      <c r="D199" s="299" t="s">
        <v>1262</v>
      </c>
      <c r="E199" s="300" t="s">
        <v>1623</v>
      </c>
      <c r="F199" s="301" t="s">
        <v>1624</v>
      </c>
      <c r="G199" s="302" t="s">
        <v>1512</v>
      </c>
      <c r="H199" s="303">
        <v>1</v>
      </c>
      <c r="I199" s="364"/>
      <c r="J199" s="304">
        <f t="shared" si="30"/>
        <v>0</v>
      </c>
      <c r="K199" s="301" t="s">
        <v>259</v>
      </c>
      <c r="L199" s="305"/>
      <c r="M199" s="365" t="s">
        <v>259</v>
      </c>
      <c r="N199" s="306" t="s">
        <v>1219</v>
      </c>
      <c r="P199" s="295">
        <f t="shared" si="31"/>
        <v>0</v>
      </c>
      <c r="Q199" s="295">
        <v>0</v>
      </c>
      <c r="R199" s="295">
        <f t="shared" si="32"/>
        <v>0</v>
      </c>
      <c r="S199" s="295">
        <v>0</v>
      </c>
      <c r="T199" s="295">
        <f t="shared" si="33"/>
        <v>0</v>
      </c>
      <c r="U199" s="296" t="s">
        <v>259</v>
      </c>
      <c r="AR199" s="297" t="s">
        <v>1503</v>
      </c>
      <c r="AT199" s="297" t="s">
        <v>1262</v>
      </c>
      <c r="AU199" s="297" t="s">
        <v>55</v>
      </c>
      <c r="AY199" s="223" t="s">
        <v>1256</v>
      </c>
      <c r="BE199" s="298">
        <f t="shared" si="34"/>
        <v>0</v>
      </c>
      <c r="BF199" s="298">
        <f t="shared" si="35"/>
        <v>0</v>
      </c>
      <c r="BG199" s="298">
        <f t="shared" si="36"/>
        <v>0</v>
      </c>
      <c r="BH199" s="298">
        <f t="shared" si="37"/>
        <v>0</v>
      </c>
      <c r="BI199" s="298">
        <f t="shared" si="38"/>
        <v>0</v>
      </c>
      <c r="BJ199" s="223" t="s">
        <v>55</v>
      </c>
      <c r="BK199" s="298">
        <f t="shared" si="39"/>
        <v>0</v>
      </c>
      <c r="BL199" s="223" t="s">
        <v>1503</v>
      </c>
      <c r="BM199" s="297" t="s">
        <v>1625</v>
      </c>
    </row>
    <row r="200" spans="2:65" s="339" customFormat="1" ht="24" customHeight="1" x14ac:dyDescent="0.2">
      <c r="B200" s="229"/>
      <c r="C200" s="299" t="s">
        <v>1626</v>
      </c>
      <c r="D200" s="299" t="s">
        <v>1262</v>
      </c>
      <c r="E200" s="300" t="s">
        <v>1627</v>
      </c>
      <c r="F200" s="301" t="s">
        <v>1628</v>
      </c>
      <c r="G200" s="302" t="s">
        <v>197</v>
      </c>
      <c r="H200" s="303">
        <v>3</v>
      </c>
      <c r="I200" s="364"/>
      <c r="J200" s="304">
        <f t="shared" si="30"/>
        <v>0</v>
      </c>
      <c r="K200" s="301" t="s">
        <v>259</v>
      </c>
      <c r="L200" s="305"/>
      <c r="M200" s="365" t="s">
        <v>259</v>
      </c>
      <c r="N200" s="306" t="s">
        <v>1219</v>
      </c>
      <c r="P200" s="295">
        <f t="shared" si="31"/>
        <v>0</v>
      </c>
      <c r="Q200" s="295">
        <v>0</v>
      </c>
      <c r="R200" s="295">
        <f t="shared" si="32"/>
        <v>0</v>
      </c>
      <c r="S200" s="295">
        <v>0</v>
      </c>
      <c r="T200" s="295">
        <f t="shared" si="33"/>
        <v>0</v>
      </c>
      <c r="U200" s="296" t="s">
        <v>259</v>
      </c>
      <c r="AR200" s="297" t="s">
        <v>1389</v>
      </c>
      <c r="AT200" s="297" t="s">
        <v>1262</v>
      </c>
      <c r="AU200" s="297" t="s">
        <v>55</v>
      </c>
      <c r="AY200" s="223" t="s">
        <v>1256</v>
      </c>
      <c r="BE200" s="298">
        <f t="shared" si="34"/>
        <v>0</v>
      </c>
      <c r="BF200" s="298">
        <f t="shared" si="35"/>
        <v>0</v>
      </c>
      <c r="BG200" s="298">
        <f t="shared" si="36"/>
        <v>0</v>
      </c>
      <c r="BH200" s="298">
        <f t="shared" si="37"/>
        <v>0</v>
      </c>
      <c r="BI200" s="298">
        <f t="shared" si="38"/>
        <v>0</v>
      </c>
      <c r="BJ200" s="223" t="s">
        <v>55</v>
      </c>
      <c r="BK200" s="298">
        <f t="shared" si="39"/>
        <v>0</v>
      </c>
      <c r="BL200" s="223" t="s">
        <v>1312</v>
      </c>
      <c r="BM200" s="297" t="s">
        <v>1629</v>
      </c>
    </row>
    <row r="201" spans="2:65" s="279" customFormat="1" ht="25.9" customHeight="1" x14ac:dyDescent="0.2">
      <c r="B201" s="278"/>
      <c r="D201" s="280" t="s">
        <v>1252</v>
      </c>
      <c r="E201" s="281" t="s">
        <v>1630</v>
      </c>
      <c r="F201" s="281" t="s">
        <v>1631</v>
      </c>
      <c r="I201" s="361"/>
      <c r="J201" s="282">
        <f>BK201</f>
        <v>0</v>
      </c>
      <c r="L201" s="278"/>
      <c r="M201" s="283"/>
      <c r="P201" s="284">
        <f>SUM(P202:P203)</f>
        <v>0</v>
      </c>
      <c r="R201" s="284">
        <f>SUM(R202:R203)</f>
        <v>2.0400000000000001E-3</v>
      </c>
      <c r="T201" s="284">
        <f>SUM(T202:T203)</f>
        <v>0</v>
      </c>
      <c r="U201" s="285"/>
      <c r="AR201" s="280" t="s">
        <v>55</v>
      </c>
      <c r="AT201" s="286" t="s">
        <v>1252</v>
      </c>
      <c r="AU201" s="286" t="s">
        <v>1255</v>
      </c>
      <c r="AY201" s="280" t="s">
        <v>1256</v>
      </c>
      <c r="BK201" s="287">
        <f>SUM(BK202:BK203)</f>
        <v>0</v>
      </c>
    </row>
    <row r="202" spans="2:65" s="339" customFormat="1" ht="24" customHeight="1" x14ac:dyDescent="0.2">
      <c r="B202" s="229"/>
      <c r="C202" s="288" t="s">
        <v>1632</v>
      </c>
      <c r="D202" s="288" t="s">
        <v>1257</v>
      </c>
      <c r="E202" s="289" t="s">
        <v>1431</v>
      </c>
      <c r="F202" s="290" t="s">
        <v>1432</v>
      </c>
      <c r="G202" s="291" t="s">
        <v>185</v>
      </c>
      <c r="H202" s="292">
        <v>12</v>
      </c>
      <c r="I202" s="362"/>
      <c r="J202" s="293">
        <f>ROUND(I202*H202,2)</f>
        <v>0</v>
      </c>
      <c r="K202" s="290" t="s">
        <v>1260</v>
      </c>
      <c r="L202" s="229"/>
      <c r="M202" s="363" t="s">
        <v>259</v>
      </c>
      <c r="N202" s="294" t="s">
        <v>1219</v>
      </c>
      <c r="P202" s="295">
        <f>O202*H202</f>
        <v>0</v>
      </c>
      <c r="Q202" s="295">
        <v>0</v>
      </c>
      <c r="R202" s="295">
        <f>Q202*H202</f>
        <v>0</v>
      </c>
      <c r="S202" s="295">
        <v>0</v>
      </c>
      <c r="T202" s="295">
        <f>S202*H202</f>
        <v>0</v>
      </c>
      <c r="U202" s="296" t="s">
        <v>259</v>
      </c>
      <c r="AR202" s="297" t="s">
        <v>63</v>
      </c>
      <c r="AT202" s="297" t="s">
        <v>1257</v>
      </c>
      <c r="AU202" s="297" t="s">
        <v>55</v>
      </c>
      <c r="AY202" s="223" t="s">
        <v>1256</v>
      </c>
      <c r="BE202" s="298">
        <f>IF(N202="základní",J202,0)</f>
        <v>0</v>
      </c>
      <c r="BF202" s="298">
        <f>IF(N202="snížená",J202,0)</f>
        <v>0</v>
      </c>
      <c r="BG202" s="298">
        <f>IF(N202="zákl. přenesená",J202,0)</f>
        <v>0</v>
      </c>
      <c r="BH202" s="298">
        <f>IF(N202="sníž. přenesená",J202,0)</f>
        <v>0</v>
      </c>
      <c r="BI202" s="298">
        <f>IF(N202="nulová",J202,0)</f>
        <v>0</v>
      </c>
      <c r="BJ202" s="223" t="s">
        <v>55</v>
      </c>
      <c r="BK202" s="298">
        <f>ROUND(I202*H202,2)</f>
        <v>0</v>
      </c>
      <c r="BL202" s="223" t="s">
        <v>63</v>
      </c>
      <c r="BM202" s="297" t="s">
        <v>1633</v>
      </c>
    </row>
    <row r="203" spans="2:65" s="339" customFormat="1" ht="16.5" customHeight="1" x14ac:dyDescent="0.2">
      <c r="B203" s="229"/>
      <c r="C203" s="299" t="s">
        <v>1634</v>
      </c>
      <c r="D203" s="299" t="s">
        <v>1262</v>
      </c>
      <c r="E203" s="300" t="s">
        <v>1437</v>
      </c>
      <c r="F203" s="301" t="s">
        <v>1438</v>
      </c>
      <c r="G203" s="302" t="s">
        <v>185</v>
      </c>
      <c r="H203" s="303">
        <v>12</v>
      </c>
      <c r="I203" s="364"/>
      <c r="J203" s="304">
        <f>ROUND(I203*H203,2)</f>
        <v>0</v>
      </c>
      <c r="K203" s="301" t="s">
        <v>1260</v>
      </c>
      <c r="L203" s="305"/>
      <c r="M203" s="366" t="s">
        <v>259</v>
      </c>
      <c r="N203" s="311" t="s">
        <v>1219</v>
      </c>
      <c r="O203" s="367"/>
      <c r="P203" s="312">
        <f>O203*H203</f>
        <v>0</v>
      </c>
      <c r="Q203" s="312">
        <v>1.7000000000000001E-4</v>
      </c>
      <c r="R203" s="312">
        <f>Q203*H203</f>
        <v>2.0400000000000001E-3</v>
      </c>
      <c r="S203" s="312">
        <v>0</v>
      </c>
      <c r="T203" s="312">
        <f>S203*H203</f>
        <v>0</v>
      </c>
      <c r="U203" s="313" t="s">
        <v>259</v>
      </c>
      <c r="AR203" s="297" t="s">
        <v>883</v>
      </c>
      <c r="AT203" s="297" t="s">
        <v>1262</v>
      </c>
      <c r="AU203" s="297" t="s">
        <v>55</v>
      </c>
      <c r="AY203" s="223" t="s">
        <v>1256</v>
      </c>
      <c r="BE203" s="298">
        <f>IF(N203="základní",J203,0)</f>
        <v>0</v>
      </c>
      <c r="BF203" s="298">
        <f>IF(N203="snížená",J203,0)</f>
        <v>0</v>
      </c>
      <c r="BG203" s="298">
        <f>IF(N203="zákl. přenesená",J203,0)</f>
        <v>0</v>
      </c>
      <c r="BH203" s="298">
        <f>IF(N203="sníž. přenesená",J203,0)</f>
        <v>0</v>
      </c>
      <c r="BI203" s="298">
        <f>IF(N203="nulová",J203,0)</f>
        <v>0</v>
      </c>
      <c r="BJ203" s="223" t="s">
        <v>55</v>
      </c>
      <c r="BK203" s="298">
        <f>ROUND(I203*H203,2)</f>
        <v>0</v>
      </c>
      <c r="BL203" s="223" t="s">
        <v>63</v>
      </c>
      <c r="BM203" s="297" t="s">
        <v>1635</v>
      </c>
    </row>
    <row r="204" spans="2:65" s="339" customFormat="1" ht="6.95" customHeight="1" x14ac:dyDescent="0.2">
      <c r="B204" s="252"/>
      <c r="C204" s="253"/>
      <c r="D204" s="253"/>
      <c r="E204" s="253"/>
      <c r="F204" s="253"/>
      <c r="G204" s="253"/>
      <c r="H204" s="253"/>
      <c r="I204" s="356"/>
      <c r="J204" s="253"/>
      <c r="K204" s="253"/>
      <c r="L204" s="229"/>
    </row>
  </sheetData>
  <sheetProtection algorithmName="SHA-512" hashValue="DtFJrwWKK/lHJGPDyWqSn5wQiQ936+hGqDOLdTAmFZgapJOLlI+rzsoaQeOQ28ketvAZQwLoPrGRdPatFlG3Ng==" saltValue="U8mmRGr1Ym1PFj+mJyYGYZGpy+BhB9HEt/gZQ/OsMp511CDLFY9ZzyzOp0qGPjfnUNO4WmqX0v8zVBN+yJWHQg==" spinCount="100000" sheet="1" objects="1" scenarios="1" formatColumns="0" formatRows="0" autoFilter="0"/>
  <autoFilter ref="C122:K203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H41"/>
  <sheetViews>
    <sheetView showGridLines="0" workbookViewId="0">
      <pane ySplit="12" topLeftCell="A13" activePane="bottomLeft" state="frozenSplit"/>
      <selection pane="bottomLeft" activeCell="H14" sqref="H14"/>
    </sheetView>
  </sheetViews>
  <sheetFormatPr defaultColWidth="8.140625" defaultRowHeight="12" customHeight="1" x14ac:dyDescent="0.2"/>
  <cols>
    <col min="1" max="1" width="5.42578125" style="219" customWidth="1"/>
    <col min="2" max="2" width="6.7109375" style="220" customWidth="1"/>
    <col min="3" max="3" width="12" style="220" customWidth="1"/>
    <col min="4" max="4" width="36.42578125" style="220" customWidth="1"/>
    <col min="5" max="5" width="4.28515625" style="220" customWidth="1"/>
    <col min="6" max="6" width="8.7109375" style="221" customWidth="1"/>
    <col min="7" max="7" width="12.7109375" style="222" customWidth="1"/>
    <col min="8" max="8" width="16.42578125" style="222" customWidth="1"/>
    <col min="9" max="256" width="8.140625" style="185"/>
    <col min="257" max="257" width="5.42578125" style="185" customWidth="1"/>
    <col min="258" max="258" width="6.7109375" style="185" customWidth="1"/>
    <col min="259" max="259" width="12" style="185" customWidth="1"/>
    <col min="260" max="260" width="36.42578125" style="185" customWidth="1"/>
    <col min="261" max="261" width="4.28515625" style="185" customWidth="1"/>
    <col min="262" max="262" width="8.7109375" style="185" customWidth="1"/>
    <col min="263" max="263" width="10.28515625" style="185" customWidth="1"/>
    <col min="264" max="264" width="16.42578125" style="185" customWidth="1"/>
    <col min="265" max="512" width="8.140625" style="185"/>
    <col min="513" max="513" width="5.42578125" style="185" customWidth="1"/>
    <col min="514" max="514" width="6.7109375" style="185" customWidth="1"/>
    <col min="515" max="515" width="12" style="185" customWidth="1"/>
    <col min="516" max="516" width="36.42578125" style="185" customWidth="1"/>
    <col min="517" max="517" width="4.28515625" style="185" customWidth="1"/>
    <col min="518" max="518" width="8.7109375" style="185" customWidth="1"/>
    <col min="519" max="519" width="10.28515625" style="185" customWidth="1"/>
    <col min="520" max="520" width="16.42578125" style="185" customWidth="1"/>
    <col min="521" max="768" width="8.140625" style="185"/>
    <col min="769" max="769" width="5.42578125" style="185" customWidth="1"/>
    <col min="770" max="770" width="6.7109375" style="185" customWidth="1"/>
    <col min="771" max="771" width="12" style="185" customWidth="1"/>
    <col min="772" max="772" width="36.42578125" style="185" customWidth="1"/>
    <col min="773" max="773" width="4.28515625" style="185" customWidth="1"/>
    <col min="774" max="774" width="8.7109375" style="185" customWidth="1"/>
    <col min="775" max="775" width="10.28515625" style="185" customWidth="1"/>
    <col min="776" max="776" width="16.42578125" style="185" customWidth="1"/>
    <col min="777" max="1024" width="8.140625" style="185"/>
    <col min="1025" max="1025" width="5.42578125" style="185" customWidth="1"/>
    <col min="1026" max="1026" width="6.7109375" style="185" customWidth="1"/>
    <col min="1027" max="1027" width="12" style="185" customWidth="1"/>
    <col min="1028" max="1028" width="36.42578125" style="185" customWidth="1"/>
    <col min="1029" max="1029" width="4.28515625" style="185" customWidth="1"/>
    <col min="1030" max="1030" width="8.7109375" style="185" customWidth="1"/>
    <col min="1031" max="1031" width="10.28515625" style="185" customWidth="1"/>
    <col min="1032" max="1032" width="16.42578125" style="185" customWidth="1"/>
    <col min="1033" max="1280" width="8.140625" style="185"/>
    <col min="1281" max="1281" width="5.42578125" style="185" customWidth="1"/>
    <col min="1282" max="1282" width="6.7109375" style="185" customWidth="1"/>
    <col min="1283" max="1283" width="12" style="185" customWidth="1"/>
    <col min="1284" max="1284" width="36.42578125" style="185" customWidth="1"/>
    <col min="1285" max="1285" width="4.28515625" style="185" customWidth="1"/>
    <col min="1286" max="1286" width="8.7109375" style="185" customWidth="1"/>
    <col min="1287" max="1287" width="10.28515625" style="185" customWidth="1"/>
    <col min="1288" max="1288" width="16.42578125" style="185" customWidth="1"/>
    <col min="1289" max="1536" width="8.140625" style="185"/>
    <col min="1537" max="1537" width="5.42578125" style="185" customWidth="1"/>
    <col min="1538" max="1538" width="6.7109375" style="185" customWidth="1"/>
    <col min="1539" max="1539" width="12" style="185" customWidth="1"/>
    <col min="1540" max="1540" width="36.42578125" style="185" customWidth="1"/>
    <col min="1541" max="1541" width="4.28515625" style="185" customWidth="1"/>
    <col min="1542" max="1542" width="8.7109375" style="185" customWidth="1"/>
    <col min="1543" max="1543" width="10.28515625" style="185" customWidth="1"/>
    <col min="1544" max="1544" width="16.42578125" style="185" customWidth="1"/>
    <col min="1545" max="1792" width="8.140625" style="185"/>
    <col min="1793" max="1793" width="5.42578125" style="185" customWidth="1"/>
    <col min="1794" max="1794" width="6.7109375" style="185" customWidth="1"/>
    <col min="1795" max="1795" width="12" style="185" customWidth="1"/>
    <col min="1796" max="1796" width="36.42578125" style="185" customWidth="1"/>
    <col min="1797" max="1797" width="4.28515625" style="185" customWidth="1"/>
    <col min="1798" max="1798" width="8.7109375" style="185" customWidth="1"/>
    <col min="1799" max="1799" width="10.28515625" style="185" customWidth="1"/>
    <col min="1800" max="1800" width="16.42578125" style="185" customWidth="1"/>
    <col min="1801" max="2048" width="8.140625" style="185"/>
    <col min="2049" max="2049" width="5.42578125" style="185" customWidth="1"/>
    <col min="2050" max="2050" width="6.7109375" style="185" customWidth="1"/>
    <col min="2051" max="2051" width="12" style="185" customWidth="1"/>
    <col min="2052" max="2052" width="36.42578125" style="185" customWidth="1"/>
    <col min="2053" max="2053" width="4.28515625" style="185" customWidth="1"/>
    <col min="2054" max="2054" width="8.7109375" style="185" customWidth="1"/>
    <col min="2055" max="2055" width="10.28515625" style="185" customWidth="1"/>
    <col min="2056" max="2056" width="16.42578125" style="185" customWidth="1"/>
    <col min="2057" max="2304" width="8.140625" style="185"/>
    <col min="2305" max="2305" width="5.42578125" style="185" customWidth="1"/>
    <col min="2306" max="2306" width="6.7109375" style="185" customWidth="1"/>
    <col min="2307" max="2307" width="12" style="185" customWidth="1"/>
    <col min="2308" max="2308" width="36.42578125" style="185" customWidth="1"/>
    <col min="2309" max="2309" width="4.28515625" style="185" customWidth="1"/>
    <col min="2310" max="2310" width="8.7109375" style="185" customWidth="1"/>
    <col min="2311" max="2311" width="10.28515625" style="185" customWidth="1"/>
    <col min="2312" max="2312" width="16.42578125" style="185" customWidth="1"/>
    <col min="2313" max="2560" width="8.140625" style="185"/>
    <col min="2561" max="2561" width="5.42578125" style="185" customWidth="1"/>
    <col min="2562" max="2562" width="6.7109375" style="185" customWidth="1"/>
    <col min="2563" max="2563" width="12" style="185" customWidth="1"/>
    <col min="2564" max="2564" width="36.42578125" style="185" customWidth="1"/>
    <col min="2565" max="2565" width="4.28515625" style="185" customWidth="1"/>
    <col min="2566" max="2566" width="8.7109375" style="185" customWidth="1"/>
    <col min="2567" max="2567" width="10.28515625" style="185" customWidth="1"/>
    <col min="2568" max="2568" width="16.42578125" style="185" customWidth="1"/>
    <col min="2569" max="2816" width="8.140625" style="185"/>
    <col min="2817" max="2817" width="5.42578125" style="185" customWidth="1"/>
    <col min="2818" max="2818" width="6.7109375" style="185" customWidth="1"/>
    <col min="2819" max="2819" width="12" style="185" customWidth="1"/>
    <col min="2820" max="2820" width="36.42578125" style="185" customWidth="1"/>
    <col min="2821" max="2821" width="4.28515625" style="185" customWidth="1"/>
    <col min="2822" max="2822" width="8.7109375" style="185" customWidth="1"/>
    <col min="2823" max="2823" width="10.28515625" style="185" customWidth="1"/>
    <col min="2824" max="2824" width="16.42578125" style="185" customWidth="1"/>
    <col min="2825" max="3072" width="8.140625" style="185"/>
    <col min="3073" max="3073" width="5.42578125" style="185" customWidth="1"/>
    <col min="3074" max="3074" width="6.7109375" style="185" customWidth="1"/>
    <col min="3075" max="3075" width="12" style="185" customWidth="1"/>
    <col min="3076" max="3076" width="36.42578125" style="185" customWidth="1"/>
    <col min="3077" max="3077" width="4.28515625" style="185" customWidth="1"/>
    <col min="3078" max="3078" width="8.7109375" style="185" customWidth="1"/>
    <col min="3079" max="3079" width="10.28515625" style="185" customWidth="1"/>
    <col min="3080" max="3080" width="16.42578125" style="185" customWidth="1"/>
    <col min="3081" max="3328" width="8.140625" style="185"/>
    <col min="3329" max="3329" width="5.42578125" style="185" customWidth="1"/>
    <col min="3330" max="3330" width="6.7109375" style="185" customWidth="1"/>
    <col min="3331" max="3331" width="12" style="185" customWidth="1"/>
    <col min="3332" max="3332" width="36.42578125" style="185" customWidth="1"/>
    <col min="3333" max="3333" width="4.28515625" style="185" customWidth="1"/>
    <col min="3334" max="3334" width="8.7109375" style="185" customWidth="1"/>
    <col min="3335" max="3335" width="10.28515625" style="185" customWidth="1"/>
    <col min="3336" max="3336" width="16.42578125" style="185" customWidth="1"/>
    <col min="3337" max="3584" width="8.140625" style="185"/>
    <col min="3585" max="3585" width="5.42578125" style="185" customWidth="1"/>
    <col min="3586" max="3586" width="6.7109375" style="185" customWidth="1"/>
    <col min="3587" max="3587" width="12" style="185" customWidth="1"/>
    <col min="3588" max="3588" width="36.42578125" style="185" customWidth="1"/>
    <col min="3589" max="3589" width="4.28515625" style="185" customWidth="1"/>
    <col min="3590" max="3590" width="8.7109375" style="185" customWidth="1"/>
    <col min="3591" max="3591" width="10.28515625" style="185" customWidth="1"/>
    <col min="3592" max="3592" width="16.42578125" style="185" customWidth="1"/>
    <col min="3593" max="3840" width="8.140625" style="185"/>
    <col min="3841" max="3841" width="5.42578125" style="185" customWidth="1"/>
    <col min="3842" max="3842" width="6.7109375" style="185" customWidth="1"/>
    <col min="3843" max="3843" width="12" style="185" customWidth="1"/>
    <col min="3844" max="3844" width="36.42578125" style="185" customWidth="1"/>
    <col min="3845" max="3845" width="4.28515625" style="185" customWidth="1"/>
    <col min="3846" max="3846" width="8.7109375" style="185" customWidth="1"/>
    <col min="3847" max="3847" width="10.28515625" style="185" customWidth="1"/>
    <col min="3848" max="3848" width="16.42578125" style="185" customWidth="1"/>
    <col min="3849" max="4096" width="8.140625" style="185"/>
    <col min="4097" max="4097" width="5.42578125" style="185" customWidth="1"/>
    <col min="4098" max="4098" width="6.7109375" style="185" customWidth="1"/>
    <col min="4099" max="4099" width="12" style="185" customWidth="1"/>
    <col min="4100" max="4100" width="36.42578125" style="185" customWidth="1"/>
    <col min="4101" max="4101" width="4.28515625" style="185" customWidth="1"/>
    <col min="4102" max="4102" width="8.7109375" style="185" customWidth="1"/>
    <col min="4103" max="4103" width="10.28515625" style="185" customWidth="1"/>
    <col min="4104" max="4104" width="16.42578125" style="185" customWidth="1"/>
    <col min="4105" max="4352" width="8.140625" style="185"/>
    <col min="4353" max="4353" width="5.42578125" style="185" customWidth="1"/>
    <col min="4354" max="4354" width="6.7109375" style="185" customWidth="1"/>
    <col min="4355" max="4355" width="12" style="185" customWidth="1"/>
    <col min="4356" max="4356" width="36.42578125" style="185" customWidth="1"/>
    <col min="4357" max="4357" width="4.28515625" style="185" customWidth="1"/>
    <col min="4358" max="4358" width="8.7109375" style="185" customWidth="1"/>
    <col min="4359" max="4359" width="10.28515625" style="185" customWidth="1"/>
    <col min="4360" max="4360" width="16.42578125" style="185" customWidth="1"/>
    <col min="4361" max="4608" width="8.140625" style="185"/>
    <col min="4609" max="4609" width="5.42578125" style="185" customWidth="1"/>
    <col min="4610" max="4610" width="6.7109375" style="185" customWidth="1"/>
    <col min="4611" max="4611" width="12" style="185" customWidth="1"/>
    <col min="4612" max="4612" width="36.42578125" style="185" customWidth="1"/>
    <col min="4613" max="4613" width="4.28515625" style="185" customWidth="1"/>
    <col min="4614" max="4614" width="8.7109375" style="185" customWidth="1"/>
    <col min="4615" max="4615" width="10.28515625" style="185" customWidth="1"/>
    <col min="4616" max="4616" width="16.42578125" style="185" customWidth="1"/>
    <col min="4617" max="4864" width="8.140625" style="185"/>
    <col min="4865" max="4865" width="5.42578125" style="185" customWidth="1"/>
    <col min="4866" max="4866" width="6.7109375" style="185" customWidth="1"/>
    <col min="4867" max="4867" width="12" style="185" customWidth="1"/>
    <col min="4868" max="4868" width="36.42578125" style="185" customWidth="1"/>
    <col min="4869" max="4869" width="4.28515625" style="185" customWidth="1"/>
    <col min="4870" max="4870" width="8.7109375" style="185" customWidth="1"/>
    <col min="4871" max="4871" width="10.28515625" style="185" customWidth="1"/>
    <col min="4872" max="4872" width="16.42578125" style="185" customWidth="1"/>
    <col min="4873" max="5120" width="8.140625" style="185"/>
    <col min="5121" max="5121" width="5.42578125" style="185" customWidth="1"/>
    <col min="5122" max="5122" width="6.7109375" style="185" customWidth="1"/>
    <col min="5123" max="5123" width="12" style="185" customWidth="1"/>
    <col min="5124" max="5124" width="36.42578125" style="185" customWidth="1"/>
    <col min="5125" max="5125" width="4.28515625" style="185" customWidth="1"/>
    <col min="5126" max="5126" width="8.7109375" style="185" customWidth="1"/>
    <col min="5127" max="5127" width="10.28515625" style="185" customWidth="1"/>
    <col min="5128" max="5128" width="16.42578125" style="185" customWidth="1"/>
    <col min="5129" max="5376" width="8.140625" style="185"/>
    <col min="5377" max="5377" width="5.42578125" style="185" customWidth="1"/>
    <col min="5378" max="5378" width="6.7109375" style="185" customWidth="1"/>
    <col min="5379" max="5379" width="12" style="185" customWidth="1"/>
    <col min="5380" max="5380" width="36.42578125" style="185" customWidth="1"/>
    <col min="5381" max="5381" width="4.28515625" style="185" customWidth="1"/>
    <col min="5382" max="5382" width="8.7109375" style="185" customWidth="1"/>
    <col min="5383" max="5383" width="10.28515625" style="185" customWidth="1"/>
    <col min="5384" max="5384" width="16.42578125" style="185" customWidth="1"/>
    <col min="5385" max="5632" width="8.140625" style="185"/>
    <col min="5633" max="5633" width="5.42578125" style="185" customWidth="1"/>
    <col min="5634" max="5634" width="6.7109375" style="185" customWidth="1"/>
    <col min="5635" max="5635" width="12" style="185" customWidth="1"/>
    <col min="5636" max="5636" width="36.42578125" style="185" customWidth="1"/>
    <col min="5637" max="5637" width="4.28515625" style="185" customWidth="1"/>
    <col min="5638" max="5638" width="8.7109375" style="185" customWidth="1"/>
    <col min="5639" max="5639" width="10.28515625" style="185" customWidth="1"/>
    <col min="5640" max="5640" width="16.42578125" style="185" customWidth="1"/>
    <col min="5641" max="5888" width="8.140625" style="185"/>
    <col min="5889" max="5889" width="5.42578125" style="185" customWidth="1"/>
    <col min="5890" max="5890" width="6.7109375" style="185" customWidth="1"/>
    <col min="5891" max="5891" width="12" style="185" customWidth="1"/>
    <col min="5892" max="5892" width="36.42578125" style="185" customWidth="1"/>
    <col min="5893" max="5893" width="4.28515625" style="185" customWidth="1"/>
    <col min="5894" max="5894" width="8.7109375" style="185" customWidth="1"/>
    <col min="5895" max="5895" width="10.28515625" style="185" customWidth="1"/>
    <col min="5896" max="5896" width="16.42578125" style="185" customWidth="1"/>
    <col min="5897" max="6144" width="8.140625" style="185"/>
    <col min="6145" max="6145" width="5.42578125" style="185" customWidth="1"/>
    <col min="6146" max="6146" width="6.7109375" style="185" customWidth="1"/>
    <col min="6147" max="6147" width="12" style="185" customWidth="1"/>
    <col min="6148" max="6148" width="36.42578125" style="185" customWidth="1"/>
    <col min="6149" max="6149" width="4.28515625" style="185" customWidth="1"/>
    <col min="6150" max="6150" width="8.7109375" style="185" customWidth="1"/>
    <col min="6151" max="6151" width="10.28515625" style="185" customWidth="1"/>
    <col min="6152" max="6152" width="16.42578125" style="185" customWidth="1"/>
    <col min="6153" max="6400" width="8.140625" style="185"/>
    <col min="6401" max="6401" width="5.42578125" style="185" customWidth="1"/>
    <col min="6402" max="6402" width="6.7109375" style="185" customWidth="1"/>
    <col min="6403" max="6403" width="12" style="185" customWidth="1"/>
    <col min="6404" max="6404" width="36.42578125" style="185" customWidth="1"/>
    <col min="6405" max="6405" width="4.28515625" style="185" customWidth="1"/>
    <col min="6406" max="6406" width="8.7109375" style="185" customWidth="1"/>
    <col min="6407" max="6407" width="10.28515625" style="185" customWidth="1"/>
    <col min="6408" max="6408" width="16.42578125" style="185" customWidth="1"/>
    <col min="6409" max="6656" width="8.140625" style="185"/>
    <col min="6657" max="6657" width="5.42578125" style="185" customWidth="1"/>
    <col min="6658" max="6658" width="6.7109375" style="185" customWidth="1"/>
    <col min="6659" max="6659" width="12" style="185" customWidth="1"/>
    <col min="6660" max="6660" width="36.42578125" style="185" customWidth="1"/>
    <col min="6661" max="6661" width="4.28515625" style="185" customWidth="1"/>
    <col min="6662" max="6662" width="8.7109375" style="185" customWidth="1"/>
    <col min="6663" max="6663" width="10.28515625" style="185" customWidth="1"/>
    <col min="6664" max="6664" width="16.42578125" style="185" customWidth="1"/>
    <col min="6665" max="6912" width="8.140625" style="185"/>
    <col min="6913" max="6913" width="5.42578125" style="185" customWidth="1"/>
    <col min="6914" max="6914" width="6.7109375" style="185" customWidth="1"/>
    <col min="6915" max="6915" width="12" style="185" customWidth="1"/>
    <col min="6916" max="6916" width="36.42578125" style="185" customWidth="1"/>
    <col min="6917" max="6917" width="4.28515625" style="185" customWidth="1"/>
    <col min="6918" max="6918" width="8.7109375" style="185" customWidth="1"/>
    <col min="6919" max="6919" width="10.28515625" style="185" customWidth="1"/>
    <col min="6920" max="6920" width="16.42578125" style="185" customWidth="1"/>
    <col min="6921" max="7168" width="8.140625" style="185"/>
    <col min="7169" max="7169" width="5.42578125" style="185" customWidth="1"/>
    <col min="7170" max="7170" width="6.7109375" style="185" customWidth="1"/>
    <col min="7171" max="7171" width="12" style="185" customWidth="1"/>
    <col min="7172" max="7172" width="36.42578125" style="185" customWidth="1"/>
    <col min="7173" max="7173" width="4.28515625" style="185" customWidth="1"/>
    <col min="7174" max="7174" width="8.7109375" style="185" customWidth="1"/>
    <col min="7175" max="7175" width="10.28515625" style="185" customWidth="1"/>
    <col min="7176" max="7176" width="16.42578125" style="185" customWidth="1"/>
    <col min="7177" max="7424" width="8.140625" style="185"/>
    <col min="7425" max="7425" width="5.42578125" style="185" customWidth="1"/>
    <col min="7426" max="7426" width="6.7109375" style="185" customWidth="1"/>
    <col min="7427" max="7427" width="12" style="185" customWidth="1"/>
    <col min="7428" max="7428" width="36.42578125" style="185" customWidth="1"/>
    <col min="7429" max="7429" width="4.28515625" style="185" customWidth="1"/>
    <col min="7430" max="7430" width="8.7109375" style="185" customWidth="1"/>
    <col min="7431" max="7431" width="10.28515625" style="185" customWidth="1"/>
    <col min="7432" max="7432" width="16.42578125" style="185" customWidth="1"/>
    <col min="7433" max="7680" width="8.140625" style="185"/>
    <col min="7681" max="7681" width="5.42578125" style="185" customWidth="1"/>
    <col min="7682" max="7682" width="6.7109375" style="185" customWidth="1"/>
    <col min="7683" max="7683" width="12" style="185" customWidth="1"/>
    <col min="7684" max="7684" width="36.42578125" style="185" customWidth="1"/>
    <col min="7685" max="7685" width="4.28515625" style="185" customWidth="1"/>
    <col min="7686" max="7686" width="8.7109375" style="185" customWidth="1"/>
    <col min="7687" max="7687" width="10.28515625" style="185" customWidth="1"/>
    <col min="7688" max="7688" width="16.42578125" style="185" customWidth="1"/>
    <col min="7689" max="7936" width="8.140625" style="185"/>
    <col min="7937" max="7937" width="5.42578125" style="185" customWidth="1"/>
    <col min="7938" max="7938" width="6.7109375" style="185" customWidth="1"/>
    <col min="7939" max="7939" width="12" style="185" customWidth="1"/>
    <col min="7940" max="7940" width="36.42578125" style="185" customWidth="1"/>
    <col min="7941" max="7941" width="4.28515625" style="185" customWidth="1"/>
    <col min="7942" max="7942" width="8.7109375" style="185" customWidth="1"/>
    <col min="7943" max="7943" width="10.28515625" style="185" customWidth="1"/>
    <col min="7944" max="7944" width="16.42578125" style="185" customWidth="1"/>
    <col min="7945" max="8192" width="8.140625" style="185"/>
    <col min="8193" max="8193" width="5.42578125" style="185" customWidth="1"/>
    <col min="8194" max="8194" width="6.7109375" style="185" customWidth="1"/>
    <col min="8195" max="8195" width="12" style="185" customWidth="1"/>
    <col min="8196" max="8196" width="36.42578125" style="185" customWidth="1"/>
    <col min="8197" max="8197" width="4.28515625" style="185" customWidth="1"/>
    <col min="8198" max="8198" width="8.7109375" style="185" customWidth="1"/>
    <col min="8199" max="8199" width="10.28515625" style="185" customWidth="1"/>
    <col min="8200" max="8200" width="16.42578125" style="185" customWidth="1"/>
    <col min="8201" max="8448" width="8.140625" style="185"/>
    <col min="8449" max="8449" width="5.42578125" style="185" customWidth="1"/>
    <col min="8450" max="8450" width="6.7109375" style="185" customWidth="1"/>
    <col min="8451" max="8451" width="12" style="185" customWidth="1"/>
    <col min="8452" max="8452" width="36.42578125" style="185" customWidth="1"/>
    <col min="8453" max="8453" width="4.28515625" style="185" customWidth="1"/>
    <col min="8454" max="8454" width="8.7109375" style="185" customWidth="1"/>
    <col min="8455" max="8455" width="10.28515625" style="185" customWidth="1"/>
    <col min="8456" max="8456" width="16.42578125" style="185" customWidth="1"/>
    <col min="8457" max="8704" width="8.140625" style="185"/>
    <col min="8705" max="8705" width="5.42578125" style="185" customWidth="1"/>
    <col min="8706" max="8706" width="6.7109375" style="185" customWidth="1"/>
    <col min="8707" max="8707" width="12" style="185" customWidth="1"/>
    <col min="8708" max="8708" width="36.42578125" style="185" customWidth="1"/>
    <col min="8709" max="8709" width="4.28515625" style="185" customWidth="1"/>
    <col min="8710" max="8710" width="8.7109375" style="185" customWidth="1"/>
    <col min="8711" max="8711" width="10.28515625" style="185" customWidth="1"/>
    <col min="8712" max="8712" width="16.42578125" style="185" customWidth="1"/>
    <col min="8713" max="8960" width="8.140625" style="185"/>
    <col min="8961" max="8961" width="5.42578125" style="185" customWidth="1"/>
    <col min="8962" max="8962" width="6.7109375" style="185" customWidth="1"/>
    <col min="8963" max="8963" width="12" style="185" customWidth="1"/>
    <col min="8964" max="8964" width="36.42578125" style="185" customWidth="1"/>
    <col min="8965" max="8965" width="4.28515625" style="185" customWidth="1"/>
    <col min="8966" max="8966" width="8.7109375" style="185" customWidth="1"/>
    <col min="8967" max="8967" width="10.28515625" style="185" customWidth="1"/>
    <col min="8968" max="8968" width="16.42578125" style="185" customWidth="1"/>
    <col min="8969" max="9216" width="8.140625" style="185"/>
    <col min="9217" max="9217" width="5.42578125" style="185" customWidth="1"/>
    <col min="9218" max="9218" width="6.7109375" style="185" customWidth="1"/>
    <col min="9219" max="9219" width="12" style="185" customWidth="1"/>
    <col min="9220" max="9220" width="36.42578125" style="185" customWidth="1"/>
    <col min="9221" max="9221" width="4.28515625" style="185" customWidth="1"/>
    <col min="9222" max="9222" width="8.7109375" style="185" customWidth="1"/>
    <col min="9223" max="9223" width="10.28515625" style="185" customWidth="1"/>
    <col min="9224" max="9224" width="16.42578125" style="185" customWidth="1"/>
    <col min="9225" max="9472" width="8.140625" style="185"/>
    <col min="9473" max="9473" width="5.42578125" style="185" customWidth="1"/>
    <col min="9474" max="9474" width="6.7109375" style="185" customWidth="1"/>
    <col min="9475" max="9475" width="12" style="185" customWidth="1"/>
    <col min="9476" max="9476" width="36.42578125" style="185" customWidth="1"/>
    <col min="9477" max="9477" width="4.28515625" style="185" customWidth="1"/>
    <col min="9478" max="9478" width="8.7109375" style="185" customWidth="1"/>
    <col min="9479" max="9479" width="10.28515625" style="185" customWidth="1"/>
    <col min="9480" max="9480" width="16.42578125" style="185" customWidth="1"/>
    <col min="9481" max="9728" width="8.140625" style="185"/>
    <col min="9729" max="9729" width="5.42578125" style="185" customWidth="1"/>
    <col min="9730" max="9730" width="6.7109375" style="185" customWidth="1"/>
    <col min="9731" max="9731" width="12" style="185" customWidth="1"/>
    <col min="9732" max="9732" width="36.42578125" style="185" customWidth="1"/>
    <col min="9733" max="9733" width="4.28515625" style="185" customWidth="1"/>
    <col min="9734" max="9734" width="8.7109375" style="185" customWidth="1"/>
    <col min="9735" max="9735" width="10.28515625" style="185" customWidth="1"/>
    <col min="9736" max="9736" width="16.42578125" style="185" customWidth="1"/>
    <col min="9737" max="9984" width="8.140625" style="185"/>
    <col min="9985" max="9985" width="5.42578125" style="185" customWidth="1"/>
    <col min="9986" max="9986" width="6.7109375" style="185" customWidth="1"/>
    <col min="9987" max="9987" width="12" style="185" customWidth="1"/>
    <col min="9988" max="9988" width="36.42578125" style="185" customWidth="1"/>
    <col min="9989" max="9989" width="4.28515625" style="185" customWidth="1"/>
    <col min="9990" max="9990" width="8.7109375" style="185" customWidth="1"/>
    <col min="9991" max="9991" width="10.28515625" style="185" customWidth="1"/>
    <col min="9992" max="9992" width="16.42578125" style="185" customWidth="1"/>
    <col min="9993" max="10240" width="8.140625" style="185"/>
    <col min="10241" max="10241" width="5.42578125" style="185" customWidth="1"/>
    <col min="10242" max="10242" width="6.7109375" style="185" customWidth="1"/>
    <col min="10243" max="10243" width="12" style="185" customWidth="1"/>
    <col min="10244" max="10244" width="36.42578125" style="185" customWidth="1"/>
    <col min="10245" max="10245" width="4.28515625" style="185" customWidth="1"/>
    <col min="10246" max="10246" width="8.7109375" style="185" customWidth="1"/>
    <col min="10247" max="10247" width="10.28515625" style="185" customWidth="1"/>
    <col min="10248" max="10248" width="16.42578125" style="185" customWidth="1"/>
    <col min="10249" max="10496" width="8.140625" style="185"/>
    <col min="10497" max="10497" width="5.42578125" style="185" customWidth="1"/>
    <col min="10498" max="10498" width="6.7109375" style="185" customWidth="1"/>
    <col min="10499" max="10499" width="12" style="185" customWidth="1"/>
    <col min="10500" max="10500" width="36.42578125" style="185" customWidth="1"/>
    <col min="10501" max="10501" width="4.28515625" style="185" customWidth="1"/>
    <col min="10502" max="10502" width="8.7109375" style="185" customWidth="1"/>
    <col min="10503" max="10503" width="10.28515625" style="185" customWidth="1"/>
    <col min="10504" max="10504" width="16.42578125" style="185" customWidth="1"/>
    <col min="10505" max="10752" width="8.140625" style="185"/>
    <col min="10753" max="10753" width="5.42578125" style="185" customWidth="1"/>
    <col min="10754" max="10754" width="6.7109375" style="185" customWidth="1"/>
    <col min="10755" max="10755" width="12" style="185" customWidth="1"/>
    <col min="10756" max="10756" width="36.42578125" style="185" customWidth="1"/>
    <col min="10757" max="10757" width="4.28515625" style="185" customWidth="1"/>
    <col min="10758" max="10758" width="8.7109375" style="185" customWidth="1"/>
    <col min="10759" max="10759" width="10.28515625" style="185" customWidth="1"/>
    <col min="10760" max="10760" width="16.42578125" style="185" customWidth="1"/>
    <col min="10761" max="11008" width="8.140625" style="185"/>
    <col min="11009" max="11009" width="5.42578125" style="185" customWidth="1"/>
    <col min="11010" max="11010" width="6.7109375" style="185" customWidth="1"/>
    <col min="11011" max="11011" width="12" style="185" customWidth="1"/>
    <col min="11012" max="11012" width="36.42578125" style="185" customWidth="1"/>
    <col min="11013" max="11013" width="4.28515625" style="185" customWidth="1"/>
    <col min="11014" max="11014" width="8.7109375" style="185" customWidth="1"/>
    <col min="11015" max="11015" width="10.28515625" style="185" customWidth="1"/>
    <col min="11016" max="11016" width="16.42578125" style="185" customWidth="1"/>
    <col min="11017" max="11264" width="8.140625" style="185"/>
    <col min="11265" max="11265" width="5.42578125" style="185" customWidth="1"/>
    <col min="11266" max="11266" width="6.7109375" style="185" customWidth="1"/>
    <col min="11267" max="11267" width="12" style="185" customWidth="1"/>
    <col min="11268" max="11268" width="36.42578125" style="185" customWidth="1"/>
    <col min="11269" max="11269" width="4.28515625" style="185" customWidth="1"/>
    <col min="11270" max="11270" width="8.7109375" style="185" customWidth="1"/>
    <col min="11271" max="11271" width="10.28515625" style="185" customWidth="1"/>
    <col min="11272" max="11272" width="16.42578125" style="185" customWidth="1"/>
    <col min="11273" max="11520" width="8.140625" style="185"/>
    <col min="11521" max="11521" width="5.42578125" style="185" customWidth="1"/>
    <col min="11522" max="11522" width="6.7109375" style="185" customWidth="1"/>
    <col min="11523" max="11523" width="12" style="185" customWidth="1"/>
    <col min="11524" max="11524" width="36.42578125" style="185" customWidth="1"/>
    <col min="11525" max="11525" width="4.28515625" style="185" customWidth="1"/>
    <col min="11526" max="11526" width="8.7109375" style="185" customWidth="1"/>
    <col min="11527" max="11527" width="10.28515625" style="185" customWidth="1"/>
    <col min="11528" max="11528" width="16.42578125" style="185" customWidth="1"/>
    <col min="11529" max="11776" width="8.140625" style="185"/>
    <col min="11777" max="11777" width="5.42578125" style="185" customWidth="1"/>
    <col min="11778" max="11778" width="6.7109375" style="185" customWidth="1"/>
    <col min="11779" max="11779" width="12" style="185" customWidth="1"/>
    <col min="11780" max="11780" width="36.42578125" style="185" customWidth="1"/>
    <col min="11781" max="11781" width="4.28515625" style="185" customWidth="1"/>
    <col min="11782" max="11782" width="8.7109375" style="185" customWidth="1"/>
    <col min="11783" max="11783" width="10.28515625" style="185" customWidth="1"/>
    <col min="11784" max="11784" width="16.42578125" style="185" customWidth="1"/>
    <col min="11785" max="12032" width="8.140625" style="185"/>
    <col min="12033" max="12033" width="5.42578125" style="185" customWidth="1"/>
    <col min="12034" max="12034" width="6.7109375" style="185" customWidth="1"/>
    <col min="12035" max="12035" width="12" style="185" customWidth="1"/>
    <col min="12036" max="12036" width="36.42578125" style="185" customWidth="1"/>
    <col min="12037" max="12037" width="4.28515625" style="185" customWidth="1"/>
    <col min="12038" max="12038" width="8.7109375" style="185" customWidth="1"/>
    <col min="12039" max="12039" width="10.28515625" style="185" customWidth="1"/>
    <col min="12040" max="12040" width="16.42578125" style="185" customWidth="1"/>
    <col min="12041" max="12288" width="8.140625" style="185"/>
    <col min="12289" max="12289" width="5.42578125" style="185" customWidth="1"/>
    <col min="12290" max="12290" width="6.7109375" style="185" customWidth="1"/>
    <col min="12291" max="12291" width="12" style="185" customWidth="1"/>
    <col min="12292" max="12292" width="36.42578125" style="185" customWidth="1"/>
    <col min="12293" max="12293" width="4.28515625" style="185" customWidth="1"/>
    <col min="12294" max="12294" width="8.7109375" style="185" customWidth="1"/>
    <col min="12295" max="12295" width="10.28515625" style="185" customWidth="1"/>
    <col min="12296" max="12296" width="16.42578125" style="185" customWidth="1"/>
    <col min="12297" max="12544" width="8.140625" style="185"/>
    <col min="12545" max="12545" width="5.42578125" style="185" customWidth="1"/>
    <col min="12546" max="12546" width="6.7109375" style="185" customWidth="1"/>
    <col min="12547" max="12547" width="12" style="185" customWidth="1"/>
    <col min="12548" max="12548" width="36.42578125" style="185" customWidth="1"/>
    <col min="12549" max="12549" width="4.28515625" style="185" customWidth="1"/>
    <col min="12550" max="12550" width="8.7109375" style="185" customWidth="1"/>
    <col min="12551" max="12551" width="10.28515625" style="185" customWidth="1"/>
    <col min="12552" max="12552" width="16.42578125" style="185" customWidth="1"/>
    <col min="12553" max="12800" width="8.140625" style="185"/>
    <col min="12801" max="12801" width="5.42578125" style="185" customWidth="1"/>
    <col min="12802" max="12802" width="6.7109375" style="185" customWidth="1"/>
    <col min="12803" max="12803" width="12" style="185" customWidth="1"/>
    <col min="12804" max="12804" width="36.42578125" style="185" customWidth="1"/>
    <col min="12805" max="12805" width="4.28515625" style="185" customWidth="1"/>
    <col min="12806" max="12806" width="8.7109375" style="185" customWidth="1"/>
    <col min="12807" max="12807" width="10.28515625" style="185" customWidth="1"/>
    <col min="12808" max="12808" width="16.42578125" style="185" customWidth="1"/>
    <col min="12809" max="13056" width="8.140625" style="185"/>
    <col min="13057" max="13057" width="5.42578125" style="185" customWidth="1"/>
    <col min="13058" max="13058" width="6.7109375" style="185" customWidth="1"/>
    <col min="13059" max="13059" width="12" style="185" customWidth="1"/>
    <col min="13060" max="13060" width="36.42578125" style="185" customWidth="1"/>
    <col min="13061" max="13061" width="4.28515625" style="185" customWidth="1"/>
    <col min="13062" max="13062" width="8.7109375" style="185" customWidth="1"/>
    <col min="13063" max="13063" width="10.28515625" style="185" customWidth="1"/>
    <col min="13064" max="13064" width="16.42578125" style="185" customWidth="1"/>
    <col min="13065" max="13312" width="8.140625" style="185"/>
    <col min="13313" max="13313" width="5.42578125" style="185" customWidth="1"/>
    <col min="13314" max="13314" width="6.7109375" style="185" customWidth="1"/>
    <col min="13315" max="13315" width="12" style="185" customWidth="1"/>
    <col min="13316" max="13316" width="36.42578125" style="185" customWidth="1"/>
    <col min="13317" max="13317" width="4.28515625" style="185" customWidth="1"/>
    <col min="13318" max="13318" width="8.7109375" style="185" customWidth="1"/>
    <col min="13319" max="13319" width="10.28515625" style="185" customWidth="1"/>
    <col min="13320" max="13320" width="16.42578125" style="185" customWidth="1"/>
    <col min="13321" max="13568" width="8.140625" style="185"/>
    <col min="13569" max="13569" width="5.42578125" style="185" customWidth="1"/>
    <col min="13570" max="13570" width="6.7109375" style="185" customWidth="1"/>
    <col min="13571" max="13571" width="12" style="185" customWidth="1"/>
    <col min="13572" max="13572" width="36.42578125" style="185" customWidth="1"/>
    <col min="13573" max="13573" width="4.28515625" style="185" customWidth="1"/>
    <col min="13574" max="13574" width="8.7109375" style="185" customWidth="1"/>
    <col min="13575" max="13575" width="10.28515625" style="185" customWidth="1"/>
    <col min="13576" max="13576" width="16.42578125" style="185" customWidth="1"/>
    <col min="13577" max="13824" width="8.140625" style="185"/>
    <col min="13825" max="13825" width="5.42578125" style="185" customWidth="1"/>
    <col min="13826" max="13826" width="6.7109375" style="185" customWidth="1"/>
    <col min="13827" max="13827" width="12" style="185" customWidth="1"/>
    <col min="13828" max="13828" width="36.42578125" style="185" customWidth="1"/>
    <col min="13829" max="13829" width="4.28515625" style="185" customWidth="1"/>
    <col min="13830" max="13830" width="8.7109375" style="185" customWidth="1"/>
    <col min="13831" max="13831" width="10.28515625" style="185" customWidth="1"/>
    <col min="13832" max="13832" width="16.42578125" style="185" customWidth="1"/>
    <col min="13833" max="14080" width="8.140625" style="185"/>
    <col min="14081" max="14081" width="5.42578125" style="185" customWidth="1"/>
    <col min="14082" max="14082" width="6.7109375" style="185" customWidth="1"/>
    <col min="14083" max="14083" width="12" style="185" customWidth="1"/>
    <col min="14084" max="14084" width="36.42578125" style="185" customWidth="1"/>
    <col min="14085" max="14085" width="4.28515625" style="185" customWidth="1"/>
    <col min="14086" max="14086" width="8.7109375" style="185" customWidth="1"/>
    <col min="14087" max="14087" width="10.28515625" style="185" customWidth="1"/>
    <col min="14088" max="14088" width="16.42578125" style="185" customWidth="1"/>
    <col min="14089" max="14336" width="8.140625" style="185"/>
    <col min="14337" max="14337" width="5.42578125" style="185" customWidth="1"/>
    <col min="14338" max="14338" width="6.7109375" style="185" customWidth="1"/>
    <col min="14339" max="14339" width="12" style="185" customWidth="1"/>
    <col min="14340" max="14340" width="36.42578125" style="185" customWidth="1"/>
    <col min="14341" max="14341" width="4.28515625" style="185" customWidth="1"/>
    <col min="14342" max="14342" width="8.7109375" style="185" customWidth="1"/>
    <col min="14343" max="14343" width="10.28515625" style="185" customWidth="1"/>
    <col min="14344" max="14344" width="16.42578125" style="185" customWidth="1"/>
    <col min="14345" max="14592" width="8.140625" style="185"/>
    <col min="14593" max="14593" width="5.42578125" style="185" customWidth="1"/>
    <col min="14594" max="14594" width="6.7109375" style="185" customWidth="1"/>
    <col min="14595" max="14595" width="12" style="185" customWidth="1"/>
    <col min="14596" max="14596" width="36.42578125" style="185" customWidth="1"/>
    <col min="14597" max="14597" width="4.28515625" style="185" customWidth="1"/>
    <col min="14598" max="14598" width="8.7109375" style="185" customWidth="1"/>
    <col min="14599" max="14599" width="10.28515625" style="185" customWidth="1"/>
    <col min="14600" max="14600" width="16.42578125" style="185" customWidth="1"/>
    <col min="14601" max="14848" width="8.140625" style="185"/>
    <col min="14849" max="14849" width="5.42578125" style="185" customWidth="1"/>
    <col min="14850" max="14850" width="6.7109375" style="185" customWidth="1"/>
    <col min="14851" max="14851" width="12" style="185" customWidth="1"/>
    <col min="14852" max="14852" width="36.42578125" style="185" customWidth="1"/>
    <col min="14853" max="14853" width="4.28515625" style="185" customWidth="1"/>
    <col min="14854" max="14854" width="8.7109375" style="185" customWidth="1"/>
    <col min="14855" max="14855" width="10.28515625" style="185" customWidth="1"/>
    <col min="14856" max="14856" width="16.42578125" style="185" customWidth="1"/>
    <col min="14857" max="15104" width="8.140625" style="185"/>
    <col min="15105" max="15105" width="5.42578125" style="185" customWidth="1"/>
    <col min="15106" max="15106" width="6.7109375" style="185" customWidth="1"/>
    <col min="15107" max="15107" width="12" style="185" customWidth="1"/>
    <col min="15108" max="15108" width="36.42578125" style="185" customWidth="1"/>
    <col min="15109" max="15109" width="4.28515625" style="185" customWidth="1"/>
    <col min="15110" max="15110" width="8.7109375" style="185" customWidth="1"/>
    <col min="15111" max="15111" width="10.28515625" style="185" customWidth="1"/>
    <col min="15112" max="15112" width="16.42578125" style="185" customWidth="1"/>
    <col min="15113" max="15360" width="8.140625" style="185"/>
    <col min="15361" max="15361" width="5.42578125" style="185" customWidth="1"/>
    <col min="15362" max="15362" width="6.7109375" style="185" customWidth="1"/>
    <col min="15363" max="15363" width="12" style="185" customWidth="1"/>
    <col min="15364" max="15364" width="36.42578125" style="185" customWidth="1"/>
    <col min="15365" max="15365" width="4.28515625" style="185" customWidth="1"/>
    <col min="15366" max="15366" width="8.7109375" style="185" customWidth="1"/>
    <col min="15367" max="15367" width="10.28515625" style="185" customWidth="1"/>
    <col min="15368" max="15368" width="16.42578125" style="185" customWidth="1"/>
    <col min="15369" max="15616" width="8.140625" style="185"/>
    <col min="15617" max="15617" width="5.42578125" style="185" customWidth="1"/>
    <col min="15618" max="15618" width="6.7109375" style="185" customWidth="1"/>
    <col min="15619" max="15619" width="12" style="185" customWidth="1"/>
    <col min="15620" max="15620" width="36.42578125" style="185" customWidth="1"/>
    <col min="15621" max="15621" width="4.28515625" style="185" customWidth="1"/>
    <col min="15622" max="15622" width="8.7109375" style="185" customWidth="1"/>
    <col min="15623" max="15623" width="10.28515625" style="185" customWidth="1"/>
    <col min="15624" max="15624" width="16.42578125" style="185" customWidth="1"/>
    <col min="15625" max="15872" width="8.140625" style="185"/>
    <col min="15873" max="15873" width="5.42578125" style="185" customWidth="1"/>
    <col min="15874" max="15874" width="6.7109375" style="185" customWidth="1"/>
    <col min="15875" max="15875" width="12" style="185" customWidth="1"/>
    <col min="15876" max="15876" width="36.42578125" style="185" customWidth="1"/>
    <col min="15877" max="15877" width="4.28515625" style="185" customWidth="1"/>
    <col min="15878" max="15878" width="8.7109375" style="185" customWidth="1"/>
    <col min="15879" max="15879" width="10.28515625" style="185" customWidth="1"/>
    <col min="15880" max="15880" width="16.42578125" style="185" customWidth="1"/>
    <col min="15881" max="16128" width="8.140625" style="185"/>
    <col min="16129" max="16129" width="5.42578125" style="185" customWidth="1"/>
    <col min="16130" max="16130" width="6.7109375" style="185" customWidth="1"/>
    <col min="16131" max="16131" width="12" style="185" customWidth="1"/>
    <col min="16132" max="16132" width="36.42578125" style="185" customWidth="1"/>
    <col min="16133" max="16133" width="4.28515625" style="185" customWidth="1"/>
    <col min="16134" max="16134" width="8.7109375" style="185" customWidth="1"/>
    <col min="16135" max="16135" width="10.28515625" style="185" customWidth="1"/>
    <col min="16136" max="16136" width="16.42578125" style="185" customWidth="1"/>
    <col min="16137" max="16384" width="8.140625" style="185"/>
  </cols>
  <sheetData>
    <row r="1" spans="1:8" ht="27.75" customHeight="1" x14ac:dyDescent="0.2">
      <c r="A1" s="437" t="s">
        <v>867</v>
      </c>
      <c r="B1" s="437"/>
      <c r="C1" s="437"/>
      <c r="D1" s="437"/>
      <c r="E1" s="437"/>
      <c r="F1" s="437"/>
      <c r="G1" s="437"/>
      <c r="H1" s="437"/>
    </row>
    <row r="2" spans="1:8" ht="12.75" customHeight="1" x14ac:dyDescent="0.2">
      <c r="A2" s="186" t="s">
        <v>868</v>
      </c>
      <c r="B2" s="186"/>
      <c r="C2" s="186"/>
      <c r="D2" s="186"/>
      <c r="E2" s="186"/>
      <c r="F2" s="186"/>
      <c r="G2" s="186"/>
      <c r="H2" s="186"/>
    </row>
    <row r="3" spans="1:8" ht="12.75" customHeight="1" x14ac:dyDescent="0.2">
      <c r="A3" s="186" t="s">
        <v>1673</v>
      </c>
      <c r="B3" s="186"/>
      <c r="C3" s="186"/>
      <c r="D3" s="186"/>
      <c r="E3" s="186"/>
      <c r="F3" s="186"/>
      <c r="G3" s="186"/>
      <c r="H3" s="186"/>
    </row>
    <row r="4" spans="1:8" ht="13.5" customHeight="1" x14ac:dyDescent="0.2">
      <c r="A4" s="187"/>
      <c r="B4" s="186"/>
      <c r="C4" s="187"/>
      <c r="D4" s="186"/>
      <c r="E4" s="186"/>
      <c r="F4" s="186"/>
      <c r="G4" s="186"/>
      <c r="H4" s="186"/>
    </row>
    <row r="5" spans="1:8" ht="6.75" customHeight="1" x14ac:dyDescent="0.2">
      <c r="A5" s="188"/>
      <c r="B5" s="189"/>
      <c r="C5" s="190"/>
      <c r="D5" s="189"/>
      <c r="E5" s="189"/>
      <c r="F5" s="191"/>
      <c r="G5" s="192"/>
      <c r="H5" s="192"/>
    </row>
    <row r="6" spans="1:8" ht="12.75" customHeight="1" x14ac:dyDescent="0.2">
      <c r="A6" s="193" t="s">
        <v>870</v>
      </c>
      <c r="B6" s="193"/>
      <c r="C6" s="193"/>
      <c r="D6" s="193"/>
      <c r="E6" s="193"/>
      <c r="F6" s="193"/>
      <c r="G6" s="193"/>
      <c r="H6" s="193"/>
    </row>
    <row r="7" spans="1:8" ht="13.5" customHeight="1" x14ac:dyDescent="0.2">
      <c r="A7" s="193" t="s">
        <v>871</v>
      </c>
      <c r="B7" s="193"/>
      <c r="C7" s="193"/>
      <c r="D7" s="193"/>
      <c r="E7" s="193"/>
      <c r="F7" s="193"/>
      <c r="G7" s="193" t="s">
        <v>872</v>
      </c>
      <c r="H7" s="193"/>
    </row>
    <row r="8" spans="1:8" ht="13.5" customHeight="1" x14ac:dyDescent="0.2">
      <c r="A8" s="193" t="s">
        <v>873</v>
      </c>
      <c r="B8" s="194"/>
      <c r="C8" s="194"/>
      <c r="D8" s="194"/>
      <c r="E8" s="194"/>
      <c r="F8" s="195"/>
      <c r="G8" s="193" t="s">
        <v>874</v>
      </c>
      <c r="H8" s="196"/>
    </row>
    <row r="9" spans="1:8" ht="6" customHeight="1" thickBot="1" x14ac:dyDescent="0.25">
      <c r="A9" s="197"/>
      <c r="B9" s="197"/>
      <c r="C9" s="197"/>
      <c r="D9" s="197"/>
      <c r="E9" s="197"/>
      <c r="F9" s="197"/>
      <c r="G9" s="197"/>
      <c r="H9" s="197"/>
    </row>
    <row r="10" spans="1:8" ht="25.5" customHeight="1" thickBot="1" x14ac:dyDescent="0.25">
      <c r="A10" s="198" t="s">
        <v>875</v>
      </c>
      <c r="B10" s="198" t="s">
        <v>876</v>
      </c>
      <c r="C10" s="198" t="s">
        <v>877</v>
      </c>
      <c r="D10" s="198" t="s">
        <v>878</v>
      </c>
      <c r="E10" s="198" t="s">
        <v>133</v>
      </c>
      <c r="F10" s="198" t="s">
        <v>879</v>
      </c>
      <c r="G10" s="198" t="s">
        <v>880</v>
      </c>
      <c r="H10" s="198" t="s">
        <v>1</v>
      </c>
    </row>
    <row r="11" spans="1:8" ht="12.75" hidden="1" customHeight="1" x14ac:dyDescent="0.2">
      <c r="A11" s="198" t="s">
        <v>55</v>
      </c>
      <c r="B11" s="198" t="s">
        <v>57</v>
      </c>
      <c r="C11" s="198" t="s">
        <v>59</v>
      </c>
      <c r="D11" s="198" t="s">
        <v>63</v>
      </c>
      <c r="E11" s="198" t="s">
        <v>65</v>
      </c>
      <c r="F11" s="198" t="s">
        <v>881</v>
      </c>
      <c r="G11" s="198" t="s">
        <v>882</v>
      </c>
      <c r="H11" s="198" t="s">
        <v>883</v>
      </c>
    </row>
    <row r="12" spans="1:8" ht="4.5" customHeight="1" x14ac:dyDescent="0.2">
      <c r="A12" s="197"/>
      <c r="B12" s="197"/>
      <c r="C12" s="197"/>
      <c r="D12" s="197"/>
      <c r="E12" s="197"/>
      <c r="F12" s="197"/>
      <c r="G12" s="197"/>
      <c r="H12" s="197"/>
    </row>
    <row r="13" spans="1:8" ht="30.75" customHeight="1" x14ac:dyDescent="0.25">
      <c r="A13" s="199"/>
      <c r="B13" s="200"/>
      <c r="C13" s="200" t="s">
        <v>24</v>
      </c>
      <c r="D13" s="200" t="s">
        <v>884</v>
      </c>
      <c r="E13" s="200"/>
      <c r="F13" s="201"/>
      <c r="G13" s="202"/>
      <c r="H13" s="202">
        <f>SUM(H14,H35,H38)</f>
        <v>0</v>
      </c>
    </row>
    <row r="14" spans="1:8" ht="28.5" customHeight="1" x14ac:dyDescent="0.2">
      <c r="A14" s="203"/>
      <c r="B14" s="204"/>
      <c r="C14" s="204" t="s">
        <v>1674</v>
      </c>
      <c r="D14" s="204" t="s">
        <v>1675</v>
      </c>
      <c r="E14" s="204"/>
      <c r="F14" s="205"/>
      <c r="G14" s="206"/>
      <c r="H14" s="206">
        <f>SUM(H15:H34)</f>
        <v>0</v>
      </c>
    </row>
    <row r="15" spans="1:8" ht="13.5" customHeight="1" x14ac:dyDescent="0.2">
      <c r="A15" s="207">
        <v>1</v>
      </c>
      <c r="B15" s="208" t="s">
        <v>888</v>
      </c>
      <c r="C15" s="208" t="s">
        <v>1676</v>
      </c>
      <c r="D15" s="208" t="s">
        <v>1677</v>
      </c>
      <c r="E15" s="208" t="s">
        <v>197</v>
      </c>
      <c r="F15" s="209">
        <v>4</v>
      </c>
      <c r="G15" s="210"/>
      <c r="H15" s="210">
        <f>F15*G15</f>
        <v>0</v>
      </c>
    </row>
    <row r="16" spans="1:8" ht="35.25" customHeight="1" x14ac:dyDescent="0.2">
      <c r="A16" s="211"/>
      <c r="B16" s="212"/>
      <c r="C16" s="212"/>
      <c r="D16" s="212" t="s">
        <v>1714</v>
      </c>
      <c r="E16" s="212"/>
      <c r="F16" s="213"/>
      <c r="G16" s="214"/>
      <c r="H16" s="214"/>
    </row>
    <row r="17" spans="1:8" ht="13.5" customHeight="1" x14ac:dyDescent="0.2">
      <c r="A17" s="207">
        <v>2</v>
      </c>
      <c r="B17" s="208" t="s">
        <v>888</v>
      </c>
      <c r="C17" s="208" t="s">
        <v>1678</v>
      </c>
      <c r="D17" s="208" t="s">
        <v>1679</v>
      </c>
      <c r="E17" s="208" t="s">
        <v>197</v>
      </c>
      <c r="F17" s="209">
        <v>1</v>
      </c>
      <c r="G17" s="210"/>
      <c r="H17" s="210">
        <f>F17*G17</f>
        <v>0</v>
      </c>
    </row>
    <row r="18" spans="1:8" ht="13.5" customHeight="1" x14ac:dyDescent="0.2">
      <c r="A18" s="207">
        <v>6</v>
      </c>
      <c r="B18" s="208" t="s">
        <v>888</v>
      </c>
      <c r="C18" s="208" t="s">
        <v>1680</v>
      </c>
      <c r="D18" s="208" t="s">
        <v>1681</v>
      </c>
      <c r="E18" s="208" t="s">
        <v>197</v>
      </c>
      <c r="F18" s="209">
        <v>4</v>
      </c>
      <c r="G18" s="210"/>
      <c r="H18" s="210">
        <f t="shared" ref="H18:H20" si="0">F18*G18</f>
        <v>0</v>
      </c>
    </row>
    <row r="19" spans="1:8" ht="13.5" customHeight="1" x14ac:dyDescent="0.2">
      <c r="A19" s="207">
        <v>7</v>
      </c>
      <c r="B19" s="208" t="s">
        <v>888</v>
      </c>
      <c r="C19" s="208" t="s">
        <v>1682</v>
      </c>
      <c r="D19" s="208" t="s">
        <v>1683</v>
      </c>
      <c r="E19" s="208" t="s">
        <v>913</v>
      </c>
      <c r="F19" s="209">
        <v>8</v>
      </c>
      <c r="G19" s="210"/>
      <c r="H19" s="210">
        <f t="shared" si="0"/>
        <v>0</v>
      </c>
    </row>
    <row r="20" spans="1:8" ht="13.5" customHeight="1" x14ac:dyDescent="0.2">
      <c r="A20" s="207">
        <v>8</v>
      </c>
      <c r="B20" s="208" t="s">
        <v>888</v>
      </c>
      <c r="C20" s="208" t="s">
        <v>1684</v>
      </c>
      <c r="D20" s="208" t="s">
        <v>1685</v>
      </c>
      <c r="E20" s="208" t="s">
        <v>913</v>
      </c>
      <c r="F20" s="209">
        <v>2</v>
      </c>
      <c r="G20" s="210"/>
      <c r="H20" s="210">
        <f t="shared" si="0"/>
        <v>0</v>
      </c>
    </row>
    <row r="21" spans="1:8" ht="12" customHeight="1" x14ac:dyDescent="0.2">
      <c r="A21" s="211"/>
      <c r="B21" s="212"/>
      <c r="C21" s="212"/>
      <c r="D21" s="212" t="s">
        <v>1686</v>
      </c>
      <c r="E21" s="212"/>
      <c r="F21" s="213"/>
      <c r="G21" s="214"/>
      <c r="H21" s="214"/>
    </row>
    <row r="22" spans="1:8" ht="13.5" customHeight="1" x14ac:dyDescent="0.2">
      <c r="A22" s="207">
        <v>11</v>
      </c>
      <c r="B22" s="208" t="s">
        <v>888</v>
      </c>
      <c r="C22" s="208" t="s">
        <v>1687</v>
      </c>
      <c r="D22" s="208" t="s">
        <v>1688</v>
      </c>
      <c r="E22" s="208" t="s">
        <v>913</v>
      </c>
      <c r="F22" s="209">
        <v>4</v>
      </c>
      <c r="G22" s="210"/>
      <c r="H22" s="210">
        <f>F22*G22</f>
        <v>0</v>
      </c>
    </row>
    <row r="23" spans="1:8" ht="12" customHeight="1" x14ac:dyDescent="0.2">
      <c r="A23" s="211"/>
      <c r="B23" s="212"/>
      <c r="C23" s="212"/>
      <c r="D23" s="212" t="s">
        <v>1689</v>
      </c>
      <c r="E23" s="212"/>
      <c r="F23" s="213"/>
      <c r="G23" s="214"/>
      <c r="H23" s="214"/>
    </row>
    <row r="24" spans="1:8" ht="13.5" customHeight="1" x14ac:dyDescent="0.2">
      <c r="A24" s="207">
        <v>15</v>
      </c>
      <c r="B24" s="208" t="s">
        <v>888</v>
      </c>
      <c r="C24" s="208" t="s">
        <v>1690</v>
      </c>
      <c r="D24" s="208" t="s">
        <v>1691</v>
      </c>
      <c r="E24" s="208" t="s">
        <v>197</v>
      </c>
      <c r="F24" s="209">
        <v>8</v>
      </c>
      <c r="G24" s="210"/>
      <c r="H24" s="210">
        <f>F24*G24</f>
        <v>0</v>
      </c>
    </row>
    <row r="25" spans="1:8" ht="12" customHeight="1" x14ac:dyDescent="0.2">
      <c r="A25" s="211"/>
      <c r="B25" s="212"/>
      <c r="C25" s="212"/>
      <c r="D25" s="212" t="s">
        <v>1692</v>
      </c>
      <c r="E25" s="212"/>
      <c r="F25" s="213"/>
      <c r="G25" s="214"/>
      <c r="H25" s="214"/>
    </row>
    <row r="26" spans="1:8" ht="13.5" customHeight="1" x14ac:dyDescent="0.2">
      <c r="A26" s="207">
        <v>4</v>
      </c>
      <c r="B26" s="208" t="s">
        <v>1674</v>
      </c>
      <c r="C26" s="208" t="s">
        <v>1693</v>
      </c>
      <c r="D26" s="208" t="s">
        <v>1694</v>
      </c>
      <c r="E26" s="208" t="s">
        <v>217</v>
      </c>
      <c r="F26" s="209">
        <v>4</v>
      </c>
      <c r="G26" s="210"/>
      <c r="H26" s="210">
        <f>F26*G26</f>
        <v>0</v>
      </c>
    </row>
    <row r="27" spans="1:8" ht="30" customHeight="1" x14ac:dyDescent="0.2">
      <c r="A27" s="211"/>
      <c r="B27" s="212"/>
      <c r="C27" s="212"/>
      <c r="D27" s="212" t="s">
        <v>1695</v>
      </c>
      <c r="E27" s="212"/>
      <c r="F27" s="213"/>
      <c r="G27" s="214"/>
      <c r="H27" s="214"/>
    </row>
    <row r="28" spans="1:8" ht="24" customHeight="1" x14ac:dyDescent="0.2">
      <c r="A28" s="207">
        <v>3</v>
      </c>
      <c r="B28" s="208" t="s">
        <v>1674</v>
      </c>
      <c r="C28" s="208" t="s">
        <v>1696</v>
      </c>
      <c r="D28" s="208" t="s">
        <v>1697</v>
      </c>
      <c r="E28" s="208" t="s">
        <v>185</v>
      </c>
      <c r="F28" s="209">
        <v>10</v>
      </c>
      <c r="G28" s="210"/>
      <c r="H28" s="210">
        <f>F28*G28</f>
        <v>0</v>
      </c>
    </row>
    <row r="29" spans="1:8" ht="12" customHeight="1" x14ac:dyDescent="0.2">
      <c r="A29" s="211"/>
      <c r="B29" s="212"/>
      <c r="C29" s="212"/>
      <c r="D29" s="212" t="s">
        <v>1698</v>
      </c>
      <c r="E29" s="212"/>
      <c r="F29" s="213"/>
      <c r="G29" s="214"/>
      <c r="H29" s="214"/>
    </row>
    <row r="30" spans="1:8" ht="24" customHeight="1" x14ac:dyDescent="0.2">
      <c r="A30" s="207">
        <v>5</v>
      </c>
      <c r="B30" s="208" t="s">
        <v>1674</v>
      </c>
      <c r="C30" s="208" t="s">
        <v>1699</v>
      </c>
      <c r="D30" s="208" t="s">
        <v>1700</v>
      </c>
      <c r="E30" s="208" t="s">
        <v>185</v>
      </c>
      <c r="F30" s="209">
        <v>8</v>
      </c>
      <c r="G30" s="210"/>
      <c r="H30" s="210">
        <f>F30*G30</f>
        <v>0</v>
      </c>
    </row>
    <row r="31" spans="1:8" ht="12" customHeight="1" x14ac:dyDescent="0.2">
      <c r="A31" s="211"/>
      <c r="B31" s="212"/>
      <c r="C31" s="212"/>
      <c r="D31" s="212" t="s">
        <v>1701</v>
      </c>
      <c r="E31" s="212"/>
      <c r="F31" s="213"/>
      <c r="G31" s="214"/>
      <c r="H31" s="214"/>
    </row>
    <row r="32" spans="1:8" ht="24" customHeight="1" x14ac:dyDescent="0.2">
      <c r="A32" s="207">
        <v>9</v>
      </c>
      <c r="B32" s="208" t="s">
        <v>1674</v>
      </c>
      <c r="C32" s="208" t="s">
        <v>1702</v>
      </c>
      <c r="D32" s="208" t="s">
        <v>1703</v>
      </c>
      <c r="E32" s="208" t="s">
        <v>185</v>
      </c>
      <c r="F32" s="209">
        <v>5</v>
      </c>
      <c r="G32" s="210"/>
      <c r="H32" s="210">
        <f>F32*G32</f>
        <v>0</v>
      </c>
    </row>
    <row r="33" spans="1:8" ht="12" customHeight="1" x14ac:dyDescent="0.2">
      <c r="A33" s="211"/>
      <c r="B33" s="212"/>
      <c r="C33" s="212"/>
      <c r="D33" s="212" t="s">
        <v>1704</v>
      </c>
      <c r="E33" s="212"/>
      <c r="F33" s="213"/>
      <c r="G33" s="214"/>
      <c r="H33" s="214"/>
    </row>
    <row r="34" spans="1:8" ht="13.5" customHeight="1" x14ac:dyDescent="0.2">
      <c r="A34" s="207">
        <v>10</v>
      </c>
      <c r="B34" s="208" t="s">
        <v>888</v>
      </c>
      <c r="C34" s="208" t="s">
        <v>1705</v>
      </c>
      <c r="D34" s="208" t="s">
        <v>1706</v>
      </c>
      <c r="E34" s="208" t="s">
        <v>185</v>
      </c>
      <c r="F34" s="209">
        <v>5</v>
      </c>
      <c r="G34" s="210"/>
      <c r="H34" s="210">
        <f>F34*G34</f>
        <v>0</v>
      </c>
    </row>
    <row r="35" spans="1:8" ht="28.5" customHeight="1" x14ac:dyDescent="0.2">
      <c r="A35" s="317"/>
      <c r="B35" s="318"/>
      <c r="C35" s="318" t="s">
        <v>1177</v>
      </c>
      <c r="D35" s="318" t="s">
        <v>1707</v>
      </c>
      <c r="E35" s="318"/>
      <c r="F35" s="319"/>
      <c r="G35" s="320"/>
      <c r="H35" s="320">
        <f>SUM(H36)</f>
        <v>0</v>
      </c>
    </row>
    <row r="36" spans="1:8" ht="13.5" customHeight="1" x14ac:dyDescent="0.2">
      <c r="A36" s="207">
        <v>13</v>
      </c>
      <c r="B36" s="208" t="s">
        <v>888</v>
      </c>
      <c r="C36" s="208" t="s">
        <v>1179</v>
      </c>
      <c r="D36" s="208" t="s">
        <v>1708</v>
      </c>
      <c r="E36" s="208" t="s">
        <v>913</v>
      </c>
      <c r="F36" s="209">
        <v>4</v>
      </c>
      <c r="G36" s="210"/>
      <c r="H36" s="210">
        <f>F36*G36</f>
        <v>0</v>
      </c>
    </row>
    <row r="37" spans="1:8" ht="12" customHeight="1" x14ac:dyDescent="0.2">
      <c r="A37" s="211"/>
      <c r="B37" s="212"/>
      <c r="C37" s="212"/>
      <c r="D37" s="212" t="s">
        <v>1709</v>
      </c>
      <c r="E37" s="212"/>
      <c r="F37" s="213"/>
      <c r="G37" s="214"/>
      <c r="H37" s="214"/>
    </row>
    <row r="38" spans="1:8" ht="28.5" customHeight="1" x14ac:dyDescent="0.2">
      <c r="A38" s="321"/>
      <c r="B38" s="322"/>
      <c r="C38" s="322" t="s">
        <v>948</v>
      </c>
      <c r="D38" s="322" t="s">
        <v>1710</v>
      </c>
      <c r="E38" s="322"/>
      <c r="F38" s="323"/>
      <c r="G38" s="324"/>
      <c r="H38" s="324">
        <f>SUM(H39)</f>
        <v>0</v>
      </c>
    </row>
    <row r="39" spans="1:8" ht="13.5" customHeight="1" x14ac:dyDescent="0.2">
      <c r="A39" s="207">
        <v>14</v>
      </c>
      <c r="B39" s="208" t="s">
        <v>888</v>
      </c>
      <c r="C39" s="208" t="s">
        <v>1185</v>
      </c>
      <c r="D39" s="208" t="s">
        <v>951</v>
      </c>
      <c r="E39" s="208" t="s">
        <v>913</v>
      </c>
      <c r="F39" s="209">
        <v>24</v>
      </c>
      <c r="G39" s="210"/>
      <c r="H39" s="210">
        <f>F39*G39</f>
        <v>0</v>
      </c>
    </row>
    <row r="40" spans="1:8" ht="12" customHeight="1" x14ac:dyDescent="0.2">
      <c r="A40" s="211"/>
      <c r="B40" s="212"/>
      <c r="C40" s="212"/>
      <c r="D40" s="212" t="s">
        <v>1711</v>
      </c>
      <c r="E40" s="212"/>
      <c r="F40" s="213"/>
      <c r="G40" s="214"/>
      <c r="H40" s="214"/>
    </row>
    <row r="41" spans="1:8" ht="30.75" customHeight="1" x14ac:dyDescent="0.25">
      <c r="A41" s="215"/>
      <c r="B41" s="216"/>
      <c r="C41" s="216"/>
      <c r="D41" s="216" t="s">
        <v>953</v>
      </c>
      <c r="E41" s="216"/>
      <c r="F41" s="217"/>
      <c r="G41" s="218"/>
      <c r="H41" s="218">
        <f>H13</f>
        <v>0</v>
      </c>
    </row>
  </sheetData>
  <mergeCells count="1">
    <mergeCell ref="A1:H1"/>
  </mergeCells>
  <pageMargins left="0.39370079040527345" right="0.39370079040527345" top="0.7874015808105469" bottom="0.7874015808105469" header="0" footer="0"/>
  <pageSetup paperSize="9" scale="93" fitToHeight="100" orientation="portrait" blackAndWhite="1" verticalDpi="597" r:id="rId1"/>
  <headerFooter alignWithMargins="0">
    <oddFooter>&amp;C   Strana &amp;P 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outlinePr summaryBelow="0"/>
  </sheetPr>
  <dimension ref="A1:BH163"/>
  <sheetViews>
    <sheetView topLeftCell="A21" workbookViewId="0">
      <selection activeCell="X14" sqref="X14"/>
    </sheetView>
  </sheetViews>
  <sheetFormatPr defaultRowHeight="12.75" outlineLevelRow="1" x14ac:dyDescent="0.2"/>
  <cols>
    <col min="1" max="1" width="4.28515625" customWidth="1"/>
    <col min="2" max="2" width="14.42578125" style="91" customWidth="1"/>
    <col min="3" max="3" width="38.28515625" style="91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14" width="0" hidden="1" customWidth="1"/>
    <col min="16" max="16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433" t="s">
        <v>1720</v>
      </c>
      <c r="B1" s="433"/>
      <c r="C1" s="433"/>
      <c r="D1" s="433"/>
      <c r="E1" s="433"/>
      <c r="F1" s="433"/>
      <c r="G1" s="433"/>
      <c r="AE1" t="s">
        <v>124</v>
      </c>
    </row>
    <row r="2" spans="1:60" ht="25.15" customHeight="1" x14ac:dyDescent="0.2">
      <c r="A2" s="182" t="s">
        <v>123</v>
      </c>
      <c r="B2" s="181"/>
      <c r="C2" s="434" t="s">
        <v>45</v>
      </c>
      <c r="D2" s="435"/>
      <c r="E2" s="435"/>
      <c r="F2" s="435"/>
      <c r="G2" s="436"/>
      <c r="AE2" t="s">
        <v>125</v>
      </c>
    </row>
    <row r="3" spans="1:60" ht="25.15" customHeight="1" x14ac:dyDescent="0.2">
      <c r="A3" s="182" t="s">
        <v>7</v>
      </c>
      <c r="B3" s="181"/>
      <c r="C3" s="434" t="s">
        <v>42</v>
      </c>
      <c r="D3" s="435"/>
      <c r="E3" s="435"/>
      <c r="F3" s="435"/>
      <c r="G3" s="436"/>
      <c r="AE3" t="s">
        <v>126</v>
      </c>
    </row>
    <row r="4" spans="1:60" ht="25.15" hidden="1" customHeight="1" x14ac:dyDescent="0.2">
      <c r="A4" s="182" t="s">
        <v>8</v>
      </c>
      <c r="B4" s="181"/>
      <c r="C4" s="434"/>
      <c r="D4" s="435"/>
      <c r="E4" s="435"/>
      <c r="F4" s="435"/>
      <c r="G4" s="436"/>
      <c r="AE4" t="s">
        <v>127</v>
      </c>
    </row>
    <row r="5" spans="1:60" hidden="1" x14ac:dyDescent="0.2">
      <c r="A5" s="180" t="s">
        <v>128</v>
      </c>
      <c r="B5" s="134"/>
      <c r="C5" s="134"/>
      <c r="D5" s="135"/>
      <c r="E5" s="135"/>
      <c r="F5" s="135"/>
      <c r="G5" s="179"/>
      <c r="AE5" t="s">
        <v>129</v>
      </c>
    </row>
    <row r="7" spans="1:60" ht="38.25" x14ac:dyDescent="0.2">
      <c r="A7" s="177" t="s">
        <v>130</v>
      </c>
      <c r="B7" s="178" t="s">
        <v>131</v>
      </c>
      <c r="C7" s="178" t="s">
        <v>132</v>
      </c>
      <c r="D7" s="177" t="s">
        <v>133</v>
      </c>
      <c r="E7" s="177" t="s">
        <v>134</v>
      </c>
      <c r="F7" s="136" t="s">
        <v>135</v>
      </c>
      <c r="G7" s="177" t="s">
        <v>28</v>
      </c>
      <c r="H7" s="154" t="s">
        <v>29</v>
      </c>
      <c r="I7" s="154" t="s">
        <v>136</v>
      </c>
      <c r="J7" s="154" t="s">
        <v>30</v>
      </c>
      <c r="K7" s="154" t="s">
        <v>137</v>
      </c>
      <c r="L7" s="154" t="s">
        <v>138</v>
      </c>
      <c r="M7" s="154" t="s">
        <v>139</v>
      </c>
      <c r="N7" s="154" t="s">
        <v>140</v>
      </c>
      <c r="O7" s="154" t="s">
        <v>141</v>
      </c>
      <c r="P7" s="154" t="s">
        <v>142</v>
      </c>
      <c r="Q7" s="154" t="s">
        <v>143</v>
      </c>
      <c r="R7" s="154" t="s">
        <v>144</v>
      </c>
      <c r="S7" s="154" t="s">
        <v>145</v>
      </c>
      <c r="T7" s="154" t="s">
        <v>146</v>
      </c>
      <c r="U7" s="154" t="s">
        <v>147</v>
      </c>
    </row>
    <row r="8" spans="1:60" x14ac:dyDescent="0.2">
      <c r="A8" s="155" t="s">
        <v>148</v>
      </c>
      <c r="B8" s="156" t="s">
        <v>55</v>
      </c>
      <c r="C8" s="157" t="s">
        <v>56</v>
      </c>
      <c r="D8" s="141"/>
      <c r="E8" s="158"/>
      <c r="F8" s="159"/>
      <c r="G8" s="159">
        <f>SUMIF(AE9:AE10,"&lt;&gt;NOR",G9:G10)</f>
        <v>0</v>
      </c>
      <c r="H8" s="159"/>
      <c r="I8" s="159">
        <f>SUM(I9:I10)</f>
        <v>9242.2800000000007</v>
      </c>
      <c r="J8" s="159"/>
      <c r="K8" s="159">
        <f>SUM(K9:K10)</f>
        <v>9937.73</v>
      </c>
      <c r="L8" s="159"/>
      <c r="M8" s="159">
        <f>SUM(M9:M10)</f>
        <v>0</v>
      </c>
      <c r="N8" s="141"/>
      <c r="O8" s="141">
        <f>SUM(O9:O10)</f>
        <v>29.75</v>
      </c>
      <c r="P8" s="141"/>
      <c r="Q8" s="141">
        <f>SUM(Q9:Q10)</f>
        <v>0</v>
      </c>
      <c r="R8" s="141"/>
      <c r="S8" s="141"/>
      <c r="T8" s="155"/>
      <c r="U8" s="141">
        <f>SUM(U9:U10)</f>
        <v>27.77</v>
      </c>
      <c r="AE8" t="s">
        <v>149</v>
      </c>
    </row>
    <row r="9" spans="1:60" ht="22.5" outlineLevel="1" x14ac:dyDescent="0.2">
      <c r="A9" s="138">
        <v>1</v>
      </c>
      <c r="B9" s="138" t="s">
        <v>167</v>
      </c>
      <c r="C9" s="173" t="s">
        <v>168</v>
      </c>
      <c r="D9" s="142" t="s">
        <v>158</v>
      </c>
      <c r="E9" s="147">
        <v>17.5</v>
      </c>
      <c r="F9" s="369"/>
      <c r="G9" s="151">
        <f>E9*F9</f>
        <v>0</v>
      </c>
      <c r="H9" s="151">
        <v>528.13</v>
      </c>
      <c r="I9" s="151">
        <f>ROUND(E9*H9,2)</f>
        <v>9242.2800000000007</v>
      </c>
      <c r="J9" s="151">
        <v>567.87</v>
      </c>
      <c r="K9" s="151">
        <f>ROUND(E9*J9,2)</f>
        <v>9937.73</v>
      </c>
      <c r="L9" s="151">
        <v>21</v>
      </c>
      <c r="M9" s="151">
        <f>G9*(1+L9/100)</f>
        <v>0</v>
      </c>
      <c r="N9" s="142">
        <v>1.7</v>
      </c>
      <c r="O9" s="142">
        <f>ROUND(E9*N9,5)</f>
        <v>29.75</v>
      </c>
      <c r="P9" s="142">
        <v>0</v>
      </c>
      <c r="Q9" s="142">
        <f>ROUND(E9*P9,5)</f>
        <v>0</v>
      </c>
      <c r="R9" s="142"/>
      <c r="S9" s="142"/>
      <c r="T9" s="143">
        <v>1.587</v>
      </c>
      <c r="U9" s="142">
        <f>ROUND(E9*T9,2)</f>
        <v>27.77</v>
      </c>
      <c r="V9" s="137"/>
      <c r="W9" s="137"/>
      <c r="X9" s="137"/>
      <c r="Y9" s="137"/>
      <c r="Z9" s="137"/>
      <c r="AA9" s="137"/>
      <c r="AB9" s="137"/>
      <c r="AC9" s="137"/>
      <c r="AD9" s="137"/>
      <c r="AE9" s="137" t="s">
        <v>153</v>
      </c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138"/>
      <c r="B10" s="138"/>
      <c r="C10" s="176" t="s">
        <v>169</v>
      </c>
      <c r="D10" s="175"/>
      <c r="E10" s="148">
        <v>17.5</v>
      </c>
      <c r="F10" s="151"/>
      <c r="G10" s="151"/>
      <c r="H10" s="151"/>
      <c r="I10" s="151"/>
      <c r="J10" s="151"/>
      <c r="K10" s="151"/>
      <c r="L10" s="151"/>
      <c r="M10" s="151"/>
      <c r="N10" s="142"/>
      <c r="O10" s="142"/>
      <c r="P10" s="142"/>
      <c r="Q10" s="142"/>
      <c r="R10" s="142"/>
      <c r="S10" s="142"/>
      <c r="T10" s="143"/>
      <c r="U10" s="142"/>
      <c r="V10" s="137"/>
      <c r="W10" s="137"/>
      <c r="X10" s="137"/>
      <c r="Y10" s="137"/>
      <c r="Z10" s="137"/>
      <c r="AA10" s="137"/>
      <c r="AB10" s="137"/>
      <c r="AC10" s="137"/>
      <c r="AD10" s="137"/>
      <c r="AE10" s="137" t="s">
        <v>155</v>
      </c>
      <c r="AF10" s="137">
        <v>0</v>
      </c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x14ac:dyDescent="0.2">
      <c r="A11" s="139" t="s">
        <v>148</v>
      </c>
      <c r="B11" s="139" t="s">
        <v>57</v>
      </c>
      <c r="C11" s="174" t="s">
        <v>58</v>
      </c>
      <c r="D11" s="144"/>
      <c r="E11" s="149"/>
      <c r="F11" s="152"/>
      <c r="G11" s="152">
        <f>SUMIF(AE12:AE22,"&lt;&gt;NOR",G12:G22)</f>
        <v>0</v>
      </c>
      <c r="H11" s="152"/>
      <c r="I11" s="152">
        <f>SUM(I12:I22)</f>
        <v>11147.880000000001</v>
      </c>
      <c r="J11" s="152"/>
      <c r="K11" s="152">
        <f>SUM(K12:K22)</f>
        <v>2643.36</v>
      </c>
      <c r="L11" s="152"/>
      <c r="M11" s="152">
        <f>SUM(M12:M22)</f>
        <v>0</v>
      </c>
      <c r="N11" s="144"/>
      <c r="O11" s="144">
        <f>SUM(O12:O22)</f>
        <v>7.9787799999999995</v>
      </c>
      <c r="P11" s="144"/>
      <c r="Q11" s="144">
        <f>SUM(Q12:Q22)</f>
        <v>0</v>
      </c>
      <c r="R11" s="144"/>
      <c r="S11" s="144"/>
      <c r="T11" s="145"/>
      <c r="U11" s="144">
        <f>SUM(U12:U22)</f>
        <v>6.1899999999999995</v>
      </c>
      <c r="AE11" t="s">
        <v>149</v>
      </c>
    </row>
    <row r="12" spans="1:60" outlineLevel="1" x14ac:dyDescent="0.2">
      <c r="A12" s="138">
        <v>2</v>
      </c>
      <c r="B12" s="138" t="s">
        <v>170</v>
      </c>
      <c r="C12" s="173" t="s">
        <v>171</v>
      </c>
      <c r="D12" s="142" t="s">
        <v>158</v>
      </c>
      <c r="E12" s="147">
        <v>0.875</v>
      </c>
      <c r="F12" s="369"/>
      <c r="G12" s="151">
        <f>E12*F12</f>
        <v>0</v>
      </c>
      <c r="H12" s="151">
        <v>2153.4299999999998</v>
      </c>
      <c r="I12" s="151">
        <f>ROUND(E12*H12,2)</f>
        <v>1884.25</v>
      </c>
      <c r="J12" s="151">
        <v>276.57000000000016</v>
      </c>
      <c r="K12" s="151">
        <f>ROUND(E12*J12,2)</f>
        <v>242</v>
      </c>
      <c r="L12" s="151">
        <v>21</v>
      </c>
      <c r="M12" s="151">
        <f>G12*(1+L12/100)</f>
        <v>0</v>
      </c>
      <c r="N12" s="142">
        <v>2.5249999999999999</v>
      </c>
      <c r="O12" s="142">
        <f>ROUND(E12*N12,5)</f>
        <v>2.2093799999999999</v>
      </c>
      <c r="P12" s="142">
        <v>0</v>
      </c>
      <c r="Q12" s="142">
        <f>ROUND(E12*P12,5)</f>
        <v>0</v>
      </c>
      <c r="R12" s="142"/>
      <c r="S12" s="142"/>
      <c r="T12" s="143">
        <v>0.47699999999999998</v>
      </c>
      <c r="U12" s="142">
        <f>ROUND(E12*T12,2)</f>
        <v>0.42</v>
      </c>
      <c r="V12" s="137"/>
      <c r="W12" s="137"/>
      <c r="X12" s="137"/>
      <c r="Y12" s="137"/>
      <c r="Z12" s="137"/>
      <c r="AA12" s="137"/>
      <c r="AB12" s="137"/>
      <c r="AC12" s="137"/>
      <c r="AD12" s="137"/>
      <c r="AE12" s="137" t="s">
        <v>153</v>
      </c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">
      <c r="A13" s="138"/>
      <c r="B13" s="138"/>
      <c r="C13" s="176" t="s">
        <v>172</v>
      </c>
      <c r="D13" s="175"/>
      <c r="E13" s="148">
        <v>0.875</v>
      </c>
      <c r="F13" s="151"/>
      <c r="G13" s="151"/>
      <c r="H13" s="151"/>
      <c r="I13" s="151"/>
      <c r="J13" s="151"/>
      <c r="K13" s="151"/>
      <c r="L13" s="151"/>
      <c r="M13" s="151"/>
      <c r="N13" s="142"/>
      <c r="O13" s="142"/>
      <c r="P13" s="142"/>
      <c r="Q13" s="142"/>
      <c r="R13" s="142"/>
      <c r="S13" s="142"/>
      <c r="T13" s="143"/>
      <c r="U13" s="142"/>
      <c r="V13" s="137"/>
      <c r="W13" s="137"/>
      <c r="X13" s="137"/>
      <c r="Y13" s="137"/>
      <c r="Z13" s="137"/>
      <c r="AA13" s="137"/>
      <c r="AB13" s="137"/>
      <c r="AC13" s="137"/>
      <c r="AD13" s="137"/>
      <c r="AE13" s="137" t="s">
        <v>155</v>
      </c>
      <c r="AF13" s="137">
        <v>0</v>
      </c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">
      <c r="A14" s="138">
        <v>3</v>
      </c>
      <c r="B14" s="138" t="s">
        <v>173</v>
      </c>
      <c r="C14" s="173" t="s">
        <v>174</v>
      </c>
      <c r="D14" s="142" t="s">
        <v>158</v>
      </c>
      <c r="E14" s="147">
        <v>0.432</v>
      </c>
      <c r="F14" s="369"/>
      <c r="G14" s="151">
        <f>E14*F14</f>
        <v>0</v>
      </c>
      <c r="H14" s="151">
        <v>2528.4299999999998</v>
      </c>
      <c r="I14" s="151">
        <f>ROUND(E14*H14,2)</f>
        <v>1092.28</v>
      </c>
      <c r="J14" s="151">
        <v>276.57000000000016</v>
      </c>
      <c r="K14" s="151">
        <f>ROUND(E14*J14,2)</f>
        <v>119.48</v>
      </c>
      <c r="L14" s="151">
        <v>21</v>
      </c>
      <c r="M14" s="151">
        <f>G14*(1+L14/100)</f>
        <v>0</v>
      </c>
      <c r="N14" s="142">
        <v>2.5249999999999999</v>
      </c>
      <c r="O14" s="142">
        <f>ROUND(E14*N14,5)</f>
        <v>1.0908</v>
      </c>
      <c r="P14" s="142">
        <v>0</v>
      </c>
      <c r="Q14" s="142">
        <f>ROUND(E14*P14,5)</f>
        <v>0</v>
      </c>
      <c r="R14" s="142"/>
      <c r="S14" s="142"/>
      <c r="T14" s="143">
        <v>0.47699999999999998</v>
      </c>
      <c r="U14" s="142">
        <f>ROUND(E14*T14,2)</f>
        <v>0.21</v>
      </c>
      <c r="V14" s="137"/>
      <c r="W14" s="137"/>
      <c r="X14" s="137"/>
      <c r="Y14" s="137"/>
      <c r="Z14" s="137"/>
      <c r="AA14" s="137"/>
      <c r="AB14" s="137"/>
      <c r="AC14" s="137"/>
      <c r="AD14" s="137"/>
      <c r="AE14" s="137" t="s">
        <v>153</v>
      </c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ht="22.5" outlineLevel="1" x14ac:dyDescent="0.2">
      <c r="A15" s="138"/>
      <c r="B15" s="138"/>
      <c r="C15" s="176" t="s">
        <v>162</v>
      </c>
      <c r="D15" s="175"/>
      <c r="E15" s="148">
        <v>0.432</v>
      </c>
      <c r="F15" s="151"/>
      <c r="G15" s="151"/>
      <c r="H15" s="151"/>
      <c r="I15" s="151"/>
      <c r="J15" s="151"/>
      <c r="K15" s="151"/>
      <c r="L15" s="151"/>
      <c r="M15" s="151"/>
      <c r="N15" s="142"/>
      <c r="O15" s="142"/>
      <c r="P15" s="142"/>
      <c r="Q15" s="142"/>
      <c r="R15" s="142"/>
      <c r="S15" s="142"/>
      <c r="T15" s="143"/>
      <c r="U15" s="142"/>
      <c r="V15" s="137"/>
      <c r="W15" s="137"/>
      <c r="X15" s="137"/>
      <c r="Y15" s="137"/>
      <c r="Z15" s="137"/>
      <c r="AA15" s="137"/>
      <c r="AB15" s="137"/>
      <c r="AC15" s="137"/>
      <c r="AD15" s="137"/>
      <c r="AE15" s="137" t="s">
        <v>155</v>
      </c>
      <c r="AF15" s="137">
        <v>0</v>
      </c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138">
        <v>4</v>
      </c>
      <c r="B16" s="138" t="s">
        <v>175</v>
      </c>
      <c r="C16" s="173" t="s">
        <v>176</v>
      </c>
      <c r="D16" s="142" t="s">
        <v>158</v>
      </c>
      <c r="E16" s="147">
        <v>1.8180000000000001</v>
      </c>
      <c r="F16" s="369"/>
      <c r="G16" s="151">
        <f>E16*F16</f>
        <v>0</v>
      </c>
      <c r="H16" s="151">
        <v>2307.44</v>
      </c>
      <c r="I16" s="151">
        <f>ROUND(E16*H16,2)</f>
        <v>4194.93</v>
      </c>
      <c r="J16" s="151">
        <v>277.55999999999995</v>
      </c>
      <c r="K16" s="151">
        <f>ROUND(E16*J16,2)</f>
        <v>504.6</v>
      </c>
      <c r="L16" s="151">
        <v>21</v>
      </c>
      <c r="M16" s="151">
        <f>G16*(1+L16/100)</f>
        <v>0</v>
      </c>
      <c r="N16" s="142">
        <v>2.5249999999999999</v>
      </c>
      <c r="O16" s="142">
        <f>ROUND(E16*N16,5)</f>
        <v>4.5904499999999997</v>
      </c>
      <c r="P16" s="142">
        <v>0</v>
      </c>
      <c r="Q16" s="142">
        <f>ROUND(E16*P16,5)</f>
        <v>0</v>
      </c>
      <c r="R16" s="142"/>
      <c r="S16" s="142"/>
      <c r="T16" s="143">
        <v>0.48</v>
      </c>
      <c r="U16" s="142">
        <f>ROUND(E16*T16,2)</f>
        <v>0.87</v>
      </c>
      <c r="V16" s="137"/>
      <c r="W16" s="137"/>
      <c r="X16" s="137"/>
      <c r="Y16" s="137"/>
      <c r="Z16" s="137"/>
      <c r="AA16" s="137"/>
      <c r="AB16" s="137"/>
      <c r="AC16" s="137"/>
      <c r="AD16" s="137"/>
      <c r="AE16" s="137" t="s">
        <v>153</v>
      </c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">
      <c r="A17" s="138"/>
      <c r="B17" s="138"/>
      <c r="C17" s="176" t="s">
        <v>177</v>
      </c>
      <c r="D17" s="175"/>
      <c r="E17" s="148">
        <v>1.75</v>
      </c>
      <c r="F17" s="151"/>
      <c r="G17" s="151"/>
      <c r="H17" s="151"/>
      <c r="I17" s="151"/>
      <c r="J17" s="151"/>
      <c r="K17" s="151"/>
      <c r="L17" s="151"/>
      <c r="M17" s="151"/>
      <c r="N17" s="142"/>
      <c r="O17" s="142"/>
      <c r="P17" s="142"/>
      <c r="Q17" s="142"/>
      <c r="R17" s="142"/>
      <c r="S17" s="142"/>
      <c r="T17" s="143"/>
      <c r="U17" s="142"/>
      <c r="V17" s="137"/>
      <c r="W17" s="137"/>
      <c r="X17" s="137"/>
      <c r="Y17" s="137"/>
      <c r="Z17" s="137"/>
      <c r="AA17" s="137"/>
      <c r="AB17" s="137"/>
      <c r="AC17" s="137"/>
      <c r="AD17" s="137"/>
      <c r="AE17" s="137" t="s">
        <v>155</v>
      </c>
      <c r="AF17" s="137">
        <v>0</v>
      </c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ht="22.5" outlineLevel="1" x14ac:dyDescent="0.2">
      <c r="A18" s="138"/>
      <c r="B18" s="138"/>
      <c r="C18" s="176" t="s">
        <v>178</v>
      </c>
      <c r="D18" s="175"/>
      <c r="E18" s="148">
        <v>6.8000000000000005E-2</v>
      </c>
      <c r="F18" s="151"/>
      <c r="G18" s="151"/>
      <c r="H18" s="151"/>
      <c r="I18" s="151"/>
      <c r="J18" s="151"/>
      <c r="K18" s="151"/>
      <c r="L18" s="151"/>
      <c r="M18" s="151"/>
      <c r="N18" s="142"/>
      <c r="O18" s="142"/>
      <c r="P18" s="142"/>
      <c r="Q18" s="142"/>
      <c r="R18" s="142"/>
      <c r="S18" s="142"/>
      <c r="T18" s="143"/>
      <c r="U18" s="142"/>
      <c r="V18" s="137"/>
      <c r="W18" s="137"/>
      <c r="X18" s="137"/>
      <c r="Y18" s="137"/>
      <c r="Z18" s="137"/>
      <c r="AA18" s="137"/>
      <c r="AB18" s="137"/>
      <c r="AC18" s="137"/>
      <c r="AD18" s="137"/>
      <c r="AE18" s="137" t="s">
        <v>155</v>
      </c>
      <c r="AF18" s="137">
        <v>0</v>
      </c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ht="22.5" outlineLevel="1" x14ac:dyDescent="0.2">
      <c r="A19" s="138">
        <v>5</v>
      </c>
      <c r="B19" s="138" t="s">
        <v>179</v>
      </c>
      <c r="C19" s="173" t="s">
        <v>180</v>
      </c>
      <c r="D19" s="142" t="s">
        <v>181</v>
      </c>
      <c r="E19" s="147">
        <v>6.8932499999999994E-2</v>
      </c>
      <c r="F19" s="369"/>
      <c r="G19" s="151">
        <f>E19*F19</f>
        <v>0</v>
      </c>
      <c r="H19" s="151">
        <v>29455.16</v>
      </c>
      <c r="I19" s="151">
        <f>ROUND(E19*H19,2)</f>
        <v>2030.42</v>
      </c>
      <c r="J19" s="151">
        <v>6894.84</v>
      </c>
      <c r="K19" s="151">
        <f>ROUND(E19*J19,2)</f>
        <v>475.28</v>
      </c>
      <c r="L19" s="151">
        <v>21</v>
      </c>
      <c r="M19" s="151">
        <f>G19*(1+L19/100)</f>
        <v>0</v>
      </c>
      <c r="N19" s="142">
        <v>1.0554399999999999</v>
      </c>
      <c r="O19" s="142">
        <f>ROUND(E19*N19,5)</f>
        <v>7.2749999999999995E-2</v>
      </c>
      <c r="P19" s="142">
        <v>0</v>
      </c>
      <c r="Q19" s="142">
        <f>ROUND(E19*P19,5)</f>
        <v>0</v>
      </c>
      <c r="R19" s="142"/>
      <c r="S19" s="142"/>
      <c r="T19" s="143">
        <v>15.231</v>
      </c>
      <c r="U19" s="142">
        <f>ROUND(E19*T19,2)</f>
        <v>1.05</v>
      </c>
      <c r="V19" s="137"/>
      <c r="W19" s="137"/>
      <c r="X19" s="137"/>
      <c r="Y19" s="137"/>
      <c r="Z19" s="137"/>
      <c r="AA19" s="137"/>
      <c r="AB19" s="137"/>
      <c r="AC19" s="137"/>
      <c r="AD19" s="137"/>
      <c r="AE19" s="137" t="s">
        <v>153</v>
      </c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ht="22.5" outlineLevel="1" x14ac:dyDescent="0.2">
      <c r="A20" s="138"/>
      <c r="B20" s="138"/>
      <c r="C20" s="176" t="s">
        <v>182</v>
      </c>
      <c r="D20" s="175"/>
      <c r="E20" s="148">
        <v>6.8932499999999994E-2</v>
      </c>
      <c r="F20" s="151"/>
      <c r="G20" s="151"/>
      <c r="H20" s="151"/>
      <c r="I20" s="151"/>
      <c r="J20" s="151"/>
      <c r="K20" s="151"/>
      <c r="L20" s="151"/>
      <c r="M20" s="151"/>
      <c r="N20" s="142"/>
      <c r="O20" s="142"/>
      <c r="P20" s="142"/>
      <c r="Q20" s="142"/>
      <c r="R20" s="142"/>
      <c r="S20" s="142"/>
      <c r="T20" s="143"/>
      <c r="U20" s="142"/>
      <c r="V20" s="137"/>
      <c r="W20" s="137"/>
      <c r="X20" s="137"/>
      <c r="Y20" s="137"/>
      <c r="Z20" s="137"/>
      <c r="AA20" s="137"/>
      <c r="AB20" s="137"/>
      <c r="AC20" s="137"/>
      <c r="AD20" s="137"/>
      <c r="AE20" s="137" t="s">
        <v>155</v>
      </c>
      <c r="AF20" s="137">
        <v>0</v>
      </c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outlineLevel="1" x14ac:dyDescent="0.2">
      <c r="A21" s="138">
        <v>6</v>
      </c>
      <c r="B21" s="138" t="s">
        <v>183</v>
      </c>
      <c r="C21" s="173" t="s">
        <v>184</v>
      </c>
      <c r="D21" s="142" t="s">
        <v>185</v>
      </c>
      <c r="E21" s="147">
        <v>70</v>
      </c>
      <c r="F21" s="369"/>
      <c r="G21" s="151">
        <f t="shared" ref="G21:G22" si="0">E21*F21</f>
        <v>0</v>
      </c>
      <c r="H21" s="151">
        <v>0</v>
      </c>
      <c r="I21" s="151">
        <f>ROUND(E21*H21,2)</f>
        <v>0</v>
      </c>
      <c r="J21" s="151">
        <v>18.600000000000001</v>
      </c>
      <c r="K21" s="151">
        <f>ROUND(E21*J21,2)</f>
        <v>1302</v>
      </c>
      <c r="L21" s="151">
        <v>21</v>
      </c>
      <c r="M21" s="151">
        <f>G21*(1+L21/100)</f>
        <v>0</v>
      </c>
      <c r="N21" s="142">
        <v>0</v>
      </c>
      <c r="O21" s="142">
        <f>ROUND(E21*N21,5)</f>
        <v>0</v>
      </c>
      <c r="P21" s="142">
        <v>0</v>
      </c>
      <c r="Q21" s="142">
        <f>ROUND(E21*P21,5)</f>
        <v>0</v>
      </c>
      <c r="R21" s="142"/>
      <c r="S21" s="142"/>
      <c r="T21" s="143">
        <v>5.1999999999999998E-2</v>
      </c>
      <c r="U21" s="142">
        <f>ROUND(E21*T21,2)</f>
        <v>3.64</v>
      </c>
      <c r="V21" s="137"/>
      <c r="W21" s="137"/>
      <c r="X21" s="137"/>
      <c r="Y21" s="137"/>
      <c r="Z21" s="137"/>
      <c r="AA21" s="137"/>
      <c r="AB21" s="137"/>
      <c r="AC21" s="137"/>
      <c r="AD21" s="137"/>
      <c r="AE21" s="137" t="s">
        <v>153</v>
      </c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1" x14ac:dyDescent="0.2">
      <c r="A22" s="138">
        <v>7</v>
      </c>
      <c r="B22" s="138" t="s">
        <v>186</v>
      </c>
      <c r="C22" s="173" t="s">
        <v>187</v>
      </c>
      <c r="D22" s="142" t="s">
        <v>185</v>
      </c>
      <c r="E22" s="147">
        <v>70</v>
      </c>
      <c r="F22" s="369"/>
      <c r="G22" s="151">
        <f t="shared" si="0"/>
        <v>0</v>
      </c>
      <c r="H22" s="151">
        <v>27.8</v>
      </c>
      <c r="I22" s="151">
        <f>ROUND(E22*H22,2)</f>
        <v>1946</v>
      </c>
      <c r="J22" s="151">
        <v>0</v>
      </c>
      <c r="K22" s="151">
        <f>ROUND(E22*J22,2)</f>
        <v>0</v>
      </c>
      <c r="L22" s="151">
        <v>21</v>
      </c>
      <c r="M22" s="151">
        <f>G22*(1+L22/100)</f>
        <v>0</v>
      </c>
      <c r="N22" s="142">
        <v>2.2000000000000001E-4</v>
      </c>
      <c r="O22" s="142">
        <f>ROUND(E22*N22,5)</f>
        <v>1.54E-2</v>
      </c>
      <c r="P22" s="142">
        <v>0</v>
      </c>
      <c r="Q22" s="142">
        <f>ROUND(E22*P22,5)</f>
        <v>0</v>
      </c>
      <c r="R22" s="142"/>
      <c r="S22" s="142"/>
      <c r="T22" s="143">
        <v>0</v>
      </c>
      <c r="U22" s="142">
        <f>ROUND(E22*T22,2)</f>
        <v>0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7" t="s">
        <v>188</v>
      </c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x14ac:dyDescent="0.2">
      <c r="A23" s="139" t="s">
        <v>148</v>
      </c>
      <c r="B23" s="139" t="s">
        <v>59</v>
      </c>
      <c r="C23" s="174" t="s">
        <v>60</v>
      </c>
      <c r="D23" s="144"/>
      <c r="E23" s="149"/>
      <c r="F23" s="152"/>
      <c r="G23" s="152">
        <f>SUMIF(AE24:AE27,"&lt;&gt;NOR",G24:G27)</f>
        <v>0</v>
      </c>
      <c r="H23" s="152"/>
      <c r="I23" s="152">
        <f>SUM(I24:I27)</f>
        <v>5790.23</v>
      </c>
      <c r="J23" s="152"/>
      <c r="K23" s="152">
        <f>SUM(K24:K27)</f>
        <v>2535.0699999999997</v>
      </c>
      <c r="L23" s="152"/>
      <c r="M23" s="152">
        <f>SUM(M24:M27)</f>
        <v>0</v>
      </c>
      <c r="N23" s="144"/>
      <c r="O23" s="144">
        <f>SUM(O24:O27)</f>
        <v>0.91937999999999998</v>
      </c>
      <c r="P23" s="144"/>
      <c r="Q23" s="144">
        <f>SUM(Q24:Q27)</f>
        <v>0</v>
      </c>
      <c r="R23" s="144"/>
      <c r="S23" s="144"/>
      <c r="T23" s="145"/>
      <c r="U23" s="144">
        <f>SUM(U24:U27)</f>
        <v>5.65</v>
      </c>
      <c r="AE23" t="s">
        <v>149</v>
      </c>
    </row>
    <row r="24" spans="1:60" outlineLevel="1" x14ac:dyDescent="0.2">
      <c r="A24" s="138">
        <v>8</v>
      </c>
      <c r="B24" s="138" t="s">
        <v>189</v>
      </c>
      <c r="C24" s="173" t="s">
        <v>190</v>
      </c>
      <c r="D24" s="142" t="s">
        <v>152</v>
      </c>
      <c r="E24" s="147">
        <v>6.9</v>
      </c>
      <c r="F24" s="369"/>
      <c r="G24" s="151">
        <f>E24*F24</f>
        <v>0</v>
      </c>
      <c r="H24" s="151">
        <v>475.6</v>
      </c>
      <c r="I24" s="151">
        <f>ROUND(E24*H24,2)</f>
        <v>3281.64</v>
      </c>
      <c r="J24" s="151">
        <v>237.39999999999998</v>
      </c>
      <c r="K24" s="151">
        <f>ROUND(E24*J24,2)</f>
        <v>1638.06</v>
      </c>
      <c r="L24" s="151">
        <v>21</v>
      </c>
      <c r="M24" s="151">
        <f>G24*(1+L24/100)</f>
        <v>0</v>
      </c>
      <c r="N24" s="142">
        <v>7.4709999999999999E-2</v>
      </c>
      <c r="O24" s="142">
        <f>ROUND(E24*N24,5)</f>
        <v>0.51549999999999996</v>
      </c>
      <c r="P24" s="142">
        <v>0</v>
      </c>
      <c r="Q24" s="142">
        <f>ROUND(E24*P24,5)</f>
        <v>0</v>
      </c>
      <c r="R24" s="142"/>
      <c r="S24" s="142"/>
      <c r="T24" s="143">
        <v>0.52915000000000001</v>
      </c>
      <c r="U24" s="142">
        <f>ROUND(E24*T24,2)</f>
        <v>3.65</v>
      </c>
      <c r="V24" s="137"/>
      <c r="W24" s="137"/>
      <c r="X24" s="137"/>
      <c r="Y24" s="137"/>
      <c r="Z24" s="137"/>
      <c r="AA24" s="137"/>
      <c r="AB24" s="137"/>
      <c r="AC24" s="137"/>
      <c r="AD24" s="137"/>
      <c r="AE24" s="137" t="s">
        <v>153</v>
      </c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outlineLevel="1" x14ac:dyDescent="0.2">
      <c r="A25" s="138"/>
      <c r="B25" s="138"/>
      <c r="C25" s="176" t="s">
        <v>191</v>
      </c>
      <c r="D25" s="175"/>
      <c r="E25" s="148">
        <v>6.9</v>
      </c>
      <c r="F25" s="151"/>
      <c r="G25" s="151"/>
      <c r="H25" s="151"/>
      <c r="I25" s="151"/>
      <c r="J25" s="151"/>
      <c r="K25" s="151"/>
      <c r="L25" s="151"/>
      <c r="M25" s="151"/>
      <c r="N25" s="142"/>
      <c r="O25" s="142"/>
      <c r="P25" s="142"/>
      <c r="Q25" s="142"/>
      <c r="R25" s="142"/>
      <c r="S25" s="142"/>
      <c r="T25" s="143"/>
      <c r="U25" s="142"/>
      <c r="V25" s="137"/>
      <c r="W25" s="137"/>
      <c r="X25" s="137"/>
      <c r="Y25" s="137"/>
      <c r="Z25" s="137"/>
      <c r="AA25" s="137"/>
      <c r="AB25" s="137"/>
      <c r="AC25" s="137"/>
      <c r="AD25" s="137"/>
      <c r="AE25" s="137" t="s">
        <v>155</v>
      </c>
      <c r="AF25" s="137">
        <v>0</v>
      </c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outlineLevel="1" x14ac:dyDescent="0.2">
      <c r="A26" s="138">
        <v>9</v>
      </c>
      <c r="B26" s="138" t="s">
        <v>192</v>
      </c>
      <c r="C26" s="173" t="s">
        <v>193</v>
      </c>
      <c r="D26" s="142" t="s">
        <v>152</v>
      </c>
      <c r="E26" s="147">
        <v>3.6</v>
      </c>
      <c r="F26" s="369"/>
      <c r="G26" s="151">
        <f>E26*F26</f>
        <v>0</v>
      </c>
      <c r="H26" s="151">
        <v>696.83</v>
      </c>
      <c r="I26" s="151">
        <f>ROUND(E26*H26,2)</f>
        <v>2508.59</v>
      </c>
      <c r="J26" s="151">
        <v>249.16999999999996</v>
      </c>
      <c r="K26" s="151">
        <f>ROUND(E26*J26,2)</f>
        <v>897.01</v>
      </c>
      <c r="L26" s="151">
        <v>21</v>
      </c>
      <c r="M26" s="151">
        <f>G26*(1+L26/100)</f>
        <v>0</v>
      </c>
      <c r="N26" s="142">
        <v>0.11219</v>
      </c>
      <c r="O26" s="142">
        <f>ROUND(E26*N26,5)</f>
        <v>0.40388000000000002</v>
      </c>
      <c r="P26" s="142">
        <v>0</v>
      </c>
      <c r="Q26" s="142">
        <f>ROUND(E26*P26,5)</f>
        <v>0</v>
      </c>
      <c r="R26" s="142"/>
      <c r="S26" s="142"/>
      <c r="T26" s="143">
        <v>0.55488999999999999</v>
      </c>
      <c r="U26" s="142">
        <f>ROUND(E26*T26,2)</f>
        <v>2</v>
      </c>
      <c r="V26" s="137"/>
      <c r="W26" s="137"/>
      <c r="X26" s="137"/>
      <c r="Y26" s="137"/>
      <c r="Z26" s="137"/>
      <c r="AA26" s="137"/>
      <c r="AB26" s="137"/>
      <c r="AC26" s="137"/>
      <c r="AD26" s="137"/>
      <c r="AE26" s="137" t="s">
        <v>153</v>
      </c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1" x14ac:dyDescent="0.2">
      <c r="A27" s="138"/>
      <c r="B27" s="138"/>
      <c r="C27" s="176" t="s">
        <v>194</v>
      </c>
      <c r="D27" s="175"/>
      <c r="E27" s="148">
        <v>3.6</v>
      </c>
      <c r="F27" s="151"/>
      <c r="G27" s="151"/>
      <c r="H27" s="151"/>
      <c r="I27" s="151"/>
      <c r="J27" s="151"/>
      <c r="K27" s="151"/>
      <c r="L27" s="151"/>
      <c r="M27" s="151"/>
      <c r="N27" s="142"/>
      <c r="O27" s="142"/>
      <c r="P27" s="142"/>
      <c r="Q27" s="142"/>
      <c r="R27" s="142"/>
      <c r="S27" s="142"/>
      <c r="T27" s="143"/>
      <c r="U27" s="142"/>
      <c r="V27" s="137"/>
      <c r="W27" s="137"/>
      <c r="X27" s="137"/>
      <c r="Y27" s="137"/>
      <c r="Z27" s="137"/>
      <c r="AA27" s="137"/>
      <c r="AB27" s="137"/>
      <c r="AC27" s="137"/>
      <c r="AD27" s="137"/>
      <c r="AE27" s="137" t="s">
        <v>155</v>
      </c>
      <c r="AF27" s="137">
        <v>0</v>
      </c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x14ac:dyDescent="0.2">
      <c r="A28" s="139" t="s">
        <v>148</v>
      </c>
      <c r="B28" s="139" t="s">
        <v>65</v>
      </c>
      <c r="C28" s="174" t="s">
        <v>66</v>
      </c>
      <c r="D28" s="144"/>
      <c r="E28" s="149"/>
      <c r="F28" s="152"/>
      <c r="G28" s="152">
        <f>SUMIF(AE29:AE51,"&lt;&gt;NOR",G29:G51)</f>
        <v>0</v>
      </c>
      <c r="H28" s="152"/>
      <c r="I28" s="152">
        <f>SUM(I29:I51)</f>
        <v>42760.28</v>
      </c>
      <c r="J28" s="152"/>
      <c r="K28" s="152">
        <f>SUM(K29:K51)</f>
        <v>30446.309999999998</v>
      </c>
      <c r="L28" s="152"/>
      <c r="M28" s="152">
        <f>SUM(M29:M51)</f>
        <v>0</v>
      </c>
      <c r="N28" s="144"/>
      <c r="O28" s="144">
        <f>SUM(O29:O51)</f>
        <v>51.168819999999997</v>
      </c>
      <c r="P28" s="144"/>
      <c r="Q28" s="144">
        <f>SUM(Q29:Q51)</f>
        <v>0</v>
      </c>
      <c r="R28" s="144"/>
      <c r="S28" s="144"/>
      <c r="T28" s="145"/>
      <c r="U28" s="144">
        <f>SUM(U29:U51)</f>
        <v>61.34</v>
      </c>
      <c r="AE28" t="s">
        <v>149</v>
      </c>
    </row>
    <row r="29" spans="1:60" outlineLevel="1" x14ac:dyDescent="0.2">
      <c r="A29" s="138">
        <v>10</v>
      </c>
      <c r="B29" s="138" t="s">
        <v>212</v>
      </c>
      <c r="C29" s="173" t="s">
        <v>213</v>
      </c>
      <c r="D29" s="142" t="s">
        <v>152</v>
      </c>
      <c r="E29" s="147">
        <v>51</v>
      </c>
      <c r="F29" s="369"/>
      <c r="G29" s="151">
        <f>E29*F29</f>
        <v>0</v>
      </c>
      <c r="H29" s="151">
        <v>17.02</v>
      </c>
      <c r="I29" s="151">
        <f>ROUND(E29*H29,2)</f>
        <v>868.02</v>
      </c>
      <c r="J29" s="151">
        <v>253.48</v>
      </c>
      <c r="K29" s="151">
        <f>ROUND(E29*J29,2)</f>
        <v>12927.48</v>
      </c>
      <c r="L29" s="151">
        <v>21</v>
      </c>
      <c r="M29" s="151">
        <f>G29*(1+L29/100)</f>
        <v>0</v>
      </c>
      <c r="N29" s="142">
        <v>3.15E-2</v>
      </c>
      <c r="O29" s="142">
        <f>ROUND(E29*N29,5)</f>
        <v>1.6065</v>
      </c>
      <c r="P29" s="142">
        <v>0</v>
      </c>
      <c r="Q29" s="142">
        <f>ROUND(E29*P29,5)</f>
        <v>0</v>
      </c>
      <c r="R29" s="142"/>
      <c r="S29" s="142"/>
      <c r="T29" s="143">
        <v>0.55000000000000004</v>
      </c>
      <c r="U29" s="142">
        <f>ROUND(E29*T29,2)</f>
        <v>28.05</v>
      </c>
      <c r="V29" s="137"/>
      <c r="W29" s="137"/>
      <c r="X29" s="137"/>
      <c r="Y29" s="137"/>
      <c r="Z29" s="137"/>
      <c r="AA29" s="137"/>
      <c r="AB29" s="137"/>
      <c r="AC29" s="137"/>
      <c r="AD29" s="137"/>
      <c r="AE29" s="137" t="s">
        <v>153</v>
      </c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 x14ac:dyDescent="0.2">
      <c r="A30" s="138"/>
      <c r="B30" s="138"/>
      <c r="C30" s="176" t="s">
        <v>214</v>
      </c>
      <c r="D30" s="175"/>
      <c r="E30" s="148">
        <v>51</v>
      </c>
      <c r="F30" s="151"/>
      <c r="G30" s="151"/>
      <c r="H30" s="151"/>
      <c r="I30" s="151"/>
      <c r="J30" s="151"/>
      <c r="K30" s="151"/>
      <c r="L30" s="151"/>
      <c r="M30" s="151"/>
      <c r="N30" s="142"/>
      <c r="O30" s="142"/>
      <c r="P30" s="142"/>
      <c r="Q30" s="142"/>
      <c r="R30" s="142"/>
      <c r="S30" s="142"/>
      <c r="T30" s="143"/>
      <c r="U30" s="142"/>
      <c r="V30" s="137"/>
      <c r="W30" s="137"/>
      <c r="X30" s="137"/>
      <c r="Y30" s="137"/>
      <c r="Z30" s="137"/>
      <c r="AA30" s="137"/>
      <c r="AB30" s="137"/>
      <c r="AC30" s="137"/>
      <c r="AD30" s="137"/>
      <c r="AE30" s="137" t="s">
        <v>155</v>
      </c>
      <c r="AF30" s="137">
        <v>0</v>
      </c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ht="22.5" outlineLevel="1" x14ac:dyDescent="0.2">
      <c r="A31" s="138">
        <v>11</v>
      </c>
      <c r="B31" s="138" t="s">
        <v>215</v>
      </c>
      <c r="C31" s="173" t="s">
        <v>216</v>
      </c>
      <c r="D31" s="142" t="s">
        <v>217</v>
      </c>
      <c r="E31" s="147">
        <v>213</v>
      </c>
      <c r="F31" s="369"/>
      <c r="G31" s="151">
        <f>E31*F31</f>
        <v>0</v>
      </c>
      <c r="H31" s="151">
        <v>85.2</v>
      </c>
      <c r="I31" s="151">
        <f>ROUND(E31*H31,2)</f>
        <v>18147.599999999999</v>
      </c>
      <c r="J31" s="151">
        <v>0</v>
      </c>
      <c r="K31" s="151">
        <f>ROUND(E31*J31,2)</f>
        <v>0</v>
      </c>
      <c r="L31" s="151">
        <v>21</v>
      </c>
      <c r="M31" s="151">
        <f>G31*(1+L31/100)</f>
        <v>0</v>
      </c>
      <c r="N31" s="142">
        <v>3.5000000000000003E-2</v>
      </c>
      <c r="O31" s="142">
        <f>ROUND(E31*N31,5)</f>
        <v>7.4550000000000001</v>
      </c>
      <c r="P31" s="142">
        <v>0</v>
      </c>
      <c r="Q31" s="142">
        <f>ROUND(E31*P31,5)</f>
        <v>0</v>
      </c>
      <c r="R31" s="142"/>
      <c r="S31" s="142"/>
      <c r="T31" s="143">
        <v>0</v>
      </c>
      <c r="U31" s="142">
        <f>ROUND(E31*T31,2)</f>
        <v>0</v>
      </c>
      <c r="V31" s="137"/>
      <c r="W31" s="137"/>
      <c r="X31" s="137"/>
      <c r="Y31" s="137"/>
      <c r="Z31" s="137"/>
      <c r="AA31" s="137"/>
      <c r="AB31" s="137"/>
      <c r="AC31" s="137"/>
      <c r="AD31" s="137"/>
      <c r="AE31" s="137" t="s">
        <v>188</v>
      </c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1" x14ac:dyDescent="0.2">
      <c r="A32" s="138"/>
      <c r="B32" s="138"/>
      <c r="C32" s="176" t="s">
        <v>218</v>
      </c>
      <c r="D32" s="175"/>
      <c r="E32" s="148">
        <v>212.5</v>
      </c>
      <c r="F32" s="151"/>
      <c r="G32" s="151"/>
      <c r="H32" s="151"/>
      <c r="I32" s="151"/>
      <c r="J32" s="151"/>
      <c r="K32" s="151"/>
      <c r="L32" s="151"/>
      <c r="M32" s="151"/>
      <c r="N32" s="142"/>
      <c r="O32" s="142"/>
      <c r="P32" s="142"/>
      <c r="Q32" s="142"/>
      <c r="R32" s="142"/>
      <c r="S32" s="142"/>
      <c r="T32" s="143"/>
      <c r="U32" s="142"/>
      <c r="V32" s="137"/>
      <c r="W32" s="137"/>
      <c r="X32" s="137"/>
      <c r="Y32" s="137"/>
      <c r="Z32" s="137"/>
      <c r="AA32" s="137"/>
      <c r="AB32" s="137"/>
      <c r="AC32" s="137"/>
      <c r="AD32" s="137"/>
      <c r="AE32" s="137" t="s">
        <v>155</v>
      </c>
      <c r="AF32" s="137">
        <v>0</v>
      </c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outlineLevel="1" x14ac:dyDescent="0.2">
      <c r="A33" s="138"/>
      <c r="B33" s="138"/>
      <c r="C33" s="176" t="s">
        <v>219</v>
      </c>
      <c r="D33" s="175"/>
      <c r="E33" s="148">
        <v>0.5</v>
      </c>
      <c r="F33" s="151"/>
      <c r="G33" s="151"/>
      <c r="H33" s="151"/>
      <c r="I33" s="151"/>
      <c r="J33" s="151"/>
      <c r="K33" s="151"/>
      <c r="L33" s="151"/>
      <c r="M33" s="151"/>
      <c r="N33" s="142"/>
      <c r="O33" s="142"/>
      <c r="P33" s="142"/>
      <c r="Q33" s="142"/>
      <c r="R33" s="142"/>
      <c r="S33" s="142"/>
      <c r="T33" s="143"/>
      <c r="U33" s="142"/>
      <c r="V33" s="137"/>
      <c r="W33" s="137"/>
      <c r="X33" s="137"/>
      <c r="Y33" s="137"/>
      <c r="Z33" s="137"/>
      <c r="AA33" s="137"/>
      <c r="AB33" s="137"/>
      <c r="AC33" s="137"/>
      <c r="AD33" s="137"/>
      <c r="AE33" s="137" t="s">
        <v>155</v>
      </c>
      <c r="AF33" s="137">
        <v>0</v>
      </c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outlineLevel="1" x14ac:dyDescent="0.2">
      <c r="A34" s="138">
        <v>12</v>
      </c>
      <c r="B34" s="138" t="s">
        <v>220</v>
      </c>
      <c r="C34" s="173" t="s">
        <v>221</v>
      </c>
      <c r="D34" s="142" t="s">
        <v>185</v>
      </c>
      <c r="E34" s="147">
        <v>15.7</v>
      </c>
      <c r="F34" s="369"/>
      <c r="G34" s="151">
        <f>E34*F34</f>
        <v>0</v>
      </c>
      <c r="H34" s="151">
        <v>14.98</v>
      </c>
      <c r="I34" s="151">
        <f>ROUND(E34*H34,2)</f>
        <v>235.19</v>
      </c>
      <c r="J34" s="151">
        <v>238.02</v>
      </c>
      <c r="K34" s="151">
        <f>ROUND(E34*J34,2)</f>
        <v>3736.91</v>
      </c>
      <c r="L34" s="151">
        <v>21</v>
      </c>
      <c r="M34" s="151">
        <f>G34*(1+L34/100)</f>
        <v>0</v>
      </c>
      <c r="N34" s="142">
        <v>3.6999999999999999E-4</v>
      </c>
      <c r="O34" s="142">
        <f>ROUND(E34*N34,5)</f>
        <v>5.8100000000000001E-3</v>
      </c>
      <c r="P34" s="142">
        <v>0</v>
      </c>
      <c r="Q34" s="142">
        <f>ROUND(E34*P34,5)</f>
        <v>0</v>
      </c>
      <c r="R34" s="142"/>
      <c r="S34" s="142"/>
      <c r="T34" s="143">
        <v>0.45</v>
      </c>
      <c r="U34" s="142">
        <f>ROUND(E34*T34,2)</f>
        <v>7.07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 t="s">
        <v>153</v>
      </c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1" x14ac:dyDescent="0.2">
      <c r="A35" s="138"/>
      <c r="B35" s="138"/>
      <c r="C35" s="176" t="s">
        <v>222</v>
      </c>
      <c r="D35" s="175"/>
      <c r="E35" s="148">
        <v>15.7</v>
      </c>
      <c r="F35" s="151"/>
      <c r="G35" s="151"/>
      <c r="H35" s="151"/>
      <c r="I35" s="151"/>
      <c r="J35" s="151"/>
      <c r="K35" s="151"/>
      <c r="L35" s="151"/>
      <c r="M35" s="151"/>
      <c r="N35" s="142"/>
      <c r="O35" s="142"/>
      <c r="P35" s="142"/>
      <c r="Q35" s="142"/>
      <c r="R35" s="142"/>
      <c r="S35" s="142"/>
      <c r="T35" s="143"/>
      <c r="U35" s="142"/>
      <c r="V35" s="137"/>
      <c r="W35" s="137"/>
      <c r="X35" s="137"/>
      <c r="Y35" s="137"/>
      <c r="Z35" s="137"/>
      <c r="AA35" s="137"/>
      <c r="AB35" s="137"/>
      <c r="AC35" s="137"/>
      <c r="AD35" s="137"/>
      <c r="AE35" s="137" t="s">
        <v>155</v>
      </c>
      <c r="AF35" s="137">
        <v>0</v>
      </c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outlineLevel="1" x14ac:dyDescent="0.2">
      <c r="A36" s="138">
        <v>13</v>
      </c>
      <c r="B36" s="138" t="s">
        <v>223</v>
      </c>
      <c r="C36" s="173" t="s">
        <v>224</v>
      </c>
      <c r="D36" s="142" t="s">
        <v>158</v>
      </c>
      <c r="E36" s="147">
        <v>3.37392</v>
      </c>
      <c r="F36" s="369"/>
      <c r="G36" s="151">
        <f>E36*F36</f>
        <v>0</v>
      </c>
      <c r="H36" s="151">
        <v>0</v>
      </c>
      <c r="I36" s="151">
        <f>ROUND(E36*H36,2)</f>
        <v>0</v>
      </c>
      <c r="J36" s="151">
        <v>1110</v>
      </c>
      <c r="K36" s="151">
        <f>ROUND(E36*J36,2)</f>
        <v>3745.05</v>
      </c>
      <c r="L36" s="151">
        <v>21</v>
      </c>
      <c r="M36" s="151">
        <f>G36*(1+L36/100)</f>
        <v>0</v>
      </c>
      <c r="N36" s="142">
        <v>0</v>
      </c>
      <c r="O36" s="142">
        <f>ROUND(E36*N36,5)</f>
        <v>0</v>
      </c>
      <c r="P36" s="142">
        <v>0</v>
      </c>
      <c r="Q36" s="142">
        <f>ROUND(E36*P36,5)</f>
        <v>0</v>
      </c>
      <c r="R36" s="142"/>
      <c r="S36" s="142"/>
      <c r="T36" s="143">
        <v>3</v>
      </c>
      <c r="U36" s="142">
        <f>ROUND(E36*T36,2)</f>
        <v>10.119999999999999</v>
      </c>
      <c r="V36" s="137"/>
      <c r="W36" s="137"/>
      <c r="X36" s="137"/>
      <c r="Y36" s="137"/>
      <c r="Z36" s="137"/>
      <c r="AA36" s="137"/>
      <c r="AB36" s="137"/>
      <c r="AC36" s="137"/>
      <c r="AD36" s="137"/>
      <c r="AE36" s="137" t="s">
        <v>153</v>
      </c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outlineLevel="1" x14ac:dyDescent="0.2">
      <c r="A37" s="138"/>
      <c r="B37" s="138"/>
      <c r="C37" s="176" t="s">
        <v>225</v>
      </c>
      <c r="D37" s="175"/>
      <c r="E37" s="148">
        <v>3.37392</v>
      </c>
      <c r="F37" s="151"/>
      <c r="G37" s="151"/>
      <c r="H37" s="151"/>
      <c r="I37" s="151"/>
      <c r="J37" s="151"/>
      <c r="K37" s="151"/>
      <c r="L37" s="151"/>
      <c r="M37" s="151"/>
      <c r="N37" s="142"/>
      <c r="O37" s="142"/>
      <c r="P37" s="142"/>
      <c r="Q37" s="142"/>
      <c r="R37" s="142"/>
      <c r="S37" s="142"/>
      <c r="T37" s="143"/>
      <c r="U37" s="142"/>
      <c r="V37" s="137"/>
      <c r="W37" s="137"/>
      <c r="X37" s="137"/>
      <c r="Y37" s="137"/>
      <c r="Z37" s="137"/>
      <c r="AA37" s="137"/>
      <c r="AB37" s="137"/>
      <c r="AC37" s="137"/>
      <c r="AD37" s="137"/>
      <c r="AE37" s="137" t="s">
        <v>155</v>
      </c>
      <c r="AF37" s="137">
        <v>0</v>
      </c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outlineLevel="1" x14ac:dyDescent="0.2">
      <c r="A38" s="138">
        <v>14</v>
      </c>
      <c r="B38" s="138" t="s">
        <v>226</v>
      </c>
      <c r="C38" s="173" t="s">
        <v>227</v>
      </c>
      <c r="D38" s="142" t="s">
        <v>181</v>
      </c>
      <c r="E38" s="147">
        <v>6.12</v>
      </c>
      <c r="F38" s="369"/>
      <c r="G38" s="151">
        <f>E38*F38</f>
        <v>0</v>
      </c>
      <c r="H38" s="151">
        <v>520</v>
      </c>
      <c r="I38" s="151">
        <f>ROUND(E38*H38,2)</f>
        <v>3182.4</v>
      </c>
      <c r="J38" s="151">
        <v>0</v>
      </c>
      <c r="K38" s="151">
        <f>ROUND(E38*J38,2)</f>
        <v>0</v>
      </c>
      <c r="L38" s="151">
        <v>21</v>
      </c>
      <c r="M38" s="151">
        <f>G38*(1+L38/100)</f>
        <v>0</v>
      </c>
      <c r="N38" s="142">
        <v>1</v>
      </c>
      <c r="O38" s="142">
        <f>ROUND(E38*N38,5)</f>
        <v>6.12</v>
      </c>
      <c r="P38" s="142">
        <v>0</v>
      </c>
      <c r="Q38" s="142">
        <f>ROUND(E38*P38,5)</f>
        <v>0</v>
      </c>
      <c r="R38" s="142"/>
      <c r="S38" s="142"/>
      <c r="T38" s="143">
        <v>0</v>
      </c>
      <c r="U38" s="142">
        <f>ROUND(E38*T38,2)</f>
        <v>0</v>
      </c>
      <c r="V38" s="137"/>
      <c r="W38" s="137"/>
      <c r="X38" s="137"/>
      <c r="Y38" s="137"/>
      <c r="Z38" s="137"/>
      <c r="AA38" s="137"/>
      <c r="AB38" s="137"/>
      <c r="AC38" s="137"/>
      <c r="AD38" s="137"/>
      <c r="AE38" s="137" t="s">
        <v>188</v>
      </c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</row>
    <row r="39" spans="1:60" outlineLevel="1" x14ac:dyDescent="0.2">
      <c r="A39" s="138"/>
      <c r="B39" s="138"/>
      <c r="C39" s="176" t="s">
        <v>228</v>
      </c>
      <c r="D39" s="175"/>
      <c r="E39" s="148">
        <v>6.12</v>
      </c>
      <c r="F39" s="151"/>
      <c r="G39" s="151"/>
      <c r="H39" s="151"/>
      <c r="I39" s="151"/>
      <c r="J39" s="151"/>
      <c r="K39" s="151"/>
      <c r="L39" s="151"/>
      <c r="M39" s="151"/>
      <c r="N39" s="142"/>
      <c r="O39" s="142"/>
      <c r="P39" s="142"/>
      <c r="Q39" s="142"/>
      <c r="R39" s="142"/>
      <c r="S39" s="142"/>
      <c r="T39" s="143"/>
      <c r="U39" s="142"/>
      <c r="V39" s="137"/>
      <c r="W39" s="137"/>
      <c r="X39" s="137"/>
      <c r="Y39" s="137"/>
      <c r="Z39" s="137"/>
      <c r="AA39" s="137"/>
      <c r="AB39" s="137"/>
      <c r="AC39" s="137"/>
      <c r="AD39" s="137"/>
      <c r="AE39" s="137" t="s">
        <v>155</v>
      </c>
      <c r="AF39" s="137">
        <v>0</v>
      </c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ht="22.5" outlineLevel="1" x14ac:dyDescent="0.2">
      <c r="A40" s="138">
        <v>15</v>
      </c>
      <c r="B40" s="138" t="s">
        <v>229</v>
      </c>
      <c r="C40" s="173" t="s">
        <v>230</v>
      </c>
      <c r="D40" s="142" t="s">
        <v>152</v>
      </c>
      <c r="E40" s="147">
        <v>51</v>
      </c>
      <c r="F40" s="369"/>
      <c r="G40" s="151">
        <f>E40*F40</f>
        <v>0</v>
      </c>
      <c r="H40" s="151">
        <v>197.86</v>
      </c>
      <c r="I40" s="151">
        <f>ROUND(E40*H40,2)</f>
        <v>10090.86</v>
      </c>
      <c r="J40" s="151">
        <v>33.639999999999986</v>
      </c>
      <c r="K40" s="151">
        <f>ROUND(E40*J40,2)</f>
        <v>1715.64</v>
      </c>
      <c r="L40" s="151">
        <v>21</v>
      </c>
      <c r="M40" s="151">
        <f>G40*(1+L40/100)</f>
        <v>0</v>
      </c>
      <c r="N40" s="142">
        <v>0.30651</v>
      </c>
      <c r="O40" s="142">
        <f>ROUND(E40*N40,5)</f>
        <v>15.632009999999999</v>
      </c>
      <c r="P40" s="142">
        <v>0</v>
      </c>
      <c r="Q40" s="142">
        <f>ROUND(E40*P40,5)</f>
        <v>0</v>
      </c>
      <c r="R40" s="142"/>
      <c r="S40" s="142"/>
      <c r="T40" s="143">
        <v>2.5000000000000001E-2</v>
      </c>
      <c r="U40" s="142">
        <f>ROUND(E40*T40,2)</f>
        <v>1.28</v>
      </c>
      <c r="V40" s="137"/>
      <c r="W40" s="137"/>
      <c r="X40" s="137"/>
      <c r="Y40" s="137"/>
      <c r="Z40" s="137"/>
      <c r="AA40" s="137"/>
      <c r="AB40" s="137"/>
      <c r="AC40" s="137"/>
      <c r="AD40" s="137"/>
      <c r="AE40" s="137" t="s">
        <v>153</v>
      </c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</row>
    <row r="41" spans="1:60" outlineLevel="1" x14ac:dyDescent="0.2">
      <c r="A41" s="138"/>
      <c r="B41" s="138"/>
      <c r="C41" s="176" t="s">
        <v>214</v>
      </c>
      <c r="D41" s="175"/>
      <c r="E41" s="148">
        <v>51</v>
      </c>
      <c r="F41" s="151"/>
      <c r="G41" s="151"/>
      <c r="H41" s="151"/>
      <c r="I41" s="151"/>
      <c r="J41" s="151"/>
      <c r="K41" s="151"/>
      <c r="L41" s="151"/>
      <c r="M41" s="151"/>
      <c r="N41" s="142"/>
      <c r="O41" s="142"/>
      <c r="P41" s="142"/>
      <c r="Q41" s="142"/>
      <c r="R41" s="142"/>
      <c r="S41" s="142"/>
      <c r="T41" s="143"/>
      <c r="U41" s="142"/>
      <c r="V41" s="137"/>
      <c r="W41" s="137"/>
      <c r="X41" s="137"/>
      <c r="Y41" s="137"/>
      <c r="Z41" s="137"/>
      <c r="AA41" s="137"/>
      <c r="AB41" s="137"/>
      <c r="AC41" s="137"/>
      <c r="AD41" s="137"/>
      <c r="AE41" s="137" t="s">
        <v>155</v>
      </c>
      <c r="AF41" s="137">
        <v>0</v>
      </c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ht="22.5" outlineLevel="1" x14ac:dyDescent="0.2">
      <c r="A42" s="138">
        <v>16</v>
      </c>
      <c r="B42" s="138" t="s">
        <v>231</v>
      </c>
      <c r="C42" s="173" t="s">
        <v>232</v>
      </c>
      <c r="D42" s="142" t="s">
        <v>152</v>
      </c>
      <c r="E42" s="147">
        <v>51</v>
      </c>
      <c r="F42" s="369"/>
      <c r="G42" s="151">
        <f>E42*F42</f>
        <v>0</v>
      </c>
      <c r="H42" s="151">
        <v>148.63999999999999</v>
      </c>
      <c r="I42" s="151">
        <f>ROUND(E42*H42,2)</f>
        <v>7580.64</v>
      </c>
      <c r="J42" s="151">
        <v>25.360000000000014</v>
      </c>
      <c r="K42" s="151">
        <f>ROUND(E42*J42,2)</f>
        <v>1293.3599999999999</v>
      </c>
      <c r="L42" s="151">
        <v>21</v>
      </c>
      <c r="M42" s="151">
        <f>G42*(1+L42/100)</f>
        <v>0</v>
      </c>
      <c r="N42" s="142">
        <v>0.378</v>
      </c>
      <c r="O42" s="142">
        <f>ROUND(E42*N42,5)</f>
        <v>19.277999999999999</v>
      </c>
      <c r="P42" s="142">
        <v>0</v>
      </c>
      <c r="Q42" s="142">
        <f>ROUND(E42*P42,5)</f>
        <v>0</v>
      </c>
      <c r="R42" s="142"/>
      <c r="S42" s="142"/>
      <c r="T42" s="143">
        <v>2.5999999999999999E-2</v>
      </c>
      <c r="U42" s="142">
        <f>ROUND(E42*T42,2)</f>
        <v>1.33</v>
      </c>
      <c r="V42" s="137"/>
      <c r="W42" s="137"/>
      <c r="X42" s="137"/>
      <c r="Y42" s="137"/>
      <c r="Z42" s="137"/>
      <c r="AA42" s="137"/>
      <c r="AB42" s="137"/>
      <c r="AC42" s="137"/>
      <c r="AD42" s="137"/>
      <c r="AE42" s="137" t="s">
        <v>153</v>
      </c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1" x14ac:dyDescent="0.2">
      <c r="A43" s="138"/>
      <c r="B43" s="138"/>
      <c r="C43" s="176" t="s">
        <v>214</v>
      </c>
      <c r="D43" s="175"/>
      <c r="E43" s="148">
        <v>51</v>
      </c>
      <c r="F43" s="151"/>
      <c r="G43" s="151"/>
      <c r="H43" s="151"/>
      <c r="I43" s="151"/>
      <c r="J43" s="151"/>
      <c r="K43" s="151"/>
      <c r="L43" s="151"/>
      <c r="M43" s="151"/>
      <c r="N43" s="142"/>
      <c r="O43" s="142"/>
      <c r="P43" s="142"/>
      <c r="Q43" s="142"/>
      <c r="R43" s="142"/>
      <c r="S43" s="142"/>
      <c r="T43" s="143"/>
      <c r="U43" s="142"/>
      <c r="V43" s="137"/>
      <c r="W43" s="137"/>
      <c r="X43" s="137"/>
      <c r="Y43" s="137"/>
      <c r="Z43" s="137"/>
      <c r="AA43" s="137"/>
      <c r="AB43" s="137"/>
      <c r="AC43" s="137"/>
      <c r="AD43" s="137"/>
      <c r="AE43" s="137" t="s">
        <v>155</v>
      </c>
      <c r="AF43" s="137">
        <v>0</v>
      </c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outlineLevel="1" x14ac:dyDescent="0.2">
      <c r="A44" s="138">
        <v>17</v>
      </c>
      <c r="B44" s="138" t="s">
        <v>233</v>
      </c>
      <c r="C44" s="173" t="s">
        <v>234</v>
      </c>
      <c r="D44" s="142" t="s">
        <v>152</v>
      </c>
      <c r="E44" s="147">
        <v>51</v>
      </c>
      <c r="F44" s="369"/>
      <c r="G44" s="151">
        <f>E44*F44</f>
        <v>0</v>
      </c>
      <c r="H44" s="151">
        <v>0</v>
      </c>
      <c r="I44" s="151">
        <f>ROUND(E44*H44,2)</f>
        <v>0</v>
      </c>
      <c r="J44" s="151">
        <v>37.6</v>
      </c>
      <c r="K44" s="151">
        <f>ROUND(E44*J44,2)</f>
        <v>1917.6</v>
      </c>
      <c r="L44" s="151">
        <v>21</v>
      </c>
      <c r="M44" s="151">
        <f>G44*(1+L44/100)</f>
        <v>0</v>
      </c>
      <c r="N44" s="142">
        <v>0</v>
      </c>
      <c r="O44" s="142">
        <f>ROUND(E44*N44,5)</f>
        <v>0</v>
      </c>
      <c r="P44" s="142">
        <v>0</v>
      </c>
      <c r="Q44" s="142">
        <f>ROUND(E44*P44,5)</f>
        <v>0</v>
      </c>
      <c r="R44" s="142"/>
      <c r="S44" s="142"/>
      <c r="T44" s="143">
        <v>9.0999999999999998E-2</v>
      </c>
      <c r="U44" s="142">
        <f>ROUND(E44*T44,2)</f>
        <v>4.6399999999999997</v>
      </c>
      <c r="V44" s="137"/>
      <c r="W44" s="137"/>
      <c r="X44" s="137"/>
      <c r="Y44" s="137"/>
      <c r="Z44" s="137"/>
      <c r="AA44" s="137"/>
      <c r="AB44" s="137"/>
      <c r="AC44" s="137"/>
      <c r="AD44" s="137"/>
      <c r="AE44" s="137" t="s">
        <v>153</v>
      </c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</row>
    <row r="45" spans="1:60" outlineLevel="1" x14ac:dyDescent="0.2">
      <c r="A45" s="138"/>
      <c r="B45" s="138"/>
      <c r="C45" s="176" t="s">
        <v>214</v>
      </c>
      <c r="D45" s="175"/>
      <c r="E45" s="148">
        <v>51</v>
      </c>
      <c r="F45" s="151"/>
      <c r="G45" s="151"/>
      <c r="H45" s="151"/>
      <c r="I45" s="151"/>
      <c r="J45" s="151"/>
      <c r="K45" s="151"/>
      <c r="L45" s="151"/>
      <c r="M45" s="151"/>
      <c r="N45" s="142"/>
      <c r="O45" s="142"/>
      <c r="P45" s="142"/>
      <c r="Q45" s="142"/>
      <c r="R45" s="142"/>
      <c r="S45" s="142"/>
      <c r="T45" s="143"/>
      <c r="U45" s="142"/>
      <c r="V45" s="137"/>
      <c r="W45" s="137"/>
      <c r="X45" s="137"/>
      <c r="Y45" s="137"/>
      <c r="Z45" s="137"/>
      <c r="AA45" s="137"/>
      <c r="AB45" s="137"/>
      <c r="AC45" s="137"/>
      <c r="AD45" s="137"/>
      <c r="AE45" s="137" t="s">
        <v>155</v>
      </c>
      <c r="AF45" s="137">
        <v>0</v>
      </c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1" x14ac:dyDescent="0.2">
      <c r="A46" s="138">
        <v>18</v>
      </c>
      <c r="B46" s="138" t="s">
        <v>235</v>
      </c>
      <c r="C46" s="173" t="s">
        <v>236</v>
      </c>
      <c r="D46" s="142" t="s">
        <v>152</v>
      </c>
      <c r="E46" s="147">
        <v>61.2</v>
      </c>
      <c r="F46" s="369"/>
      <c r="G46" s="151">
        <f>E46*F46</f>
        <v>0</v>
      </c>
      <c r="H46" s="151">
        <v>21.2</v>
      </c>
      <c r="I46" s="151">
        <f>ROUND(E46*H46,2)</f>
        <v>1297.44</v>
      </c>
      <c r="J46" s="151">
        <v>0</v>
      </c>
      <c r="K46" s="151">
        <f>ROUND(E46*J46,2)</f>
        <v>0</v>
      </c>
      <c r="L46" s="151">
        <v>21</v>
      </c>
      <c r="M46" s="151">
        <f>G46*(1+L46/100)</f>
        <v>0</v>
      </c>
      <c r="N46" s="142">
        <v>5.0000000000000001E-4</v>
      </c>
      <c r="O46" s="142">
        <f>ROUND(E46*N46,5)</f>
        <v>3.0599999999999999E-2</v>
      </c>
      <c r="P46" s="142">
        <v>0</v>
      </c>
      <c r="Q46" s="142">
        <f>ROUND(E46*P46,5)</f>
        <v>0</v>
      </c>
      <c r="R46" s="142"/>
      <c r="S46" s="142"/>
      <c r="T46" s="143">
        <v>0</v>
      </c>
      <c r="U46" s="142">
        <f>ROUND(E46*T46,2)</f>
        <v>0</v>
      </c>
      <c r="V46" s="137"/>
      <c r="W46" s="137"/>
      <c r="X46" s="137"/>
      <c r="Y46" s="137"/>
      <c r="Z46" s="137"/>
      <c r="AA46" s="137"/>
      <c r="AB46" s="137"/>
      <c r="AC46" s="137"/>
      <c r="AD46" s="137"/>
      <c r="AE46" s="137" t="s">
        <v>188</v>
      </c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1" x14ac:dyDescent="0.2">
      <c r="A47" s="138"/>
      <c r="B47" s="138"/>
      <c r="C47" s="176" t="s">
        <v>237</v>
      </c>
      <c r="D47" s="175"/>
      <c r="E47" s="148">
        <v>61.2</v>
      </c>
      <c r="F47" s="151"/>
      <c r="G47" s="151"/>
      <c r="H47" s="151"/>
      <c r="I47" s="151"/>
      <c r="J47" s="151"/>
      <c r="K47" s="151"/>
      <c r="L47" s="151"/>
      <c r="M47" s="151"/>
      <c r="N47" s="142"/>
      <c r="O47" s="142"/>
      <c r="P47" s="142"/>
      <c r="Q47" s="142"/>
      <c r="R47" s="142"/>
      <c r="S47" s="142"/>
      <c r="T47" s="143"/>
      <c r="U47" s="142"/>
      <c r="V47" s="137"/>
      <c r="W47" s="137"/>
      <c r="X47" s="137"/>
      <c r="Y47" s="137"/>
      <c r="Z47" s="137"/>
      <c r="AA47" s="137"/>
      <c r="AB47" s="137"/>
      <c r="AC47" s="137"/>
      <c r="AD47" s="137"/>
      <c r="AE47" s="137" t="s">
        <v>155</v>
      </c>
      <c r="AF47" s="137">
        <v>0</v>
      </c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ht="22.5" outlineLevel="1" x14ac:dyDescent="0.2">
      <c r="A48" s="138">
        <v>19</v>
      </c>
      <c r="B48" s="138" t="s">
        <v>238</v>
      </c>
      <c r="C48" s="173" t="s">
        <v>239</v>
      </c>
      <c r="D48" s="142" t="s">
        <v>152</v>
      </c>
      <c r="E48" s="147">
        <v>51</v>
      </c>
      <c r="F48" s="369"/>
      <c r="G48" s="151">
        <f>E48*F48</f>
        <v>0</v>
      </c>
      <c r="H48" s="151">
        <v>0</v>
      </c>
      <c r="I48" s="151">
        <f>ROUND(E48*H48,2)</f>
        <v>0</v>
      </c>
      <c r="J48" s="151">
        <v>89.6</v>
      </c>
      <c r="K48" s="151">
        <f>ROUND(E48*J48,2)</f>
        <v>4569.6000000000004</v>
      </c>
      <c r="L48" s="151">
        <v>21</v>
      </c>
      <c r="M48" s="151">
        <f>G48*(1+L48/100)</f>
        <v>0</v>
      </c>
      <c r="N48" s="142">
        <v>0</v>
      </c>
      <c r="O48" s="142">
        <f>ROUND(E48*N48,5)</f>
        <v>0</v>
      </c>
      <c r="P48" s="142">
        <v>0</v>
      </c>
      <c r="Q48" s="142">
        <f>ROUND(E48*P48,5)</f>
        <v>0</v>
      </c>
      <c r="R48" s="142"/>
      <c r="S48" s="142"/>
      <c r="T48" s="143">
        <v>0.15</v>
      </c>
      <c r="U48" s="142">
        <f>ROUND(E48*T48,2)</f>
        <v>7.65</v>
      </c>
      <c r="V48" s="137"/>
      <c r="W48" s="137"/>
      <c r="X48" s="137"/>
      <c r="Y48" s="137"/>
      <c r="Z48" s="137"/>
      <c r="AA48" s="137"/>
      <c r="AB48" s="137"/>
      <c r="AC48" s="137"/>
      <c r="AD48" s="137"/>
      <c r="AE48" s="137" t="s">
        <v>153</v>
      </c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outlineLevel="1" x14ac:dyDescent="0.2">
      <c r="A49" s="138"/>
      <c r="B49" s="138"/>
      <c r="C49" s="176" t="s">
        <v>214</v>
      </c>
      <c r="D49" s="175"/>
      <c r="E49" s="148">
        <v>51</v>
      </c>
      <c r="F49" s="151"/>
      <c r="G49" s="151"/>
      <c r="H49" s="151"/>
      <c r="I49" s="151"/>
      <c r="J49" s="151"/>
      <c r="K49" s="151"/>
      <c r="L49" s="151"/>
      <c r="M49" s="151"/>
      <c r="N49" s="142"/>
      <c r="O49" s="142"/>
      <c r="P49" s="142"/>
      <c r="Q49" s="142"/>
      <c r="R49" s="142"/>
      <c r="S49" s="142"/>
      <c r="T49" s="143"/>
      <c r="U49" s="142"/>
      <c r="V49" s="137"/>
      <c r="W49" s="137"/>
      <c r="X49" s="137"/>
      <c r="Y49" s="137"/>
      <c r="Z49" s="137"/>
      <c r="AA49" s="137"/>
      <c r="AB49" s="137"/>
      <c r="AC49" s="137"/>
      <c r="AD49" s="137"/>
      <c r="AE49" s="137" t="s">
        <v>155</v>
      </c>
      <c r="AF49" s="137">
        <v>0</v>
      </c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outlineLevel="1" x14ac:dyDescent="0.2">
      <c r="A50" s="138">
        <v>20</v>
      </c>
      <c r="B50" s="138" t="s">
        <v>240</v>
      </c>
      <c r="C50" s="173" t="s">
        <v>241</v>
      </c>
      <c r="D50" s="142" t="s">
        <v>185</v>
      </c>
      <c r="E50" s="147">
        <v>4.4000000000000004</v>
      </c>
      <c r="F50" s="369"/>
      <c r="G50" s="151">
        <f t="shared" ref="G50:G51" si="1">E50*F50</f>
        <v>0</v>
      </c>
      <c r="H50" s="151">
        <v>156.62</v>
      </c>
      <c r="I50" s="151">
        <f>ROUND(E50*H50,2)</f>
        <v>689.13</v>
      </c>
      <c r="J50" s="151">
        <v>122.88</v>
      </c>
      <c r="K50" s="151">
        <f>ROUND(E50*J50,2)</f>
        <v>540.66999999999996</v>
      </c>
      <c r="L50" s="151">
        <v>21</v>
      </c>
      <c r="M50" s="151">
        <f>G50*(1+L50/100)</f>
        <v>0</v>
      </c>
      <c r="N50" s="142">
        <v>0.188</v>
      </c>
      <c r="O50" s="142">
        <f>ROUND(E50*N50,5)</f>
        <v>0.82720000000000005</v>
      </c>
      <c r="P50" s="142">
        <v>0</v>
      </c>
      <c r="Q50" s="142">
        <f>ROUND(E50*P50,5)</f>
        <v>0</v>
      </c>
      <c r="R50" s="142"/>
      <c r="S50" s="142"/>
      <c r="T50" s="143">
        <v>0.27200000000000002</v>
      </c>
      <c r="U50" s="142">
        <f>ROUND(E50*T50,2)</f>
        <v>1.2</v>
      </c>
      <c r="V50" s="137"/>
      <c r="W50" s="137"/>
      <c r="X50" s="137"/>
      <c r="Y50" s="137"/>
      <c r="Z50" s="137"/>
      <c r="AA50" s="137"/>
      <c r="AB50" s="137"/>
      <c r="AC50" s="137"/>
      <c r="AD50" s="137"/>
      <c r="AE50" s="137" t="s">
        <v>153</v>
      </c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ht="22.5" outlineLevel="1" x14ac:dyDescent="0.2">
      <c r="A51" s="138">
        <v>21</v>
      </c>
      <c r="B51" s="138" t="s">
        <v>242</v>
      </c>
      <c r="C51" s="173" t="s">
        <v>243</v>
      </c>
      <c r="D51" s="142" t="s">
        <v>217</v>
      </c>
      <c r="E51" s="147">
        <v>10</v>
      </c>
      <c r="F51" s="369"/>
      <c r="G51" s="151">
        <f t="shared" si="1"/>
        <v>0</v>
      </c>
      <c r="H51" s="151">
        <v>66.900000000000006</v>
      </c>
      <c r="I51" s="151">
        <f>ROUND(E51*H51,2)</f>
        <v>669</v>
      </c>
      <c r="J51" s="151">
        <v>0</v>
      </c>
      <c r="K51" s="151">
        <f>ROUND(E51*J51,2)</f>
        <v>0</v>
      </c>
      <c r="L51" s="151">
        <v>21</v>
      </c>
      <c r="M51" s="151">
        <f>G51*(1+L51/100)</f>
        <v>0</v>
      </c>
      <c r="N51" s="142">
        <v>2.137E-2</v>
      </c>
      <c r="O51" s="142">
        <f>ROUND(E51*N51,5)</f>
        <v>0.2137</v>
      </c>
      <c r="P51" s="142">
        <v>0</v>
      </c>
      <c r="Q51" s="142">
        <f>ROUND(E51*P51,5)</f>
        <v>0</v>
      </c>
      <c r="R51" s="142"/>
      <c r="S51" s="142"/>
      <c r="T51" s="143">
        <v>0</v>
      </c>
      <c r="U51" s="142">
        <f>ROUND(E51*T51,2)</f>
        <v>0</v>
      </c>
      <c r="V51" s="137"/>
      <c r="W51" s="137"/>
      <c r="X51" s="137"/>
      <c r="Y51" s="137"/>
      <c r="Z51" s="137"/>
      <c r="AA51" s="137"/>
      <c r="AB51" s="137"/>
      <c r="AC51" s="137"/>
      <c r="AD51" s="137"/>
      <c r="AE51" s="137" t="s">
        <v>188</v>
      </c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</row>
    <row r="52" spans="1:60" x14ac:dyDescent="0.2">
      <c r="A52" s="139" t="s">
        <v>148</v>
      </c>
      <c r="B52" s="139" t="s">
        <v>67</v>
      </c>
      <c r="C52" s="174" t="s">
        <v>68</v>
      </c>
      <c r="D52" s="144"/>
      <c r="E52" s="149"/>
      <c r="F52" s="152"/>
      <c r="G52" s="152">
        <f>SUMIF(AE53:AE57,"&lt;&gt;NOR",G53:G57)</f>
        <v>0</v>
      </c>
      <c r="H52" s="152"/>
      <c r="I52" s="152">
        <f>SUM(I53:I57)</f>
        <v>1254.23</v>
      </c>
      <c r="J52" s="152"/>
      <c r="K52" s="152">
        <f>SUM(K53:K57)</f>
        <v>4425.41</v>
      </c>
      <c r="L52" s="152"/>
      <c r="M52" s="152">
        <f>SUM(M53:M57)</f>
        <v>0</v>
      </c>
      <c r="N52" s="144"/>
      <c r="O52" s="144">
        <f>SUM(O53:O57)</f>
        <v>9.3149999999999997E-2</v>
      </c>
      <c r="P52" s="144"/>
      <c r="Q52" s="144">
        <f>SUM(Q53:Q57)</f>
        <v>0</v>
      </c>
      <c r="R52" s="144"/>
      <c r="S52" s="144"/>
      <c r="T52" s="145"/>
      <c r="U52" s="144">
        <f>SUM(U53:U57)</f>
        <v>9.49</v>
      </c>
      <c r="AE52" t="s">
        <v>149</v>
      </c>
    </row>
    <row r="53" spans="1:60" ht="22.5" outlineLevel="1" x14ac:dyDescent="0.2">
      <c r="A53" s="138">
        <v>22</v>
      </c>
      <c r="B53" s="138" t="s">
        <v>244</v>
      </c>
      <c r="C53" s="173" t="s">
        <v>245</v>
      </c>
      <c r="D53" s="142" t="s">
        <v>152</v>
      </c>
      <c r="E53" s="147">
        <v>13.75</v>
      </c>
      <c r="F53" s="369"/>
      <c r="G53" s="151">
        <f>E53*F53</f>
        <v>0</v>
      </c>
      <c r="H53" s="151">
        <v>76.66</v>
      </c>
      <c r="I53" s="151">
        <f>ROUND(E53*H53,2)</f>
        <v>1054.08</v>
      </c>
      <c r="J53" s="151">
        <v>175.84</v>
      </c>
      <c r="K53" s="151">
        <f>ROUND(E53*J53,2)</f>
        <v>2417.8000000000002</v>
      </c>
      <c r="L53" s="151">
        <v>21</v>
      </c>
      <c r="M53" s="151">
        <f>G53*(1+L53/100)</f>
        <v>0</v>
      </c>
      <c r="N53" s="142">
        <v>3.6099999999999999E-3</v>
      </c>
      <c r="O53" s="142">
        <f>ROUND(E53*N53,5)</f>
        <v>4.9639999999999997E-2</v>
      </c>
      <c r="P53" s="142">
        <v>0</v>
      </c>
      <c r="Q53" s="142">
        <f>ROUND(E53*P53,5)</f>
        <v>0</v>
      </c>
      <c r="R53" s="142"/>
      <c r="S53" s="142"/>
      <c r="T53" s="143">
        <v>0.36199999999999999</v>
      </c>
      <c r="U53" s="142">
        <f>ROUND(E53*T53,2)</f>
        <v>4.9800000000000004</v>
      </c>
      <c r="V53" s="137"/>
      <c r="W53" s="137"/>
      <c r="X53" s="137"/>
      <c r="Y53" s="137"/>
      <c r="Z53" s="137"/>
      <c r="AA53" s="137"/>
      <c r="AB53" s="137"/>
      <c r="AC53" s="137"/>
      <c r="AD53" s="137"/>
      <c r="AE53" s="137" t="s">
        <v>153</v>
      </c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outlineLevel="1" x14ac:dyDescent="0.2">
      <c r="A54" s="138"/>
      <c r="B54" s="138"/>
      <c r="C54" s="176" t="s">
        <v>246</v>
      </c>
      <c r="D54" s="175"/>
      <c r="E54" s="148">
        <v>13.75</v>
      </c>
      <c r="F54" s="151"/>
      <c r="G54" s="151"/>
      <c r="H54" s="151"/>
      <c r="I54" s="151"/>
      <c r="J54" s="151"/>
      <c r="K54" s="151"/>
      <c r="L54" s="151"/>
      <c r="M54" s="151"/>
      <c r="N54" s="142"/>
      <c r="O54" s="142"/>
      <c r="P54" s="142"/>
      <c r="Q54" s="142"/>
      <c r="R54" s="142"/>
      <c r="S54" s="142"/>
      <c r="T54" s="143"/>
      <c r="U54" s="142"/>
      <c r="V54" s="137"/>
      <c r="W54" s="137"/>
      <c r="X54" s="137"/>
      <c r="Y54" s="137"/>
      <c r="Z54" s="137"/>
      <c r="AA54" s="137"/>
      <c r="AB54" s="137"/>
      <c r="AC54" s="137"/>
      <c r="AD54" s="137"/>
      <c r="AE54" s="137" t="s">
        <v>155</v>
      </c>
      <c r="AF54" s="137">
        <v>0</v>
      </c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ht="22.5" outlineLevel="1" x14ac:dyDescent="0.2">
      <c r="A55" s="138">
        <v>23</v>
      </c>
      <c r="B55" s="138" t="s">
        <v>247</v>
      </c>
      <c r="C55" s="173" t="s">
        <v>248</v>
      </c>
      <c r="D55" s="142" t="s">
        <v>152</v>
      </c>
      <c r="E55" s="147">
        <v>16.114999999999998</v>
      </c>
      <c r="F55" s="369"/>
      <c r="G55" s="151">
        <f>E55*F55</f>
        <v>0</v>
      </c>
      <c r="H55" s="151">
        <v>12.42</v>
      </c>
      <c r="I55" s="151">
        <f>ROUND(E55*H55,2)</f>
        <v>200.15</v>
      </c>
      <c r="J55" s="151">
        <v>124.58</v>
      </c>
      <c r="K55" s="151">
        <f>ROUND(E55*J55,2)</f>
        <v>2007.61</v>
      </c>
      <c r="L55" s="151">
        <v>21</v>
      </c>
      <c r="M55" s="151">
        <f>G55*(1+L55/100)</f>
        <v>0</v>
      </c>
      <c r="N55" s="142">
        <v>2.7000000000000001E-3</v>
      </c>
      <c r="O55" s="142">
        <f>ROUND(E55*N55,5)</f>
        <v>4.351E-2</v>
      </c>
      <c r="P55" s="142">
        <v>0</v>
      </c>
      <c r="Q55" s="142">
        <f>ROUND(E55*P55,5)</f>
        <v>0</v>
      </c>
      <c r="R55" s="142"/>
      <c r="S55" s="142"/>
      <c r="T55" s="143">
        <v>0.28000000000000003</v>
      </c>
      <c r="U55" s="142">
        <f>ROUND(E55*T55,2)</f>
        <v>4.51</v>
      </c>
      <c r="V55" s="137"/>
      <c r="W55" s="137"/>
      <c r="X55" s="137"/>
      <c r="Y55" s="137"/>
      <c r="Z55" s="137"/>
      <c r="AA55" s="137"/>
      <c r="AB55" s="137"/>
      <c r="AC55" s="137"/>
      <c r="AD55" s="137"/>
      <c r="AE55" s="137" t="s">
        <v>153</v>
      </c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</row>
    <row r="56" spans="1:60" outlineLevel="1" x14ac:dyDescent="0.2">
      <c r="A56" s="138"/>
      <c r="B56" s="138"/>
      <c r="C56" s="176" t="s">
        <v>246</v>
      </c>
      <c r="D56" s="175"/>
      <c r="E56" s="148">
        <v>13.75</v>
      </c>
      <c r="F56" s="151"/>
      <c r="G56" s="151"/>
      <c r="H56" s="151"/>
      <c r="I56" s="151"/>
      <c r="J56" s="151"/>
      <c r="K56" s="151"/>
      <c r="L56" s="151"/>
      <c r="M56" s="151"/>
      <c r="N56" s="142"/>
      <c r="O56" s="142"/>
      <c r="P56" s="142"/>
      <c r="Q56" s="142"/>
      <c r="R56" s="142"/>
      <c r="S56" s="142"/>
      <c r="T56" s="143"/>
      <c r="U56" s="142"/>
      <c r="V56" s="137"/>
      <c r="W56" s="137"/>
      <c r="X56" s="137"/>
      <c r="Y56" s="137"/>
      <c r="Z56" s="137"/>
      <c r="AA56" s="137"/>
      <c r="AB56" s="137"/>
      <c r="AC56" s="137"/>
      <c r="AD56" s="137"/>
      <c r="AE56" s="137" t="s">
        <v>155</v>
      </c>
      <c r="AF56" s="137">
        <v>0</v>
      </c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outlineLevel="1" x14ac:dyDescent="0.2">
      <c r="A57" s="138"/>
      <c r="B57" s="138"/>
      <c r="C57" s="176" t="s">
        <v>249</v>
      </c>
      <c r="D57" s="175"/>
      <c r="E57" s="148">
        <v>2.3650000000000002</v>
      </c>
      <c r="F57" s="151"/>
      <c r="G57" s="151"/>
      <c r="H57" s="151"/>
      <c r="I57" s="151"/>
      <c r="J57" s="151"/>
      <c r="K57" s="151"/>
      <c r="L57" s="151"/>
      <c r="M57" s="151"/>
      <c r="N57" s="142"/>
      <c r="O57" s="142"/>
      <c r="P57" s="142"/>
      <c r="Q57" s="142"/>
      <c r="R57" s="142"/>
      <c r="S57" s="142"/>
      <c r="T57" s="143"/>
      <c r="U57" s="142"/>
      <c r="V57" s="137"/>
      <c r="W57" s="137"/>
      <c r="X57" s="137"/>
      <c r="Y57" s="137"/>
      <c r="Z57" s="137"/>
      <c r="AA57" s="137"/>
      <c r="AB57" s="137"/>
      <c r="AC57" s="137"/>
      <c r="AD57" s="137"/>
      <c r="AE57" s="137" t="s">
        <v>155</v>
      </c>
      <c r="AF57" s="137">
        <v>0</v>
      </c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x14ac:dyDescent="0.2">
      <c r="A58" s="139" t="s">
        <v>148</v>
      </c>
      <c r="B58" s="139" t="s">
        <v>69</v>
      </c>
      <c r="C58" s="174" t="s">
        <v>70</v>
      </c>
      <c r="D58" s="144"/>
      <c r="E58" s="149"/>
      <c r="F58" s="152"/>
      <c r="G58" s="152">
        <f>SUMIF(AE59:AE60,"&lt;&gt;NOR",G59:G60)</f>
        <v>0</v>
      </c>
      <c r="H58" s="152"/>
      <c r="I58" s="152">
        <f>SUM(I59:I60)</f>
        <v>859.56</v>
      </c>
      <c r="J58" s="152"/>
      <c r="K58" s="152">
        <f>SUM(K59:K60)</f>
        <v>7447.44</v>
      </c>
      <c r="L58" s="152"/>
      <c r="M58" s="152">
        <f>SUM(M59:M60)</f>
        <v>0</v>
      </c>
      <c r="N58" s="144"/>
      <c r="O58" s="144">
        <f>SUM(O59:O60)</f>
        <v>0.15717</v>
      </c>
      <c r="P58" s="144"/>
      <c r="Q58" s="144">
        <f>SUM(Q59:Q60)</f>
        <v>0</v>
      </c>
      <c r="R58" s="144"/>
      <c r="S58" s="144"/>
      <c r="T58" s="145"/>
      <c r="U58" s="144">
        <f>SUM(U59:U60)</f>
        <v>16.420000000000002</v>
      </c>
      <c r="AE58" t="s">
        <v>149</v>
      </c>
    </row>
    <row r="59" spans="1:60" ht="22.5" outlineLevel="1" x14ac:dyDescent="0.2">
      <c r="A59" s="138">
        <v>24</v>
      </c>
      <c r="B59" s="138" t="s">
        <v>332</v>
      </c>
      <c r="C59" s="173" t="s">
        <v>333</v>
      </c>
      <c r="D59" s="142" t="s">
        <v>152</v>
      </c>
      <c r="E59" s="147">
        <v>39</v>
      </c>
      <c r="F59" s="369"/>
      <c r="G59" s="151">
        <f>E59*F59</f>
        <v>0</v>
      </c>
      <c r="H59" s="151">
        <v>22.04</v>
      </c>
      <c r="I59" s="151">
        <f>ROUND(E59*H59,2)</f>
        <v>859.56</v>
      </c>
      <c r="J59" s="151">
        <v>190.96</v>
      </c>
      <c r="K59" s="151">
        <f>ROUND(E59*J59,2)</f>
        <v>7447.44</v>
      </c>
      <c r="L59" s="151">
        <v>21</v>
      </c>
      <c r="M59" s="151">
        <f>G59*(1+L59/100)</f>
        <v>0</v>
      </c>
      <c r="N59" s="142">
        <v>4.0299999999999997E-3</v>
      </c>
      <c r="O59" s="142">
        <f>ROUND(E59*N59,5)</f>
        <v>0.15717</v>
      </c>
      <c r="P59" s="142">
        <v>0</v>
      </c>
      <c r="Q59" s="142">
        <f>ROUND(E59*P59,5)</f>
        <v>0</v>
      </c>
      <c r="R59" s="142"/>
      <c r="S59" s="142"/>
      <c r="T59" s="143">
        <v>0.42099999999999999</v>
      </c>
      <c r="U59" s="142">
        <f>ROUND(E59*T59,2)</f>
        <v>16.420000000000002</v>
      </c>
      <c r="V59" s="137"/>
      <c r="W59" s="137"/>
      <c r="X59" s="137"/>
      <c r="Y59" s="137"/>
      <c r="Z59" s="137"/>
      <c r="AA59" s="137"/>
      <c r="AB59" s="137"/>
      <c r="AC59" s="137"/>
      <c r="AD59" s="137"/>
      <c r="AE59" s="137" t="s">
        <v>153</v>
      </c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outlineLevel="1" x14ac:dyDescent="0.2">
      <c r="A60" s="138"/>
      <c r="B60" s="138"/>
      <c r="C60" s="446" t="s">
        <v>334</v>
      </c>
      <c r="D60" s="447"/>
      <c r="E60" s="448"/>
      <c r="F60" s="449"/>
      <c r="G60" s="450"/>
      <c r="H60" s="151"/>
      <c r="I60" s="151"/>
      <c r="J60" s="151"/>
      <c r="K60" s="151"/>
      <c r="L60" s="151"/>
      <c r="M60" s="151"/>
      <c r="N60" s="142"/>
      <c r="O60" s="142"/>
      <c r="P60" s="142"/>
      <c r="Q60" s="142"/>
      <c r="R60" s="142"/>
      <c r="S60" s="142"/>
      <c r="T60" s="143"/>
      <c r="U60" s="142"/>
      <c r="V60" s="137"/>
      <c r="W60" s="137"/>
      <c r="X60" s="137"/>
      <c r="Y60" s="137"/>
      <c r="Z60" s="137"/>
      <c r="AA60" s="137"/>
      <c r="AB60" s="137"/>
      <c r="AC60" s="137"/>
      <c r="AD60" s="137"/>
      <c r="AE60" s="137" t="s">
        <v>160</v>
      </c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40" t="str">
        <f>C60</f>
        <v>spárovací hmotou včetně vysekání a vyčištění spár, bez pomocného lešení</v>
      </c>
      <c r="BB60" s="137"/>
      <c r="BC60" s="137"/>
      <c r="BD60" s="137"/>
      <c r="BE60" s="137"/>
      <c r="BF60" s="137"/>
      <c r="BG60" s="137"/>
      <c r="BH60" s="137"/>
    </row>
    <row r="61" spans="1:60" x14ac:dyDescent="0.2">
      <c r="A61" s="139" t="s">
        <v>148</v>
      </c>
      <c r="B61" s="139" t="s">
        <v>71</v>
      </c>
      <c r="C61" s="174" t="s">
        <v>72</v>
      </c>
      <c r="D61" s="144"/>
      <c r="E61" s="149"/>
      <c r="F61" s="152"/>
      <c r="G61" s="152">
        <f>SUMIF(AE62:AE69,"&lt;&gt;NOR",G62:G69)</f>
        <v>0</v>
      </c>
      <c r="H61" s="152"/>
      <c r="I61" s="152">
        <f>SUM(I62:I69)</f>
        <v>14197.509999999998</v>
      </c>
      <c r="J61" s="152"/>
      <c r="K61" s="152">
        <f>SUM(K62:K69)</f>
        <v>5202.75</v>
      </c>
      <c r="L61" s="152"/>
      <c r="M61" s="152">
        <f>SUM(M62:M69)</f>
        <v>0</v>
      </c>
      <c r="N61" s="144"/>
      <c r="O61" s="144">
        <f>SUM(O62:O69)</f>
        <v>4.7602400000000005</v>
      </c>
      <c r="P61" s="144"/>
      <c r="Q61" s="144">
        <f>SUM(Q62:Q69)</f>
        <v>0</v>
      </c>
      <c r="R61" s="144"/>
      <c r="S61" s="144"/>
      <c r="T61" s="145"/>
      <c r="U61" s="144">
        <f>SUM(U62:U69)</f>
        <v>10.149999999999999</v>
      </c>
      <c r="AE61" t="s">
        <v>149</v>
      </c>
    </row>
    <row r="62" spans="1:60" ht="22.5" outlineLevel="1" x14ac:dyDescent="0.2">
      <c r="A62" s="138">
        <v>25</v>
      </c>
      <c r="B62" s="138" t="s">
        <v>335</v>
      </c>
      <c r="C62" s="173" t="s">
        <v>336</v>
      </c>
      <c r="D62" s="142" t="s">
        <v>152</v>
      </c>
      <c r="E62" s="147">
        <v>6.4</v>
      </c>
      <c r="F62" s="369"/>
      <c r="G62" s="151">
        <f>E62*F62</f>
        <v>0</v>
      </c>
      <c r="H62" s="151">
        <v>146.94999999999999</v>
      </c>
      <c r="I62" s="151">
        <f>ROUND(E62*H62,2)</f>
        <v>940.48</v>
      </c>
      <c r="J62" s="151">
        <v>301.55</v>
      </c>
      <c r="K62" s="151">
        <f>ROUND(E62*J62,2)</f>
        <v>1929.92</v>
      </c>
      <c r="L62" s="151">
        <v>21</v>
      </c>
      <c r="M62" s="151">
        <f>G62*(1+L62/100)</f>
        <v>0</v>
      </c>
      <c r="N62" s="142">
        <v>0.1231</v>
      </c>
      <c r="O62" s="142">
        <f>ROUND(E62*N62,5)</f>
        <v>0.78783999999999998</v>
      </c>
      <c r="P62" s="142">
        <v>0</v>
      </c>
      <c r="Q62" s="142">
        <f>ROUND(E62*P62,5)</f>
        <v>0</v>
      </c>
      <c r="R62" s="142"/>
      <c r="S62" s="142"/>
      <c r="T62" s="143">
        <v>0.45</v>
      </c>
      <c r="U62" s="142">
        <f>ROUND(E62*T62,2)</f>
        <v>2.88</v>
      </c>
      <c r="V62" s="137"/>
      <c r="W62" s="137"/>
      <c r="X62" s="137"/>
      <c r="Y62" s="137"/>
      <c r="Z62" s="137"/>
      <c r="AA62" s="137"/>
      <c r="AB62" s="137"/>
      <c r="AC62" s="137"/>
      <c r="AD62" s="137"/>
      <c r="AE62" s="137" t="s">
        <v>153</v>
      </c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</row>
    <row r="63" spans="1:60" outlineLevel="1" x14ac:dyDescent="0.2">
      <c r="A63" s="138"/>
      <c r="B63" s="138"/>
      <c r="C63" s="176" t="s">
        <v>337</v>
      </c>
      <c r="D63" s="175"/>
      <c r="E63" s="148">
        <v>6.4</v>
      </c>
      <c r="F63" s="151"/>
      <c r="G63" s="151"/>
      <c r="H63" s="151"/>
      <c r="I63" s="151"/>
      <c r="J63" s="151"/>
      <c r="K63" s="151"/>
      <c r="L63" s="151"/>
      <c r="M63" s="151"/>
      <c r="N63" s="142"/>
      <c r="O63" s="142"/>
      <c r="P63" s="142"/>
      <c r="Q63" s="142"/>
      <c r="R63" s="142"/>
      <c r="S63" s="142"/>
      <c r="T63" s="143"/>
      <c r="U63" s="142"/>
      <c r="V63" s="137"/>
      <c r="W63" s="137"/>
      <c r="X63" s="137"/>
      <c r="Y63" s="137"/>
      <c r="Z63" s="137"/>
      <c r="AA63" s="137"/>
      <c r="AB63" s="137"/>
      <c r="AC63" s="137"/>
      <c r="AD63" s="137"/>
      <c r="AE63" s="137" t="s">
        <v>155</v>
      </c>
      <c r="AF63" s="137">
        <v>0</v>
      </c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</row>
    <row r="64" spans="1:60" ht="22.5" outlineLevel="1" x14ac:dyDescent="0.2">
      <c r="A64" s="138">
        <v>26</v>
      </c>
      <c r="B64" s="138" t="s">
        <v>355</v>
      </c>
      <c r="C64" s="173" t="s">
        <v>356</v>
      </c>
      <c r="D64" s="142" t="s">
        <v>158</v>
      </c>
      <c r="E64" s="147">
        <v>2.0445000000000002</v>
      </c>
      <c r="F64" s="369"/>
      <c r="G64" s="151">
        <f>E64*F64</f>
        <v>0</v>
      </c>
      <c r="H64" s="151">
        <v>5804.18</v>
      </c>
      <c r="I64" s="151">
        <f>ROUND(E64*H64,2)</f>
        <v>11866.65</v>
      </c>
      <c r="J64" s="151">
        <v>1445.8199999999997</v>
      </c>
      <c r="K64" s="151">
        <f>ROUND(E64*J64,2)</f>
        <v>2955.98</v>
      </c>
      <c r="L64" s="151">
        <v>21</v>
      </c>
      <c r="M64" s="151">
        <f>G64*(1+L64/100)</f>
        <v>0</v>
      </c>
      <c r="N64" s="142">
        <v>1.919</v>
      </c>
      <c r="O64" s="142">
        <f>ROUND(E64*N64,5)</f>
        <v>3.9234</v>
      </c>
      <c r="P64" s="142">
        <v>0</v>
      </c>
      <c r="Q64" s="142">
        <f>ROUND(E64*P64,5)</f>
        <v>0</v>
      </c>
      <c r="R64" s="142"/>
      <c r="S64" s="142"/>
      <c r="T64" s="143">
        <v>3.2130000000000001</v>
      </c>
      <c r="U64" s="142">
        <f>ROUND(E64*T64,2)</f>
        <v>6.57</v>
      </c>
      <c r="V64" s="137"/>
      <c r="W64" s="137"/>
      <c r="X64" s="137"/>
      <c r="Y64" s="137"/>
      <c r="Z64" s="137"/>
      <c r="AA64" s="137"/>
      <c r="AB64" s="137"/>
      <c r="AC64" s="137"/>
      <c r="AD64" s="137"/>
      <c r="AE64" s="137" t="s">
        <v>153</v>
      </c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</row>
    <row r="65" spans="1:60" outlineLevel="1" x14ac:dyDescent="0.2">
      <c r="A65" s="138"/>
      <c r="B65" s="138"/>
      <c r="C65" s="176" t="s">
        <v>357</v>
      </c>
      <c r="D65" s="175"/>
      <c r="E65" s="148">
        <v>0.16250000000000001</v>
      </c>
      <c r="F65" s="151"/>
      <c r="G65" s="151"/>
      <c r="H65" s="151"/>
      <c r="I65" s="151"/>
      <c r="J65" s="151"/>
      <c r="K65" s="151"/>
      <c r="L65" s="151"/>
      <c r="M65" s="151"/>
      <c r="N65" s="142"/>
      <c r="O65" s="142"/>
      <c r="P65" s="142"/>
      <c r="Q65" s="142"/>
      <c r="R65" s="142"/>
      <c r="S65" s="142"/>
      <c r="T65" s="143"/>
      <c r="U65" s="142"/>
      <c r="V65" s="137"/>
      <c r="W65" s="137"/>
      <c r="X65" s="137"/>
      <c r="Y65" s="137"/>
      <c r="Z65" s="137"/>
      <c r="AA65" s="137"/>
      <c r="AB65" s="137"/>
      <c r="AC65" s="137"/>
      <c r="AD65" s="137"/>
      <c r="AE65" s="137" t="s">
        <v>155</v>
      </c>
      <c r="AF65" s="137">
        <v>0</v>
      </c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</row>
    <row r="66" spans="1:60" outlineLevel="1" x14ac:dyDescent="0.2">
      <c r="A66" s="138"/>
      <c r="B66" s="138"/>
      <c r="C66" s="176" t="s">
        <v>358</v>
      </c>
      <c r="D66" s="175"/>
      <c r="E66" s="148">
        <v>0.42</v>
      </c>
      <c r="F66" s="151"/>
      <c r="G66" s="151"/>
      <c r="H66" s="151"/>
      <c r="I66" s="151"/>
      <c r="J66" s="151"/>
      <c r="K66" s="151"/>
      <c r="L66" s="151"/>
      <c r="M66" s="151"/>
      <c r="N66" s="142"/>
      <c r="O66" s="142"/>
      <c r="P66" s="142"/>
      <c r="Q66" s="142"/>
      <c r="R66" s="142"/>
      <c r="S66" s="142"/>
      <c r="T66" s="143"/>
      <c r="U66" s="142"/>
      <c r="V66" s="137"/>
      <c r="W66" s="137"/>
      <c r="X66" s="137"/>
      <c r="Y66" s="137"/>
      <c r="Z66" s="137"/>
      <c r="AA66" s="137"/>
      <c r="AB66" s="137"/>
      <c r="AC66" s="137"/>
      <c r="AD66" s="137"/>
      <c r="AE66" s="137" t="s">
        <v>155</v>
      </c>
      <c r="AF66" s="137">
        <v>0</v>
      </c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outlineLevel="1" x14ac:dyDescent="0.2">
      <c r="A67" s="138"/>
      <c r="B67" s="138"/>
      <c r="C67" s="176" t="s">
        <v>359</v>
      </c>
      <c r="D67" s="175"/>
      <c r="E67" s="148">
        <v>1.462</v>
      </c>
      <c r="F67" s="151"/>
      <c r="G67" s="151"/>
      <c r="H67" s="151"/>
      <c r="I67" s="151"/>
      <c r="J67" s="151"/>
      <c r="K67" s="151"/>
      <c r="L67" s="151"/>
      <c r="M67" s="151"/>
      <c r="N67" s="142"/>
      <c r="O67" s="142"/>
      <c r="P67" s="142"/>
      <c r="Q67" s="142"/>
      <c r="R67" s="142"/>
      <c r="S67" s="142"/>
      <c r="T67" s="143"/>
      <c r="U67" s="142"/>
      <c r="V67" s="137"/>
      <c r="W67" s="137"/>
      <c r="X67" s="137"/>
      <c r="Y67" s="137"/>
      <c r="Z67" s="137"/>
      <c r="AA67" s="137"/>
      <c r="AB67" s="137"/>
      <c r="AC67" s="137"/>
      <c r="AD67" s="137"/>
      <c r="AE67" s="137" t="s">
        <v>155</v>
      </c>
      <c r="AF67" s="137">
        <v>0</v>
      </c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ht="22.5" outlineLevel="1" x14ac:dyDescent="0.2">
      <c r="A68" s="138">
        <v>27</v>
      </c>
      <c r="B68" s="138" t="s">
        <v>343</v>
      </c>
      <c r="C68" s="173" t="s">
        <v>344</v>
      </c>
      <c r="D68" s="142" t="s">
        <v>181</v>
      </c>
      <c r="E68" s="147">
        <v>4.5955000000000003E-2</v>
      </c>
      <c r="F68" s="369"/>
      <c r="G68" s="151">
        <f>E68*F68</f>
        <v>0</v>
      </c>
      <c r="H68" s="151">
        <v>30255.16</v>
      </c>
      <c r="I68" s="151">
        <f>ROUND(E68*H68,2)</f>
        <v>1390.38</v>
      </c>
      <c r="J68" s="151">
        <v>6894.84</v>
      </c>
      <c r="K68" s="151">
        <f>ROUND(E68*J68,2)</f>
        <v>316.85000000000002</v>
      </c>
      <c r="L68" s="151">
        <v>21</v>
      </c>
      <c r="M68" s="151">
        <f>G68*(1+L68/100)</f>
        <v>0</v>
      </c>
      <c r="N68" s="142">
        <v>1.0662499999999999</v>
      </c>
      <c r="O68" s="142">
        <f>ROUND(E68*N68,5)</f>
        <v>4.9000000000000002E-2</v>
      </c>
      <c r="P68" s="142">
        <v>0</v>
      </c>
      <c r="Q68" s="142">
        <f>ROUND(E68*P68,5)</f>
        <v>0</v>
      </c>
      <c r="R68" s="142"/>
      <c r="S68" s="142"/>
      <c r="T68" s="143">
        <v>15.231</v>
      </c>
      <c r="U68" s="142">
        <f>ROUND(E68*T68,2)</f>
        <v>0.7</v>
      </c>
      <c r="V68" s="137"/>
      <c r="W68" s="137"/>
      <c r="X68" s="137"/>
      <c r="Y68" s="137"/>
      <c r="Z68" s="137"/>
      <c r="AA68" s="137"/>
      <c r="AB68" s="137"/>
      <c r="AC68" s="137"/>
      <c r="AD68" s="137"/>
      <c r="AE68" s="137" t="s">
        <v>153</v>
      </c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</row>
    <row r="69" spans="1:60" outlineLevel="1" x14ac:dyDescent="0.2">
      <c r="A69" s="138"/>
      <c r="B69" s="138"/>
      <c r="C69" s="176" t="s">
        <v>360</v>
      </c>
      <c r="D69" s="175"/>
      <c r="E69" s="148">
        <v>4.5955000000000003E-2</v>
      </c>
      <c r="F69" s="151"/>
      <c r="G69" s="151"/>
      <c r="H69" s="151"/>
      <c r="I69" s="151"/>
      <c r="J69" s="151"/>
      <c r="K69" s="151"/>
      <c r="L69" s="151"/>
      <c r="M69" s="151"/>
      <c r="N69" s="142"/>
      <c r="O69" s="142"/>
      <c r="P69" s="142"/>
      <c r="Q69" s="142"/>
      <c r="R69" s="142"/>
      <c r="S69" s="142"/>
      <c r="T69" s="143"/>
      <c r="U69" s="142"/>
      <c r="V69" s="137"/>
      <c r="W69" s="137"/>
      <c r="X69" s="137"/>
      <c r="Y69" s="137"/>
      <c r="Z69" s="137"/>
      <c r="AA69" s="137"/>
      <c r="AB69" s="137"/>
      <c r="AC69" s="137"/>
      <c r="AD69" s="137"/>
      <c r="AE69" s="137" t="s">
        <v>155</v>
      </c>
      <c r="AF69" s="137">
        <v>0</v>
      </c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</row>
    <row r="70" spans="1:60" x14ac:dyDescent="0.2">
      <c r="A70" s="139" t="s">
        <v>148</v>
      </c>
      <c r="B70" s="139" t="s">
        <v>75</v>
      </c>
      <c r="C70" s="174" t="s">
        <v>76</v>
      </c>
      <c r="D70" s="144"/>
      <c r="E70" s="149"/>
      <c r="F70" s="152"/>
      <c r="G70" s="152">
        <f>SUMIF(AE71:AE71,"&lt;&gt;NOR",G71:G71)</f>
        <v>0</v>
      </c>
      <c r="H70" s="152"/>
      <c r="I70" s="152">
        <f>SUM(I71:I71)</f>
        <v>16562</v>
      </c>
      <c r="J70" s="152"/>
      <c r="K70" s="152">
        <f>SUM(K71:K71)</f>
        <v>29988</v>
      </c>
      <c r="L70" s="152"/>
      <c r="M70" s="152">
        <f>SUM(M71:M71)</f>
        <v>0</v>
      </c>
      <c r="N70" s="144"/>
      <c r="O70" s="144">
        <f>SUM(O71:O71)</f>
        <v>0.55300000000000005</v>
      </c>
      <c r="P70" s="144"/>
      <c r="Q70" s="144">
        <f>SUM(Q71:Q71)</f>
        <v>0</v>
      </c>
      <c r="R70" s="144"/>
      <c r="S70" s="144"/>
      <c r="T70" s="145"/>
      <c r="U70" s="144">
        <f>SUM(U71:U71)</f>
        <v>74.900000000000006</v>
      </c>
      <c r="AE70" t="s">
        <v>149</v>
      </c>
    </row>
    <row r="71" spans="1:60" outlineLevel="1" x14ac:dyDescent="0.2">
      <c r="A71" s="138">
        <v>28</v>
      </c>
      <c r="B71" s="138" t="s">
        <v>397</v>
      </c>
      <c r="C71" s="173" t="s">
        <v>398</v>
      </c>
      <c r="D71" s="142" t="s">
        <v>152</v>
      </c>
      <c r="E71" s="147">
        <v>350</v>
      </c>
      <c r="F71" s="369"/>
      <c r="G71" s="151">
        <f>E71*F71</f>
        <v>0</v>
      </c>
      <c r="H71" s="151">
        <v>47.32</v>
      </c>
      <c r="I71" s="151">
        <f>ROUND(E71*H71,2)</f>
        <v>16562</v>
      </c>
      <c r="J71" s="151">
        <v>85.68</v>
      </c>
      <c r="K71" s="151">
        <f>ROUND(E71*J71,2)</f>
        <v>29988</v>
      </c>
      <c r="L71" s="151">
        <v>21</v>
      </c>
      <c r="M71" s="151">
        <f>G71*(1+L71/100)</f>
        <v>0</v>
      </c>
      <c r="N71" s="142">
        <v>1.58E-3</v>
      </c>
      <c r="O71" s="142">
        <f>ROUND(E71*N71,5)</f>
        <v>0.55300000000000005</v>
      </c>
      <c r="P71" s="142">
        <v>0</v>
      </c>
      <c r="Q71" s="142">
        <f>ROUND(E71*P71,5)</f>
        <v>0</v>
      </c>
      <c r="R71" s="142"/>
      <c r="S71" s="142"/>
      <c r="T71" s="143">
        <v>0.214</v>
      </c>
      <c r="U71" s="142">
        <f>ROUND(E71*T71,2)</f>
        <v>74.900000000000006</v>
      </c>
      <c r="V71" s="137"/>
      <c r="W71" s="137"/>
      <c r="X71" s="137"/>
      <c r="Y71" s="137"/>
      <c r="Z71" s="137"/>
      <c r="AA71" s="137"/>
      <c r="AB71" s="137"/>
      <c r="AC71" s="137"/>
      <c r="AD71" s="137"/>
      <c r="AE71" s="137" t="s">
        <v>153</v>
      </c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</row>
    <row r="72" spans="1:60" x14ac:dyDescent="0.2">
      <c r="A72" s="139" t="s">
        <v>148</v>
      </c>
      <c r="B72" s="139" t="s">
        <v>79</v>
      </c>
      <c r="C72" s="174" t="s">
        <v>80</v>
      </c>
      <c r="D72" s="144"/>
      <c r="E72" s="149"/>
      <c r="F72" s="152"/>
      <c r="G72" s="152">
        <f>SUMIF(AE73:AE85,"&lt;&gt;NOR",G73:G85)</f>
        <v>0</v>
      </c>
      <c r="H72" s="152"/>
      <c r="I72" s="152">
        <f>SUM(I73:I85)</f>
        <v>0</v>
      </c>
      <c r="J72" s="152"/>
      <c r="K72" s="152">
        <f>SUM(K73:K85)</f>
        <v>35985.54</v>
      </c>
      <c r="L72" s="152"/>
      <c r="M72" s="152">
        <f>SUM(M73:M85)</f>
        <v>0</v>
      </c>
      <c r="N72" s="144"/>
      <c r="O72" s="144">
        <f>SUM(O73:O85)</f>
        <v>0</v>
      </c>
      <c r="P72" s="144"/>
      <c r="Q72" s="144">
        <f>SUM(Q73:Q85)</f>
        <v>43.354999999999997</v>
      </c>
      <c r="R72" s="144"/>
      <c r="S72" s="144"/>
      <c r="T72" s="145"/>
      <c r="U72" s="144">
        <f>SUM(U73:U85)</f>
        <v>95.240000000000009</v>
      </c>
      <c r="AE72" t="s">
        <v>149</v>
      </c>
    </row>
    <row r="73" spans="1:60" outlineLevel="1" x14ac:dyDescent="0.2">
      <c r="A73" s="138">
        <v>29</v>
      </c>
      <c r="B73" s="138" t="s">
        <v>409</v>
      </c>
      <c r="C73" s="173" t="s">
        <v>410</v>
      </c>
      <c r="D73" s="142" t="s">
        <v>158</v>
      </c>
      <c r="E73" s="147">
        <v>1.1499999999999999</v>
      </c>
      <c r="F73" s="369"/>
      <c r="G73" s="151">
        <f>E73*F73</f>
        <v>0</v>
      </c>
      <c r="H73" s="151">
        <v>0</v>
      </c>
      <c r="I73" s="151">
        <f>ROUND(E73*H73,2)</f>
        <v>0</v>
      </c>
      <c r="J73" s="151">
        <v>2795</v>
      </c>
      <c r="K73" s="151">
        <f>ROUND(E73*J73,2)</f>
        <v>3214.25</v>
      </c>
      <c r="L73" s="151">
        <v>21</v>
      </c>
      <c r="M73" s="151">
        <f>G73*(1+L73/100)</f>
        <v>0</v>
      </c>
      <c r="N73" s="142">
        <v>0</v>
      </c>
      <c r="O73" s="142">
        <f>ROUND(E73*N73,5)</f>
        <v>0</v>
      </c>
      <c r="P73" s="142">
        <v>2.2000000000000002</v>
      </c>
      <c r="Q73" s="142">
        <f>ROUND(E73*P73,5)</f>
        <v>2.5299999999999998</v>
      </c>
      <c r="R73" s="142"/>
      <c r="S73" s="142"/>
      <c r="T73" s="143">
        <v>7.1950000000000003</v>
      </c>
      <c r="U73" s="142">
        <f>ROUND(E73*T73,2)</f>
        <v>8.27</v>
      </c>
      <c r="V73" s="137"/>
      <c r="W73" s="137"/>
      <c r="X73" s="137"/>
      <c r="Y73" s="137"/>
      <c r="Z73" s="137"/>
      <c r="AA73" s="137"/>
      <c r="AB73" s="137"/>
      <c r="AC73" s="137"/>
      <c r="AD73" s="137"/>
      <c r="AE73" s="137" t="s">
        <v>153</v>
      </c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</row>
    <row r="74" spans="1:60" outlineLevel="1" x14ac:dyDescent="0.2">
      <c r="A74" s="138"/>
      <c r="B74" s="138"/>
      <c r="C74" s="176" t="s">
        <v>411</v>
      </c>
      <c r="D74" s="175"/>
      <c r="E74" s="148">
        <v>0.95</v>
      </c>
      <c r="F74" s="151"/>
      <c r="G74" s="151"/>
      <c r="H74" s="151"/>
      <c r="I74" s="151"/>
      <c r="J74" s="151"/>
      <c r="K74" s="151"/>
      <c r="L74" s="151"/>
      <c r="M74" s="151"/>
      <c r="N74" s="142"/>
      <c r="O74" s="142"/>
      <c r="P74" s="142"/>
      <c r="Q74" s="142"/>
      <c r="R74" s="142"/>
      <c r="S74" s="142"/>
      <c r="T74" s="143"/>
      <c r="U74" s="142"/>
      <c r="V74" s="137"/>
      <c r="W74" s="137"/>
      <c r="X74" s="137"/>
      <c r="Y74" s="137"/>
      <c r="Z74" s="137"/>
      <c r="AA74" s="137"/>
      <c r="AB74" s="137"/>
      <c r="AC74" s="137"/>
      <c r="AD74" s="137"/>
      <c r="AE74" s="137" t="s">
        <v>155</v>
      </c>
      <c r="AF74" s="137">
        <v>0</v>
      </c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</row>
    <row r="75" spans="1:60" outlineLevel="1" x14ac:dyDescent="0.2">
      <c r="A75" s="138"/>
      <c r="B75" s="138"/>
      <c r="C75" s="176" t="s">
        <v>412</v>
      </c>
      <c r="D75" s="175"/>
      <c r="E75" s="148">
        <v>0.2</v>
      </c>
      <c r="F75" s="151"/>
      <c r="G75" s="151"/>
      <c r="H75" s="151"/>
      <c r="I75" s="151"/>
      <c r="J75" s="151"/>
      <c r="K75" s="151"/>
      <c r="L75" s="151"/>
      <c r="M75" s="151"/>
      <c r="N75" s="142"/>
      <c r="O75" s="142"/>
      <c r="P75" s="142"/>
      <c r="Q75" s="142"/>
      <c r="R75" s="142"/>
      <c r="S75" s="142"/>
      <c r="T75" s="143"/>
      <c r="U75" s="142"/>
      <c r="V75" s="137"/>
      <c r="W75" s="137"/>
      <c r="X75" s="137"/>
      <c r="Y75" s="137"/>
      <c r="Z75" s="137"/>
      <c r="AA75" s="137"/>
      <c r="AB75" s="137"/>
      <c r="AC75" s="137"/>
      <c r="AD75" s="137"/>
      <c r="AE75" s="137" t="s">
        <v>155</v>
      </c>
      <c r="AF75" s="137">
        <v>0</v>
      </c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</row>
    <row r="76" spans="1:60" ht="22.5" outlineLevel="1" x14ac:dyDescent="0.2">
      <c r="A76" s="138">
        <v>30</v>
      </c>
      <c r="B76" s="138" t="s">
        <v>414</v>
      </c>
      <c r="C76" s="173" t="s">
        <v>415</v>
      </c>
      <c r="D76" s="142" t="s">
        <v>158</v>
      </c>
      <c r="E76" s="147">
        <v>1.1499999999999999</v>
      </c>
      <c r="F76" s="369"/>
      <c r="G76" s="151">
        <f t="shared" ref="G76:G77" si="2">E76*F76</f>
        <v>0</v>
      </c>
      <c r="H76" s="151">
        <v>0</v>
      </c>
      <c r="I76" s="151">
        <f>ROUND(E76*H76,2)</f>
        <v>0</v>
      </c>
      <c r="J76" s="151">
        <v>1565</v>
      </c>
      <c r="K76" s="151">
        <f>ROUND(E76*J76,2)</f>
        <v>1799.75</v>
      </c>
      <c r="L76" s="151">
        <v>21</v>
      </c>
      <c r="M76" s="151">
        <f>G76*(1+L76/100)</f>
        <v>0</v>
      </c>
      <c r="N76" s="142">
        <v>0</v>
      </c>
      <c r="O76" s="142">
        <f>ROUND(E76*N76,5)</f>
        <v>0</v>
      </c>
      <c r="P76" s="142">
        <v>0</v>
      </c>
      <c r="Q76" s="142">
        <f>ROUND(E76*P76,5)</f>
        <v>0</v>
      </c>
      <c r="R76" s="142"/>
      <c r="S76" s="142"/>
      <c r="T76" s="143">
        <v>4.8280000000000003</v>
      </c>
      <c r="U76" s="142">
        <f>ROUND(E76*T76,2)</f>
        <v>5.55</v>
      </c>
      <c r="V76" s="137"/>
      <c r="W76" s="137"/>
      <c r="X76" s="137"/>
      <c r="Y76" s="137"/>
      <c r="Z76" s="137"/>
      <c r="AA76" s="137"/>
      <c r="AB76" s="137"/>
      <c r="AC76" s="137"/>
      <c r="AD76" s="137"/>
      <c r="AE76" s="137" t="s">
        <v>153</v>
      </c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</row>
    <row r="77" spans="1:60" ht="22.5" outlineLevel="1" x14ac:dyDescent="0.2">
      <c r="A77" s="138">
        <v>31</v>
      </c>
      <c r="B77" s="138" t="s">
        <v>416</v>
      </c>
      <c r="C77" s="173" t="s">
        <v>417</v>
      </c>
      <c r="D77" s="142" t="s">
        <v>158</v>
      </c>
      <c r="E77" s="147">
        <v>5.8</v>
      </c>
      <c r="F77" s="369"/>
      <c r="G77" s="151">
        <f t="shared" si="2"/>
        <v>0</v>
      </c>
      <c r="H77" s="151">
        <v>0</v>
      </c>
      <c r="I77" s="151">
        <f>ROUND(E77*H77,2)</f>
        <v>0</v>
      </c>
      <c r="J77" s="151">
        <v>2820</v>
      </c>
      <c r="K77" s="151">
        <f>ROUND(E77*J77,2)</f>
        <v>16356</v>
      </c>
      <c r="L77" s="151">
        <v>21</v>
      </c>
      <c r="M77" s="151">
        <f>G77*(1+L77/100)</f>
        <v>0</v>
      </c>
      <c r="N77" s="142">
        <v>0</v>
      </c>
      <c r="O77" s="142">
        <f>ROUND(E77*N77,5)</f>
        <v>0</v>
      </c>
      <c r="P77" s="142">
        <v>2.2000000000000002</v>
      </c>
      <c r="Q77" s="142">
        <f>ROUND(E77*P77,5)</f>
        <v>12.76</v>
      </c>
      <c r="R77" s="142"/>
      <c r="S77" s="142"/>
      <c r="T77" s="143">
        <v>8.6999999999999993</v>
      </c>
      <c r="U77" s="142">
        <f>ROUND(E77*T77,2)</f>
        <v>50.46</v>
      </c>
      <c r="V77" s="137"/>
      <c r="W77" s="137"/>
      <c r="X77" s="137"/>
      <c r="Y77" s="137"/>
      <c r="Z77" s="137"/>
      <c r="AA77" s="137"/>
      <c r="AB77" s="137"/>
      <c r="AC77" s="137"/>
      <c r="AD77" s="137"/>
      <c r="AE77" s="137" t="s">
        <v>153</v>
      </c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</row>
    <row r="78" spans="1:60" outlineLevel="1" x14ac:dyDescent="0.2">
      <c r="A78" s="138"/>
      <c r="B78" s="138"/>
      <c r="C78" s="176" t="s">
        <v>418</v>
      </c>
      <c r="D78" s="175"/>
      <c r="E78" s="148">
        <v>5.8</v>
      </c>
      <c r="F78" s="151"/>
      <c r="G78" s="151"/>
      <c r="H78" s="151"/>
      <c r="I78" s="151"/>
      <c r="J78" s="151"/>
      <c r="K78" s="151"/>
      <c r="L78" s="151"/>
      <c r="M78" s="151"/>
      <c r="N78" s="142"/>
      <c r="O78" s="142"/>
      <c r="P78" s="142"/>
      <c r="Q78" s="142"/>
      <c r="R78" s="142"/>
      <c r="S78" s="142"/>
      <c r="T78" s="143"/>
      <c r="U78" s="142"/>
      <c r="V78" s="137"/>
      <c r="W78" s="137"/>
      <c r="X78" s="137"/>
      <c r="Y78" s="137"/>
      <c r="Z78" s="137"/>
      <c r="AA78" s="137"/>
      <c r="AB78" s="137"/>
      <c r="AC78" s="137"/>
      <c r="AD78" s="137"/>
      <c r="AE78" s="137" t="s">
        <v>155</v>
      </c>
      <c r="AF78" s="137">
        <v>0</v>
      </c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</row>
    <row r="79" spans="1:60" outlineLevel="1" x14ac:dyDescent="0.2">
      <c r="A79" s="138">
        <v>32</v>
      </c>
      <c r="B79" s="138" t="s">
        <v>419</v>
      </c>
      <c r="C79" s="173" t="s">
        <v>420</v>
      </c>
      <c r="D79" s="142" t="s">
        <v>152</v>
      </c>
      <c r="E79" s="147">
        <v>29</v>
      </c>
      <c r="F79" s="369"/>
      <c r="G79" s="151">
        <f>E79*F79</f>
        <v>0</v>
      </c>
      <c r="H79" s="151">
        <v>0</v>
      </c>
      <c r="I79" s="151">
        <f>ROUND(E79*H79,2)</f>
        <v>0</v>
      </c>
      <c r="J79" s="151">
        <v>339</v>
      </c>
      <c r="K79" s="151">
        <f>ROUND(E79*J79,2)</f>
        <v>9831</v>
      </c>
      <c r="L79" s="151">
        <v>21</v>
      </c>
      <c r="M79" s="151">
        <f>G79*(1+L79/100)</f>
        <v>0</v>
      </c>
      <c r="N79" s="142">
        <v>0</v>
      </c>
      <c r="O79" s="142">
        <f>ROUND(E79*N79,5)</f>
        <v>0</v>
      </c>
      <c r="P79" s="142">
        <v>0.44</v>
      </c>
      <c r="Q79" s="142">
        <f>ROUND(E79*P79,5)</f>
        <v>12.76</v>
      </c>
      <c r="R79" s="142"/>
      <c r="S79" s="142"/>
      <c r="T79" s="143">
        <v>0.63200000000000001</v>
      </c>
      <c r="U79" s="142">
        <f>ROUND(E79*T79,2)</f>
        <v>18.329999999999998</v>
      </c>
      <c r="V79" s="137"/>
      <c r="W79" s="137"/>
      <c r="X79" s="137"/>
      <c r="Y79" s="137"/>
      <c r="Z79" s="137"/>
      <c r="AA79" s="137"/>
      <c r="AB79" s="137"/>
      <c r="AC79" s="137"/>
      <c r="AD79" s="137"/>
      <c r="AE79" s="137" t="s">
        <v>153</v>
      </c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</row>
    <row r="80" spans="1:60" ht="22.5" outlineLevel="1" x14ac:dyDescent="0.2">
      <c r="A80" s="138"/>
      <c r="B80" s="138"/>
      <c r="C80" s="176" t="s">
        <v>421</v>
      </c>
      <c r="D80" s="175"/>
      <c r="E80" s="148">
        <v>29</v>
      </c>
      <c r="F80" s="151"/>
      <c r="G80" s="151"/>
      <c r="H80" s="151"/>
      <c r="I80" s="151"/>
      <c r="J80" s="151"/>
      <c r="K80" s="151"/>
      <c r="L80" s="151"/>
      <c r="M80" s="151"/>
      <c r="N80" s="142"/>
      <c r="O80" s="142"/>
      <c r="P80" s="142"/>
      <c r="Q80" s="142"/>
      <c r="R80" s="142"/>
      <c r="S80" s="142"/>
      <c r="T80" s="143"/>
      <c r="U80" s="142"/>
      <c r="V80" s="137"/>
      <c r="W80" s="137"/>
      <c r="X80" s="137"/>
      <c r="Y80" s="137"/>
      <c r="Z80" s="137"/>
      <c r="AA80" s="137"/>
      <c r="AB80" s="137"/>
      <c r="AC80" s="137"/>
      <c r="AD80" s="137"/>
      <c r="AE80" s="137" t="s">
        <v>155</v>
      </c>
      <c r="AF80" s="137">
        <v>0</v>
      </c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</row>
    <row r="81" spans="1:60" outlineLevel="1" x14ac:dyDescent="0.2">
      <c r="A81" s="138">
        <v>33</v>
      </c>
      <c r="B81" s="138" t="s">
        <v>422</v>
      </c>
      <c r="C81" s="173" t="s">
        <v>423</v>
      </c>
      <c r="D81" s="142" t="s">
        <v>152</v>
      </c>
      <c r="E81" s="147">
        <v>25</v>
      </c>
      <c r="F81" s="369"/>
      <c r="G81" s="151">
        <f>E81*F81</f>
        <v>0</v>
      </c>
      <c r="H81" s="151">
        <v>0</v>
      </c>
      <c r="I81" s="151">
        <f>ROUND(E81*H81,2)</f>
        <v>0</v>
      </c>
      <c r="J81" s="151">
        <v>149.5</v>
      </c>
      <c r="K81" s="151">
        <f>ROUND(E81*J81,2)</f>
        <v>3737.5</v>
      </c>
      <c r="L81" s="151">
        <v>21</v>
      </c>
      <c r="M81" s="151">
        <f>G81*(1+L81/100)</f>
        <v>0</v>
      </c>
      <c r="N81" s="142">
        <v>0</v>
      </c>
      <c r="O81" s="142">
        <f>ROUND(E81*N81,5)</f>
        <v>0</v>
      </c>
      <c r="P81" s="142">
        <v>0.44</v>
      </c>
      <c r="Q81" s="142">
        <f>ROUND(E81*P81,5)</f>
        <v>11</v>
      </c>
      <c r="R81" s="142"/>
      <c r="S81" s="142"/>
      <c r="T81" s="143">
        <v>0.376</v>
      </c>
      <c r="U81" s="142">
        <f>ROUND(E81*T81,2)</f>
        <v>9.4</v>
      </c>
      <c r="V81" s="137"/>
      <c r="W81" s="137"/>
      <c r="X81" s="137"/>
      <c r="Y81" s="137"/>
      <c r="Z81" s="137"/>
      <c r="AA81" s="137"/>
      <c r="AB81" s="137"/>
      <c r="AC81" s="137"/>
      <c r="AD81" s="137"/>
      <c r="AE81" s="137" t="s">
        <v>153</v>
      </c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</row>
    <row r="82" spans="1:60" ht="22.5" outlineLevel="1" x14ac:dyDescent="0.2">
      <c r="A82" s="138"/>
      <c r="B82" s="138"/>
      <c r="C82" s="176" t="s">
        <v>424</v>
      </c>
      <c r="D82" s="175"/>
      <c r="E82" s="148">
        <v>25</v>
      </c>
      <c r="F82" s="151"/>
      <c r="G82" s="151"/>
      <c r="H82" s="151"/>
      <c r="I82" s="151"/>
      <c r="J82" s="151"/>
      <c r="K82" s="151"/>
      <c r="L82" s="151"/>
      <c r="M82" s="151"/>
      <c r="N82" s="142"/>
      <c r="O82" s="142"/>
      <c r="P82" s="142"/>
      <c r="Q82" s="142"/>
      <c r="R82" s="142"/>
      <c r="S82" s="142"/>
      <c r="T82" s="143"/>
      <c r="U82" s="142"/>
      <c r="V82" s="137"/>
      <c r="W82" s="137"/>
      <c r="X82" s="137"/>
      <c r="Y82" s="137"/>
      <c r="Z82" s="137"/>
      <c r="AA82" s="137"/>
      <c r="AB82" s="137"/>
      <c r="AC82" s="137"/>
      <c r="AD82" s="137"/>
      <c r="AE82" s="137" t="s">
        <v>155</v>
      </c>
      <c r="AF82" s="137">
        <v>0</v>
      </c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</row>
    <row r="83" spans="1:60" outlineLevel="1" x14ac:dyDescent="0.2">
      <c r="A83" s="138">
        <v>34</v>
      </c>
      <c r="B83" s="138" t="s">
        <v>425</v>
      </c>
      <c r="C83" s="173" t="s">
        <v>426</v>
      </c>
      <c r="D83" s="142" t="s">
        <v>158</v>
      </c>
      <c r="E83" s="147">
        <v>3.0750000000000002</v>
      </c>
      <c r="F83" s="369"/>
      <c r="G83" s="151">
        <f>E83*F83</f>
        <v>0</v>
      </c>
      <c r="H83" s="151">
        <v>0</v>
      </c>
      <c r="I83" s="151">
        <f>ROUND(E83*H83,2)</f>
        <v>0</v>
      </c>
      <c r="J83" s="151">
        <v>340.5</v>
      </c>
      <c r="K83" s="151">
        <f>ROUND(E83*J83,2)</f>
        <v>1047.04</v>
      </c>
      <c r="L83" s="151">
        <v>21</v>
      </c>
      <c r="M83" s="151">
        <f>G83*(1+L83/100)</f>
        <v>0</v>
      </c>
      <c r="N83" s="142">
        <v>0</v>
      </c>
      <c r="O83" s="142">
        <f>ROUND(E83*N83,5)</f>
        <v>0</v>
      </c>
      <c r="P83" s="142">
        <v>1.4</v>
      </c>
      <c r="Q83" s="142">
        <f>ROUND(E83*P83,5)</f>
        <v>4.3049999999999997</v>
      </c>
      <c r="R83" s="142"/>
      <c r="S83" s="142"/>
      <c r="T83" s="143">
        <v>1.0509999999999999</v>
      </c>
      <c r="U83" s="142">
        <f>ROUND(E83*T83,2)</f>
        <v>3.23</v>
      </c>
      <c r="V83" s="137"/>
      <c r="W83" s="137"/>
      <c r="X83" s="137"/>
      <c r="Y83" s="137"/>
      <c r="Z83" s="137"/>
      <c r="AA83" s="137"/>
      <c r="AB83" s="137"/>
      <c r="AC83" s="137"/>
      <c r="AD83" s="137"/>
      <c r="AE83" s="137" t="s">
        <v>153</v>
      </c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</row>
    <row r="84" spans="1:60" outlineLevel="1" x14ac:dyDescent="0.2">
      <c r="A84" s="138"/>
      <c r="B84" s="138"/>
      <c r="C84" s="176" t="s">
        <v>427</v>
      </c>
      <c r="D84" s="175"/>
      <c r="E84" s="148">
        <v>2.375</v>
      </c>
      <c r="F84" s="151"/>
      <c r="G84" s="151"/>
      <c r="H84" s="151"/>
      <c r="I84" s="151"/>
      <c r="J84" s="151"/>
      <c r="K84" s="151"/>
      <c r="L84" s="151"/>
      <c r="M84" s="151"/>
      <c r="N84" s="142"/>
      <c r="O84" s="142"/>
      <c r="P84" s="142"/>
      <c r="Q84" s="142"/>
      <c r="R84" s="142"/>
      <c r="S84" s="142"/>
      <c r="T84" s="143"/>
      <c r="U84" s="142"/>
      <c r="V84" s="137"/>
      <c r="W84" s="137"/>
      <c r="X84" s="137"/>
      <c r="Y84" s="137"/>
      <c r="Z84" s="137"/>
      <c r="AA84" s="137"/>
      <c r="AB84" s="137"/>
      <c r="AC84" s="137"/>
      <c r="AD84" s="137"/>
      <c r="AE84" s="137" t="s">
        <v>155</v>
      </c>
      <c r="AF84" s="137">
        <v>0</v>
      </c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</row>
    <row r="85" spans="1:60" outlineLevel="1" x14ac:dyDescent="0.2">
      <c r="A85" s="138"/>
      <c r="B85" s="138"/>
      <c r="C85" s="176" t="s">
        <v>428</v>
      </c>
      <c r="D85" s="175"/>
      <c r="E85" s="148">
        <v>0.7</v>
      </c>
      <c r="F85" s="151"/>
      <c r="G85" s="151"/>
      <c r="H85" s="151"/>
      <c r="I85" s="151"/>
      <c r="J85" s="151"/>
      <c r="K85" s="151"/>
      <c r="L85" s="151"/>
      <c r="M85" s="151"/>
      <c r="N85" s="142"/>
      <c r="O85" s="142"/>
      <c r="P85" s="142"/>
      <c r="Q85" s="142"/>
      <c r="R85" s="142"/>
      <c r="S85" s="142"/>
      <c r="T85" s="143"/>
      <c r="U85" s="142"/>
      <c r="V85" s="137"/>
      <c r="W85" s="137"/>
      <c r="X85" s="137"/>
      <c r="Y85" s="137"/>
      <c r="Z85" s="137"/>
      <c r="AA85" s="137"/>
      <c r="AB85" s="137"/>
      <c r="AC85" s="137"/>
      <c r="AD85" s="137"/>
      <c r="AE85" s="137" t="s">
        <v>155</v>
      </c>
      <c r="AF85" s="137">
        <v>0</v>
      </c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</row>
    <row r="86" spans="1:60" x14ac:dyDescent="0.2">
      <c r="A86" s="139" t="s">
        <v>148</v>
      </c>
      <c r="B86" s="139" t="s">
        <v>81</v>
      </c>
      <c r="C86" s="174" t="s">
        <v>82</v>
      </c>
      <c r="D86" s="144"/>
      <c r="E86" s="149"/>
      <c r="F86" s="152"/>
      <c r="G86" s="152">
        <f>SUMIF(AE87:AE98,"&lt;&gt;NOR",G87:G98)</f>
        <v>0</v>
      </c>
      <c r="H86" s="152"/>
      <c r="I86" s="152">
        <f>SUM(I87:I98)</f>
        <v>807.94999999999993</v>
      </c>
      <c r="J86" s="152"/>
      <c r="K86" s="152">
        <f>SUM(K87:K98)</f>
        <v>49776.509999999995</v>
      </c>
      <c r="L86" s="152"/>
      <c r="M86" s="152">
        <f>SUM(M87:M98)</f>
        <v>0</v>
      </c>
      <c r="N86" s="144"/>
      <c r="O86" s="144">
        <f>SUM(O87:O98)</f>
        <v>8.0000000000000004E-4</v>
      </c>
      <c r="P86" s="144"/>
      <c r="Q86" s="144">
        <f>SUM(Q87:Q98)</f>
        <v>3.3910000000000003E-2</v>
      </c>
      <c r="R86" s="144"/>
      <c r="S86" s="144"/>
      <c r="T86" s="145"/>
      <c r="U86" s="144">
        <f>SUM(U87:U98)</f>
        <v>84.27</v>
      </c>
      <c r="AE86" t="s">
        <v>149</v>
      </c>
    </row>
    <row r="87" spans="1:60" ht="22.5" outlineLevel="1" x14ac:dyDescent="0.2">
      <c r="A87" s="138">
        <v>35</v>
      </c>
      <c r="B87" s="138" t="s">
        <v>448</v>
      </c>
      <c r="C87" s="173" t="s">
        <v>449</v>
      </c>
      <c r="D87" s="142" t="s">
        <v>185</v>
      </c>
      <c r="E87" s="147">
        <v>0.6</v>
      </c>
      <c r="F87" s="369"/>
      <c r="G87" s="151">
        <f>E87*F87</f>
        <v>0</v>
      </c>
      <c r="H87" s="151">
        <v>1314.69</v>
      </c>
      <c r="I87" s="151">
        <f>ROUND(E87*H87,2)</f>
        <v>788.81</v>
      </c>
      <c r="J87" s="151">
        <v>2745.31</v>
      </c>
      <c r="K87" s="151">
        <f>ROUND(E87*J87,2)</f>
        <v>1647.19</v>
      </c>
      <c r="L87" s="151">
        <v>21</v>
      </c>
      <c r="M87" s="151">
        <f>G87*(1+L87/100)</f>
        <v>0</v>
      </c>
      <c r="N87" s="142">
        <v>0</v>
      </c>
      <c r="O87" s="142">
        <f>ROUND(E87*N87,5)</f>
        <v>0</v>
      </c>
      <c r="P87" s="142">
        <v>5.6520000000000001E-2</v>
      </c>
      <c r="Q87" s="142">
        <f>ROUND(E87*P87,5)</f>
        <v>3.3910000000000003E-2</v>
      </c>
      <c r="R87" s="142"/>
      <c r="S87" s="142"/>
      <c r="T87" s="143">
        <v>5.5</v>
      </c>
      <c r="U87" s="142">
        <f>ROUND(E87*T87,2)</f>
        <v>3.3</v>
      </c>
      <c r="V87" s="137"/>
      <c r="W87" s="137"/>
      <c r="X87" s="137"/>
      <c r="Y87" s="137"/>
      <c r="Z87" s="137"/>
      <c r="AA87" s="137"/>
      <c r="AB87" s="137"/>
      <c r="AC87" s="137"/>
      <c r="AD87" s="137"/>
      <c r="AE87" s="137" t="s">
        <v>153</v>
      </c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</row>
    <row r="88" spans="1:60" outlineLevel="1" x14ac:dyDescent="0.2">
      <c r="A88" s="138"/>
      <c r="B88" s="138"/>
      <c r="C88" s="176" t="s">
        <v>450</v>
      </c>
      <c r="D88" s="175"/>
      <c r="E88" s="148">
        <v>0.6</v>
      </c>
      <c r="F88" s="151"/>
      <c r="G88" s="151"/>
      <c r="H88" s="151"/>
      <c r="I88" s="151"/>
      <c r="J88" s="151"/>
      <c r="K88" s="151"/>
      <c r="L88" s="151"/>
      <c r="M88" s="151"/>
      <c r="N88" s="142"/>
      <c r="O88" s="142"/>
      <c r="P88" s="142"/>
      <c r="Q88" s="142"/>
      <c r="R88" s="142"/>
      <c r="S88" s="142"/>
      <c r="T88" s="143"/>
      <c r="U88" s="142"/>
      <c r="V88" s="137"/>
      <c r="W88" s="137"/>
      <c r="X88" s="137"/>
      <c r="Y88" s="137"/>
      <c r="Z88" s="137"/>
      <c r="AA88" s="137"/>
      <c r="AB88" s="137"/>
      <c r="AC88" s="137"/>
      <c r="AD88" s="137"/>
      <c r="AE88" s="137" t="s">
        <v>155</v>
      </c>
      <c r="AF88" s="137">
        <v>0</v>
      </c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</row>
    <row r="89" spans="1:60" outlineLevel="1" x14ac:dyDescent="0.2">
      <c r="A89" s="138">
        <v>36</v>
      </c>
      <c r="B89" s="138" t="s">
        <v>451</v>
      </c>
      <c r="C89" s="173" t="s">
        <v>452</v>
      </c>
      <c r="D89" s="142" t="s">
        <v>185</v>
      </c>
      <c r="E89" s="147">
        <v>0.6</v>
      </c>
      <c r="F89" s="369"/>
      <c r="G89" s="151">
        <f t="shared" ref="G89:G90" si="3">E89*F89</f>
        <v>0</v>
      </c>
      <c r="H89" s="151">
        <v>31.9</v>
      </c>
      <c r="I89" s="151">
        <f>ROUND(E89*H89,2)</f>
        <v>19.14</v>
      </c>
      <c r="J89" s="151">
        <v>483.1</v>
      </c>
      <c r="K89" s="151">
        <f>ROUND(E89*J89,2)</f>
        <v>289.86</v>
      </c>
      <c r="L89" s="151">
        <v>21</v>
      </c>
      <c r="M89" s="151">
        <f>G89*(1+L89/100)</f>
        <v>0</v>
      </c>
      <c r="N89" s="142">
        <v>1.34E-3</v>
      </c>
      <c r="O89" s="142">
        <f>ROUND(E89*N89,5)</f>
        <v>8.0000000000000004E-4</v>
      </c>
      <c r="P89" s="142">
        <v>0</v>
      </c>
      <c r="Q89" s="142">
        <f>ROUND(E89*P89,5)</f>
        <v>0</v>
      </c>
      <c r="R89" s="142"/>
      <c r="S89" s="142"/>
      <c r="T89" s="143">
        <v>1.05</v>
      </c>
      <c r="U89" s="142">
        <f>ROUND(E89*T89,2)</f>
        <v>0.63</v>
      </c>
      <c r="V89" s="137"/>
      <c r="W89" s="137"/>
      <c r="X89" s="137"/>
      <c r="Y89" s="137"/>
      <c r="Z89" s="137"/>
      <c r="AA89" s="137"/>
      <c r="AB89" s="137"/>
      <c r="AC89" s="137"/>
      <c r="AD89" s="137"/>
      <c r="AE89" s="137" t="s">
        <v>153</v>
      </c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</row>
    <row r="90" spans="1:60" outlineLevel="1" x14ac:dyDescent="0.2">
      <c r="A90" s="138">
        <v>37</v>
      </c>
      <c r="B90" s="138" t="s">
        <v>482</v>
      </c>
      <c r="C90" s="173" t="s">
        <v>483</v>
      </c>
      <c r="D90" s="142" t="s">
        <v>181</v>
      </c>
      <c r="E90" s="147">
        <v>43.38</v>
      </c>
      <c r="F90" s="369"/>
      <c r="G90" s="151">
        <f t="shared" si="3"/>
        <v>0</v>
      </c>
      <c r="H90" s="151">
        <v>0</v>
      </c>
      <c r="I90" s="151">
        <f>ROUND(E90*H90,2)</f>
        <v>0</v>
      </c>
      <c r="J90" s="151">
        <v>305.5</v>
      </c>
      <c r="K90" s="151">
        <f>ROUND(E90*J90,2)</f>
        <v>13252.59</v>
      </c>
      <c r="L90" s="151">
        <v>21</v>
      </c>
      <c r="M90" s="151">
        <f>G90*(1+L90/100)</f>
        <v>0</v>
      </c>
      <c r="N90" s="142">
        <v>0</v>
      </c>
      <c r="O90" s="142">
        <f>ROUND(E90*N90,5)</f>
        <v>0</v>
      </c>
      <c r="P90" s="142">
        <v>0</v>
      </c>
      <c r="Q90" s="142">
        <f>ROUND(E90*P90,5)</f>
        <v>0</v>
      </c>
      <c r="R90" s="142"/>
      <c r="S90" s="142"/>
      <c r="T90" s="143">
        <v>0.94199999999999995</v>
      </c>
      <c r="U90" s="142">
        <f>ROUND(E90*T90,2)</f>
        <v>40.86</v>
      </c>
      <c r="V90" s="137"/>
      <c r="W90" s="137"/>
      <c r="X90" s="137"/>
      <c r="Y90" s="137"/>
      <c r="Z90" s="137"/>
      <c r="AA90" s="137"/>
      <c r="AB90" s="137"/>
      <c r="AC90" s="137"/>
      <c r="AD90" s="137"/>
      <c r="AE90" s="137" t="s">
        <v>153</v>
      </c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</row>
    <row r="91" spans="1:60" outlineLevel="1" x14ac:dyDescent="0.2">
      <c r="A91" s="138"/>
      <c r="B91" s="138"/>
      <c r="C91" s="176" t="s">
        <v>861</v>
      </c>
      <c r="D91" s="175"/>
      <c r="E91" s="148">
        <v>43.38</v>
      </c>
      <c r="F91" s="151"/>
      <c r="G91" s="151"/>
      <c r="H91" s="151"/>
      <c r="I91" s="151"/>
      <c r="J91" s="151"/>
      <c r="K91" s="151"/>
      <c r="L91" s="151"/>
      <c r="M91" s="151"/>
      <c r="N91" s="142"/>
      <c r="O91" s="142"/>
      <c r="P91" s="142"/>
      <c r="Q91" s="142"/>
      <c r="R91" s="142"/>
      <c r="S91" s="142"/>
      <c r="T91" s="143"/>
      <c r="U91" s="142"/>
      <c r="V91" s="137"/>
      <c r="W91" s="137"/>
      <c r="X91" s="137"/>
      <c r="Y91" s="137"/>
      <c r="Z91" s="137"/>
      <c r="AA91" s="137"/>
      <c r="AB91" s="137"/>
      <c r="AC91" s="137"/>
      <c r="AD91" s="137"/>
      <c r="AE91" s="137" t="s">
        <v>155</v>
      </c>
      <c r="AF91" s="137">
        <v>0</v>
      </c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</row>
    <row r="92" spans="1:60" outlineLevel="1" x14ac:dyDescent="0.2">
      <c r="A92" s="138">
        <v>38</v>
      </c>
      <c r="B92" s="138" t="s">
        <v>484</v>
      </c>
      <c r="C92" s="173" t="s">
        <v>485</v>
      </c>
      <c r="D92" s="142" t="s">
        <v>181</v>
      </c>
      <c r="E92" s="147">
        <v>173.52</v>
      </c>
      <c r="F92" s="369"/>
      <c r="G92" s="151">
        <f>E92*F92</f>
        <v>0</v>
      </c>
      <c r="H92" s="151">
        <v>0</v>
      </c>
      <c r="I92" s="151">
        <f>ROUND(E92*H92,2)</f>
        <v>0</v>
      </c>
      <c r="J92" s="151">
        <v>34</v>
      </c>
      <c r="K92" s="151">
        <f>ROUND(E92*J92,2)</f>
        <v>5899.68</v>
      </c>
      <c r="L92" s="151">
        <v>21</v>
      </c>
      <c r="M92" s="151">
        <f>G92*(1+L92/100)</f>
        <v>0</v>
      </c>
      <c r="N92" s="142">
        <v>0</v>
      </c>
      <c r="O92" s="142">
        <f>ROUND(E92*N92,5)</f>
        <v>0</v>
      </c>
      <c r="P92" s="142">
        <v>0</v>
      </c>
      <c r="Q92" s="142">
        <f>ROUND(E92*P92,5)</f>
        <v>0</v>
      </c>
      <c r="R92" s="142"/>
      <c r="S92" s="142"/>
      <c r="T92" s="143">
        <v>0.105</v>
      </c>
      <c r="U92" s="142">
        <f>ROUND(E92*T92,2)</f>
        <v>18.22</v>
      </c>
      <c r="V92" s="137"/>
      <c r="W92" s="137"/>
      <c r="X92" s="137"/>
      <c r="Y92" s="137"/>
      <c r="Z92" s="137"/>
      <c r="AA92" s="137"/>
      <c r="AB92" s="137"/>
      <c r="AC92" s="137"/>
      <c r="AD92" s="137"/>
      <c r="AE92" s="137" t="s">
        <v>153</v>
      </c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</row>
    <row r="93" spans="1:60" outlineLevel="1" x14ac:dyDescent="0.2">
      <c r="A93" s="138"/>
      <c r="B93" s="138"/>
      <c r="C93" s="176" t="s">
        <v>862</v>
      </c>
      <c r="D93" s="175"/>
      <c r="E93" s="148">
        <v>173.52</v>
      </c>
      <c r="F93" s="151"/>
      <c r="G93" s="151"/>
      <c r="H93" s="151"/>
      <c r="I93" s="151"/>
      <c r="J93" s="151"/>
      <c r="K93" s="151"/>
      <c r="L93" s="151"/>
      <c r="M93" s="151"/>
      <c r="N93" s="142"/>
      <c r="O93" s="142"/>
      <c r="P93" s="142"/>
      <c r="Q93" s="142"/>
      <c r="R93" s="142"/>
      <c r="S93" s="142"/>
      <c r="T93" s="143"/>
      <c r="U93" s="142"/>
      <c r="V93" s="137"/>
      <c r="W93" s="137"/>
      <c r="X93" s="137"/>
      <c r="Y93" s="137"/>
      <c r="Z93" s="137"/>
      <c r="AA93" s="137"/>
      <c r="AB93" s="137"/>
      <c r="AC93" s="137"/>
      <c r="AD93" s="137"/>
      <c r="AE93" s="137" t="s">
        <v>155</v>
      </c>
      <c r="AF93" s="137">
        <v>0</v>
      </c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</row>
    <row r="94" spans="1:60" outlineLevel="1" x14ac:dyDescent="0.2">
      <c r="A94" s="138">
        <v>39</v>
      </c>
      <c r="B94" s="138" t="s">
        <v>486</v>
      </c>
      <c r="C94" s="173" t="s">
        <v>487</v>
      </c>
      <c r="D94" s="142" t="s">
        <v>181</v>
      </c>
      <c r="E94" s="147">
        <v>43.38</v>
      </c>
      <c r="F94" s="369"/>
      <c r="G94" s="151">
        <f t="shared" ref="G94:G95" si="4">E94*F94</f>
        <v>0</v>
      </c>
      <c r="H94" s="151">
        <v>0</v>
      </c>
      <c r="I94" s="151">
        <f>ROUND(E94*H94,2)</f>
        <v>0</v>
      </c>
      <c r="J94" s="151">
        <v>220</v>
      </c>
      <c r="K94" s="151">
        <f>ROUND(E94*J94,2)</f>
        <v>9543.6</v>
      </c>
      <c r="L94" s="151">
        <v>21</v>
      </c>
      <c r="M94" s="151">
        <f>G94*(1+L94/100)</f>
        <v>0</v>
      </c>
      <c r="N94" s="142">
        <v>0</v>
      </c>
      <c r="O94" s="142">
        <f>ROUND(E94*N94,5)</f>
        <v>0</v>
      </c>
      <c r="P94" s="142">
        <v>0</v>
      </c>
      <c r="Q94" s="142">
        <f>ROUND(E94*P94,5)</f>
        <v>0</v>
      </c>
      <c r="R94" s="142"/>
      <c r="S94" s="142"/>
      <c r="T94" s="143">
        <v>0.49</v>
      </c>
      <c r="U94" s="142">
        <f>ROUND(E94*T94,2)</f>
        <v>21.26</v>
      </c>
      <c r="V94" s="137"/>
      <c r="W94" s="137"/>
      <c r="X94" s="137"/>
      <c r="Y94" s="137"/>
      <c r="Z94" s="137"/>
      <c r="AA94" s="137"/>
      <c r="AB94" s="137"/>
      <c r="AC94" s="137"/>
      <c r="AD94" s="137"/>
      <c r="AE94" s="137" t="s">
        <v>153</v>
      </c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</row>
    <row r="95" spans="1:60" outlineLevel="1" x14ac:dyDescent="0.2">
      <c r="A95" s="138">
        <v>40</v>
      </c>
      <c r="B95" s="138" t="s">
        <v>488</v>
      </c>
      <c r="C95" s="173" t="s">
        <v>489</v>
      </c>
      <c r="D95" s="142" t="s">
        <v>181</v>
      </c>
      <c r="E95" s="147">
        <v>390.42</v>
      </c>
      <c r="F95" s="369"/>
      <c r="G95" s="151">
        <f t="shared" si="4"/>
        <v>0</v>
      </c>
      <c r="H95" s="151">
        <v>0</v>
      </c>
      <c r="I95" s="151">
        <f>ROUND(E95*H95,2)</f>
        <v>0</v>
      </c>
      <c r="J95" s="151">
        <v>15.7</v>
      </c>
      <c r="K95" s="151">
        <f>ROUND(E95*J95,2)</f>
        <v>6129.59</v>
      </c>
      <c r="L95" s="151">
        <v>21</v>
      </c>
      <c r="M95" s="151">
        <f>G95*(1+L95/100)</f>
        <v>0</v>
      </c>
      <c r="N95" s="142">
        <v>0</v>
      </c>
      <c r="O95" s="142">
        <f>ROUND(E95*N95,5)</f>
        <v>0</v>
      </c>
      <c r="P95" s="142">
        <v>0</v>
      </c>
      <c r="Q95" s="142">
        <f>ROUND(E95*P95,5)</f>
        <v>0</v>
      </c>
      <c r="R95" s="142"/>
      <c r="S95" s="142"/>
      <c r="T95" s="143">
        <v>0</v>
      </c>
      <c r="U95" s="142">
        <f>ROUND(E95*T95,2)</f>
        <v>0</v>
      </c>
      <c r="V95" s="137"/>
      <c r="W95" s="137"/>
      <c r="X95" s="137"/>
      <c r="Y95" s="137"/>
      <c r="Z95" s="137"/>
      <c r="AA95" s="137"/>
      <c r="AB95" s="137"/>
      <c r="AC95" s="137"/>
      <c r="AD95" s="137"/>
      <c r="AE95" s="137" t="s">
        <v>153</v>
      </c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</row>
    <row r="96" spans="1:60" outlineLevel="1" x14ac:dyDescent="0.2">
      <c r="A96" s="138"/>
      <c r="B96" s="138"/>
      <c r="C96" s="176" t="s">
        <v>863</v>
      </c>
      <c r="D96" s="175"/>
      <c r="E96" s="148">
        <v>390.42</v>
      </c>
      <c r="F96" s="151"/>
      <c r="G96" s="151"/>
      <c r="H96" s="151"/>
      <c r="I96" s="151"/>
      <c r="J96" s="151"/>
      <c r="K96" s="151"/>
      <c r="L96" s="151"/>
      <c r="M96" s="151"/>
      <c r="N96" s="142"/>
      <c r="O96" s="142"/>
      <c r="P96" s="142"/>
      <c r="Q96" s="142"/>
      <c r="R96" s="142"/>
      <c r="S96" s="142"/>
      <c r="T96" s="143"/>
      <c r="U96" s="142"/>
      <c r="V96" s="137"/>
      <c r="W96" s="137"/>
      <c r="X96" s="137"/>
      <c r="Y96" s="137"/>
      <c r="Z96" s="137"/>
      <c r="AA96" s="137"/>
      <c r="AB96" s="137"/>
      <c r="AC96" s="137"/>
      <c r="AD96" s="137"/>
      <c r="AE96" s="137" t="s">
        <v>155</v>
      </c>
      <c r="AF96" s="137">
        <v>0</v>
      </c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</row>
    <row r="97" spans="1:60" outlineLevel="1" x14ac:dyDescent="0.2">
      <c r="A97" s="138">
        <v>41</v>
      </c>
      <c r="B97" s="138" t="s">
        <v>490</v>
      </c>
      <c r="C97" s="173" t="s">
        <v>491</v>
      </c>
      <c r="D97" s="142" t="s">
        <v>181</v>
      </c>
      <c r="E97" s="147">
        <v>43.38</v>
      </c>
      <c r="F97" s="369"/>
      <c r="G97" s="151">
        <f>E97*F97</f>
        <v>0</v>
      </c>
      <c r="H97" s="151">
        <v>0</v>
      </c>
      <c r="I97" s="151">
        <f>ROUND(E97*H97,2)</f>
        <v>0</v>
      </c>
      <c r="J97" s="151">
        <v>300</v>
      </c>
      <c r="K97" s="151">
        <f>ROUND(E97*J97,2)</f>
        <v>13014</v>
      </c>
      <c r="L97" s="151">
        <v>21</v>
      </c>
      <c r="M97" s="151">
        <f>G97*(1+L97/100)</f>
        <v>0</v>
      </c>
      <c r="N97" s="142">
        <v>0</v>
      </c>
      <c r="O97" s="142">
        <f>ROUND(E97*N97,5)</f>
        <v>0</v>
      </c>
      <c r="P97" s="142">
        <v>0</v>
      </c>
      <c r="Q97" s="142">
        <f>ROUND(E97*P97,5)</f>
        <v>0</v>
      </c>
      <c r="R97" s="142"/>
      <c r="S97" s="142"/>
      <c r="T97" s="143">
        <v>0</v>
      </c>
      <c r="U97" s="142">
        <f>ROUND(E97*T97,2)</f>
        <v>0</v>
      </c>
      <c r="V97" s="137"/>
      <c r="W97" s="137"/>
      <c r="X97" s="137"/>
      <c r="Y97" s="137"/>
      <c r="Z97" s="137"/>
      <c r="AA97" s="137"/>
      <c r="AB97" s="137"/>
      <c r="AC97" s="137"/>
      <c r="AD97" s="137"/>
      <c r="AE97" s="137" t="s">
        <v>153</v>
      </c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</row>
    <row r="98" spans="1:60" outlineLevel="1" x14ac:dyDescent="0.2">
      <c r="A98" s="138"/>
      <c r="B98" s="138"/>
      <c r="C98" s="176" t="s">
        <v>864</v>
      </c>
      <c r="D98" s="175"/>
      <c r="E98" s="148">
        <v>43.38</v>
      </c>
      <c r="F98" s="151"/>
      <c r="G98" s="151"/>
      <c r="H98" s="151"/>
      <c r="I98" s="151"/>
      <c r="J98" s="151"/>
      <c r="K98" s="151"/>
      <c r="L98" s="151"/>
      <c r="M98" s="151"/>
      <c r="N98" s="142"/>
      <c r="O98" s="142"/>
      <c r="P98" s="142"/>
      <c r="Q98" s="142"/>
      <c r="R98" s="142"/>
      <c r="S98" s="142"/>
      <c r="T98" s="143"/>
      <c r="U98" s="142"/>
      <c r="V98" s="137"/>
      <c r="W98" s="137"/>
      <c r="X98" s="137"/>
      <c r="Y98" s="137"/>
      <c r="Z98" s="137"/>
      <c r="AA98" s="137"/>
      <c r="AB98" s="137"/>
      <c r="AC98" s="137"/>
      <c r="AD98" s="137"/>
      <c r="AE98" s="137" t="s">
        <v>155</v>
      </c>
      <c r="AF98" s="137">
        <v>0</v>
      </c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</row>
    <row r="99" spans="1:60" x14ac:dyDescent="0.2">
      <c r="A99" s="139" t="s">
        <v>148</v>
      </c>
      <c r="B99" s="139" t="s">
        <v>83</v>
      </c>
      <c r="C99" s="174" t="s">
        <v>84</v>
      </c>
      <c r="D99" s="144"/>
      <c r="E99" s="149"/>
      <c r="F99" s="152"/>
      <c r="G99" s="152">
        <f>SUMIF(AE100:AE103,"&lt;&gt;NOR",G100:G103)</f>
        <v>0</v>
      </c>
      <c r="H99" s="152"/>
      <c r="I99" s="152">
        <f>SUM(I100:I103)</f>
        <v>0</v>
      </c>
      <c r="J99" s="152"/>
      <c r="K99" s="152">
        <f>SUM(K100:K103)</f>
        <v>23867.85</v>
      </c>
      <c r="L99" s="152"/>
      <c r="M99" s="152">
        <f>SUM(M100:M103)</f>
        <v>0</v>
      </c>
      <c r="N99" s="144"/>
      <c r="O99" s="144">
        <f>SUM(O100:O103)</f>
        <v>0</v>
      </c>
      <c r="P99" s="144"/>
      <c r="Q99" s="144">
        <f>SUM(Q100:Q103)</f>
        <v>0</v>
      </c>
      <c r="R99" s="144"/>
      <c r="S99" s="144"/>
      <c r="T99" s="145"/>
      <c r="U99" s="144">
        <f>SUM(U100:U103)</f>
        <v>33.379999999999995</v>
      </c>
      <c r="AE99" t="s">
        <v>149</v>
      </c>
    </row>
    <row r="100" spans="1:60" outlineLevel="1" x14ac:dyDescent="0.2">
      <c r="A100" s="138">
        <v>42</v>
      </c>
      <c r="B100" s="138" t="s">
        <v>499</v>
      </c>
      <c r="C100" s="173" t="s">
        <v>500</v>
      </c>
      <c r="D100" s="142" t="s">
        <v>181</v>
      </c>
      <c r="E100" s="147">
        <v>43.677</v>
      </c>
      <c r="F100" s="369"/>
      <c r="G100" s="151">
        <f>E100*F100</f>
        <v>0</v>
      </c>
      <c r="H100" s="151">
        <v>0</v>
      </c>
      <c r="I100" s="151">
        <f>ROUND(E100*H100,2)</f>
        <v>0</v>
      </c>
      <c r="J100" s="151">
        <v>291.5</v>
      </c>
      <c r="K100" s="151">
        <f>ROUND(E100*J100,2)</f>
        <v>12731.85</v>
      </c>
      <c r="L100" s="151">
        <v>21</v>
      </c>
      <c r="M100" s="151">
        <f>G100*(1+L100/100)</f>
        <v>0</v>
      </c>
      <c r="N100" s="142">
        <v>0</v>
      </c>
      <c r="O100" s="142">
        <f>ROUND(E100*N100,5)</f>
        <v>0</v>
      </c>
      <c r="P100" s="142">
        <v>0</v>
      </c>
      <c r="Q100" s="142">
        <f>ROUND(E100*P100,5)</f>
        <v>0</v>
      </c>
      <c r="R100" s="142"/>
      <c r="S100" s="142"/>
      <c r="T100" s="143">
        <v>0.307</v>
      </c>
      <c r="U100" s="142">
        <f>ROUND(E100*T100,2)</f>
        <v>13.41</v>
      </c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 t="s">
        <v>153</v>
      </c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</row>
    <row r="101" spans="1:60" outlineLevel="1" x14ac:dyDescent="0.2">
      <c r="A101" s="138"/>
      <c r="B101" s="138"/>
      <c r="C101" s="176" t="s">
        <v>865</v>
      </c>
      <c r="D101" s="175"/>
      <c r="E101" s="148">
        <v>43.677</v>
      </c>
      <c r="F101" s="151"/>
      <c r="G101" s="151"/>
      <c r="H101" s="151"/>
      <c r="I101" s="151"/>
      <c r="J101" s="151"/>
      <c r="K101" s="151"/>
      <c r="L101" s="151"/>
      <c r="M101" s="151"/>
      <c r="N101" s="142"/>
      <c r="O101" s="142"/>
      <c r="P101" s="142"/>
      <c r="Q101" s="142"/>
      <c r="R101" s="142"/>
      <c r="S101" s="142"/>
      <c r="T101" s="143"/>
      <c r="U101" s="142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 t="s">
        <v>155</v>
      </c>
      <c r="AF101" s="137">
        <v>0</v>
      </c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</row>
    <row r="102" spans="1:60" outlineLevel="1" x14ac:dyDescent="0.2">
      <c r="A102" s="138">
        <v>43</v>
      </c>
      <c r="B102" s="138" t="s">
        <v>501</v>
      </c>
      <c r="C102" s="173" t="s">
        <v>502</v>
      </c>
      <c r="D102" s="142" t="s">
        <v>181</v>
      </c>
      <c r="E102" s="147">
        <v>51.2</v>
      </c>
      <c r="F102" s="369"/>
      <c r="G102" s="151">
        <f>E102*F102</f>
        <v>0</v>
      </c>
      <c r="H102" s="151">
        <v>0</v>
      </c>
      <c r="I102" s="151">
        <f>ROUND(E102*H102,2)</f>
        <v>0</v>
      </c>
      <c r="J102" s="151">
        <v>217.5</v>
      </c>
      <c r="K102" s="151">
        <f>ROUND(E102*J102,2)</f>
        <v>11136</v>
      </c>
      <c r="L102" s="151">
        <v>21</v>
      </c>
      <c r="M102" s="151">
        <f>G102*(1+L102/100)</f>
        <v>0</v>
      </c>
      <c r="N102" s="142">
        <v>0</v>
      </c>
      <c r="O102" s="142">
        <f>ROUND(E102*N102,5)</f>
        <v>0</v>
      </c>
      <c r="P102" s="142">
        <v>0</v>
      </c>
      <c r="Q102" s="142">
        <f>ROUND(E102*P102,5)</f>
        <v>0</v>
      </c>
      <c r="R102" s="142"/>
      <c r="S102" s="142"/>
      <c r="T102" s="143">
        <v>0.39</v>
      </c>
      <c r="U102" s="142">
        <f>ROUND(E102*T102,2)</f>
        <v>19.97</v>
      </c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 t="s">
        <v>153</v>
      </c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</row>
    <row r="103" spans="1:60" outlineLevel="1" x14ac:dyDescent="0.2">
      <c r="A103" s="138"/>
      <c r="B103" s="138"/>
      <c r="C103" s="176" t="s">
        <v>503</v>
      </c>
      <c r="D103" s="175"/>
      <c r="E103" s="148">
        <v>51.2</v>
      </c>
      <c r="F103" s="151"/>
      <c r="G103" s="151"/>
      <c r="H103" s="151"/>
      <c r="I103" s="151"/>
      <c r="J103" s="151"/>
      <c r="K103" s="151"/>
      <c r="L103" s="151"/>
      <c r="M103" s="151"/>
      <c r="N103" s="142"/>
      <c r="O103" s="142"/>
      <c r="P103" s="142"/>
      <c r="Q103" s="142"/>
      <c r="R103" s="142"/>
      <c r="S103" s="142"/>
      <c r="T103" s="143"/>
      <c r="U103" s="142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 t="s">
        <v>155</v>
      </c>
      <c r="AF103" s="137">
        <v>0</v>
      </c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</row>
    <row r="104" spans="1:60" x14ac:dyDescent="0.2">
      <c r="A104" s="139" t="s">
        <v>148</v>
      </c>
      <c r="B104" s="139" t="s">
        <v>85</v>
      </c>
      <c r="C104" s="174" t="s">
        <v>86</v>
      </c>
      <c r="D104" s="144"/>
      <c r="E104" s="149"/>
      <c r="F104" s="152"/>
      <c r="G104" s="152">
        <f>SUMIF(AE105:AE112,"&lt;&gt;NOR",G105:G112)</f>
        <v>0</v>
      </c>
      <c r="H104" s="152"/>
      <c r="I104" s="152">
        <f>SUM(I105:I112)</f>
        <v>3897.81</v>
      </c>
      <c r="J104" s="152"/>
      <c r="K104" s="152">
        <f>SUM(K105:K112)</f>
        <v>2122.33</v>
      </c>
      <c r="L104" s="152"/>
      <c r="M104" s="152">
        <f>SUM(M105:M112)</f>
        <v>0</v>
      </c>
      <c r="N104" s="144"/>
      <c r="O104" s="144">
        <f>SUM(O105:O112)</f>
        <v>0.10647</v>
      </c>
      <c r="P104" s="144"/>
      <c r="Q104" s="144">
        <f>SUM(Q105:Q112)</f>
        <v>0</v>
      </c>
      <c r="R104" s="144"/>
      <c r="S104" s="144"/>
      <c r="T104" s="145"/>
      <c r="U104" s="144">
        <f>SUM(U105:U112)</f>
        <v>4.8099999999999996</v>
      </c>
      <c r="AE104" t="s">
        <v>149</v>
      </c>
    </row>
    <row r="105" spans="1:60" ht="22.5" outlineLevel="1" x14ac:dyDescent="0.2">
      <c r="A105" s="138">
        <v>44</v>
      </c>
      <c r="B105" s="138" t="s">
        <v>506</v>
      </c>
      <c r="C105" s="173" t="s">
        <v>507</v>
      </c>
      <c r="D105" s="142" t="s">
        <v>152</v>
      </c>
      <c r="E105" s="147">
        <v>18</v>
      </c>
      <c r="F105" s="369"/>
      <c r="G105" s="151">
        <f>E105*F105</f>
        <v>0</v>
      </c>
      <c r="H105" s="151">
        <v>15.33</v>
      </c>
      <c r="I105" s="151">
        <f>ROUND(E105*H105,2)</f>
        <v>275.94</v>
      </c>
      <c r="J105" s="151">
        <v>11.97</v>
      </c>
      <c r="K105" s="151">
        <f>ROUND(E105*J105,2)</f>
        <v>215.46</v>
      </c>
      <c r="L105" s="151">
        <v>21</v>
      </c>
      <c r="M105" s="151">
        <f>G105*(1+L105/100)</f>
        <v>0</v>
      </c>
      <c r="N105" s="142">
        <v>3.3E-4</v>
      </c>
      <c r="O105" s="142">
        <f>ROUND(E105*N105,5)</f>
        <v>5.94E-3</v>
      </c>
      <c r="P105" s="142">
        <v>0</v>
      </c>
      <c r="Q105" s="142">
        <f>ROUND(E105*P105,5)</f>
        <v>0</v>
      </c>
      <c r="R105" s="142"/>
      <c r="S105" s="142"/>
      <c r="T105" s="143">
        <v>2.75E-2</v>
      </c>
      <c r="U105" s="142">
        <f>ROUND(E105*T105,2)</f>
        <v>0.5</v>
      </c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 t="s">
        <v>153</v>
      </c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</row>
    <row r="106" spans="1:60" outlineLevel="1" x14ac:dyDescent="0.2">
      <c r="A106" s="138"/>
      <c r="B106" s="138"/>
      <c r="C106" s="176" t="s">
        <v>508</v>
      </c>
      <c r="D106" s="175"/>
      <c r="E106" s="148">
        <v>18</v>
      </c>
      <c r="F106" s="151"/>
      <c r="G106" s="151"/>
      <c r="H106" s="151"/>
      <c r="I106" s="151"/>
      <c r="J106" s="151"/>
      <c r="K106" s="151"/>
      <c r="L106" s="151"/>
      <c r="M106" s="151"/>
      <c r="N106" s="142"/>
      <c r="O106" s="142"/>
      <c r="P106" s="142"/>
      <c r="Q106" s="142"/>
      <c r="R106" s="142"/>
      <c r="S106" s="142"/>
      <c r="T106" s="143"/>
      <c r="U106" s="142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 t="s">
        <v>155</v>
      </c>
      <c r="AF106" s="137">
        <v>0</v>
      </c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</row>
    <row r="107" spans="1:60" ht="22.5" outlineLevel="1" x14ac:dyDescent="0.2">
      <c r="A107" s="138">
        <v>45</v>
      </c>
      <c r="B107" s="138" t="s">
        <v>511</v>
      </c>
      <c r="C107" s="173" t="s">
        <v>512</v>
      </c>
      <c r="D107" s="142" t="s">
        <v>152</v>
      </c>
      <c r="E107" s="147">
        <v>18</v>
      </c>
      <c r="F107" s="369"/>
      <c r="G107" s="151">
        <f>E107*F107</f>
        <v>0</v>
      </c>
      <c r="H107" s="151">
        <v>7.44</v>
      </c>
      <c r="I107" s="151">
        <f>ROUND(E107*H107,2)</f>
        <v>133.91999999999999</v>
      </c>
      <c r="J107" s="151">
        <v>100.06</v>
      </c>
      <c r="K107" s="151">
        <f>ROUND(E107*J107,2)</f>
        <v>1801.08</v>
      </c>
      <c r="L107" s="151">
        <v>21</v>
      </c>
      <c r="M107" s="151">
        <f>G107*(1+L107/100)</f>
        <v>0</v>
      </c>
      <c r="N107" s="142">
        <v>4.0999999999999999E-4</v>
      </c>
      <c r="O107" s="142">
        <f>ROUND(E107*N107,5)</f>
        <v>7.3800000000000003E-3</v>
      </c>
      <c r="P107" s="142">
        <v>0</v>
      </c>
      <c r="Q107" s="142">
        <f>ROUND(E107*P107,5)</f>
        <v>0</v>
      </c>
      <c r="R107" s="142"/>
      <c r="S107" s="142"/>
      <c r="T107" s="143">
        <v>0.22991</v>
      </c>
      <c r="U107" s="142">
        <f>ROUND(E107*T107,2)</f>
        <v>4.1399999999999997</v>
      </c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 t="s">
        <v>153</v>
      </c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</row>
    <row r="108" spans="1:60" outlineLevel="1" x14ac:dyDescent="0.2">
      <c r="A108" s="138"/>
      <c r="B108" s="138"/>
      <c r="C108" s="176" t="s">
        <v>508</v>
      </c>
      <c r="D108" s="175"/>
      <c r="E108" s="148">
        <v>18</v>
      </c>
      <c r="F108" s="151"/>
      <c r="G108" s="151"/>
      <c r="H108" s="151"/>
      <c r="I108" s="151"/>
      <c r="J108" s="151"/>
      <c r="K108" s="151"/>
      <c r="L108" s="151"/>
      <c r="M108" s="151"/>
      <c r="N108" s="142"/>
      <c r="O108" s="142"/>
      <c r="P108" s="142"/>
      <c r="Q108" s="142"/>
      <c r="R108" s="142"/>
      <c r="S108" s="142"/>
      <c r="T108" s="143"/>
      <c r="U108" s="142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 t="s">
        <v>155</v>
      </c>
      <c r="AF108" s="137">
        <v>0</v>
      </c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</row>
    <row r="109" spans="1:60" outlineLevel="1" x14ac:dyDescent="0.2">
      <c r="A109" s="138">
        <v>46</v>
      </c>
      <c r="B109" s="138" t="s">
        <v>515</v>
      </c>
      <c r="C109" s="173" t="s">
        <v>516</v>
      </c>
      <c r="D109" s="142" t="s">
        <v>152</v>
      </c>
      <c r="E109" s="147">
        <v>20.7</v>
      </c>
      <c r="F109" s="369"/>
      <c r="G109" s="151">
        <f>E109*F109</f>
        <v>0</v>
      </c>
      <c r="H109" s="151">
        <v>168.5</v>
      </c>
      <c r="I109" s="151">
        <f>ROUND(E109*H109,2)</f>
        <v>3487.95</v>
      </c>
      <c r="J109" s="151">
        <v>0</v>
      </c>
      <c r="K109" s="151">
        <f>ROUND(E109*J109,2)</f>
        <v>0</v>
      </c>
      <c r="L109" s="151">
        <v>21</v>
      </c>
      <c r="M109" s="151">
        <f>G109*(1+L109/100)</f>
        <v>0</v>
      </c>
      <c r="N109" s="142">
        <v>4.4999999999999997E-3</v>
      </c>
      <c r="O109" s="142">
        <f>ROUND(E109*N109,5)</f>
        <v>9.3149999999999997E-2</v>
      </c>
      <c r="P109" s="142">
        <v>0</v>
      </c>
      <c r="Q109" s="142">
        <f>ROUND(E109*P109,5)</f>
        <v>0</v>
      </c>
      <c r="R109" s="142"/>
      <c r="S109" s="142"/>
      <c r="T109" s="143">
        <v>0</v>
      </c>
      <c r="U109" s="142">
        <f>ROUND(E109*T109,2)</f>
        <v>0</v>
      </c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 t="s">
        <v>188</v>
      </c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</row>
    <row r="110" spans="1:60" outlineLevel="1" x14ac:dyDescent="0.2">
      <c r="A110" s="138"/>
      <c r="B110" s="138"/>
      <c r="C110" s="446" t="s">
        <v>517</v>
      </c>
      <c r="D110" s="447"/>
      <c r="E110" s="448"/>
      <c r="F110" s="449"/>
      <c r="G110" s="450"/>
      <c r="H110" s="151"/>
      <c r="I110" s="151"/>
      <c r="J110" s="151"/>
      <c r="K110" s="151"/>
      <c r="L110" s="151"/>
      <c r="M110" s="151"/>
      <c r="N110" s="142"/>
      <c r="O110" s="142"/>
      <c r="P110" s="142"/>
      <c r="Q110" s="142"/>
      <c r="R110" s="142"/>
      <c r="S110" s="142"/>
      <c r="T110" s="143"/>
      <c r="U110" s="142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 t="s">
        <v>160</v>
      </c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40" t="str">
        <f>C110</f>
        <v>hydroizolační elastomerbitumenový pás (SBS) s vložkou polyesterové rohože</v>
      </c>
      <c r="BB110" s="137"/>
      <c r="BC110" s="137"/>
      <c r="BD110" s="137"/>
      <c r="BE110" s="137"/>
      <c r="BF110" s="137"/>
      <c r="BG110" s="137"/>
      <c r="BH110" s="137"/>
    </row>
    <row r="111" spans="1:60" outlineLevel="1" x14ac:dyDescent="0.2">
      <c r="A111" s="138"/>
      <c r="B111" s="138"/>
      <c r="C111" s="176" t="s">
        <v>520</v>
      </c>
      <c r="D111" s="175"/>
      <c r="E111" s="148">
        <v>20.7</v>
      </c>
      <c r="F111" s="151"/>
      <c r="G111" s="151"/>
      <c r="H111" s="151"/>
      <c r="I111" s="151"/>
      <c r="J111" s="151"/>
      <c r="K111" s="151"/>
      <c r="L111" s="151"/>
      <c r="M111" s="151"/>
      <c r="N111" s="142"/>
      <c r="O111" s="142"/>
      <c r="P111" s="142"/>
      <c r="Q111" s="142"/>
      <c r="R111" s="142"/>
      <c r="S111" s="142"/>
      <c r="T111" s="143"/>
      <c r="U111" s="142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 t="s">
        <v>155</v>
      </c>
      <c r="AF111" s="137">
        <v>0</v>
      </c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</row>
    <row r="112" spans="1:60" outlineLevel="1" x14ac:dyDescent="0.2">
      <c r="A112" s="138">
        <v>47</v>
      </c>
      <c r="B112" s="138" t="s">
        <v>538</v>
      </c>
      <c r="C112" s="173" t="s">
        <v>539</v>
      </c>
      <c r="D112" s="142" t="s">
        <v>181</v>
      </c>
      <c r="E112" s="147">
        <v>0.106</v>
      </c>
      <c r="F112" s="369"/>
      <c r="G112" s="151">
        <f>E112*F112</f>
        <v>0</v>
      </c>
      <c r="H112" s="151">
        <v>0</v>
      </c>
      <c r="I112" s="151">
        <f>ROUND(E112*H112,2)</f>
        <v>0</v>
      </c>
      <c r="J112" s="151">
        <v>998</v>
      </c>
      <c r="K112" s="151">
        <f>ROUND(E112*J112,2)</f>
        <v>105.79</v>
      </c>
      <c r="L112" s="151">
        <v>21</v>
      </c>
      <c r="M112" s="151">
        <f>G112*(1+L112/100)</f>
        <v>0</v>
      </c>
      <c r="N112" s="142">
        <v>0</v>
      </c>
      <c r="O112" s="142">
        <f>ROUND(E112*N112,5)</f>
        <v>0</v>
      </c>
      <c r="P112" s="142">
        <v>0</v>
      </c>
      <c r="Q112" s="142">
        <f>ROUND(E112*P112,5)</f>
        <v>0</v>
      </c>
      <c r="R112" s="142"/>
      <c r="S112" s="142"/>
      <c r="T112" s="143">
        <v>1.5980000000000001</v>
      </c>
      <c r="U112" s="142">
        <f>ROUND(E112*T112,2)</f>
        <v>0.17</v>
      </c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 t="s">
        <v>153</v>
      </c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</row>
    <row r="113" spans="1:60" x14ac:dyDescent="0.2">
      <c r="A113" s="139" t="s">
        <v>148</v>
      </c>
      <c r="B113" s="139" t="s">
        <v>89</v>
      </c>
      <c r="C113" s="174" t="s">
        <v>90</v>
      </c>
      <c r="D113" s="144"/>
      <c r="E113" s="149"/>
      <c r="F113" s="152"/>
      <c r="G113" s="152">
        <f>SUMIF(AE114:AE122,"&lt;&gt;NOR",G114:G122)</f>
        <v>0</v>
      </c>
      <c r="H113" s="152"/>
      <c r="I113" s="152">
        <f>SUM(I114:I122)</f>
        <v>5500.6200000000008</v>
      </c>
      <c r="J113" s="152"/>
      <c r="K113" s="152">
        <f>SUM(K114:K122)</f>
        <v>1315.24</v>
      </c>
      <c r="L113" s="152"/>
      <c r="M113" s="152">
        <f>SUM(M114:M122)</f>
        <v>0</v>
      </c>
      <c r="N113" s="144"/>
      <c r="O113" s="144">
        <f>SUM(O114:O122)</f>
        <v>2.3939999999999999E-2</v>
      </c>
      <c r="P113" s="144"/>
      <c r="Q113" s="144">
        <f>SUM(Q114:Q122)</f>
        <v>0</v>
      </c>
      <c r="R113" s="144"/>
      <c r="S113" s="144"/>
      <c r="T113" s="145"/>
      <c r="U113" s="144">
        <f>SUM(U114:U122)</f>
        <v>2.74</v>
      </c>
      <c r="AE113" t="s">
        <v>149</v>
      </c>
    </row>
    <row r="114" spans="1:60" ht="22.5" outlineLevel="1" x14ac:dyDescent="0.2">
      <c r="A114" s="138">
        <v>48</v>
      </c>
      <c r="B114" s="138" t="s">
        <v>647</v>
      </c>
      <c r="C114" s="173" t="s">
        <v>648</v>
      </c>
      <c r="D114" s="142" t="s">
        <v>152</v>
      </c>
      <c r="E114" s="147">
        <v>18</v>
      </c>
      <c r="F114" s="369"/>
      <c r="G114" s="151">
        <f>E114*F114</f>
        <v>0</v>
      </c>
      <c r="H114" s="151">
        <v>0</v>
      </c>
      <c r="I114" s="151">
        <f>ROUND(E114*H114,2)</f>
        <v>0</v>
      </c>
      <c r="J114" s="151">
        <v>38.299999999999997</v>
      </c>
      <c r="K114" s="151">
        <f>ROUND(E114*J114,2)</f>
        <v>689.4</v>
      </c>
      <c r="L114" s="151">
        <v>21</v>
      </c>
      <c r="M114" s="151">
        <f>G114*(1+L114/100)</f>
        <v>0</v>
      </c>
      <c r="N114" s="142">
        <v>0</v>
      </c>
      <c r="O114" s="142">
        <f>ROUND(E114*N114,5)</f>
        <v>0</v>
      </c>
      <c r="P114" s="142">
        <v>0</v>
      </c>
      <c r="Q114" s="142">
        <f>ROUND(E114*P114,5)</f>
        <v>0</v>
      </c>
      <c r="R114" s="142"/>
      <c r="S114" s="142"/>
      <c r="T114" s="143">
        <v>0.08</v>
      </c>
      <c r="U114" s="142">
        <f>ROUND(E114*T114,2)</f>
        <v>1.44</v>
      </c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 t="s">
        <v>153</v>
      </c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</row>
    <row r="115" spans="1:60" outlineLevel="1" x14ac:dyDescent="0.2">
      <c r="A115" s="138"/>
      <c r="B115" s="138"/>
      <c r="C115" s="176" t="s">
        <v>508</v>
      </c>
      <c r="D115" s="175"/>
      <c r="E115" s="148">
        <v>18</v>
      </c>
      <c r="F115" s="151"/>
      <c r="G115" s="151"/>
      <c r="H115" s="151"/>
      <c r="I115" s="151"/>
      <c r="J115" s="151"/>
      <c r="K115" s="151"/>
      <c r="L115" s="151"/>
      <c r="M115" s="151"/>
      <c r="N115" s="142"/>
      <c r="O115" s="142"/>
      <c r="P115" s="142"/>
      <c r="Q115" s="142"/>
      <c r="R115" s="142"/>
      <c r="S115" s="142"/>
      <c r="T115" s="143"/>
      <c r="U115" s="142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 t="s">
        <v>155</v>
      </c>
      <c r="AF115" s="137">
        <v>0</v>
      </c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</row>
    <row r="116" spans="1:60" outlineLevel="1" x14ac:dyDescent="0.2">
      <c r="A116" s="138">
        <v>49</v>
      </c>
      <c r="B116" s="138" t="s">
        <v>649</v>
      </c>
      <c r="C116" s="173" t="s">
        <v>650</v>
      </c>
      <c r="D116" s="142" t="s">
        <v>152</v>
      </c>
      <c r="E116" s="147">
        <v>19.8</v>
      </c>
      <c r="F116" s="369"/>
      <c r="G116" s="151">
        <f>E116*F116</f>
        <v>0</v>
      </c>
      <c r="H116" s="151">
        <v>272</v>
      </c>
      <c r="I116" s="151">
        <f>ROUND(E116*H116,2)</f>
        <v>5385.6</v>
      </c>
      <c r="J116" s="151">
        <v>0</v>
      </c>
      <c r="K116" s="151">
        <f>ROUND(E116*J116,2)</f>
        <v>0</v>
      </c>
      <c r="L116" s="151">
        <v>21</v>
      </c>
      <c r="M116" s="151">
        <f>G116*(1+L116/100)</f>
        <v>0</v>
      </c>
      <c r="N116" s="142">
        <v>1.1999999999999999E-3</v>
      </c>
      <c r="O116" s="142">
        <f>ROUND(E116*N116,5)</f>
        <v>2.376E-2</v>
      </c>
      <c r="P116" s="142">
        <v>0</v>
      </c>
      <c r="Q116" s="142">
        <f>ROUND(E116*P116,5)</f>
        <v>0</v>
      </c>
      <c r="R116" s="142"/>
      <c r="S116" s="142"/>
      <c r="T116" s="143">
        <v>0</v>
      </c>
      <c r="U116" s="142">
        <f>ROUND(E116*T116,2)</f>
        <v>0</v>
      </c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 t="s">
        <v>188</v>
      </c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</row>
    <row r="117" spans="1:60" outlineLevel="1" x14ac:dyDescent="0.2">
      <c r="A117" s="138"/>
      <c r="B117" s="138"/>
      <c r="C117" s="446" t="s">
        <v>651</v>
      </c>
      <c r="D117" s="447"/>
      <c r="E117" s="448"/>
      <c r="F117" s="449"/>
      <c r="G117" s="450"/>
      <c r="H117" s="151"/>
      <c r="I117" s="151"/>
      <c r="J117" s="151"/>
      <c r="K117" s="151"/>
      <c r="L117" s="151"/>
      <c r="M117" s="151"/>
      <c r="N117" s="142"/>
      <c r="O117" s="142"/>
      <c r="P117" s="142"/>
      <c r="Q117" s="142"/>
      <c r="R117" s="142"/>
      <c r="S117" s="142"/>
      <c r="T117" s="143"/>
      <c r="U117" s="142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 t="s">
        <v>160</v>
      </c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40" t="str">
        <f>C117</f>
        <v>tepelná izolace na PIR (lambda = 0,022 W/m.K) 	40 mm</v>
      </c>
      <c r="BB117" s="137"/>
      <c r="BC117" s="137"/>
      <c r="BD117" s="137"/>
      <c r="BE117" s="137"/>
      <c r="BF117" s="137"/>
      <c r="BG117" s="137"/>
      <c r="BH117" s="137"/>
    </row>
    <row r="118" spans="1:60" outlineLevel="1" x14ac:dyDescent="0.2">
      <c r="A118" s="138"/>
      <c r="B118" s="138"/>
      <c r="C118" s="446" t="s">
        <v>652</v>
      </c>
      <c r="D118" s="447"/>
      <c r="E118" s="448"/>
      <c r="F118" s="449"/>
      <c r="G118" s="450"/>
      <c r="H118" s="151"/>
      <c r="I118" s="151"/>
      <c r="J118" s="151"/>
      <c r="K118" s="151"/>
      <c r="L118" s="151"/>
      <c r="M118" s="151"/>
      <c r="N118" s="142"/>
      <c r="O118" s="142"/>
      <c r="P118" s="142"/>
      <c r="Q118" s="142"/>
      <c r="R118" s="142"/>
      <c r="S118" s="142"/>
      <c r="T118" s="143"/>
      <c r="U118" s="142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 t="s">
        <v>160</v>
      </c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40" t="str">
        <f>C118</f>
        <v>Pevnost v tlaku při stlačení 10% - 150kPa</v>
      </c>
      <c r="BB118" s="137"/>
      <c r="BC118" s="137"/>
      <c r="BD118" s="137"/>
      <c r="BE118" s="137"/>
      <c r="BF118" s="137"/>
      <c r="BG118" s="137"/>
      <c r="BH118" s="137"/>
    </row>
    <row r="119" spans="1:60" outlineLevel="1" x14ac:dyDescent="0.2">
      <c r="A119" s="138"/>
      <c r="B119" s="138"/>
      <c r="C119" s="176" t="s">
        <v>653</v>
      </c>
      <c r="D119" s="175"/>
      <c r="E119" s="148">
        <v>19.8</v>
      </c>
      <c r="F119" s="151"/>
      <c r="G119" s="151"/>
      <c r="H119" s="151"/>
      <c r="I119" s="151"/>
      <c r="J119" s="151"/>
      <c r="K119" s="151"/>
      <c r="L119" s="151"/>
      <c r="M119" s="151"/>
      <c r="N119" s="142"/>
      <c r="O119" s="142"/>
      <c r="P119" s="142"/>
      <c r="Q119" s="142"/>
      <c r="R119" s="142"/>
      <c r="S119" s="142"/>
      <c r="T119" s="143"/>
      <c r="U119" s="142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 t="s">
        <v>155</v>
      </c>
      <c r="AF119" s="137">
        <v>0</v>
      </c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</row>
    <row r="120" spans="1:60" ht="22.5" outlineLevel="1" x14ac:dyDescent="0.2">
      <c r="A120" s="138">
        <v>50</v>
      </c>
      <c r="B120" s="138" t="s">
        <v>654</v>
      </c>
      <c r="C120" s="173" t="s">
        <v>655</v>
      </c>
      <c r="D120" s="142" t="s">
        <v>152</v>
      </c>
      <c r="E120" s="147">
        <v>18</v>
      </c>
      <c r="F120" s="369"/>
      <c r="G120" s="151">
        <f>E120*F120</f>
        <v>0</v>
      </c>
      <c r="H120" s="151">
        <v>6.39</v>
      </c>
      <c r="I120" s="151">
        <f>ROUND(E120*H120,2)</f>
        <v>115.02</v>
      </c>
      <c r="J120" s="151">
        <v>33.51</v>
      </c>
      <c r="K120" s="151">
        <f>ROUND(E120*J120,2)</f>
        <v>603.17999999999995</v>
      </c>
      <c r="L120" s="151">
        <v>21</v>
      </c>
      <c r="M120" s="151">
        <f>G120*(1+L120/100)</f>
        <v>0</v>
      </c>
      <c r="N120" s="142">
        <v>1.0000000000000001E-5</v>
      </c>
      <c r="O120" s="142">
        <f>ROUND(E120*N120,5)</f>
        <v>1.8000000000000001E-4</v>
      </c>
      <c r="P120" s="142">
        <v>0</v>
      </c>
      <c r="Q120" s="142">
        <f>ROUND(E120*P120,5)</f>
        <v>0</v>
      </c>
      <c r="R120" s="142"/>
      <c r="S120" s="142"/>
      <c r="T120" s="143">
        <v>7.0000000000000007E-2</v>
      </c>
      <c r="U120" s="142">
        <f>ROUND(E120*T120,2)</f>
        <v>1.26</v>
      </c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 t="s">
        <v>153</v>
      </c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</row>
    <row r="121" spans="1:60" outlineLevel="1" x14ac:dyDescent="0.2">
      <c r="A121" s="138"/>
      <c r="B121" s="138"/>
      <c r="C121" s="176" t="s">
        <v>508</v>
      </c>
      <c r="D121" s="175"/>
      <c r="E121" s="148">
        <v>18</v>
      </c>
      <c r="F121" s="151"/>
      <c r="G121" s="151"/>
      <c r="H121" s="151"/>
      <c r="I121" s="151"/>
      <c r="J121" s="151"/>
      <c r="K121" s="151"/>
      <c r="L121" s="151"/>
      <c r="M121" s="151"/>
      <c r="N121" s="142"/>
      <c r="O121" s="142"/>
      <c r="P121" s="142"/>
      <c r="Q121" s="142"/>
      <c r="R121" s="142"/>
      <c r="S121" s="142"/>
      <c r="T121" s="143"/>
      <c r="U121" s="142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 t="s">
        <v>155</v>
      </c>
      <c r="AF121" s="137">
        <v>0</v>
      </c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</row>
    <row r="122" spans="1:60" outlineLevel="1" x14ac:dyDescent="0.2">
      <c r="A122" s="138">
        <v>51</v>
      </c>
      <c r="B122" s="138" t="s">
        <v>656</v>
      </c>
      <c r="C122" s="173" t="s">
        <v>657</v>
      </c>
      <c r="D122" s="142" t="s">
        <v>181</v>
      </c>
      <c r="E122" s="147">
        <v>2.3E-2</v>
      </c>
      <c r="F122" s="369"/>
      <c r="G122" s="151">
        <f>E122*F122</f>
        <v>0</v>
      </c>
      <c r="H122" s="151">
        <v>0</v>
      </c>
      <c r="I122" s="151">
        <f>ROUND(E122*H122,2)</f>
        <v>0</v>
      </c>
      <c r="J122" s="151">
        <v>985</v>
      </c>
      <c r="K122" s="151">
        <f>ROUND(E122*J122,2)</f>
        <v>22.66</v>
      </c>
      <c r="L122" s="151">
        <v>21</v>
      </c>
      <c r="M122" s="151">
        <f>G122*(1+L122/100)</f>
        <v>0</v>
      </c>
      <c r="N122" s="142">
        <v>0</v>
      </c>
      <c r="O122" s="142">
        <f>ROUND(E122*N122,5)</f>
        <v>0</v>
      </c>
      <c r="P122" s="142">
        <v>0</v>
      </c>
      <c r="Q122" s="142">
        <f>ROUND(E122*P122,5)</f>
        <v>0</v>
      </c>
      <c r="R122" s="142"/>
      <c r="S122" s="142"/>
      <c r="T122" s="143">
        <v>1.831</v>
      </c>
      <c r="U122" s="142">
        <f>ROUND(E122*T122,2)</f>
        <v>0.04</v>
      </c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 t="s">
        <v>153</v>
      </c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</row>
    <row r="123" spans="1:60" x14ac:dyDescent="0.2">
      <c r="A123" s="139" t="s">
        <v>148</v>
      </c>
      <c r="B123" s="139" t="s">
        <v>91</v>
      </c>
      <c r="C123" s="174" t="s">
        <v>92</v>
      </c>
      <c r="D123" s="144"/>
      <c r="E123" s="149"/>
      <c r="F123" s="152"/>
      <c r="G123" s="152">
        <f>SUMIF(AE124:AE124,"&lt;&gt;NOR",G124:G124)</f>
        <v>0</v>
      </c>
      <c r="H123" s="152"/>
      <c r="I123" s="152">
        <f>SUM(I124:I124)</f>
        <v>0</v>
      </c>
      <c r="J123" s="152"/>
      <c r="K123" s="152">
        <f>SUM(K124:K124)</f>
        <v>117871</v>
      </c>
      <c r="L123" s="152"/>
      <c r="M123" s="152">
        <f>SUM(M124:M124)</f>
        <v>0</v>
      </c>
      <c r="N123" s="144"/>
      <c r="O123" s="144">
        <f>SUM(O124:O124)</f>
        <v>0</v>
      </c>
      <c r="P123" s="144"/>
      <c r="Q123" s="144">
        <f>SUM(Q124:Q124)</f>
        <v>0</v>
      </c>
      <c r="R123" s="144"/>
      <c r="S123" s="144"/>
      <c r="T123" s="145"/>
      <c r="U123" s="144">
        <f>SUM(U124:U124)</f>
        <v>0</v>
      </c>
      <c r="AE123" t="s">
        <v>149</v>
      </c>
    </row>
    <row r="124" spans="1:60" ht="22.5" outlineLevel="1" x14ac:dyDescent="0.2">
      <c r="A124" s="138">
        <v>52</v>
      </c>
      <c r="B124" s="138">
        <v>1</v>
      </c>
      <c r="C124" s="173" t="s">
        <v>1197</v>
      </c>
      <c r="D124" s="142" t="s">
        <v>658</v>
      </c>
      <c r="E124" s="147">
        <v>1</v>
      </c>
      <c r="F124" s="369"/>
      <c r="G124" s="151">
        <f>E124*F124</f>
        <v>0</v>
      </c>
      <c r="H124" s="151">
        <v>0</v>
      </c>
      <c r="I124" s="151">
        <f>ROUND(E124*H124,2)</f>
        <v>0</v>
      </c>
      <c r="J124" s="151">
        <v>117871</v>
      </c>
      <c r="K124" s="151">
        <f>ROUND(E124*J124,2)</f>
        <v>117871</v>
      </c>
      <c r="L124" s="151">
        <v>21</v>
      </c>
      <c r="M124" s="151">
        <f>G124*(1+L124/100)</f>
        <v>0</v>
      </c>
      <c r="N124" s="142">
        <v>0</v>
      </c>
      <c r="O124" s="142">
        <f>ROUND(E124*N124,5)</f>
        <v>0</v>
      </c>
      <c r="P124" s="142">
        <v>0</v>
      </c>
      <c r="Q124" s="142">
        <f>ROUND(E124*P124,5)</f>
        <v>0</v>
      </c>
      <c r="R124" s="142"/>
      <c r="S124" s="142"/>
      <c r="T124" s="143">
        <v>0</v>
      </c>
      <c r="U124" s="142">
        <f>ROUND(E124*T124,2)</f>
        <v>0</v>
      </c>
      <c r="V124" s="137"/>
      <c r="W124" s="315"/>
      <c r="X124" s="137"/>
      <c r="Y124" s="137"/>
      <c r="Z124" s="137"/>
      <c r="AA124" s="137"/>
      <c r="AB124" s="137"/>
      <c r="AC124" s="137"/>
      <c r="AD124" s="137"/>
      <c r="AE124" s="137" t="s">
        <v>153</v>
      </c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</row>
    <row r="125" spans="1:60" x14ac:dyDescent="0.2">
      <c r="A125" s="139" t="s">
        <v>148</v>
      </c>
      <c r="B125" s="139" t="s">
        <v>93</v>
      </c>
      <c r="C125" s="174" t="s">
        <v>94</v>
      </c>
      <c r="D125" s="144"/>
      <c r="E125" s="149"/>
      <c r="F125" s="152"/>
      <c r="G125" s="152">
        <f>SUMIF(AE126:AE126,"&lt;&gt;NOR",G126:G126)</f>
        <v>0</v>
      </c>
      <c r="H125" s="152"/>
      <c r="I125" s="152">
        <f>SUM(I126:I126)</f>
        <v>0</v>
      </c>
      <c r="J125" s="152"/>
      <c r="K125" s="152">
        <f>SUM(K126:K126)</f>
        <v>0</v>
      </c>
      <c r="L125" s="152"/>
      <c r="M125" s="152">
        <f>SUM(M126:M126)</f>
        <v>0</v>
      </c>
      <c r="N125" s="144"/>
      <c r="O125" s="144">
        <f>SUM(O126:O126)</f>
        <v>0</v>
      </c>
      <c r="P125" s="144"/>
      <c r="Q125" s="144">
        <f>SUM(Q126:Q126)</f>
        <v>0</v>
      </c>
      <c r="R125" s="144"/>
      <c r="S125" s="144"/>
      <c r="T125" s="145"/>
      <c r="U125" s="144">
        <f>SUM(U126:U126)</f>
        <v>0</v>
      </c>
      <c r="W125" s="316"/>
      <c r="AE125" t="s">
        <v>149</v>
      </c>
    </row>
    <row r="126" spans="1:60" outlineLevel="1" x14ac:dyDescent="0.2">
      <c r="A126" s="138">
        <v>53</v>
      </c>
      <c r="B126" s="138">
        <v>2</v>
      </c>
      <c r="C126" s="173" t="s">
        <v>1717</v>
      </c>
      <c r="D126" s="142"/>
      <c r="E126" s="147"/>
      <c r="F126" s="151"/>
      <c r="G126" s="151"/>
      <c r="H126" s="151"/>
      <c r="I126" s="151"/>
      <c r="J126" s="151"/>
      <c r="K126" s="151"/>
      <c r="L126" s="151"/>
      <c r="M126" s="151"/>
      <c r="N126" s="142"/>
      <c r="O126" s="142"/>
      <c r="P126" s="142"/>
      <c r="Q126" s="142"/>
      <c r="R126" s="142"/>
      <c r="S126" s="142"/>
      <c r="T126" s="143">
        <v>0</v>
      </c>
      <c r="U126" s="142">
        <f>ROUND(E126*T126,2)</f>
        <v>0</v>
      </c>
      <c r="V126" s="137"/>
      <c r="W126" s="315"/>
      <c r="X126" s="137"/>
      <c r="Y126" s="137"/>
      <c r="Z126" s="137"/>
      <c r="AA126" s="137"/>
      <c r="AB126" s="137"/>
      <c r="AC126" s="137"/>
      <c r="AD126" s="137"/>
      <c r="AE126" s="137" t="s">
        <v>153</v>
      </c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137"/>
      <c r="BF126" s="137"/>
      <c r="BG126" s="137"/>
      <c r="BH126" s="137"/>
    </row>
    <row r="127" spans="1:60" x14ac:dyDescent="0.2">
      <c r="A127" s="139" t="s">
        <v>148</v>
      </c>
      <c r="B127" s="139" t="s">
        <v>97</v>
      </c>
      <c r="C127" s="174" t="s">
        <v>98</v>
      </c>
      <c r="D127" s="144"/>
      <c r="E127" s="149"/>
      <c r="F127" s="152"/>
      <c r="G127" s="152">
        <f>SUMIF(AE128:AE130,"&lt;&gt;NOR",G128:G130)</f>
        <v>0</v>
      </c>
      <c r="H127" s="152"/>
      <c r="I127" s="152">
        <f>SUM(I128:I130)</f>
        <v>847.86</v>
      </c>
      <c r="J127" s="152"/>
      <c r="K127" s="152">
        <f>SUM(K128:K130)</f>
        <v>1387.95</v>
      </c>
      <c r="L127" s="152"/>
      <c r="M127" s="152">
        <f>SUM(M128:M130)</f>
        <v>0</v>
      </c>
      <c r="N127" s="144"/>
      <c r="O127" s="144">
        <f>SUM(O128:O130)</f>
        <v>3.7170000000000002E-2</v>
      </c>
      <c r="P127" s="144"/>
      <c r="Q127" s="144">
        <f>SUM(Q128:Q130)</f>
        <v>0</v>
      </c>
      <c r="R127" s="144"/>
      <c r="S127" s="144"/>
      <c r="T127" s="145"/>
      <c r="U127" s="144">
        <f>SUM(U128:U130)</f>
        <v>2.59</v>
      </c>
      <c r="AE127" t="s">
        <v>149</v>
      </c>
    </row>
    <row r="128" spans="1:60" outlineLevel="1" x14ac:dyDescent="0.2">
      <c r="A128" s="138">
        <v>54</v>
      </c>
      <c r="B128" s="138" t="s">
        <v>682</v>
      </c>
      <c r="C128" s="173" t="s">
        <v>683</v>
      </c>
      <c r="D128" s="142" t="s">
        <v>152</v>
      </c>
      <c r="E128" s="147">
        <v>3</v>
      </c>
      <c r="F128" s="369"/>
      <c r="G128" s="151">
        <f>E128*F128</f>
        <v>0</v>
      </c>
      <c r="H128" s="151">
        <v>282.62</v>
      </c>
      <c r="I128" s="151">
        <f>ROUND(E128*H128,2)</f>
        <v>847.86</v>
      </c>
      <c r="J128" s="151">
        <v>449.38</v>
      </c>
      <c r="K128" s="151">
        <f>ROUND(E128*J128,2)</f>
        <v>1348.14</v>
      </c>
      <c r="L128" s="151">
        <v>21</v>
      </c>
      <c r="M128" s="151">
        <f>G128*(1+L128/100)</f>
        <v>0</v>
      </c>
      <c r="N128" s="142">
        <v>1.239E-2</v>
      </c>
      <c r="O128" s="142">
        <f>ROUND(E128*N128,5)</f>
        <v>3.7170000000000002E-2</v>
      </c>
      <c r="P128" s="142">
        <v>0</v>
      </c>
      <c r="Q128" s="142">
        <f>ROUND(E128*P128,5)</f>
        <v>0</v>
      </c>
      <c r="R128" s="142"/>
      <c r="S128" s="142"/>
      <c r="T128" s="143">
        <v>0.85</v>
      </c>
      <c r="U128" s="142">
        <f>ROUND(E128*T128,2)</f>
        <v>2.5499999999999998</v>
      </c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 t="s">
        <v>153</v>
      </c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</row>
    <row r="129" spans="1:60" outlineLevel="1" x14ac:dyDescent="0.2">
      <c r="A129" s="138"/>
      <c r="B129" s="138"/>
      <c r="C129" s="176" t="s">
        <v>684</v>
      </c>
      <c r="D129" s="175"/>
      <c r="E129" s="148">
        <v>3</v>
      </c>
      <c r="F129" s="151"/>
      <c r="G129" s="151"/>
      <c r="H129" s="151"/>
      <c r="I129" s="151"/>
      <c r="J129" s="151"/>
      <c r="K129" s="151"/>
      <c r="L129" s="151"/>
      <c r="M129" s="151"/>
      <c r="N129" s="142"/>
      <c r="O129" s="142"/>
      <c r="P129" s="142"/>
      <c r="Q129" s="142"/>
      <c r="R129" s="142"/>
      <c r="S129" s="142"/>
      <c r="T129" s="143"/>
      <c r="U129" s="142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 t="s">
        <v>155</v>
      </c>
      <c r="AF129" s="137">
        <v>0</v>
      </c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</row>
    <row r="130" spans="1:60" outlineLevel="1" x14ac:dyDescent="0.2">
      <c r="A130" s="138">
        <v>55</v>
      </c>
      <c r="B130" s="138" t="s">
        <v>685</v>
      </c>
      <c r="C130" s="173" t="s">
        <v>686</v>
      </c>
      <c r="D130" s="142" t="s">
        <v>181</v>
      </c>
      <c r="E130" s="147">
        <v>3.6999999999999998E-2</v>
      </c>
      <c r="F130" s="369"/>
      <c r="G130" s="151">
        <f>E130*F130</f>
        <v>0</v>
      </c>
      <c r="H130" s="151">
        <v>0</v>
      </c>
      <c r="I130" s="151">
        <f>ROUND(E130*H130,2)</f>
        <v>0</v>
      </c>
      <c r="J130" s="151">
        <v>1076</v>
      </c>
      <c r="K130" s="151">
        <f>ROUND(E130*J130,2)</f>
        <v>39.81</v>
      </c>
      <c r="L130" s="151">
        <v>21</v>
      </c>
      <c r="M130" s="151">
        <f>G130*(1+L130/100)</f>
        <v>0</v>
      </c>
      <c r="N130" s="142">
        <v>0</v>
      </c>
      <c r="O130" s="142">
        <f>ROUND(E130*N130,5)</f>
        <v>0</v>
      </c>
      <c r="P130" s="142">
        <v>0</v>
      </c>
      <c r="Q130" s="142">
        <f>ROUND(E130*P130,5)</f>
        <v>0</v>
      </c>
      <c r="R130" s="142"/>
      <c r="S130" s="142"/>
      <c r="T130" s="143">
        <v>1.1559999999999999</v>
      </c>
      <c r="U130" s="142">
        <f>ROUND(E130*T130,2)</f>
        <v>0.04</v>
      </c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 t="s">
        <v>153</v>
      </c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</row>
    <row r="131" spans="1:60" x14ac:dyDescent="0.2">
      <c r="A131" s="139" t="s">
        <v>148</v>
      </c>
      <c r="B131" s="139" t="s">
        <v>105</v>
      </c>
      <c r="C131" s="174" t="s">
        <v>106</v>
      </c>
      <c r="D131" s="144"/>
      <c r="E131" s="149"/>
      <c r="F131" s="152"/>
      <c r="G131" s="152">
        <f>SUMIF(AE132:AE135,"&lt;&gt;NOR",G132:G135)</f>
        <v>0</v>
      </c>
      <c r="H131" s="152"/>
      <c r="I131" s="152">
        <f>SUM(I132:I135)</f>
        <v>1253.1500000000001</v>
      </c>
      <c r="J131" s="152"/>
      <c r="K131" s="152">
        <f>SUM(K132:K135)</f>
        <v>1480.53</v>
      </c>
      <c r="L131" s="152"/>
      <c r="M131" s="152">
        <f>SUM(M132:M135)</f>
        <v>0</v>
      </c>
      <c r="N131" s="144"/>
      <c r="O131" s="144">
        <f>SUM(O132:O135)</f>
        <v>0.19034999999999999</v>
      </c>
      <c r="P131" s="144"/>
      <c r="Q131" s="144">
        <f>SUM(Q132:Q135)</f>
        <v>0</v>
      </c>
      <c r="R131" s="144"/>
      <c r="S131" s="144"/>
      <c r="T131" s="145"/>
      <c r="U131" s="144">
        <f>SUM(U132:U135)</f>
        <v>3.5599999999999996</v>
      </c>
      <c r="AE131" t="s">
        <v>149</v>
      </c>
    </row>
    <row r="132" spans="1:60" ht="22.5" outlineLevel="1" x14ac:dyDescent="0.2">
      <c r="A132" s="138">
        <v>56</v>
      </c>
      <c r="B132" s="138" t="s">
        <v>784</v>
      </c>
      <c r="C132" s="173" t="s">
        <v>785</v>
      </c>
      <c r="D132" s="142" t="s">
        <v>152</v>
      </c>
      <c r="E132" s="147">
        <v>2.5</v>
      </c>
      <c r="F132" s="369"/>
      <c r="G132" s="151">
        <f>E132*F132</f>
        <v>0</v>
      </c>
      <c r="H132" s="151">
        <v>501.26</v>
      </c>
      <c r="I132" s="151">
        <f>ROUND(E132*H132,2)</f>
        <v>1253.1500000000001</v>
      </c>
      <c r="J132" s="151">
        <v>548.74</v>
      </c>
      <c r="K132" s="151">
        <f>ROUND(E132*J132,2)</f>
        <v>1371.85</v>
      </c>
      <c r="L132" s="151">
        <v>21</v>
      </c>
      <c r="M132" s="151">
        <f>G132*(1+L132/100)</f>
        <v>0</v>
      </c>
      <c r="N132" s="142">
        <v>7.6139999999999999E-2</v>
      </c>
      <c r="O132" s="142">
        <f>ROUND(E132*N132,5)</f>
        <v>0.19034999999999999</v>
      </c>
      <c r="P132" s="142">
        <v>0</v>
      </c>
      <c r="Q132" s="142">
        <f>ROUND(E132*P132,5)</f>
        <v>0</v>
      </c>
      <c r="R132" s="142"/>
      <c r="S132" s="142"/>
      <c r="T132" s="143">
        <v>1.32961</v>
      </c>
      <c r="U132" s="142">
        <f>ROUND(E132*T132,2)</f>
        <v>3.32</v>
      </c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 t="s">
        <v>396</v>
      </c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  <c r="BG132" s="137"/>
      <c r="BH132" s="137"/>
    </row>
    <row r="133" spans="1:60" outlineLevel="1" x14ac:dyDescent="0.2">
      <c r="A133" s="138"/>
      <c r="B133" s="138"/>
      <c r="C133" s="446" t="s">
        <v>786</v>
      </c>
      <c r="D133" s="447"/>
      <c r="E133" s="448"/>
      <c r="F133" s="449"/>
      <c r="G133" s="450"/>
      <c r="H133" s="151"/>
      <c r="I133" s="151"/>
      <c r="J133" s="151"/>
      <c r="K133" s="151"/>
      <c r="L133" s="151"/>
      <c r="M133" s="151"/>
      <c r="N133" s="142"/>
      <c r="O133" s="142"/>
      <c r="P133" s="142"/>
      <c r="Q133" s="142"/>
      <c r="R133" s="142"/>
      <c r="S133" s="142"/>
      <c r="T133" s="143"/>
      <c r="U133" s="142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 t="s">
        <v>160</v>
      </c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40" t="str">
        <f>C133</f>
        <v>keramická dlažba glazovaná (třída A, úhel skluzu &gt; 12°)</v>
      </c>
      <c r="BB133" s="137"/>
      <c r="BC133" s="137"/>
      <c r="BD133" s="137"/>
      <c r="BE133" s="137"/>
      <c r="BF133" s="137"/>
      <c r="BG133" s="137"/>
      <c r="BH133" s="137"/>
    </row>
    <row r="134" spans="1:60" outlineLevel="1" x14ac:dyDescent="0.2">
      <c r="A134" s="138"/>
      <c r="B134" s="138"/>
      <c r="C134" s="176" t="s">
        <v>787</v>
      </c>
      <c r="D134" s="175"/>
      <c r="E134" s="148">
        <v>2.5</v>
      </c>
      <c r="F134" s="151"/>
      <c r="G134" s="151"/>
      <c r="H134" s="151"/>
      <c r="I134" s="151"/>
      <c r="J134" s="151"/>
      <c r="K134" s="151"/>
      <c r="L134" s="151"/>
      <c r="M134" s="151"/>
      <c r="N134" s="142"/>
      <c r="O134" s="142"/>
      <c r="P134" s="142"/>
      <c r="Q134" s="142"/>
      <c r="R134" s="142"/>
      <c r="S134" s="142"/>
      <c r="T134" s="143"/>
      <c r="U134" s="142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 t="s">
        <v>155</v>
      </c>
      <c r="AF134" s="137">
        <v>0</v>
      </c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  <c r="BG134" s="137"/>
      <c r="BH134" s="137"/>
    </row>
    <row r="135" spans="1:60" outlineLevel="1" x14ac:dyDescent="0.2">
      <c r="A135" s="138">
        <v>57</v>
      </c>
      <c r="B135" s="138" t="s">
        <v>788</v>
      </c>
      <c r="C135" s="173" t="s">
        <v>789</v>
      </c>
      <c r="D135" s="142" t="s">
        <v>181</v>
      </c>
      <c r="E135" s="147">
        <v>0.19</v>
      </c>
      <c r="F135" s="369"/>
      <c r="G135" s="151">
        <f>E135*F135</f>
        <v>0</v>
      </c>
      <c r="H135" s="151">
        <v>0</v>
      </c>
      <c r="I135" s="151">
        <f>ROUND(E135*H135,2)</f>
        <v>0</v>
      </c>
      <c r="J135" s="151">
        <v>572</v>
      </c>
      <c r="K135" s="151">
        <f>ROUND(E135*J135,2)</f>
        <v>108.68</v>
      </c>
      <c r="L135" s="151">
        <v>21</v>
      </c>
      <c r="M135" s="151">
        <f>G135*(1+L135/100)</f>
        <v>0</v>
      </c>
      <c r="N135" s="142">
        <v>0</v>
      </c>
      <c r="O135" s="142">
        <f>ROUND(E135*N135,5)</f>
        <v>0</v>
      </c>
      <c r="P135" s="142">
        <v>0</v>
      </c>
      <c r="Q135" s="142">
        <f>ROUND(E135*P135,5)</f>
        <v>0</v>
      </c>
      <c r="R135" s="142"/>
      <c r="S135" s="142"/>
      <c r="T135" s="143">
        <v>1.2649999999999999</v>
      </c>
      <c r="U135" s="142">
        <f>ROUND(E135*T135,2)</f>
        <v>0.24</v>
      </c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 t="s">
        <v>153</v>
      </c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7"/>
      <c r="BH135" s="137"/>
    </row>
    <row r="136" spans="1:60" x14ac:dyDescent="0.2">
      <c r="A136" s="139" t="s">
        <v>148</v>
      </c>
      <c r="B136" s="139" t="s">
        <v>107</v>
      </c>
      <c r="C136" s="174" t="s">
        <v>108</v>
      </c>
      <c r="D136" s="144"/>
      <c r="E136" s="149"/>
      <c r="F136" s="152"/>
      <c r="G136" s="152">
        <f>SUMIF(AE137:AE146,"&lt;&gt;NOR",G137:G146)</f>
        <v>0</v>
      </c>
      <c r="H136" s="152"/>
      <c r="I136" s="152">
        <f>SUM(I137:I146)</f>
        <v>3165.43</v>
      </c>
      <c r="J136" s="152"/>
      <c r="K136" s="152">
        <f>SUM(K137:K146)</f>
        <v>4229.55</v>
      </c>
      <c r="L136" s="152"/>
      <c r="M136" s="152">
        <f>SUM(M137:M146)</f>
        <v>0</v>
      </c>
      <c r="N136" s="144"/>
      <c r="O136" s="144">
        <f>SUM(O137:O146)</f>
        <v>0.15564000000000003</v>
      </c>
      <c r="P136" s="144"/>
      <c r="Q136" s="144">
        <f>SUM(Q137:Q146)</f>
        <v>0</v>
      </c>
      <c r="R136" s="144"/>
      <c r="S136" s="144"/>
      <c r="T136" s="145"/>
      <c r="U136" s="144">
        <f>SUM(U137:U146)</f>
        <v>9.1799999999999979</v>
      </c>
      <c r="AE136" t="s">
        <v>149</v>
      </c>
    </row>
    <row r="137" spans="1:60" ht="22.5" outlineLevel="1" x14ac:dyDescent="0.2">
      <c r="A137" s="138">
        <v>58</v>
      </c>
      <c r="B137" s="138" t="s">
        <v>790</v>
      </c>
      <c r="C137" s="173" t="s">
        <v>791</v>
      </c>
      <c r="D137" s="142" t="s">
        <v>152</v>
      </c>
      <c r="E137" s="147">
        <v>14.6</v>
      </c>
      <c r="F137" s="369"/>
      <c r="G137" s="151">
        <f>E137*F137</f>
        <v>0</v>
      </c>
      <c r="H137" s="151">
        <v>159.82</v>
      </c>
      <c r="I137" s="151">
        <f>ROUND(E137*H137,2)</f>
        <v>2333.37</v>
      </c>
      <c r="J137" s="151">
        <v>125.18</v>
      </c>
      <c r="K137" s="151">
        <f>ROUND(E137*J137,2)</f>
        <v>1827.63</v>
      </c>
      <c r="L137" s="151">
        <v>21</v>
      </c>
      <c r="M137" s="151">
        <f>G137*(1+L137/100)</f>
        <v>0</v>
      </c>
      <c r="N137" s="142">
        <v>1.018E-2</v>
      </c>
      <c r="O137" s="142">
        <f>ROUND(E137*N137,5)</f>
        <v>0.14863000000000001</v>
      </c>
      <c r="P137" s="142">
        <v>0</v>
      </c>
      <c r="Q137" s="142">
        <f>ROUND(E137*P137,5)</f>
        <v>0</v>
      </c>
      <c r="R137" s="142"/>
      <c r="S137" s="142"/>
      <c r="T137" s="143">
        <v>0.31788</v>
      </c>
      <c r="U137" s="142">
        <f>ROUND(E137*T137,2)</f>
        <v>4.6399999999999997</v>
      </c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 t="s">
        <v>396</v>
      </c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  <c r="BG137" s="137"/>
      <c r="BH137" s="137"/>
    </row>
    <row r="138" spans="1:60" outlineLevel="1" x14ac:dyDescent="0.2">
      <c r="A138" s="138"/>
      <c r="B138" s="138"/>
      <c r="C138" s="176" t="s">
        <v>792</v>
      </c>
      <c r="D138" s="175"/>
      <c r="E138" s="148">
        <v>14.6</v>
      </c>
      <c r="F138" s="151"/>
      <c r="G138" s="151"/>
      <c r="H138" s="151"/>
      <c r="I138" s="151"/>
      <c r="J138" s="151"/>
      <c r="K138" s="151"/>
      <c r="L138" s="151"/>
      <c r="M138" s="151"/>
      <c r="N138" s="142"/>
      <c r="O138" s="142"/>
      <c r="P138" s="142"/>
      <c r="Q138" s="142"/>
      <c r="R138" s="142"/>
      <c r="S138" s="142"/>
      <c r="T138" s="143"/>
      <c r="U138" s="142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 t="s">
        <v>155</v>
      </c>
      <c r="AF138" s="137">
        <v>0</v>
      </c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137"/>
      <c r="BF138" s="137"/>
      <c r="BG138" s="137"/>
      <c r="BH138" s="137"/>
    </row>
    <row r="139" spans="1:60" outlineLevel="1" x14ac:dyDescent="0.2">
      <c r="A139" s="138">
        <v>59</v>
      </c>
      <c r="B139" s="138" t="s">
        <v>793</v>
      </c>
      <c r="C139" s="173" t="s">
        <v>794</v>
      </c>
      <c r="D139" s="142" t="s">
        <v>152</v>
      </c>
      <c r="E139" s="147">
        <v>14.6</v>
      </c>
      <c r="F139" s="369"/>
      <c r="G139" s="151">
        <f>E139*F139</f>
        <v>0</v>
      </c>
      <c r="H139" s="151">
        <v>49.75</v>
      </c>
      <c r="I139" s="151">
        <f>ROUND(E139*H139,2)</f>
        <v>726.35</v>
      </c>
      <c r="J139" s="151">
        <v>113.75</v>
      </c>
      <c r="K139" s="151">
        <f>ROUND(E139*J139,2)</f>
        <v>1660.75</v>
      </c>
      <c r="L139" s="151">
        <v>21</v>
      </c>
      <c r="M139" s="151">
        <f>G139*(1+L139/100)</f>
        <v>0</v>
      </c>
      <c r="N139" s="142">
        <v>4.2999999999999999E-4</v>
      </c>
      <c r="O139" s="142">
        <f>ROUND(E139*N139,5)</f>
        <v>6.28E-3</v>
      </c>
      <c r="P139" s="142">
        <v>0</v>
      </c>
      <c r="Q139" s="142">
        <f>ROUND(E139*P139,5)</f>
        <v>0</v>
      </c>
      <c r="R139" s="142"/>
      <c r="S139" s="142"/>
      <c r="T139" s="143">
        <v>0.23755999999999999</v>
      </c>
      <c r="U139" s="142">
        <f>ROUND(E139*T139,2)</f>
        <v>3.47</v>
      </c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 t="s">
        <v>396</v>
      </c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137"/>
      <c r="BF139" s="137"/>
      <c r="BG139" s="137"/>
      <c r="BH139" s="137"/>
    </row>
    <row r="140" spans="1:60" outlineLevel="1" x14ac:dyDescent="0.2">
      <c r="A140" s="138"/>
      <c r="B140" s="138"/>
      <c r="C140" s="446" t="s">
        <v>795</v>
      </c>
      <c r="D140" s="447"/>
      <c r="E140" s="448"/>
      <c r="F140" s="449"/>
      <c r="G140" s="450"/>
      <c r="H140" s="151"/>
      <c r="I140" s="151"/>
      <c r="J140" s="151"/>
      <c r="K140" s="151"/>
      <c r="L140" s="151"/>
      <c r="M140" s="151"/>
      <c r="N140" s="142"/>
      <c r="O140" s="142"/>
      <c r="P140" s="142"/>
      <c r="Q140" s="142"/>
      <c r="R140" s="142"/>
      <c r="S140" s="142"/>
      <c r="T140" s="143"/>
      <c r="U140" s="142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 t="s">
        <v>160</v>
      </c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40" t="str">
        <f>C140</f>
        <v>otěruvzdorný, protiskluzový epoxidový nátěr</v>
      </c>
      <c r="BB140" s="137"/>
      <c r="BC140" s="137"/>
      <c r="BD140" s="137"/>
      <c r="BE140" s="137"/>
      <c r="BF140" s="137"/>
      <c r="BG140" s="137"/>
      <c r="BH140" s="137"/>
    </row>
    <row r="141" spans="1:60" outlineLevel="1" x14ac:dyDescent="0.2">
      <c r="A141" s="138"/>
      <c r="B141" s="138"/>
      <c r="C141" s="176" t="s">
        <v>792</v>
      </c>
      <c r="D141" s="175"/>
      <c r="E141" s="148">
        <v>14.6</v>
      </c>
      <c r="F141" s="151"/>
      <c r="G141" s="151"/>
      <c r="H141" s="151"/>
      <c r="I141" s="151"/>
      <c r="J141" s="151"/>
      <c r="K141" s="151"/>
      <c r="L141" s="151"/>
      <c r="M141" s="151"/>
      <c r="N141" s="142"/>
      <c r="O141" s="142"/>
      <c r="P141" s="142"/>
      <c r="Q141" s="142"/>
      <c r="R141" s="142"/>
      <c r="S141" s="142"/>
      <c r="T141" s="143"/>
      <c r="U141" s="142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 t="s">
        <v>155</v>
      </c>
      <c r="AF141" s="137">
        <v>0</v>
      </c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</row>
    <row r="142" spans="1:60" outlineLevel="1" x14ac:dyDescent="0.2">
      <c r="A142" s="138">
        <v>60</v>
      </c>
      <c r="B142" s="138" t="s">
        <v>796</v>
      </c>
      <c r="C142" s="173" t="s">
        <v>797</v>
      </c>
      <c r="D142" s="142" t="s">
        <v>152</v>
      </c>
      <c r="E142" s="147">
        <v>2.2949999999999999</v>
      </c>
      <c r="F142" s="369"/>
      <c r="G142" s="151">
        <f>E142*F142</f>
        <v>0</v>
      </c>
      <c r="H142" s="151">
        <v>46.06</v>
      </c>
      <c r="I142" s="151">
        <f>ROUND(E142*H142,2)</f>
        <v>105.71</v>
      </c>
      <c r="J142" s="151">
        <v>280.94</v>
      </c>
      <c r="K142" s="151">
        <f>ROUND(E142*J142,2)</f>
        <v>644.76</v>
      </c>
      <c r="L142" s="151">
        <v>21</v>
      </c>
      <c r="M142" s="151">
        <f>G142*(1+L142/100)</f>
        <v>0</v>
      </c>
      <c r="N142" s="142">
        <v>3.2000000000000003E-4</v>
      </c>
      <c r="O142" s="142">
        <f>ROUND(E142*N142,5)</f>
        <v>7.2999999999999996E-4</v>
      </c>
      <c r="P142" s="142">
        <v>0</v>
      </c>
      <c r="Q142" s="142">
        <f>ROUND(E142*P142,5)</f>
        <v>0</v>
      </c>
      <c r="R142" s="142"/>
      <c r="S142" s="142"/>
      <c r="T142" s="143">
        <v>0.37842999999999999</v>
      </c>
      <c r="U142" s="142">
        <f>ROUND(E142*T142,2)</f>
        <v>0.87</v>
      </c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 t="s">
        <v>396</v>
      </c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</row>
    <row r="143" spans="1:60" outlineLevel="1" x14ac:dyDescent="0.2">
      <c r="A143" s="138"/>
      <c r="B143" s="138"/>
      <c r="C143" s="446" t="s">
        <v>854</v>
      </c>
      <c r="D143" s="447"/>
      <c r="E143" s="448"/>
      <c r="F143" s="449"/>
      <c r="G143" s="450"/>
      <c r="H143" s="151"/>
      <c r="I143" s="151"/>
      <c r="J143" s="151"/>
      <c r="K143" s="151"/>
      <c r="L143" s="151"/>
      <c r="M143" s="151"/>
      <c r="N143" s="142"/>
      <c r="O143" s="142"/>
      <c r="P143" s="142"/>
      <c r="Q143" s="142"/>
      <c r="R143" s="142"/>
      <c r="S143" s="142"/>
      <c r="T143" s="143"/>
      <c r="U143" s="142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 t="s">
        <v>160</v>
      </c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40" t="str">
        <f>C143</f>
        <v>otěruvzdorný, protiskluzový nátěr pro vysoký provoz (na dřevo)</v>
      </c>
      <c r="BB143" s="137"/>
      <c r="BC143" s="137"/>
      <c r="BD143" s="137"/>
      <c r="BE143" s="137"/>
      <c r="BF143" s="137"/>
      <c r="BG143" s="137"/>
      <c r="BH143" s="137"/>
    </row>
    <row r="144" spans="1:60" outlineLevel="1" x14ac:dyDescent="0.2">
      <c r="A144" s="138"/>
      <c r="B144" s="138"/>
      <c r="C144" s="446" t="s">
        <v>798</v>
      </c>
      <c r="D144" s="447"/>
      <c r="E144" s="448"/>
      <c r="F144" s="449"/>
      <c r="G144" s="450"/>
      <c r="H144" s="151"/>
      <c r="I144" s="151"/>
      <c r="J144" s="151"/>
      <c r="K144" s="151"/>
      <c r="L144" s="151"/>
      <c r="M144" s="151"/>
      <c r="N144" s="142"/>
      <c r="O144" s="142"/>
      <c r="P144" s="142"/>
      <c r="Q144" s="142"/>
      <c r="R144" s="142"/>
      <c r="S144" s="142"/>
      <c r="T144" s="143"/>
      <c r="U144" s="142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 t="s">
        <v>160</v>
      </c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40" t="str">
        <f>C144</f>
        <v>- penetrační nátěr na dřevo (základový a uzavírací nátěr na dřevo)</v>
      </c>
      <c r="BB144" s="137"/>
      <c r="BC144" s="137"/>
      <c r="BD144" s="137"/>
      <c r="BE144" s="137"/>
      <c r="BF144" s="137"/>
      <c r="BG144" s="137"/>
      <c r="BH144" s="137"/>
    </row>
    <row r="145" spans="1:60" outlineLevel="1" x14ac:dyDescent="0.2">
      <c r="A145" s="138"/>
      <c r="B145" s="138"/>
      <c r="C145" s="176" t="s">
        <v>799</v>
      </c>
      <c r="D145" s="175"/>
      <c r="E145" s="148">
        <v>2.2949999999999999</v>
      </c>
      <c r="F145" s="151"/>
      <c r="G145" s="151"/>
      <c r="H145" s="151"/>
      <c r="I145" s="151"/>
      <c r="J145" s="151"/>
      <c r="K145" s="151"/>
      <c r="L145" s="151"/>
      <c r="M145" s="151"/>
      <c r="N145" s="142"/>
      <c r="O145" s="142"/>
      <c r="P145" s="142"/>
      <c r="Q145" s="142"/>
      <c r="R145" s="142"/>
      <c r="S145" s="142"/>
      <c r="T145" s="143"/>
      <c r="U145" s="142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 t="s">
        <v>155</v>
      </c>
      <c r="AF145" s="137">
        <v>0</v>
      </c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BG145" s="137"/>
      <c r="BH145" s="137"/>
    </row>
    <row r="146" spans="1:60" outlineLevel="1" x14ac:dyDescent="0.2">
      <c r="A146" s="138">
        <v>61</v>
      </c>
      <c r="B146" s="138" t="s">
        <v>800</v>
      </c>
      <c r="C146" s="173" t="s">
        <v>801</v>
      </c>
      <c r="D146" s="142" t="s">
        <v>181</v>
      </c>
      <c r="E146" s="147">
        <v>0.155</v>
      </c>
      <c r="F146" s="369"/>
      <c r="G146" s="151">
        <f>E146*F146</f>
        <v>0</v>
      </c>
      <c r="H146" s="151">
        <v>0</v>
      </c>
      <c r="I146" s="151">
        <f>ROUND(E146*H146,2)</f>
        <v>0</v>
      </c>
      <c r="J146" s="151">
        <v>622</v>
      </c>
      <c r="K146" s="151">
        <f>ROUND(E146*J146,2)</f>
        <v>96.41</v>
      </c>
      <c r="L146" s="151">
        <v>21</v>
      </c>
      <c r="M146" s="151">
        <f>G146*(1+L146/100)</f>
        <v>0</v>
      </c>
      <c r="N146" s="142">
        <v>0</v>
      </c>
      <c r="O146" s="142">
        <f>ROUND(E146*N146,5)</f>
        <v>0</v>
      </c>
      <c r="P146" s="142">
        <v>0</v>
      </c>
      <c r="Q146" s="142">
        <f>ROUND(E146*P146,5)</f>
        <v>0</v>
      </c>
      <c r="R146" s="142"/>
      <c r="S146" s="142"/>
      <c r="T146" s="143">
        <v>1.321</v>
      </c>
      <c r="U146" s="142">
        <f>ROUND(E146*T146,2)</f>
        <v>0.2</v>
      </c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 t="s">
        <v>153</v>
      </c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  <c r="BG146" s="137"/>
      <c r="BH146" s="137"/>
    </row>
    <row r="147" spans="1:60" x14ac:dyDescent="0.2">
      <c r="A147" s="139" t="s">
        <v>148</v>
      </c>
      <c r="B147" s="139" t="s">
        <v>109</v>
      </c>
      <c r="C147" s="174" t="s">
        <v>110</v>
      </c>
      <c r="D147" s="144"/>
      <c r="E147" s="149"/>
      <c r="F147" s="152"/>
      <c r="G147" s="152">
        <f>SUMIF(AE148:AE150,"&lt;&gt;NOR",G148:G150)</f>
        <v>0</v>
      </c>
      <c r="H147" s="152"/>
      <c r="I147" s="152">
        <f>SUM(I148:I150)</f>
        <v>5178.16</v>
      </c>
      <c r="J147" s="152"/>
      <c r="K147" s="152">
        <f>SUM(K148:K150)</f>
        <v>7698.08</v>
      </c>
      <c r="L147" s="152"/>
      <c r="M147" s="152">
        <f>SUM(M148:M150)</f>
        <v>0</v>
      </c>
      <c r="N147" s="144"/>
      <c r="O147" s="144">
        <f>SUM(O148:O150)</f>
        <v>0.92573000000000005</v>
      </c>
      <c r="P147" s="144"/>
      <c r="Q147" s="144">
        <f>SUM(Q148:Q150)</f>
        <v>0</v>
      </c>
      <c r="R147" s="144"/>
      <c r="S147" s="144"/>
      <c r="T147" s="145"/>
      <c r="U147" s="144">
        <f>SUM(U148:U150)</f>
        <v>21.1</v>
      </c>
      <c r="AE147" t="s">
        <v>149</v>
      </c>
    </row>
    <row r="148" spans="1:60" outlineLevel="1" x14ac:dyDescent="0.2">
      <c r="A148" s="138">
        <v>62</v>
      </c>
      <c r="B148" s="138" t="s">
        <v>802</v>
      </c>
      <c r="C148" s="173" t="s">
        <v>803</v>
      </c>
      <c r="D148" s="142" t="s">
        <v>152</v>
      </c>
      <c r="E148" s="147">
        <v>13</v>
      </c>
      <c r="F148" s="369"/>
      <c r="G148" s="151">
        <f>E148*F148</f>
        <v>0</v>
      </c>
      <c r="H148" s="151">
        <v>398.32</v>
      </c>
      <c r="I148" s="151">
        <f>ROUND(E148*H148,2)</f>
        <v>5178.16</v>
      </c>
      <c r="J148" s="151">
        <v>551.68000000000006</v>
      </c>
      <c r="K148" s="151">
        <f>ROUND(E148*J148,2)</f>
        <v>7171.84</v>
      </c>
      <c r="L148" s="151">
        <v>21</v>
      </c>
      <c r="M148" s="151">
        <f>G148*(1+L148/100)</f>
        <v>0</v>
      </c>
      <c r="N148" s="142">
        <v>7.1209999999999996E-2</v>
      </c>
      <c r="O148" s="142">
        <f>ROUND(E148*N148,5)</f>
        <v>0.92573000000000005</v>
      </c>
      <c r="P148" s="142">
        <v>0</v>
      </c>
      <c r="Q148" s="142">
        <f>ROUND(E148*P148,5)</f>
        <v>0</v>
      </c>
      <c r="R148" s="142"/>
      <c r="S148" s="142"/>
      <c r="T148" s="143">
        <v>1.53383</v>
      </c>
      <c r="U148" s="142">
        <f>ROUND(E148*T148,2)</f>
        <v>19.940000000000001</v>
      </c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 t="s">
        <v>396</v>
      </c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  <c r="BG148" s="137"/>
      <c r="BH148" s="137"/>
    </row>
    <row r="149" spans="1:60" outlineLevel="1" x14ac:dyDescent="0.2">
      <c r="A149" s="138"/>
      <c r="B149" s="138"/>
      <c r="C149" s="176" t="s">
        <v>804</v>
      </c>
      <c r="D149" s="175"/>
      <c r="E149" s="148">
        <v>13</v>
      </c>
      <c r="F149" s="151"/>
      <c r="G149" s="151"/>
      <c r="H149" s="151"/>
      <c r="I149" s="151"/>
      <c r="J149" s="151"/>
      <c r="K149" s="151"/>
      <c r="L149" s="151"/>
      <c r="M149" s="151"/>
      <c r="N149" s="142"/>
      <c r="O149" s="142"/>
      <c r="P149" s="142"/>
      <c r="Q149" s="142"/>
      <c r="R149" s="142"/>
      <c r="S149" s="142"/>
      <c r="T149" s="143"/>
      <c r="U149" s="142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 t="s">
        <v>155</v>
      </c>
      <c r="AF149" s="137">
        <v>0</v>
      </c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  <c r="BG149" s="137"/>
      <c r="BH149" s="137"/>
    </row>
    <row r="150" spans="1:60" outlineLevel="1" x14ac:dyDescent="0.2">
      <c r="A150" s="138">
        <v>63</v>
      </c>
      <c r="B150" s="138" t="s">
        <v>805</v>
      </c>
      <c r="C150" s="173" t="s">
        <v>806</v>
      </c>
      <c r="D150" s="142" t="s">
        <v>181</v>
      </c>
      <c r="E150" s="147">
        <v>0.92</v>
      </c>
      <c r="F150" s="369"/>
      <c r="G150" s="151">
        <f>E150*F150</f>
        <v>0</v>
      </c>
      <c r="H150" s="151">
        <v>0</v>
      </c>
      <c r="I150" s="151">
        <f>ROUND(E150*H150,2)</f>
        <v>0</v>
      </c>
      <c r="J150" s="151">
        <v>572</v>
      </c>
      <c r="K150" s="151">
        <f>ROUND(E150*J150,2)</f>
        <v>526.24</v>
      </c>
      <c r="L150" s="151">
        <v>21</v>
      </c>
      <c r="M150" s="151">
        <f>G150*(1+L150/100)</f>
        <v>0</v>
      </c>
      <c r="N150" s="142">
        <v>0</v>
      </c>
      <c r="O150" s="142">
        <f>ROUND(E150*N150,5)</f>
        <v>0</v>
      </c>
      <c r="P150" s="142">
        <v>0</v>
      </c>
      <c r="Q150" s="142">
        <f>ROUND(E150*P150,5)</f>
        <v>0</v>
      </c>
      <c r="R150" s="142"/>
      <c r="S150" s="142"/>
      <c r="T150" s="143">
        <v>1.2649999999999999</v>
      </c>
      <c r="U150" s="142">
        <f>ROUND(E150*T150,2)</f>
        <v>1.1599999999999999</v>
      </c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 t="s">
        <v>153</v>
      </c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137"/>
      <c r="BF150" s="137"/>
      <c r="BG150" s="137"/>
      <c r="BH150" s="137"/>
    </row>
    <row r="151" spans="1:60" x14ac:dyDescent="0.2">
      <c r="A151" s="139" t="s">
        <v>148</v>
      </c>
      <c r="B151" s="139" t="s">
        <v>111</v>
      </c>
      <c r="C151" s="174" t="s">
        <v>112</v>
      </c>
      <c r="D151" s="144"/>
      <c r="E151" s="149"/>
      <c r="F151" s="152"/>
      <c r="G151" s="152">
        <f>SUMIF(AE152:AE154,"&lt;&gt;NOR",G152:G154)</f>
        <v>0</v>
      </c>
      <c r="H151" s="152"/>
      <c r="I151" s="152">
        <f>SUM(I152:I154)</f>
        <v>6406.88</v>
      </c>
      <c r="J151" s="152"/>
      <c r="K151" s="152">
        <f>SUM(K152:K154)</f>
        <v>17513.12</v>
      </c>
      <c r="L151" s="152"/>
      <c r="M151" s="152">
        <f>SUM(M152:M154)</f>
        <v>0</v>
      </c>
      <c r="N151" s="144"/>
      <c r="O151" s="144">
        <f>SUM(O152:O154)</f>
        <v>0.23183999999999999</v>
      </c>
      <c r="P151" s="144"/>
      <c r="Q151" s="144">
        <f>SUM(Q152:Q154)</f>
        <v>0</v>
      </c>
      <c r="R151" s="144"/>
      <c r="S151" s="144"/>
      <c r="T151" s="145"/>
      <c r="U151" s="144">
        <f>SUM(U152:U154)</f>
        <v>49.46</v>
      </c>
      <c r="AE151" t="s">
        <v>149</v>
      </c>
    </row>
    <row r="152" spans="1:60" outlineLevel="1" x14ac:dyDescent="0.2">
      <c r="A152" s="138">
        <v>64</v>
      </c>
      <c r="B152" s="138" t="s">
        <v>807</v>
      </c>
      <c r="C152" s="173" t="s">
        <v>808</v>
      </c>
      <c r="D152" s="142" t="s">
        <v>152</v>
      </c>
      <c r="E152" s="147">
        <v>368</v>
      </c>
      <c r="F152" s="369"/>
      <c r="G152" s="151">
        <f>E152*F152</f>
        <v>0</v>
      </c>
      <c r="H152" s="151">
        <v>17.41</v>
      </c>
      <c r="I152" s="151">
        <f>ROUND(E152*H152,2)</f>
        <v>6406.88</v>
      </c>
      <c r="J152" s="151">
        <v>47.59</v>
      </c>
      <c r="K152" s="151">
        <f>ROUND(E152*J152,2)</f>
        <v>17513.12</v>
      </c>
      <c r="L152" s="151">
        <v>21</v>
      </c>
      <c r="M152" s="151">
        <f>G152*(1+L152/100)</f>
        <v>0</v>
      </c>
      <c r="N152" s="142">
        <v>6.3000000000000003E-4</v>
      </c>
      <c r="O152" s="142">
        <f>ROUND(E152*N152,5)</f>
        <v>0.23183999999999999</v>
      </c>
      <c r="P152" s="142">
        <v>0</v>
      </c>
      <c r="Q152" s="142">
        <f>ROUND(E152*P152,5)</f>
        <v>0</v>
      </c>
      <c r="R152" s="142"/>
      <c r="S152" s="142"/>
      <c r="T152" s="143">
        <v>0.13439000000000001</v>
      </c>
      <c r="U152" s="142">
        <f>ROUND(E152*T152,2)</f>
        <v>49.46</v>
      </c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 t="s">
        <v>396</v>
      </c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137"/>
      <c r="BG152" s="137"/>
      <c r="BH152" s="137"/>
    </row>
    <row r="153" spans="1:60" outlineLevel="1" x14ac:dyDescent="0.2">
      <c r="A153" s="138"/>
      <c r="B153" s="138"/>
      <c r="C153" s="176" t="s">
        <v>809</v>
      </c>
      <c r="D153" s="175"/>
      <c r="E153" s="148">
        <v>18</v>
      </c>
      <c r="F153" s="151"/>
      <c r="G153" s="151"/>
      <c r="H153" s="151"/>
      <c r="I153" s="151"/>
      <c r="J153" s="151"/>
      <c r="K153" s="151"/>
      <c r="L153" s="151"/>
      <c r="M153" s="151"/>
      <c r="N153" s="142"/>
      <c r="O153" s="142"/>
      <c r="P153" s="142"/>
      <c r="Q153" s="142"/>
      <c r="R153" s="142"/>
      <c r="S153" s="142"/>
      <c r="T153" s="143"/>
      <c r="U153" s="142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 t="s">
        <v>155</v>
      </c>
      <c r="AF153" s="137">
        <v>0</v>
      </c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137"/>
      <c r="BG153" s="137"/>
      <c r="BH153" s="137"/>
    </row>
    <row r="154" spans="1:60" outlineLevel="1" x14ac:dyDescent="0.2">
      <c r="A154" s="138"/>
      <c r="B154" s="138"/>
      <c r="C154" s="176" t="s">
        <v>810</v>
      </c>
      <c r="D154" s="175"/>
      <c r="E154" s="148">
        <v>350</v>
      </c>
      <c r="F154" s="151"/>
      <c r="G154" s="151"/>
      <c r="H154" s="151"/>
      <c r="I154" s="151"/>
      <c r="J154" s="151"/>
      <c r="K154" s="151"/>
      <c r="L154" s="151"/>
      <c r="M154" s="151"/>
      <c r="N154" s="142"/>
      <c r="O154" s="142"/>
      <c r="P154" s="142"/>
      <c r="Q154" s="142"/>
      <c r="R154" s="142"/>
      <c r="S154" s="142"/>
      <c r="T154" s="143"/>
      <c r="U154" s="142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 t="s">
        <v>155</v>
      </c>
      <c r="AF154" s="137">
        <v>0</v>
      </c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BG154" s="137"/>
      <c r="BH154" s="137"/>
    </row>
    <row r="155" spans="1:60" x14ac:dyDescent="0.2">
      <c r="A155" s="139" t="s">
        <v>148</v>
      </c>
      <c r="B155" s="139" t="s">
        <v>115</v>
      </c>
      <c r="C155" s="174" t="s">
        <v>116</v>
      </c>
      <c r="D155" s="144"/>
      <c r="E155" s="149"/>
      <c r="F155" s="152"/>
      <c r="G155" s="152">
        <f>SUMIF(AE156:AE157,"&lt;&gt;NOR",G156:G157)</f>
        <v>0</v>
      </c>
      <c r="H155" s="152"/>
      <c r="I155" s="152">
        <f>SUM(I156:I157)</f>
        <v>0</v>
      </c>
      <c r="J155" s="152"/>
      <c r="K155" s="152">
        <f>SUM(K156:K157)</f>
        <v>44493</v>
      </c>
      <c r="L155" s="152"/>
      <c r="M155" s="152">
        <f>SUM(M156:M157)</f>
        <v>0</v>
      </c>
      <c r="N155" s="144"/>
      <c r="O155" s="144">
        <f>SUM(O156:O157)</f>
        <v>0</v>
      </c>
      <c r="P155" s="144"/>
      <c r="Q155" s="144">
        <f>SUM(Q156:Q157)</f>
        <v>0</v>
      </c>
      <c r="R155" s="144"/>
      <c r="S155" s="144"/>
      <c r="T155" s="145"/>
      <c r="U155" s="144">
        <f>SUM(U156:U157)</f>
        <v>0</v>
      </c>
      <c r="AE155" t="s">
        <v>149</v>
      </c>
    </row>
    <row r="156" spans="1:60" ht="22.5" outlineLevel="1" x14ac:dyDescent="0.2">
      <c r="A156" s="138">
        <v>65</v>
      </c>
      <c r="B156" s="138" t="s">
        <v>823</v>
      </c>
      <c r="C156" s="173" t="s">
        <v>824</v>
      </c>
      <c r="D156" s="142" t="s">
        <v>197</v>
      </c>
      <c r="E156" s="147">
        <v>1</v>
      </c>
      <c r="F156" s="369"/>
      <c r="G156" s="151">
        <f>E156*F156</f>
        <v>0</v>
      </c>
      <c r="H156" s="151">
        <v>0</v>
      </c>
      <c r="I156" s="151">
        <f>ROUND(E156*H156,2)</f>
        <v>0</v>
      </c>
      <c r="J156" s="151">
        <v>44493</v>
      </c>
      <c r="K156" s="151">
        <f>ROUND(E156*J156,2)</f>
        <v>44493</v>
      </c>
      <c r="L156" s="151">
        <v>21</v>
      </c>
      <c r="M156" s="151">
        <f>G156*(1+L156/100)</f>
        <v>0</v>
      </c>
      <c r="N156" s="142">
        <v>0</v>
      </c>
      <c r="O156" s="142">
        <f>ROUND(E156*N156,5)</f>
        <v>0</v>
      </c>
      <c r="P156" s="142">
        <v>0</v>
      </c>
      <c r="Q156" s="142">
        <f>ROUND(E156*P156,5)</f>
        <v>0</v>
      </c>
      <c r="R156" s="142"/>
      <c r="S156" s="142"/>
      <c r="T156" s="143">
        <v>0</v>
      </c>
      <c r="U156" s="142">
        <f>ROUND(E156*T156,2)</f>
        <v>0</v>
      </c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 t="s">
        <v>153</v>
      </c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7"/>
      <c r="BE156" s="137"/>
      <c r="BF156" s="137"/>
      <c r="BG156" s="137"/>
      <c r="BH156" s="137"/>
    </row>
    <row r="157" spans="1:60" outlineLevel="1" x14ac:dyDescent="0.2">
      <c r="A157" s="138"/>
      <c r="B157" s="138"/>
      <c r="C157" s="446" t="s">
        <v>363</v>
      </c>
      <c r="D157" s="447"/>
      <c r="E157" s="448"/>
      <c r="F157" s="449"/>
      <c r="G157" s="450"/>
      <c r="H157" s="151"/>
      <c r="I157" s="151"/>
      <c r="J157" s="151"/>
      <c r="K157" s="151"/>
      <c r="L157" s="151"/>
      <c r="M157" s="151"/>
      <c r="N157" s="142"/>
      <c r="O157" s="142"/>
      <c r="P157" s="142"/>
      <c r="Q157" s="142"/>
      <c r="R157" s="142"/>
      <c r="S157" s="142"/>
      <c r="T157" s="143"/>
      <c r="U157" s="142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 t="s">
        <v>160</v>
      </c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  <c r="AZ157" s="137"/>
      <c r="BA157" s="140" t="str">
        <f>C157</f>
        <v>Kompletní specifikace je uvedena v projektové dokumentaci D.1.1-18 PRVKY PSV</v>
      </c>
      <c r="BB157" s="137"/>
      <c r="BC157" s="137"/>
      <c r="BD157" s="137"/>
      <c r="BE157" s="137"/>
      <c r="BF157" s="137"/>
      <c r="BG157" s="137"/>
      <c r="BH157" s="137"/>
    </row>
    <row r="158" spans="1:60" x14ac:dyDescent="0.2">
      <c r="A158" s="139" t="s">
        <v>148</v>
      </c>
      <c r="B158" s="139" t="s">
        <v>117</v>
      </c>
      <c r="C158" s="174" t="s">
        <v>118</v>
      </c>
      <c r="D158" s="144"/>
      <c r="E158" s="149"/>
      <c r="F158" s="152"/>
      <c r="G158" s="152">
        <f>SUMIF(AE159:AE159,"&lt;&gt;NOR",G159:G159)</f>
        <v>0</v>
      </c>
      <c r="H158" s="152"/>
      <c r="I158" s="152">
        <f>SUM(I159:I159)</f>
        <v>0</v>
      </c>
      <c r="J158" s="152"/>
      <c r="K158" s="152">
        <f>SUM(K159:K159)</f>
        <v>210532.25</v>
      </c>
      <c r="L158" s="152"/>
      <c r="M158" s="152">
        <f>SUM(M159:M159)</f>
        <v>0</v>
      </c>
      <c r="N158" s="144"/>
      <c r="O158" s="144">
        <f>SUM(O159:O159)</f>
        <v>0</v>
      </c>
      <c r="P158" s="144"/>
      <c r="Q158" s="144">
        <f>SUM(Q159:Q159)</f>
        <v>0</v>
      </c>
      <c r="R158" s="144"/>
      <c r="S158" s="144"/>
      <c r="T158" s="145"/>
      <c r="U158" s="144">
        <f>SUM(U159:U159)</f>
        <v>0</v>
      </c>
      <c r="AE158" t="s">
        <v>149</v>
      </c>
    </row>
    <row r="159" spans="1:60" outlineLevel="1" x14ac:dyDescent="0.2">
      <c r="A159" s="138">
        <v>66</v>
      </c>
      <c r="B159" s="138">
        <v>3</v>
      </c>
      <c r="C159" s="173" t="s">
        <v>1671</v>
      </c>
      <c r="D159" s="142" t="s">
        <v>658</v>
      </c>
      <c r="E159" s="147">
        <v>1</v>
      </c>
      <c r="F159" s="369"/>
      <c r="G159" s="151">
        <f>E159*F159</f>
        <v>0</v>
      </c>
      <c r="H159" s="151">
        <v>0</v>
      </c>
      <c r="I159" s="151">
        <f>ROUND(E159*H159,2)</f>
        <v>0</v>
      </c>
      <c r="J159" s="151">
        <v>210532.25</v>
      </c>
      <c r="K159" s="151">
        <f>ROUND(E159*J159,2)</f>
        <v>210532.25</v>
      </c>
      <c r="L159" s="151">
        <v>21</v>
      </c>
      <c r="M159" s="151">
        <f>G159*(1+L159/100)</f>
        <v>0</v>
      </c>
      <c r="N159" s="142">
        <v>0</v>
      </c>
      <c r="O159" s="142">
        <f>ROUND(E159*N159,5)</f>
        <v>0</v>
      </c>
      <c r="P159" s="142">
        <v>0</v>
      </c>
      <c r="Q159" s="142">
        <f>ROUND(E159*P159,5)</f>
        <v>0</v>
      </c>
      <c r="R159" s="142"/>
      <c r="S159" s="142"/>
      <c r="T159" s="143">
        <v>0</v>
      </c>
      <c r="U159" s="142">
        <f>ROUND(E159*T159,2)</f>
        <v>0</v>
      </c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 t="s">
        <v>153</v>
      </c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7"/>
      <c r="AW159" s="137"/>
      <c r="AX159" s="137"/>
      <c r="AY159" s="137"/>
      <c r="AZ159" s="137"/>
      <c r="BA159" s="137"/>
      <c r="BB159" s="137"/>
      <c r="BC159" s="137"/>
      <c r="BD159" s="137"/>
      <c r="BE159" s="137"/>
      <c r="BF159" s="137"/>
      <c r="BG159" s="137"/>
      <c r="BH159" s="137"/>
    </row>
    <row r="160" spans="1:60" x14ac:dyDescent="0.2">
      <c r="A160" s="139" t="s">
        <v>148</v>
      </c>
      <c r="B160" s="139" t="s">
        <v>119</v>
      </c>
      <c r="C160" s="174" t="s">
        <v>120</v>
      </c>
      <c r="D160" s="144"/>
      <c r="E160" s="149"/>
      <c r="F160" s="152"/>
      <c r="G160" s="152">
        <f>SUMIF(AE161:AE161,"&lt;&gt;NOR",G161:G161)</f>
        <v>0</v>
      </c>
      <c r="H160" s="152"/>
      <c r="I160" s="152">
        <f>SUM(I161:I161)</f>
        <v>0</v>
      </c>
      <c r="J160" s="152"/>
      <c r="K160" s="152">
        <f>SUM(K161:K161)</f>
        <v>683837</v>
      </c>
      <c r="L160" s="152"/>
      <c r="M160" s="152">
        <f>SUM(M161:M161)</f>
        <v>0</v>
      </c>
      <c r="N160" s="144"/>
      <c r="O160" s="144">
        <f>SUM(O161:O161)</f>
        <v>0</v>
      </c>
      <c r="P160" s="144"/>
      <c r="Q160" s="144">
        <f>SUM(Q161:Q161)</f>
        <v>0</v>
      </c>
      <c r="R160" s="144"/>
      <c r="S160" s="144"/>
      <c r="T160" s="145"/>
      <c r="U160" s="144">
        <f>SUM(U161:U161)</f>
        <v>0</v>
      </c>
      <c r="AE160" t="s">
        <v>149</v>
      </c>
    </row>
    <row r="161" spans="1:60" outlineLevel="1" x14ac:dyDescent="0.2">
      <c r="A161" s="160">
        <v>67</v>
      </c>
      <c r="B161" s="160">
        <v>4</v>
      </c>
      <c r="C161" s="183" t="s">
        <v>1672</v>
      </c>
      <c r="D161" s="162" t="s">
        <v>658</v>
      </c>
      <c r="E161" s="184">
        <v>1</v>
      </c>
      <c r="F161" s="161"/>
      <c r="G161" s="161"/>
      <c r="H161" s="161">
        <v>0</v>
      </c>
      <c r="I161" s="161">
        <f>ROUND(E161*H161,2)</f>
        <v>0</v>
      </c>
      <c r="J161" s="161">
        <v>683837</v>
      </c>
      <c r="K161" s="161">
        <f>ROUND(E161*J161,2)</f>
        <v>683837</v>
      </c>
      <c r="L161" s="161">
        <v>21</v>
      </c>
      <c r="M161" s="161">
        <f>G161*(1+L161/100)</f>
        <v>0</v>
      </c>
      <c r="N161" s="162">
        <v>0</v>
      </c>
      <c r="O161" s="162">
        <f>ROUND(E161*N161,5)</f>
        <v>0</v>
      </c>
      <c r="P161" s="162">
        <v>0</v>
      </c>
      <c r="Q161" s="162">
        <f>ROUND(E161*P161,5)</f>
        <v>0</v>
      </c>
      <c r="R161" s="162"/>
      <c r="S161" s="162"/>
      <c r="T161" s="163">
        <v>0</v>
      </c>
      <c r="U161" s="162">
        <f>ROUND(E161*T161,2)</f>
        <v>0</v>
      </c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 t="s">
        <v>153</v>
      </c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  <c r="AZ161" s="137"/>
      <c r="BA161" s="137"/>
      <c r="BB161" s="137"/>
      <c r="BC161" s="137"/>
      <c r="BD161" s="137"/>
      <c r="BE161" s="137"/>
      <c r="BF161" s="137"/>
      <c r="BG161" s="137"/>
      <c r="BH161" s="137"/>
    </row>
    <row r="162" spans="1:60" x14ac:dyDescent="0.2">
      <c r="A162" s="6"/>
      <c r="B162" s="7" t="s">
        <v>259</v>
      </c>
      <c r="C162" s="164" t="s">
        <v>259</v>
      </c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AC162">
        <v>15</v>
      </c>
      <c r="AD162">
        <v>21</v>
      </c>
    </row>
    <row r="163" spans="1:60" x14ac:dyDescent="0.2">
      <c r="C163" s="165"/>
      <c r="AE163" t="s">
        <v>855</v>
      </c>
    </row>
  </sheetData>
  <mergeCells count="13">
    <mergeCell ref="C110:G110"/>
    <mergeCell ref="A1:G1"/>
    <mergeCell ref="C2:G2"/>
    <mergeCell ref="C3:G3"/>
    <mergeCell ref="C4:G4"/>
    <mergeCell ref="C60:G60"/>
    <mergeCell ref="C157:G157"/>
    <mergeCell ref="C117:G117"/>
    <mergeCell ref="C118:G118"/>
    <mergeCell ref="C133:G133"/>
    <mergeCell ref="C140:G140"/>
    <mergeCell ref="C143:G143"/>
    <mergeCell ref="C144:G144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H51"/>
  <sheetViews>
    <sheetView showGridLines="0" workbookViewId="0">
      <pane ySplit="12" topLeftCell="A13" activePane="bottomLeft" state="frozenSplit"/>
      <selection pane="bottomLeft" activeCell="J26" sqref="J26"/>
    </sheetView>
  </sheetViews>
  <sheetFormatPr defaultColWidth="8.140625" defaultRowHeight="12" customHeight="1" x14ac:dyDescent="0.2"/>
  <cols>
    <col min="1" max="1" width="5.42578125" style="219" customWidth="1"/>
    <col min="2" max="2" width="6.7109375" style="220" customWidth="1"/>
    <col min="3" max="3" width="12" style="220" customWidth="1"/>
    <col min="4" max="4" width="36.42578125" style="220" customWidth="1"/>
    <col min="5" max="5" width="4.28515625" style="220" customWidth="1"/>
    <col min="6" max="6" width="8.7109375" style="221" customWidth="1"/>
    <col min="7" max="7" width="10.28515625" style="222" customWidth="1"/>
    <col min="8" max="8" width="16.42578125" style="222" customWidth="1"/>
    <col min="9" max="256" width="8.140625" style="185"/>
    <col min="257" max="257" width="5.42578125" style="185" customWidth="1"/>
    <col min="258" max="258" width="6.7109375" style="185" customWidth="1"/>
    <col min="259" max="259" width="12" style="185" customWidth="1"/>
    <col min="260" max="260" width="36.42578125" style="185" customWidth="1"/>
    <col min="261" max="261" width="4.28515625" style="185" customWidth="1"/>
    <col min="262" max="262" width="8.7109375" style="185" customWidth="1"/>
    <col min="263" max="263" width="10.28515625" style="185" customWidth="1"/>
    <col min="264" max="264" width="16.42578125" style="185" customWidth="1"/>
    <col min="265" max="512" width="8.140625" style="185"/>
    <col min="513" max="513" width="5.42578125" style="185" customWidth="1"/>
    <col min="514" max="514" width="6.7109375" style="185" customWidth="1"/>
    <col min="515" max="515" width="12" style="185" customWidth="1"/>
    <col min="516" max="516" width="36.42578125" style="185" customWidth="1"/>
    <col min="517" max="517" width="4.28515625" style="185" customWidth="1"/>
    <col min="518" max="518" width="8.7109375" style="185" customWidth="1"/>
    <col min="519" max="519" width="10.28515625" style="185" customWidth="1"/>
    <col min="520" max="520" width="16.42578125" style="185" customWidth="1"/>
    <col min="521" max="768" width="8.140625" style="185"/>
    <col min="769" max="769" width="5.42578125" style="185" customWidth="1"/>
    <col min="770" max="770" width="6.7109375" style="185" customWidth="1"/>
    <col min="771" max="771" width="12" style="185" customWidth="1"/>
    <col min="772" max="772" width="36.42578125" style="185" customWidth="1"/>
    <col min="773" max="773" width="4.28515625" style="185" customWidth="1"/>
    <col min="774" max="774" width="8.7109375" style="185" customWidth="1"/>
    <col min="775" max="775" width="10.28515625" style="185" customWidth="1"/>
    <col min="776" max="776" width="16.42578125" style="185" customWidth="1"/>
    <col min="777" max="1024" width="8.140625" style="185"/>
    <col min="1025" max="1025" width="5.42578125" style="185" customWidth="1"/>
    <col min="1026" max="1026" width="6.7109375" style="185" customWidth="1"/>
    <col min="1027" max="1027" width="12" style="185" customWidth="1"/>
    <col min="1028" max="1028" width="36.42578125" style="185" customWidth="1"/>
    <col min="1029" max="1029" width="4.28515625" style="185" customWidth="1"/>
    <col min="1030" max="1030" width="8.7109375" style="185" customWidth="1"/>
    <col min="1031" max="1031" width="10.28515625" style="185" customWidth="1"/>
    <col min="1032" max="1032" width="16.42578125" style="185" customWidth="1"/>
    <col min="1033" max="1280" width="8.140625" style="185"/>
    <col min="1281" max="1281" width="5.42578125" style="185" customWidth="1"/>
    <col min="1282" max="1282" width="6.7109375" style="185" customWidth="1"/>
    <col min="1283" max="1283" width="12" style="185" customWidth="1"/>
    <col min="1284" max="1284" width="36.42578125" style="185" customWidth="1"/>
    <col min="1285" max="1285" width="4.28515625" style="185" customWidth="1"/>
    <col min="1286" max="1286" width="8.7109375" style="185" customWidth="1"/>
    <col min="1287" max="1287" width="10.28515625" style="185" customWidth="1"/>
    <col min="1288" max="1288" width="16.42578125" style="185" customWidth="1"/>
    <col min="1289" max="1536" width="8.140625" style="185"/>
    <col min="1537" max="1537" width="5.42578125" style="185" customWidth="1"/>
    <col min="1538" max="1538" width="6.7109375" style="185" customWidth="1"/>
    <col min="1539" max="1539" width="12" style="185" customWidth="1"/>
    <col min="1540" max="1540" width="36.42578125" style="185" customWidth="1"/>
    <col min="1541" max="1541" width="4.28515625" style="185" customWidth="1"/>
    <col min="1542" max="1542" width="8.7109375" style="185" customWidth="1"/>
    <col min="1543" max="1543" width="10.28515625" style="185" customWidth="1"/>
    <col min="1544" max="1544" width="16.42578125" style="185" customWidth="1"/>
    <col min="1545" max="1792" width="8.140625" style="185"/>
    <col min="1793" max="1793" width="5.42578125" style="185" customWidth="1"/>
    <col min="1794" max="1794" width="6.7109375" style="185" customWidth="1"/>
    <col min="1795" max="1795" width="12" style="185" customWidth="1"/>
    <col min="1796" max="1796" width="36.42578125" style="185" customWidth="1"/>
    <col min="1797" max="1797" width="4.28515625" style="185" customWidth="1"/>
    <col min="1798" max="1798" width="8.7109375" style="185" customWidth="1"/>
    <col min="1799" max="1799" width="10.28515625" style="185" customWidth="1"/>
    <col min="1800" max="1800" width="16.42578125" style="185" customWidth="1"/>
    <col min="1801" max="2048" width="8.140625" style="185"/>
    <col min="2049" max="2049" width="5.42578125" style="185" customWidth="1"/>
    <col min="2050" max="2050" width="6.7109375" style="185" customWidth="1"/>
    <col min="2051" max="2051" width="12" style="185" customWidth="1"/>
    <col min="2052" max="2052" width="36.42578125" style="185" customWidth="1"/>
    <col min="2053" max="2053" width="4.28515625" style="185" customWidth="1"/>
    <col min="2054" max="2054" width="8.7109375" style="185" customWidth="1"/>
    <col min="2055" max="2055" width="10.28515625" style="185" customWidth="1"/>
    <col min="2056" max="2056" width="16.42578125" style="185" customWidth="1"/>
    <col min="2057" max="2304" width="8.140625" style="185"/>
    <col min="2305" max="2305" width="5.42578125" style="185" customWidth="1"/>
    <col min="2306" max="2306" width="6.7109375" style="185" customWidth="1"/>
    <col min="2307" max="2307" width="12" style="185" customWidth="1"/>
    <col min="2308" max="2308" width="36.42578125" style="185" customWidth="1"/>
    <col min="2309" max="2309" width="4.28515625" style="185" customWidth="1"/>
    <col min="2310" max="2310" width="8.7109375" style="185" customWidth="1"/>
    <col min="2311" max="2311" width="10.28515625" style="185" customWidth="1"/>
    <col min="2312" max="2312" width="16.42578125" style="185" customWidth="1"/>
    <col min="2313" max="2560" width="8.140625" style="185"/>
    <col min="2561" max="2561" width="5.42578125" style="185" customWidth="1"/>
    <col min="2562" max="2562" width="6.7109375" style="185" customWidth="1"/>
    <col min="2563" max="2563" width="12" style="185" customWidth="1"/>
    <col min="2564" max="2564" width="36.42578125" style="185" customWidth="1"/>
    <col min="2565" max="2565" width="4.28515625" style="185" customWidth="1"/>
    <col min="2566" max="2566" width="8.7109375" style="185" customWidth="1"/>
    <col min="2567" max="2567" width="10.28515625" style="185" customWidth="1"/>
    <col min="2568" max="2568" width="16.42578125" style="185" customWidth="1"/>
    <col min="2569" max="2816" width="8.140625" style="185"/>
    <col min="2817" max="2817" width="5.42578125" style="185" customWidth="1"/>
    <col min="2818" max="2818" width="6.7109375" style="185" customWidth="1"/>
    <col min="2819" max="2819" width="12" style="185" customWidth="1"/>
    <col min="2820" max="2820" width="36.42578125" style="185" customWidth="1"/>
    <col min="2821" max="2821" width="4.28515625" style="185" customWidth="1"/>
    <col min="2822" max="2822" width="8.7109375" style="185" customWidth="1"/>
    <col min="2823" max="2823" width="10.28515625" style="185" customWidth="1"/>
    <col min="2824" max="2824" width="16.42578125" style="185" customWidth="1"/>
    <col min="2825" max="3072" width="8.140625" style="185"/>
    <col min="3073" max="3073" width="5.42578125" style="185" customWidth="1"/>
    <col min="3074" max="3074" width="6.7109375" style="185" customWidth="1"/>
    <col min="3075" max="3075" width="12" style="185" customWidth="1"/>
    <col min="3076" max="3076" width="36.42578125" style="185" customWidth="1"/>
    <col min="3077" max="3077" width="4.28515625" style="185" customWidth="1"/>
    <col min="3078" max="3078" width="8.7109375" style="185" customWidth="1"/>
    <col min="3079" max="3079" width="10.28515625" style="185" customWidth="1"/>
    <col min="3080" max="3080" width="16.42578125" style="185" customWidth="1"/>
    <col min="3081" max="3328" width="8.140625" style="185"/>
    <col min="3329" max="3329" width="5.42578125" style="185" customWidth="1"/>
    <col min="3330" max="3330" width="6.7109375" style="185" customWidth="1"/>
    <col min="3331" max="3331" width="12" style="185" customWidth="1"/>
    <col min="3332" max="3332" width="36.42578125" style="185" customWidth="1"/>
    <col min="3333" max="3333" width="4.28515625" style="185" customWidth="1"/>
    <col min="3334" max="3334" width="8.7109375" style="185" customWidth="1"/>
    <col min="3335" max="3335" width="10.28515625" style="185" customWidth="1"/>
    <col min="3336" max="3336" width="16.42578125" style="185" customWidth="1"/>
    <col min="3337" max="3584" width="8.140625" style="185"/>
    <col min="3585" max="3585" width="5.42578125" style="185" customWidth="1"/>
    <col min="3586" max="3586" width="6.7109375" style="185" customWidth="1"/>
    <col min="3587" max="3587" width="12" style="185" customWidth="1"/>
    <col min="3588" max="3588" width="36.42578125" style="185" customWidth="1"/>
    <col min="3589" max="3589" width="4.28515625" style="185" customWidth="1"/>
    <col min="3590" max="3590" width="8.7109375" style="185" customWidth="1"/>
    <col min="3591" max="3591" width="10.28515625" style="185" customWidth="1"/>
    <col min="3592" max="3592" width="16.42578125" style="185" customWidth="1"/>
    <col min="3593" max="3840" width="8.140625" style="185"/>
    <col min="3841" max="3841" width="5.42578125" style="185" customWidth="1"/>
    <col min="3842" max="3842" width="6.7109375" style="185" customWidth="1"/>
    <col min="3843" max="3843" width="12" style="185" customWidth="1"/>
    <col min="3844" max="3844" width="36.42578125" style="185" customWidth="1"/>
    <col min="3845" max="3845" width="4.28515625" style="185" customWidth="1"/>
    <col min="3846" max="3846" width="8.7109375" style="185" customWidth="1"/>
    <col min="3847" max="3847" width="10.28515625" style="185" customWidth="1"/>
    <col min="3848" max="3848" width="16.42578125" style="185" customWidth="1"/>
    <col min="3849" max="4096" width="8.140625" style="185"/>
    <col min="4097" max="4097" width="5.42578125" style="185" customWidth="1"/>
    <col min="4098" max="4098" width="6.7109375" style="185" customWidth="1"/>
    <col min="4099" max="4099" width="12" style="185" customWidth="1"/>
    <col min="4100" max="4100" width="36.42578125" style="185" customWidth="1"/>
    <col min="4101" max="4101" width="4.28515625" style="185" customWidth="1"/>
    <col min="4102" max="4102" width="8.7109375" style="185" customWidth="1"/>
    <col min="4103" max="4103" width="10.28515625" style="185" customWidth="1"/>
    <col min="4104" max="4104" width="16.42578125" style="185" customWidth="1"/>
    <col min="4105" max="4352" width="8.140625" style="185"/>
    <col min="4353" max="4353" width="5.42578125" style="185" customWidth="1"/>
    <col min="4354" max="4354" width="6.7109375" style="185" customWidth="1"/>
    <col min="4355" max="4355" width="12" style="185" customWidth="1"/>
    <col min="4356" max="4356" width="36.42578125" style="185" customWidth="1"/>
    <col min="4357" max="4357" width="4.28515625" style="185" customWidth="1"/>
    <col min="4358" max="4358" width="8.7109375" style="185" customWidth="1"/>
    <col min="4359" max="4359" width="10.28515625" style="185" customWidth="1"/>
    <col min="4360" max="4360" width="16.42578125" style="185" customWidth="1"/>
    <col min="4361" max="4608" width="8.140625" style="185"/>
    <col min="4609" max="4609" width="5.42578125" style="185" customWidth="1"/>
    <col min="4610" max="4610" width="6.7109375" style="185" customWidth="1"/>
    <col min="4611" max="4611" width="12" style="185" customWidth="1"/>
    <col min="4612" max="4612" width="36.42578125" style="185" customWidth="1"/>
    <col min="4613" max="4613" width="4.28515625" style="185" customWidth="1"/>
    <col min="4614" max="4614" width="8.7109375" style="185" customWidth="1"/>
    <col min="4615" max="4615" width="10.28515625" style="185" customWidth="1"/>
    <col min="4616" max="4616" width="16.42578125" style="185" customWidth="1"/>
    <col min="4617" max="4864" width="8.140625" style="185"/>
    <col min="4865" max="4865" width="5.42578125" style="185" customWidth="1"/>
    <col min="4866" max="4866" width="6.7109375" style="185" customWidth="1"/>
    <col min="4867" max="4867" width="12" style="185" customWidth="1"/>
    <col min="4868" max="4868" width="36.42578125" style="185" customWidth="1"/>
    <col min="4869" max="4869" width="4.28515625" style="185" customWidth="1"/>
    <col min="4870" max="4870" width="8.7109375" style="185" customWidth="1"/>
    <col min="4871" max="4871" width="10.28515625" style="185" customWidth="1"/>
    <col min="4872" max="4872" width="16.42578125" style="185" customWidth="1"/>
    <col min="4873" max="5120" width="8.140625" style="185"/>
    <col min="5121" max="5121" width="5.42578125" style="185" customWidth="1"/>
    <col min="5122" max="5122" width="6.7109375" style="185" customWidth="1"/>
    <col min="5123" max="5123" width="12" style="185" customWidth="1"/>
    <col min="5124" max="5124" width="36.42578125" style="185" customWidth="1"/>
    <col min="5125" max="5125" width="4.28515625" style="185" customWidth="1"/>
    <col min="5126" max="5126" width="8.7109375" style="185" customWidth="1"/>
    <col min="5127" max="5127" width="10.28515625" style="185" customWidth="1"/>
    <col min="5128" max="5128" width="16.42578125" style="185" customWidth="1"/>
    <col min="5129" max="5376" width="8.140625" style="185"/>
    <col min="5377" max="5377" width="5.42578125" style="185" customWidth="1"/>
    <col min="5378" max="5378" width="6.7109375" style="185" customWidth="1"/>
    <col min="5379" max="5379" width="12" style="185" customWidth="1"/>
    <col min="5380" max="5380" width="36.42578125" style="185" customWidth="1"/>
    <col min="5381" max="5381" width="4.28515625" style="185" customWidth="1"/>
    <col min="5382" max="5382" width="8.7109375" style="185" customWidth="1"/>
    <col min="5383" max="5383" width="10.28515625" style="185" customWidth="1"/>
    <col min="5384" max="5384" width="16.42578125" style="185" customWidth="1"/>
    <col min="5385" max="5632" width="8.140625" style="185"/>
    <col min="5633" max="5633" width="5.42578125" style="185" customWidth="1"/>
    <col min="5634" max="5634" width="6.7109375" style="185" customWidth="1"/>
    <col min="5635" max="5635" width="12" style="185" customWidth="1"/>
    <col min="5636" max="5636" width="36.42578125" style="185" customWidth="1"/>
    <col min="5637" max="5637" width="4.28515625" style="185" customWidth="1"/>
    <col min="5638" max="5638" width="8.7109375" style="185" customWidth="1"/>
    <col min="5639" max="5639" width="10.28515625" style="185" customWidth="1"/>
    <col min="5640" max="5640" width="16.42578125" style="185" customWidth="1"/>
    <col min="5641" max="5888" width="8.140625" style="185"/>
    <col min="5889" max="5889" width="5.42578125" style="185" customWidth="1"/>
    <col min="5890" max="5890" width="6.7109375" style="185" customWidth="1"/>
    <col min="5891" max="5891" width="12" style="185" customWidth="1"/>
    <col min="5892" max="5892" width="36.42578125" style="185" customWidth="1"/>
    <col min="5893" max="5893" width="4.28515625" style="185" customWidth="1"/>
    <col min="5894" max="5894" width="8.7109375" style="185" customWidth="1"/>
    <col min="5895" max="5895" width="10.28515625" style="185" customWidth="1"/>
    <col min="5896" max="5896" width="16.42578125" style="185" customWidth="1"/>
    <col min="5897" max="6144" width="8.140625" style="185"/>
    <col min="6145" max="6145" width="5.42578125" style="185" customWidth="1"/>
    <col min="6146" max="6146" width="6.7109375" style="185" customWidth="1"/>
    <col min="6147" max="6147" width="12" style="185" customWidth="1"/>
    <col min="6148" max="6148" width="36.42578125" style="185" customWidth="1"/>
    <col min="6149" max="6149" width="4.28515625" style="185" customWidth="1"/>
    <col min="6150" max="6150" width="8.7109375" style="185" customWidth="1"/>
    <col min="6151" max="6151" width="10.28515625" style="185" customWidth="1"/>
    <col min="6152" max="6152" width="16.42578125" style="185" customWidth="1"/>
    <col min="6153" max="6400" width="8.140625" style="185"/>
    <col min="6401" max="6401" width="5.42578125" style="185" customWidth="1"/>
    <col min="6402" max="6402" width="6.7109375" style="185" customWidth="1"/>
    <col min="6403" max="6403" width="12" style="185" customWidth="1"/>
    <col min="6404" max="6404" width="36.42578125" style="185" customWidth="1"/>
    <col min="6405" max="6405" width="4.28515625" style="185" customWidth="1"/>
    <col min="6406" max="6406" width="8.7109375" style="185" customWidth="1"/>
    <col min="6407" max="6407" width="10.28515625" style="185" customWidth="1"/>
    <col min="6408" max="6408" width="16.42578125" style="185" customWidth="1"/>
    <col min="6409" max="6656" width="8.140625" style="185"/>
    <col min="6657" max="6657" width="5.42578125" style="185" customWidth="1"/>
    <col min="6658" max="6658" width="6.7109375" style="185" customWidth="1"/>
    <col min="6659" max="6659" width="12" style="185" customWidth="1"/>
    <col min="6660" max="6660" width="36.42578125" style="185" customWidth="1"/>
    <col min="6661" max="6661" width="4.28515625" style="185" customWidth="1"/>
    <col min="6662" max="6662" width="8.7109375" style="185" customWidth="1"/>
    <col min="6663" max="6663" width="10.28515625" style="185" customWidth="1"/>
    <col min="6664" max="6664" width="16.42578125" style="185" customWidth="1"/>
    <col min="6665" max="6912" width="8.140625" style="185"/>
    <col min="6913" max="6913" width="5.42578125" style="185" customWidth="1"/>
    <col min="6914" max="6914" width="6.7109375" style="185" customWidth="1"/>
    <col min="6915" max="6915" width="12" style="185" customWidth="1"/>
    <col min="6916" max="6916" width="36.42578125" style="185" customWidth="1"/>
    <col min="6917" max="6917" width="4.28515625" style="185" customWidth="1"/>
    <col min="6918" max="6918" width="8.7109375" style="185" customWidth="1"/>
    <col min="6919" max="6919" width="10.28515625" style="185" customWidth="1"/>
    <col min="6920" max="6920" width="16.42578125" style="185" customWidth="1"/>
    <col min="6921" max="7168" width="8.140625" style="185"/>
    <col min="7169" max="7169" width="5.42578125" style="185" customWidth="1"/>
    <col min="7170" max="7170" width="6.7109375" style="185" customWidth="1"/>
    <col min="7171" max="7171" width="12" style="185" customWidth="1"/>
    <col min="7172" max="7172" width="36.42578125" style="185" customWidth="1"/>
    <col min="7173" max="7173" width="4.28515625" style="185" customWidth="1"/>
    <col min="7174" max="7174" width="8.7109375" style="185" customWidth="1"/>
    <col min="7175" max="7175" width="10.28515625" style="185" customWidth="1"/>
    <col min="7176" max="7176" width="16.42578125" style="185" customWidth="1"/>
    <col min="7177" max="7424" width="8.140625" style="185"/>
    <col min="7425" max="7425" width="5.42578125" style="185" customWidth="1"/>
    <col min="7426" max="7426" width="6.7109375" style="185" customWidth="1"/>
    <col min="7427" max="7427" width="12" style="185" customWidth="1"/>
    <col min="7428" max="7428" width="36.42578125" style="185" customWidth="1"/>
    <col min="7429" max="7429" width="4.28515625" style="185" customWidth="1"/>
    <col min="7430" max="7430" width="8.7109375" style="185" customWidth="1"/>
    <col min="7431" max="7431" width="10.28515625" style="185" customWidth="1"/>
    <col min="7432" max="7432" width="16.42578125" style="185" customWidth="1"/>
    <col min="7433" max="7680" width="8.140625" style="185"/>
    <col min="7681" max="7681" width="5.42578125" style="185" customWidth="1"/>
    <col min="7682" max="7682" width="6.7109375" style="185" customWidth="1"/>
    <col min="7683" max="7683" width="12" style="185" customWidth="1"/>
    <col min="7684" max="7684" width="36.42578125" style="185" customWidth="1"/>
    <col min="7685" max="7685" width="4.28515625" style="185" customWidth="1"/>
    <col min="7686" max="7686" width="8.7109375" style="185" customWidth="1"/>
    <col min="7687" max="7687" width="10.28515625" style="185" customWidth="1"/>
    <col min="7688" max="7688" width="16.42578125" style="185" customWidth="1"/>
    <col min="7689" max="7936" width="8.140625" style="185"/>
    <col min="7937" max="7937" width="5.42578125" style="185" customWidth="1"/>
    <col min="7938" max="7938" width="6.7109375" style="185" customWidth="1"/>
    <col min="7939" max="7939" width="12" style="185" customWidth="1"/>
    <col min="7940" max="7940" width="36.42578125" style="185" customWidth="1"/>
    <col min="7941" max="7941" width="4.28515625" style="185" customWidth="1"/>
    <col min="7942" max="7942" width="8.7109375" style="185" customWidth="1"/>
    <col min="7943" max="7943" width="10.28515625" style="185" customWidth="1"/>
    <col min="7944" max="7944" width="16.42578125" style="185" customWidth="1"/>
    <col min="7945" max="8192" width="8.140625" style="185"/>
    <col min="8193" max="8193" width="5.42578125" style="185" customWidth="1"/>
    <col min="8194" max="8194" width="6.7109375" style="185" customWidth="1"/>
    <col min="8195" max="8195" width="12" style="185" customWidth="1"/>
    <col min="8196" max="8196" width="36.42578125" style="185" customWidth="1"/>
    <col min="8197" max="8197" width="4.28515625" style="185" customWidth="1"/>
    <col min="8198" max="8198" width="8.7109375" style="185" customWidth="1"/>
    <col min="8199" max="8199" width="10.28515625" style="185" customWidth="1"/>
    <col min="8200" max="8200" width="16.42578125" style="185" customWidth="1"/>
    <col min="8201" max="8448" width="8.140625" style="185"/>
    <col min="8449" max="8449" width="5.42578125" style="185" customWidth="1"/>
    <col min="8450" max="8450" width="6.7109375" style="185" customWidth="1"/>
    <col min="8451" max="8451" width="12" style="185" customWidth="1"/>
    <col min="8452" max="8452" width="36.42578125" style="185" customWidth="1"/>
    <col min="8453" max="8453" width="4.28515625" style="185" customWidth="1"/>
    <col min="8454" max="8454" width="8.7109375" style="185" customWidth="1"/>
    <col min="8455" max="8455" width="10.28515625" style="185" customWidth="1"/>
    <col min="8456" max="8456" width="16.42578125" style="185" customWidth="1"/>
    <col min="8457" max="8704" width="8.140625" style="185"/>
    <col min="8705" max="8705" width="5.42578125" style="185" customWidth="1"/>
    <col min="8706" max="8706" width="6.7109375" style="185" customWidth="1"/>
    <col min="8707" max="8707" width="12" style="185" customWidth="1"/>
    <col min="8708" max="8708" width="36.42578125" style="185" customWidth="1"/>
    <col min="8709" max="8709" width="4.28515625" style="185" customWidth="1"/>
    <col min="8710" max="8710" width="8.7109375" style="185" customWidth="1"/>
    <col min="8711" max="8711" width="10.28515625" style="185" customWidth="1"/>
    <col min="8712" max="8712" width="16.42578125" style="185" customWidth="1"/>
    <col min="8713" max="8960" width="8.140625" style="185"/>
    <col min="8961" max="8961" width="5.42578125" style="185" customWidth="1"/>
    <col min="8962" max="8962" width="6.7109375" style="185" customWidth="1"/>
    <col min="8963" max="8963" width="12" style="185" customWidth="1"/>
    <col min="8964" max="8964" width="36.42578125" style="185" customWidth="1"/>
    <col min="8965" max="8965" width="4.28515625" style="185" customWidth="1"/>
    <col min="8966" max="8966" width="8.7109375" style="185" customWidth="1"/>
    <col min="8967" max="8967" width="10.28515625" style="185" customWidth="1"/>
    <col min="8968" max="8968" width="16.42578125" style="185" customWidth="1"/>
    <col min="8969" max="9216" width="8.140625" style="185"/>
    <col min="9217" max="9217" width="5.42578125" style="185" customWidth="1"/>
    <col min="9218" max="9218" width="6.7109375" style="185" customWidth="1"/>
    <col min="9219" max="9219" width="12" style="185" customWidth="1"/>
    <col min="9220" max="9220" width="36.42578125" style="185" customWidth="1"/>
    <col min="9221" max="9221" width="4.28515625" style="185" customWidth="1"/>
    <col min="9222" max="9222" width="8.7109375" style="185" customWidth="1"/>
    <col min="9223" max="9223" width="10.28515625" style="185" customWidth="1"/>
    <col min="9224" max="9224" width="16.42578125" style="185" customWidth="1"/>
    <col min="9225" max="9472" width="8.140625" style="185"/>
    <col min="9473" max="9473" width="5.42578125" style="185" customWidth="1"/>
    <col min="9474" max="9474" width="6.7109375" style="185" customWidth="1"/>
    <col min="9475" max="9475" width="12" style="185" customWidth="1"/>
    <col min="9476" max="9476" width="36.42578125" style="185" customWidth="1"/>
    <col min="9477" max="9477" width="4.28515625" style="185" customWidth="1"/>
    <col min="9478" max="9478" width="8.7109375" style="185" customWidth="1"/>
    <col min="9479" max="9479" width="10.28515625" style="185" customWidth="1"/>
    <col min="9480" max="9480" width="16.42578125" style="185" customWidth="1"/>
    <col min="9481" max="9728" width="8.140625" style="185"/>
    <col min="9729" max="9729" width="5.42578125" style="185" customWidth="1"/>
    <col min="9730" max="9730" width="6.7109375" style="185" customWidth="1"/>
    <col min="9731" max="9731" width="12" style="185" customWidth="1"/>
    <col min="9732" max="9732" width="36.42578125" style="185" customWidth="1"/>
    <col min="9733" max="9733" width="4.28515625" style="185" customWidth="1"/>
    <col min="9734" max="9734" width="8.7109375" style="185" customWidth="1"/>
    <col min="9735" max="9735" width="10.28515625" style="185" customWidth="1"/>
    <col min="9736" max="9736" width="16.42578125" style="185" customWidth="1"/>
    <col min="9737" max="9984" width="8.140625" style="185"/>
    <col min="9985" max="9985" width="5.42578125" style="185" customWidth="1"/>
    <col min="9986" max="9986" width="6.7109375" style="185" customWidth="1"/>
    <col min="9987" max="9987" width="12" style="185" customWidth="1"/>
    <col min="9988" max="9988" width="36.42578125" style="185" customWidth="1"/>
    <col min="9989" max="9989" width="4.28515625" style="185" customWidth="1"/>
    <col min="9990" max="9990" width="8.7109375" style="185" customWidth="1"/>
    <col min="9991" max="9991" width="10.28515625" style="185" customWidth="1"/>
    <col min="9992" max="9992" width="16.42578125" style="185" customWidth="1"/>
    <col min="9993" max="10240" width="8.140625" style="185"/>
    <col min="10241" max="10241" width="5.42578125" style="185" customWidth="1"/>
    <col min="10242" max="10242" width="6.7109375" style="185" customWidth="1"/>
    <col min="10243" max="10243" width="12" style="185" customWidth="1"/>
    <col min="10244" max="10244" width="36.42578125" style="185" customWidth="1"/>
    <col min="10245" max="10245" width="4.28515625" style="185" customWidth="1"/>
    <col min="10246" max="10246" width="8.7109375" style="185" customWidth="1"/>
    <col min="10247" max="10247" width="10.28515625" style="185" customWidth="1"/>
    <col min="10248" max="10248" width="16.42578125" style="185" customWidth="1"/>
    <col min="10249" max="10496" width="8.140625" style="185"/>
    <col min="10497" max="10497" width="5.42578125" style="185" customWidth="1"/>
    <col min="10498" max="10498" width="6.7109375" style="185" customWidth="1"/>
    <col min="10499" max="10499" width="12" style="185" customWidth="1"/>
    <col min="10500" max="10500" width="36.42578125" style="185" customWidth="1"/>
    <col min="10501" max="10501" width="4.28515625" style="185" customWidth="1"/>
    <col min="10502" max="10502" width="8.7109375" style="185" customWidth="1"/>
    <col min="10503" max="10503" width="10.28515625" style="185" customWidth="1"/>
    <col min="10504" max="10504" width="16.42578125" style="185" customWidth="1"/>
    <col min="10505" max="10752" width="8.140625" style="185"/>
    <col min="10753" max="10753" width="5.42578125" style="185" customWidth="1"/>
    <col min="10754" max="10754" width="6.7109375" style="185" customWidth="1"/>
    <col min="10755" max="10755" width="12" style="185" customWidth="1"/>
    <col min="10756" max="10756" width="36.42578125" style="185" customWidth="1"/>
    <col min="10757" max="10757" width="4.28515625" style="185" customWidth="1"/>
    <col min="10758" max="10758" width="8.7109375" style="185" customWidth="1"/>
    <col min="10759" max="10759" width="10.28515625" style="185" customWidth="1"/>
    <col min="10760" max="10760" width="16.42578125" style="185" customWidth="1"/>
    <col min="10761" max="11008" width="8.140625" style="185"/>
    <col min="11009" max="11009" width="5.42578125" style="185" customWidth="1"/>
    <col min="11010" max="11010" width="6.7109375" style="185" customWidth="1"/>
    <col min="11011" max="11011" width="12" style="185" customWidth="1"/>
    <col min="11012" max="11012" width="36.42578125" style="185" customWidth="1"/>
    <col min="11013" max="11013" width="4.28515625" style="185" customWidth="1"/>
    <col min="11014" max="11014" width="8.7109375" style="185" customWidth="1"/>
    <col min="11015" max="11015" width="10.28515625" style="185" customWidth="1"/>
    <col min="11016" max="11016" width="16.42578125" style="185" customWidth="1"/>
    <col min="11017" max="11264" width="8.140625" style="185"/>
    <col min="11265" max="11265" width="5.42578125" style="185" customWidth="1"/>
    <col min="11266" max="11266" width="6.7109375" style="185" customWidth="1"/>
    <col min="11267" max="11267" width="12" style="185" customWidth="1"/>
    <col min="11268" max="11268" width="36.42578125" style="185" customWidth="1"/>
    <col min="11269" max="11269" width="4.28515625" style="185" customWidth="1"/>
    <col min="11270" max="11270" width="8.7109375" style="185" customWidth="1"/>
    <col min="11271" max="11271" width="10.28515625" style="185" customWidth="1"/>
    <col min="11272" max="11272" width="16.42578125" style="185" customWidth="1"/>
    <col min="11273" max="11520" width="8.140625" style="185"/>
    <col min="11521" max="11521" width="5.42578125" style="185" customWidth="1"/>
    <col min="11522" max="11522" width="6.7109375" style="185" customWidth="1"/>
    <col min="11523" max="11523" width="12" style="185" customWidth="1"/>
    <col min="11524" max="11524" width="36.42578125" style="185" customWidth="1"/>
    <col min="11525" max="11525" width="4.28515625" style="185" customWidth="1"/>
    <col min="11526" max="11526" width="8.7109375" style="185" customWidth="1"/>
    <col min="11527" max="11527" width="10.28515625" style="185" customWidth="1"/>
    <col min="11528" max="11528" width="16.42578125" style="185" customWidth="1"/>
    <col min="11529" max="11776" width="8.140625" style="185"/>
    <col min="11777" max="11777" width="5.42578125" style="185" customWidth="1"/>
    <col min="11778" max="11778" width="6.7109375" style="185" customWidth="1"/>
    <col min="11779" max="11779" width="12" style="185" customWidth="1"/>
    <col min="11780" max="11780" width="36.42578125" style="185" customWidth="1"/>
    <col min="11781" max="11781" width="4.28515625" style="185" customWidth="1"/>
    <col min="11782" max="11782" width="8.7109375" style="185" customWidth="1"/>
    <col min="11783" max="11783" width="10.28515625" style="185" customWidth="1"/>
    <col min="11784" max="11784" width="16.42578125" style="185" customWidth="1"/>
    <col min="11785" max="12032" width="8.140625" style="185"/>
    <col min="12033" max="12033" width="5.42578125" style="185" customWidth="1"/>
    <col min="12034" max="12034" width="6.7109375" style="185" customWidth="1"/>
    <col min="12035" max="12035" width="12" style="185" customWidth="1"/>
    <col min="12036" max="12036" width="36.42578125" style="185" customWidth="1"/>
    <col min="12037" max="12037" width="4.28515625" style="185" customWidth="1"/>
    <col min="12038" max="12038" width="8.7109375" style="185" customWidth="1"/>
    <col min="12039" max="12039" width="10.28515625" style="185" customWidth="1"/>
    <col min="12040" max="12040" width="16.42578125" style="185" customWidth="1"/>
    <col min="12041" max="12288" width="8.140625" style="185"/>
    <col min="12289" max="12289" width="5.42578125" style="185" customWidth="1"/>
    <col min="12290" max="12290" width="6.7109375" style="185" customWidth="1"/>
    <col min="12291" max="12291" width="12" style="185" customWidth="1"/>
    <col min="12292" max="12292" width="36.42578125" style="185" customWidth="1"/>
    <col min="12293" max="12293" width="4.28515625" style="185" customWidth="1"/>
    <col min="12294" max="12294" width="8.7109375" style="185" customWidth="1"/>
    <col min="12295" max="12295" width="10.28515625" style="185" customWidth="1"/>
    <col min="12296" max="12296" width="16.42578125" style="185" customWidth="1"/>
    <col min="12297" max="12544" width="8.140625" style="185"/>
    <col min="12545" max="12545" width="5.42578125" style="185" customWidth="1"/>
    <col min="12546" max="12546" width="6.7109375" style="185" customWidth="1"/>
    <col min="12547" max="12547" width="12" style="185" customWidth="1"/>
    <col min="12548" max="12548" width="36.42578125" style="185" customWidth="1"/>
    <col min="12549" max="12549" width="4.28515625" style="185" customWidth="1"/>
    <col min="12550" max="12550" width="8.7109375" style="185" customWidth="1"/>
    <col min="12551" max="12551" width="10.28515625" style="185" customWidth="1"/>
    <col min="12552" max="12552" width="16.42578125" style="185" customWidth="1"/>
    <col min="12553" max="12800" width="8.140625" style="185"/>
    <col min="12801" max="12801" width="5.42578125" style="185" customWidth="1"/>
    <col min="12802" max="12802" width="6.7109375" style="185" customWidth="1"/>
    <col min="12803" max="12803" width="12" style="185" customWidth="1"/>
    <col min="12804" max="12804" width="36.42578125" style="185" customWidth="1"/>
    <col min="12805" max="12805" width="4.28515625" style="185" customWidth="1"/>
    <col min="12806" max="12806" width="8.7109375" style="185" customWidth="1"/>
    <col min="12807" max="12807" width="10.28515625" style="185" customWidth="1"/>
    <col min="12808" max="12808" width="16.42578125" style="185" customWidth="1"/>
    <col min="12809" max="13056" width="8.140625" style="185"/>
    <col min="13057" max="13057" width="5.42578125" style="185" customWidth="1"/>
    <col min="13058" max="13058" width="6.7109375" style="185" customWidth="1"/>
    <col min="13059" max="13059" width="12" style="185" customWidth="1"/>
    <col min="13060" max="13060" width="36.42578125" style="185" customWidth="1"/>
    <col min="13061" max="13061" width="4.28515625" style="185" customWidth="1"/>
    <col min="13062" max="13062" width="8.7109375" style="185" customWidth="1"/>
    <col min="13063" max="13063" width="10.28515625" style="185" customWidth="1"/>
    <col min="13064" max="13064" width="16.42578125" style="185" customWidth="1"/>
    <col min="13065" max="13312" width="8.140625" style="185"/>
    <col min="13313" max="13313" width="5.42578125" style="185" customWidth="1"/>
    <col min="13314" max="13314" width="6.7109375" style="185" customWidth="1"/>
    <col min="13315" max="13315" width="12" style="185" customWidth="1"/>
    <col min="13316" max="13316" width="36.42578125" style="185" customWidth="1"/>
    <col min="13317" max="13317" width="4.28515625" style="185" customWidth="1"/>
    <col min="13318" max="13318" width="8.7109375" style="185" customWidth="1"/>
    <col min="13319" max="13319" width="10.28515625" style="185" customWidth="1"/>
    <col min="13320" max="13320" width="16.42578125" style="185" customWidth="1"/>
    <col min="13321" max="13568" width="8.140625" style="185"/>
    <col min="13569" max="13569" width="5.42578125" style="185" customWidth="1"/>
    <col min="13570" max="13570" width="6.7109375" style="185" customWidth="1"/>
    <col min="13571" max="13571" width="12" style="185" customWidth="1"/>
    <col min="13572" max="13572" width="36.42578125" style="185" customWidth="1"/>
    <col min="13573" max="13573" width="4.28515625" style="185" customWidth="1"/>
    <col min="13574" max="13574" width="8.7109375" style="185" customWidth="1"/>
    <col min="13575" max="13575" width="10.28515625" style="185" customWidth="1"/>
    <col min="13576" max="13576" width="16.42578125" style="185" customWidth="1"/>
    <col min="13577" max="13824" width="8.140625" style="185"/>
    <col min="13825" max="13825" width="5.42578125" style="185" customWidth="1"/>
    <col min="13826" max="13826" width="6.7109375" style="185" customWidth="1"/>
    <col min="13827" max="13827" width="12" style="185" customWidth="1"/>
    <col min="13828" max="13828" width="36.42578125" style="185" customWidth="1"/>
    <col min="13829" max="13829" width="4.28515625" style="185" customWidth="1"/>
    <col min="13830" max="13830" width="8.7109375" style="185" customWidth="1"/>
    <col min="13831" max="13831" width="10.28515625" style="185" customWidth="1"/>
    <col min="13832" max="13832" width="16.42578125" style="185" customWidth="1"/>
    <col min="13833" max="14080" width="8.140625" style="185"/>
    <col min="14081" max="14081" width="5.42578125" style="185" customWidth="1"/>
    <col min="14082" max="14082" width="6.7109375" style="185" customWidth="1"/>
    <col min="14083" max="14083" width="12" style="185" customWidth="1"/>
    <col min="14084" max="14084" width="36.42578125" style="185" customWidth="1"/>
    <col min="14085" max="14085" width="4.28515625" style="185" customWidth="1"/>
    <col min="14086" max="14086" width="8.7109375" style="185" customWidth="1"/>
    <col min="14087" max="14087" width="10.28515625" style="185" customWidth="1"/>
    <col min="14088" max="14088" width="16.42578125" style="185" customWidth="1"/>
    <col min="14089" max="14336" width="8.140625" style="185"/>
    <col min="14337" max="14337" width="5.42578125" style="185" customWidth="1"/>
    <col min="14338" max="14338" width="6.7109375" style="185" customWidth="1"/>
    <col min="14339" max="14339" width="12" style="185" customWidth="1"/>
    <col min="14340" max="14340" width="36.42578125" style="185" customWidth="1"/>
    <col min="14341" max="14341" width="4.28515625" style="185" customWidth="1"/>
    <col min="14342" max="14342" width="8.7109375" style="185" customWidth="1"/>
    <col min="14343" max="14343" width="10.28515625" style="185" customWidth="1"/>
    <col min="14344" max="14344" width="16.42578125" style="185" customWidth="1"/>
    <col min="14345" max="14592" width="8.140625" style="185"/>
    <col min="14593" max="14593" width="5.42578125" style="185" customWidth="1"/>
    <col min="14594" max="14594" width="6.7109375" style="185" customWidth="1"/>
    <col min="14595" max="14595" width="12" style="185" customWidth="1"/>
    <col min="14596" max="14596" width="36.42578125" style="185" customWidth="1"/>
    <col min="14597" max="14597" width="4.28515625" style="185" customWidth="1"/>
    <col min="14598" max="14598" width="8.7109375" style="185" customWidth="1"/>
    <col min="14599" max="14599" width="10.28515625" style="185" customWidth="1"/>
    <col min="14600" max="14600" width="16.42578125" style="185" customWidth="1"/>
    <col min="14601" max="14848" width="8.140625" style="185"/>
    <col min="14849" max="14849" width="5.42578125" style="185" customWidth="1"/>
    <col min="14850" max="14850" width="6.7109375" style="185" customWidth="1"/>
    <col min="14851" max="14851" width="12" style="185" customWidth="1"/>
    <col min="14852" max="14852" width="36.42578125" style="185" customWidth="1"/>
    <col min="14853" max="14853" width="4.28515625" style="185" customWidth="1"/>
    <col min="14854" max="14854" width="8.7109375" style="185" customWidth="1"/>
    <col min="14855" max="14855" width="10.28515625" style="185" customWidth="1"/>
    <col min="14856" max="14856" width="16.42578125" style="185" customWidth="1"/>
    <col min="14857" max="15104" width="8.140625" style="185"/>
    <col min="15105" max="15105" width="5.42578125" style="185" customWidth="1"/>
    <col min="15106" max="15106" width="6.7109375" style="185" customWidth="1"/>
    <col min="15107" max="15107" width="12" style="185" customWidth="1"/>
    <col min="15108" max="15108" width="36.42578125" style="185" customWidth="1"/>
    <col min="15109" max="15109" width="4.28515625" style="185" customWidth="1"/>
    <col min="15110" max="15110" width="8.7109375" style="185" customWidth="1"/>
    <col min="15111" max="15111" width="10.28515625" style="185" customWidth="1"/>
    <col min="15112" max="15112" width="16.42578125" style="185" customWidth="1"/>
    <col min="15113" max="15360" width="8.140625" style="185"/>
    <col min="15361" max="15361" width="5.42578125" style="185" customWidth="1"/>
    <col min="15362" max="15362" width="6.7109375" style="185" customWidth="1"/>
    <col min="15363" max="15363" width="12" style="185" customWidth="1"/>
    <col min="15364" max="15364" width="36.42578125" style="185" customWidth="1"/>
    <col min="15365" max="15365" width="4.28515625" style="185" customWidth="1"/>
    <col min="15366" max="15366" width="8.7109375" style="185" customWidth="1"/>
    <col min="15367" max="15367" width="10.28515625" style="185" customWidth="1"/>
    <col min="15368" max="15368" width="16.42578125" style="185" customWidth="1"/>
    <col min="15369" max="15616" width="8.140625" style="185"/>
    <col min="15617" max="15617" width="5.42578125" style="185" customWidth="1"/>
    <col min="15618" max="15618" width="6.7109375" style="185" customWidth="1"/>
    <col min="15619" max="15619" width="12" style="185" customWidth="1"/>
    <col min="15620" max="15620" width="36.42578125" style="185" customWidth="1"/>
    <col min="15621" max="15621" width="4.28515625" style="185" customWidth="1"/>
    <col min="15622" max="15622" width="8.7109375" style="185" customWidth="1"/>
    <col min="15623" max="15623" width="10.28515625" style="185" customWidth="1"/>
    <col min="15624" max="15624" width="16.42578125" style="185" customWidth="1"/>
    <col min="15625" max="15872" width="8.140625" style="185"/>
    <col min="15873" max="15873" width="5.42578125" style="185" customWidth="1"/>
    <col min="15874" max="15874" width="6.7109375" style="185" customWidth="1"/>
    <col min="15875" max="15875" width="12" style="185" customWidth="1"/>
    <col min="15876" max="15876" width="36.42578125" style="185" customWidth="1"/>
    <col min="15877" max="15877" width="4.28515625" style="185" customWidth="1"/>
    <col min="15878" max="15878" width="8.7109375" style="185" customWidth="1"/>
    <col min="15879" max="15879" width="10.28515625" style="185" customWidth="1"/>
    <col min="15880" max="15880" width="16.42578125" style="185" customWidth="1"/>
    <col min="15881" max="16128" width="8.140625" style="185"/>
    <col min="16129" max="16129" width="5.42578125" style="185" customWidth="1"/>
    <col min="16130" max="16130" width="6.7109375" style="185" customWidth="1"/>
    <col min="16131" max="16131" width="12" style="185" customWidth="1"/>
    <col min="16132" max="16132" width="36.42578125" style="185" customWidth="1"/>
    <col min="16133" max="16133" width="4.28515625" style="185" customWidth="1"/>
    <col min="16134" max="16134" width="8.7109375" style="185" customWidth="1"/>
    <col min="16135" max="16135" width="10.28515625" style="185" customWidth="1"/>
    <col min="16136" max="16136" width="16.42578125" style="185" customWidth="1"/>
    <col min="16137" max="16384" width="8.140625" style="185"/>
  </cols>
  <sheetData>
    <row r="1" spans="1:8" ht="27.75" customHeight="1" x14ac:dyDescent="0.2">
      <c r="A1" s="437" t="s">
        <v>867</v>
      </c>
      <c r="B1" s="437"/>
      <c r="C1" s="437"/>
      <c r="D1" s="437"/>
      <c r="E1" s="437"/>
      <c r="F1" s="437"/>
      <c r="G1" s="437"/>
      <c r="H1" s="437"/>
    </row>
    <row r="2" spans="1:8" ht="12.75" customHeight="1" x14ac:dyDescent="0.2">
      <c r="A2" s="186" t="s">
        <v>868</v>
      </c>
      <c r="B2" s="186"/>
      <c r="C2" s="186"/>
      <c r="D2" s="186"/>
      <c r="E2" s="186"/>
      <c r="F2" s="186"/>
      <c r="G2" s="186"/>
      <c r="H2" s="186"/>
    </row>
    <row r="3" spans="1:8" ht="12.75" customHeight="1" x14ac:dyDescent="0.2">
      <c r="A3" s="186" t="s">
        <v>869</v>
      </c>
      <c r="B3" s="186"/>
      <c r="C3" s="186"/>
      <c r="D3" s="186"/>
      <c r="E3" s="186"/>
      <c r="F3" s="186"/>
      <c r="G3" s="186"/>
      <c r="H3" s="186"/>
    </row>
    <row r="4" spans="1:8" ht="13.5" customHeight="1" x14ac:dyDescent="0.2">
      <c r="A4" s="187"/>
      <c r="B4" s="186"/>
      <c r="C4" s="187"/>
      <c r="D4" s="186"/>
      <c r="E4" s="186"/>
      <c r="F4" s="186"/>
      <c r="G4" s="186"/>
      <c r="H4" s="186"/>
    </row>
    <row r="5" spans="1:8" ht="6.75" customHeight="1" x14ac:dyDescent="0.2">
      <c r="A5" s="188"/>
      <c r="B5" s="189"/>
      <c r="C5" s="190"/>
      <c r="D5" s="189"/>
      <c r="E5" s="189"/>
      <c r="F5" s="191"/>
      <c r="G5" s="192"/>
      <c r="H5" s="192"/>
    </row>
    <row r="6" spans="1:8" ht="12.75" customHeight="1" x14ac:dyDescent="0.2">
      <c r="A6" s="193" t="s">
        <v>870</v>
      </c>
      <c r="B6" s="193"/>
      <c r="C6" s="193"/>
      <c r="D6" s="193"/>
      <c r="E6" s="193"/>
      <c r="F6" s="193"/>
      <c r="G6" s="193"/>
      <c r="H6" s="193"/>
    </row>
    <row r="7" spans="1:8" ht="13.5" customHeight="1" x14ac:dyDescent="0.2">
      <c r="A7" s="193" t="s">
        <v>871</v>
      </c>
      <c r="B7" s="193"/>
      <c r="C7" s="193"/>
      <c r="D7" s="193"/>
      <c r="E7" s="193"/>
      <c r="F7" s="193"/>
      <c r="G7" s="193" t="s">
        <v>872</v>
      </c>
      <c r="H7" s="193"/>
    </row>
    <row r="8" spans="1:8" ht="13.5" customHeight="1" x14ac:dyDescent="0.2">
      <c r="A8" s="193" t="s">
        <v>873</v>
      </c>
      <c r="B8" s="194"/>
      <c r="C8" s="194"/>
      <c r="D8" s="194"/>
      <c r="E8" s="194"/>
      <c r="F8" s="195"/>
      <c r="G8" s="193" t="s">
        <v>874</v>
      </c>
      <c r="H8" s="196"/>
    </row>
    <row r="9" spans="1:8" ht="6" customHeight="1" thickBot="1" x14ac:dyDescent="0.25">
      <c r="A9" s="197"/>
      <c r="B9" s="197"/>
      <c r="C9" s="197"/>
      <c r="D9" s="197"/>
      <c r="E9" s="197"/>
      <c r="F9" s="197"/>
      <c r="G9" s="197"/>
      <c r="H9" s="197"/>
    </row>
    <row r="10" spans="1:8" ht="25.5" customHeight="1" thickBot="1" x14ac:dyDescent="0.25">
      <c r="A10" s="198" t="s">
        <v>875</v>
      </c>
      <c r="B10" s="198" t="s">
        <v>876</v>
      </c>
      <c r="C10" s="198" t="s">
        <v>877</v>
      </c>
      <c r="D10" s="198" t="s">
        <v>878</v>
      </c>
      <c r="E10" s="198" t="s">
        <v>133</v>
      </c>
      <c r="F10" s="198" t="s">
        <v>879</v>
      </c>
      <c r="G10" s="198" t="s">
        <v>880</v>
      </c>
      <c r="H10" s="198" t="s">
        <v>1</v>
      </c>
    </row>
    <row r="11" spans="1:8" ht="12.75" hidden="1" customHeight="1" x14ac:dyDescent="0.2">
      <c r="A11" s="198" t="s">
        <v>55</v>
      </c>
      <c r="B11" s="198" t="s">
        <v>57</v>
      </c>
      <c r="C11" s="198" t="s">
        <v>59</v>
      </c>
      <c r="D11" s="198" t="s">
        <v>63</v>
      </c>
      <c r="E11" s="198" t="s">
        <v>65</v>
      </c>
      <c r="F11" s="198" t="s">
        <v>881</v>
      </c>
      <c r="G11" s="198" t="s">
        <v>882</v>
      </c>
      <c r="H11" s="198" t="s">
        <v>883</v>
      </c>
    </row>
    <row r="12" spans="1:8" ht="4.5" customHeight="1" x14ac:dyDescent="0.2">
      <c r="A12" s="197"/>
      <c r="B12" s="197"/>
      <c r="C12" s="197"/>
      <c r="D12" s="197"/>
      <c r="E12" s="197"/>
      <c r="F12" s="197"/>
      <c r="G12" s="197"/>
      <c r="H12" s="197"/>
    </row>
    <row r="13" spans="1:8" ht="30.75" customHeight="1" x14ac:dyDescent="0.25">
      <c r="A13" s="199"/>
      <c r="B13" s="200"/>
      <c r="C13" s="200" t="s">
        <v>24</v>
      </c>
      <c r="D13" s="200" t="s">
        <v>884</v>
      </c>
      <c r="E13" s="200"/>
      <c r="F13" s="201"/>
      <c r="G13" s="202"/>
      <c r="H13" s="202">
        <f>SUM(H14,H18,H32,H44,H48)</f>
        <v>0</v>
      </c>
    </row>
    <row r="14" spans="1:8" ht="28.5" customHeight="1" x14ac:dyDescent="0.2">
      <c r="A14" s="203"/>
      <c r="B14" s="204"/>
      <c r="C14" s="204" t="s">
        <v>89</v>
      </c>
      <c r="D14" s="204" t="s">
        <v>885</v>
      </c>
      <c r="E14" s="204"/>
      <c r="F14" s="205"/>
      <c r="G14" s="206"/>
      <c r="H14" s="206">
        <f>SUM(H15:H16)</f>
        <v>0</v>
      </c>
    </row>
    <row r="15" spans="1:8" ht="24" customHeight="1" x14ac:dyDescent="0.2">
      <c r="A15" s="207">
        <v>1</v>
      </c>
      <c r="B15" s="208" t="s">
        <v>89</v>
      </c>
      <c r="C15" s="208" t="s">
        <v>886</v>
      </c>
      <c r="D15" s="208" t="s">
        <v>887</v>
      </c>
      <c r="E15" s="208" t="s">
        <v>185</v>
      </c>
      <c r="F15" s="209">
        <v>18</v>
      </c>
      <c r="G15" s="210"/>
      <c r="H15" s="210">
        <f>F15*G15</f>
        <v>0</v>
      </c>
    </row>
    <row r="16" spans="1:8" ht="13.5" customHeight="1" x14ac:dyDescent="0.2">
      <c r="A16" s="207">
        <v>2</v>
      </c>
      <c r="B16" s="208" t="s">
        <v>888</v>
      </c>
      <c r="C16" s="208" t="s">
        <v>889</v>
      </c>
      <c r="D16" s="208" t="s">
        <v>890</v>
      </c>
      <c r="E16" s="208" t="s">
        <v>185</v>
      </c>
      <c r="F16" s="209">
        <v>18</v>
      </c>
      <c r="G16" s="210"/>
      <c r="H16" s="210">
        <f>F16*G16</f>
        <v>0</v>
      </c>
    </row>
    <row r="17" spans="1:8" ht="12" customHeight="1" x14ac:dyDescent="0.2">
      <c r="A17" s="211"/>
      <c r="B17" s="212"/>
      <c r="C17" s="212"/>
      <c r="D17" s="212" t="s">
        <v>891</v>
      </c>
      <c r="E17" s="212"/>
      <c r="F17" s="213"/>
      <c r="G17" s="214"/>
      <c r="H17" s="214"/>
    </row>
    <row r="18" spans="1:8" ht="28.5" customHeight="1" x14ac:dyDescent="0.2">
      <c r="A18" s="203"/>
      <c r="B18" s="204"/>
      <c r="C18" s="204" t="s">
        <v>892</v>
      </c>
      <c r="D18" s="204" t="s">
        <v>893</v>
      </c>
      <c r="E18" s="204"/>
      <c r="F18" s="205"/>
      <c r="G18" s="206"/>
      <c r="H18" s="206">
        <f>SUM(H19:H31)</f>
        <v>0</v>
      </c>
    </row>
    <row r="19" spans="1:8" ht="13.5" customHeight="1" x14ac:dyDescent="0.2">
      <c r="A19" s="207">
        <v>3</v>
      </c>
      <c r="B19" s="208" t="s">
        <v>892</v>
      </c>
      <c r="C19" s="208" t="s">
        <v>894</v>
      </c>
      <c r="D19" s="208" t="s">
        <v>895</v>
      </c>
      <c r="E19" s="208" t="s">
        <v>185</v>
      </c>
      <c r="F19" s="209">
        <v>14</v>
      </c>
      <c r="G19" s="210"/>
      <c r="H19" s="210">
        <f>F19*G19</f>
        <v>0</v>
      </c>
    </row>
    <row r="20" spans="1:8" ht="12" customHeight="1" x14ac:dyDescent="0.2">
      <c r="A20" s="211"/>
      <c r="B20" s="212"/>
      <c r="C20" s="212"/>
      <c r="D20" s="212" t="s">
        <v>896</v>
      </c>
      <c r="E20" s="212"/>
      <c r="F20" s="213"/>
      <c r="G20" s="214"/>
      <c r="H20" s="214"/>
    </row>
    <row r="21" spans="1:8" ht="13.5" customHeight="1" x14ac:dyDescent="0.2">
      <c r="A21" s="207">
        <v>4</v>
      </c>
      <c r="B21" s="208" t="s">
        <v>892</v>
      </c>
      <c r="C21" s="208" t="s">
        <v>897</v>
      </c>
      <c r="D21" s="208" t="s">
        <v>898</v>
      </c>
      <c r="E21" s="208" t="s">
        <v>185</v>
      </c>
      <c r="F21" s="209">
        <v>2</v>
      </c>
      <c r="G21" s="210"/>
      <c r="H21" s="210">
        <f>F21*G21</f>
        <v>0</v>
      </c>
    </row>
    <row r="22" spans="1:8" ht="12" customHeight="1" x14ac:dyDescent="0.2">
      <c r="A22" s="211"/>
      <c r="B22" s="212"/>
      <c r="C22" s="212"/>
      <c r="D22" s="212" t="s">
        <v>899</v>
      </c>
      <c r="E22" s="212"/>
      <c r="F22" s="213"/>
      <c r="G22" s="214"/>
      <c r="H22" s="214"/>
    </row>
    <row r="23" spans="1:8" ht="13.5" customHeight="1" x14ac:dyDescent="0.2">
      <c r="A23" s="207">
        <v>5</v>
      </c>
      <c r="B23" s="208" t="s">
        <v>892</v>
      </c>
      <c r="C23" s="208" t="s">
        <v>900</v>
      </c>
      <c r="D23" s="208" t="s">
        <v>898</v>
      </c>
      <c r="E23" s="208" t="s">
        <v>185</v>
      </c>
      <c r="F23" s="209">
        <v>5</v>
      </c>
      <c r="G23" s="210"/>
      <c r="H23" s="210">
        <f>F23*G23</f>
        <v>0</v>
      </c>
    </row>
    <row r="24" spans="1:8" ht="12" customHeight="1" x14ac:dyDescent="0.2">
      <c r="A24" s="211"/>
      <c r="B24" s="212"/>
      <c r="C24" s="212"/>
      <c r="D24" s="212" t="s">
        <v>901</v>
      </c>
      <c r="E24" s="212"/>
      <c r="F24" s="213"/>
      <c r="G24" s="214"/>
      <c r="H24" s="214"/>
    </row>
    <row r="25" spans="1:8" ht="13.5" customHeight="1" x14ac:dyDescent="0.2">
      <c r="A25" s="207">
        <v>6</v>
      </c>
      <c r="B25" s="208" t="s">
        <v>892</v>
      </c>
      <c r="C25" s="208" t="s">
        <v>902</v>
      </c>
      <c r="D25" s="208" t="s">
        <v>903</v>
      </c>
      <c r="E25" s="208" t="s">
        <v>217</v>
      </c>
      <c r="F25" s="209">
        <v>1</v>
      </c>
      <c r="G25" s="210"/>
      <c r="H25" s="210">
        <f>F25*G25</f>
        <v>0</v>
      </c>
    </row>
    <row r="26" spans="1:8" ht="13.5" customHeight="1" x14ac:dyDescent="0.2">
      <c r="A26" s="207">
        <v>7</v>
      </c>
      <c r="B26" s="208" t="s">
        <v>892</v>
      </c>
      <c r="C26" s="208" t="s">
        <v>904</v>
      </c>
      <c r="D26" s="208" t="s">
        <v>905</v>
      </c>
      <c r="E26" s="208" t="s">
        <v>217</v>
      </c>
      <c r="F26" s="209">
        <v>1</v>
      </c>
      <c r="G26" s="210"/>
      <c r="H26" s="210">
        <f>F26*G26</f>
        <v>0</v>
      </c>
    </row>
    <row r="27" spans="1:8" ht="24" customHeight="1" x14ac:dyDescent="0.2">
      <c r="A27" s="207">
        <v>8</v>
      </c>
      <c r="B27" s="208" t="s">
        <v>892</v>
      </c>
      <c r="C27" s="208" t="s">
        <v>906</v>
      </c>
      <c r="D27" s="208" t="s">
        <v>907</v>
      </c>
      <c r="E27" s="208" t="s">
        <v>217</v>
      </c>
      <c r="F27" s="209">
        <v>1</v>
      </c>
      <c r="G27" s="210"/>
      <c r="H27" s="210">
        <f>F27*G27</f>
        <v>0</v>
      </c>
    </row>
    <row r="28" spans="1:8" ht="12" customHeight="1" x14ac:dyDescent="0.2">
      <c r="A28" s="211"/>
      <c r="B28" s="212"/>
      <c r="C28" s="212"/>
      <c r="D28" s="212" t="s">
        <v>908</v>
      </c>
      <c r="E28" s="212"/>
      <c r="F28" s="213"/>
      <c r="G28" s="214"/>
      <c r="H28" s="214"/>
    </row>
    <row r="29" spans="1:8" ht="13.5" customHeight="1" x14ac:dyDescent="0.2">
      <c r="A29" s="207">
        <v>9</v>
      </c>
      <c r="B29" s="208" t="s">
        <v>892</v>
      </c>
      <c r="C29" s="208" t="s">
        <v>909</v>
      </c>
      <c r="D29" s="208" t="s">
        <v>910</v>
      </c>
      <c r="E29" s="208" t="s">
        <v>185</v>
      </c>
      <c r="F29" s="209">
        <v>13</v>
      </c>
      <c r="G29" s="210"/>
      <c r="H29" s="210">
        <f>F29*G29</f>
        <v>0</v>
      </c>
    </row>
    <row r="30" spans="1:8" ht="13.5" customHeight="1" x14ac:dyDescent="0.2">
      <c r="A30" s="207">
        <v>10</v>
      </c>
      <c r="B30" s="208" t="s">
        <v>888</v>
      </c>
      <c r="C30" s="208" t="s">
        <v>911</v>
      </c>
      <c r="D30" s="208" t="s">
        <v>912</v>
      </c>
      <c r="E30" s="208" t="s">
        <v>913</v>
      </c>
      <c r="F30" s="209">
        <v>1</v>
      </c>
      <c r="G30" s="210"/>
      <c r="H30" s="210">
        <f>F30*G30</f>
        <v>0</v>
      </c>
    </row>
    <row r="31" spans="1:8" ht="13.5" customHeight="1" x14ac:dyDescent="0.2">
      <c r="A31" s="207">
        <v>11</v>
      </c>
      <c r="B31" s="208" t="s">
        <v>888</v>
      </c>
      <c r="C31" s="208" t="s">
        <v>914</v>
      </c>
      <c r="D31" s="208" t="s">
        <v>915</v>
      </c>
      <c r="E31" s="208" t="s">
        <v>197</v>
      </c>
      <c r="F31" s="209">
        <v>1</v>
      </c>
      <c r="G31" s="210"/>
      <c r="H31" s="210">
        <f>F31*G31</f>
        <v>0</v>
      </c>
    </row>
    <row r="32" spans="1:8" ht="28.5" customHeight="1" x14ac:dyDescent="0.2">
      <c r="A32" s="203"/>
      <c r="B32" s="204"/>
      <c r="C32" s="204" t="s">
        <v>916</v>
      </c>
      <c r="D32" s="204" t="s">
        <v>917</v>
      </c>
      <c r="E32" s="204"/>
      <c r="F32" s="205"/>
      <c r="G32" s="206"/>
      <c r="H32" s="206">
        <f>SUM(H33:H43)</f>
        <v>0</v>
      </c>
    </row>
    <row r="33" spans="1:8" ht="24" customHeight="1" x14ac:dyDescent="0.2">
      <c r="A33" s="207">
        <v>12</v>
      </c>
      <c r="B33" s="208" t="s">
        <v>892</v>
      </c>
      <c r="C33" s="208" t="s">
        <v>918</v>
      </c>
      <c r="D33" s="208" t="s">
        <v>919</v>
      </c>
      <c r="E33" s="208" t="s">
        <v>185</v>
      </c>
      <c r="F33" s="209">
        <v>18</v>
      </c>
      <c r="G33" s="210"/>
      <c r="H33" s="210">
        <f>F33*G33</f>
        <v>0</v>
      </c>
    </row>
    <row r="34" spans="1:8" ht="12" customHeight="1" x14ac:dyDescent="0.2">
      <c r="A34" s="211"/>
      <c r="B34" s="212"/>
      <c r="C34" s="212"/>
      <c r="D34" s="212" t="s">
        <v>920</v>
      </c>
      <c r="E34" s="212"/>
      <c r="F34" s="213"/>
      <c r="G34" s="214"/>
      <c r="H34" s="214"/>
    </row>
    <row r="35" spans="1:8" ht="24" customHeight="1" x14ac:dyDescent="0.2">
      <c r="A35" s="207">
        <v>13</v>
      </c>
      <c r="B35" s="208" t="s">
        <v>892</v>
      </c>
      <c r="C35" s="208" t="s">
        <v>921</v>
      </c>
      <c r="D35" s="208" t="s">
        <v>922</v>
      </c>
      <c r="E35" s="208" t="s">
        <v>185</v>
      </c>
      <c r="F35" s="209">
        <v>12</v>
      </c>
      <c r="G35" s="210"/>
      <c r="H35" s="210">
        <f t="shared" ref="H35:H43" si="0">F35*G35</f>
        <v>0</v>
      </c>
    </row>
    <row r="36" spans="1:8" ht="13.5" customHeight="1" x14ac:dyDescent="0.2">
      <c r="A36" s="207">
        <v>14</v>
      </c>
      <c r="B36" s="208" t="s">
        <v>892</v>
      </c>
      <c r="C36" s="208" t="s">
        <v>923</v>
      </c>
      <c r="D36" s="208" t="s">
        <v>924</v>
      </c>
      <c r="E36" s="208" t="s">
        <v>217</v>
      </c>
      <c r="F36" s="209">
        <v>3</v>
      </c>
      <c r="G36" s="210"/>
      <c r="H36" s="210">
        <f t="shared" si="0"/>
        <v>0</v>
      </c>
    </row>
    <row r="37" spans="1:8" ht="13.5" customHeight="1" x14ac:dyDescent="0.2">
      <c r="A37" s="207">
        <v>15</v>
      </c>
      <c r="B37" s="208" t="s">
        <v>892</v>
      </c>
      <c r="C37" s="208" t="s">
        <v>925</v>
      </c>
      <c r="D37" s="208" t="s">
        <v>926</v>
      </c>
      <c r="E37" s="208" t="s">
        <v>217</v>
      </c>
      <c r="F37" s="209">
        <v>1</v>
      </c>
      <c r="G37" s="210"/>
      <c r="H37" s="210">
        <f t="shared" si="0"/>
        <v>0</v>
      </c>
    </row>
    <row r="38" spans="1:8" ht="13.5" customHeight="1" x14ac:dyDescent="0.2">
      <c r="A38" s="207">
        <v>16</v>
      </c>
      <c r="B38" s="208" t="s">
        <v>892</v>
      </c>
      <c r="C38" s="208" t="s">
        <v>927</v>
      </c>
      <c r="D38" s="208" t="s">
        <v>928</v>
      </c>
      <c r="E38" s="208" t="s">
        <v>929</v>
      </c>
      <c r="F38" s="209">
        <v>2</v>
      </c>
      <c r="G38" s="210"/>
      <c r="H38" s="210">
        <f t="shared" si="0"/>
        <v>0</v>
      </c>
    </row>
    <row r="39" spans="1:8" ht="24" customHeight="1" x14ac:dyDescent="0.2">
      <c r="A39" s="207">
        <v>17</v>
      </c>
      <c r="B39" s="208" t="s">
        <v>892</v>
      </c>
      <c r="C39" s="208" t="s">
        <v>930</v>
      </c>
      <c r="D39" s="208" t="s">
        <v>931</v>
      </c>
      <c r="E39" s="208" t="s">
        <v>217</v>
      </c>
      <c r="F39" s="209">
        <v>2</v>
      </c>
      <c r="G39" s="210"/>
      <c r="H39" s="210">
        <f t="shared" si="0"/>
        <v>0</v>
      </c>
    </row>
    <row r="40" spans="1:8" ht="24" customHeight="1" x14ac:dyDescent="0.2">
      <c r="A40" s="207">
        <v>18</v>
      </c>
      <c r="B40" s="208" t="s">
        <v>892</v>
      </c>
      <c r="C40" s="208" t="s">
        <v>932</v>
      </c>
      <c r="D40" s="208" t="s">
        <v>933</v>
      </c>
      <c r="E40" s="208" t="s">
        <v>217</v>
      </c>
      <c r="F40" s="209">
        <v>1</v>
      </c>
      <c r="G40" s="210"/>
      <c r="H40" s="210">
        <f t="shared" si="0"/>
        <v>0</v>
      </c>
    </row>
    <row r="41" spans="1:8" ht="24" customHeight="1" x14ac:dyDescent="0.2">
      <c r="A41" s="207">
        <v>19</v>
      </c>
      <c r="B41" s="208" t="s">
        <v>892</v>
      </c>
      <c r="C41" s="208" t="s">
        <v>934</v>
      </c>
      <c r="D41" s="208" t="s">
        <v>935</v>
      </c>
      <c r="E41" s="208" t="s">
        <v>185</v>
      </c>
      <c r="F41" s="209">
        <v>18</v>
      </c>
      <c r="G41" s="210"/>
      <c r="H41" s="210">
        <f t="shared" si="0"/>
        <v>0</v>
      </c>
    </row>
    <row r="42" spans="1:8" ht="13.5" customHeight="1" x14ac:dyDescent="0.2">
      <c r="A42" s="207">
        <v>20</v>
      </c>
      <c r="B42" s="208" t="s">
        <v>892</v>
      </c>
      <c r="C42" s="208" t="s">
        <v>936</v>
      </c>
      <c r="D42" s="208" t="s">
        <v>937</v>
      </c>
      <c r="E42" s="208" t="s">
        <v>185</v>
      </c>
      <c r="F42" s="209">
        <v>18</v>
      </c>
      <c r="G42" s="210"/>
      <c r="H42" s="210">
        <f t="shared" si="0"/>
        <v>0</v>
      </c>
    </row>
    <row r="43" spans="1:8" ht="13.5" customHeight="1" x14ac:dyDescent="0.2">
      <c r="A43" s="207">
        <v>21</v>
      </c>
      <c r="B43" s="208" t="s">
        <v>888</v>
      </c>
      <c r="C43" s="208" t="s">
        <v>938</v>
      </c>
      <c r="D43" s="208" t="s">
        <v>939</v>
      </c>
      <c r="E43" s="208" t="s">
        <v>197</v>
      </c>
      <c r="F43" s="209">
        <v>1</v>
      </c>
      <c r="G43" s="210"/>
      <c r="H43" s="210">
        <f t="shared" si="0"/>
        <v>0</v>
      </c>
    </row>
    <row r="44" spans="1:8" ht="28.5" customHeight="1" x14ac:dyDescent="0.2">
      <c r="A44" s="203"/>
      <c r="B44" s="204"/>
      <c r="C44" s="204" t="s">
        <v>940</v>
      </c>
      <c r="D44" s="204" t="s">
        <v>941</v>
      </c>
      <c r="E44" s="204"/>
      <c r="F44" s="205"/>
      <c r="G44" s="206"/>
      <c r="H44" s="206">
        <f>SUM(H45:H47)</f>
        <v>0</v>
      </c>
    </row>
    <row r="45" spans="1:8" ht="24" customHeight="1" x14ac:dyDescent="0.2">
      <c r="A45" s="207">
        <v>22</v>
      </c>
      <c r="B45" s="208" t="s">
        <v>892</v>
      </c>
      <c r="C45" s="208" t="s">
        <v>942</v>
      </c>
      <c r="D45" s="208" t="s">
        <v>943</v>
      </c>
      <c r="E45" s="208" t="s">
        <v>658</v>
      </c>
      <c r="F45" s="209">
        <v>1</v>
      </c>
      <c r="G45" s="210"/>
      <c r="H45" s="210">
        <f>F45*G45</f>
        <v>0</v>
      </c>
    </row>
    <row r="46" spans="1:8" ht="24" customHeight="1" x14ac:dyDescent="0.2">
      <c r="A46" s="207">
        <v>23</v>
      </c>
      <c r="B46" s="208" t="s">
        <v>892</v>
      </c>
      <c r="C46" s="208" t="s">
        <v>944</v>
      </c>
      <c r="D46" s="208" t="s">
        <v>945</v>
      </c>
      <c r="E46" s="208" t="s">
        <v>658</v>
      </c>
      <c r="F46" s="209">
        <v>1</v>
      </c>
      <c r="G46" s="210"/>
      <c r="H46" s="210">
        <f>F46*G46</f>
        <v>0</v>
      </c>
    </row>
    <row r="47" spans="1:8" ht="24" customHeight="1" x14ac:dyDescent="0.2">
      <c r="A47" s="207">
        <v>24</v>
      </c>
      <c r="B47" s="208" t="s">
        <v>892</v>
      </c>
      <c r="C47" s="208" t="s">
        <v>946</v>
      </c>
      <c r="D47" s="208" t="s">
        <v>947</v>
      </c>
      <c r="E47" s="208" t="s">
        <v>658</v>
      </c>
      <c r="F47" s="209">
        <v>1</v>
      </c>
      <c r="G47" s="210"/>
      <c r="H47" s="210">
        <f>F47*G47</f>
        <v>0</v>
      </c>
    </row>
    <row r="48" spans="1:8" ht="28.5" customHeight="1" x14ac:dyDescent="0.2">
      <c r="A48" s="203"/>
      <c r="B48" s="204"/>
      <c r="C48" s="204" t="s">
        <v>948</v>
      </c>
      <c r="D48" s="204" t="s">
        <v>949</v>
      </c>
      <c r="E48" s="204"/>
      <c r="F48" s="205"/>
      <c r="G48" s="206"/>
      <c r="H48" s="206">
        <f>SUM(H49)</f>
        <v>0</v>
      </c>
    </row>
    <row r="49" spans="1:8" ht="13.5" customHeight="1" x14ac:dyDescent="0.2">
      <c r="A49" s="207">
        <v>25</v>
      </c>
      <c r="B49" s="208" t="s">
        <v>888</v>
      </c>
      <c r="C49" s="208" t="s">
        <v>950</v>
      </c>
      <c r="D49" s="208" t="s">
        <v>951</v>
      </c>
      <c r="E49" s="208" t="s">
        <v>913</v>
      </c>
      <c r="F49" s="209">
        <v>8</v>
      </c>
      <c r="G49" s="210"/>
      <c r="H49" s="210">
        <f>F49*G49</f>
        <v>0</v>
      </c>
    </row>
    <row r="50" spans="1:8" ht="12" customHeight="1" x14ac:dyDescent="0.2">
      <c r="A50" s="211"/>
      <c r="B50" s="212"/>
      <c r="C50" s="212"/>
      <c r="D50" s="212" t="s">
        <v>952</v>
      </c>
      <c r="E50" s="212"/>
      <c r="F50" s="213"/>
      <c r="G50" s="214"/>
      <c r="H50" s="214"/>
    </row>
    <row r="51" spans="1:8" ht="30.75" customHeight="1" x14ac:dyDescent="0.25">
      <c r="A51" s="215"/>
      <c r="B51" s="216"/>
      <c r="C51" s="216"/>
      <c r="D51" s="216" t="s">
        <v>953</v>
      </c>
      <c r="E51" s="216"/>
      <c r="F51" s="217"/>
      <c r="G51" s="218"/>
      <c r="H51" s="218">
        <f>H13</f>
        <v>0</v>
      </c>
    </row>
  </sheetData>
  <mergeCells count="1">
    <mergeCell ref="A1:H1"/>
  </mergeCells>
  <pageMargins left="0.39370079040527345" right="0.39370079040527345" top="0.7874015808105469" bottom="0.7874015808105469" header="0" footer="0"/>
  <pageSetup paperSize="9" scale="93" fitToHeight="100" orientation="portrait" blackAndWhite="1" verticalDpi="597" r:id="rId1"/>
  <headerFooter alignWithMargins="0">
    <oddFooter>&amp;C   Strana &amp;P 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2:BM132"/>
  <sheetViews>
    <sheetView showGridLines="0" topLeftCell="A50" workbookViewId="0">
      <selection activeCell="J122" sqref="J122"/>
    </sheetView>
  </sheetViews>
  <sheetFormatPr defaultColWidth="8.85546875" defaultRowHeight="11.25" x14ac:dyDescent="0.2"/>
  <cols>
    <col min="1" max="1" width="6.42578125" style="341" customWidth="1"/>
    <col min="2" max="2" width="1.28515625" style="341" customWidth="1"/>
    <col min="3" max="4" width="3.28515625" style="341" customWidth="1"/>
    <col min="5" max="5" width="13.28515625" style="341" customWidth="1"/>
    <col min="6" max="6" width="39.5703125" style="341" customWidth="1"/>
    <col min="7" max="7" width="5.42578125" style="341" customWidth="1"/>
    <col min="8" max="8" width="8.85546875" style="341" customWidth="1"/>
    <col min="9" max="9" width="15.7109375" style="344" customWidth="1"/>
    <col min="10" max="11" width="15.7109375" style="341" customWidth="1"/>
    <col min="12" max="12" width="7.28515625" style="341" customWidth="1"/>
    <col min="13" max="13" width="8.42578125" style="341" hidden="1" customWidth="1"/>
    <col min="14" max="14" width="8.85546875" style="341"/>
    <col min="15" max="21" width="11" style="341" hidden="1" customWidth="1"/>
    <col min="22" max="22" width="9.5703125" style="341" customWidth="1"/>
    <col min="23" max="23" width="12.7109375" style="341" customWidth="1"/>
    <col min="24" max="24" width="9.5703125" style="341" customWidth="1"/>
    <col min="25" max="25" width="11.7109375" style="341" customWidth="1"/>
    <col min="26" max="26" width="8.5703125" style="341" customWidth="1"/>
    <col min="27" max="27" width="11.7109375" style="341" customWidth="1"/>
    <col min="28" max="28" width="12.7109375" style="341" customWidth="1"/>
    <col min="29" max="29" width="8.5703125" style="341" customWidth="1"/>
    <col min="30" max="30" width="11.7109375" style="341" customWidth="1"/>
    <col min="31" max="31" width="12.7109375" style="341" customWidth="1"/>
    <col min="32" max="16384" width="8.85546875" style="341"/>
  </cols>
  <sheetData>
    <row r="2" spans="2:46" ht="36.950000000000003" customHeight="1" x14ac:dyDescent="0.2"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AT2" s="223" t="s">
        <v>1636</v>
      </c>
    </row>
    <row r="3" spans="2:46" ht="6.95" customHeight="1" x14ac:dyDescent="0.2">
      <c r="B3" s="224"/>
      <c r="C3" s="225"/>
      <c r="D3" s="225"/>
      <c r="E3" s="225"/>
      <c r="F3" s="225"/>
      <c r="G3" s="225"/>
      <c r="H3" s="225"/>
      <c r="I3" s="345"/>
      <c r="J3" s="225"/>
      <c r="K3" s="225"/>
      <c r="L3" s="226"/>
      <c r="AT3" s="223" t="s">
        <v>57</v>
      </c>
    </row>
    <row r="4" spans="2:46" ht="24.95" customHeight="1" x14ac:dyDescent="0.2">
      <c r="B4" s="226"/>
      <c r="D4" s="227" t="s">
        <v>1200</v>
      </c>
      <c r="L4" s="226"/>
      <c r="M4" s="228" t="s">
        <v>1201</v>
      </c>
      <c r="AT4" s="223" t="s">
        <v>1202</v>
      </c>
    </row>
    <row r="5" spans="2:46" ht="6.95" customHeight="1" x14ac:dyDescent="0.2">
      <c r="B5" s="226"/>
      <c r="L5" s="226"/>
    </row>
    <row r="6" spans="2:46" ht="12" customHeight="1" x14ac:dyDescent="0.2">
      <c r="B6" s="226"/>
      <c r="D6" s="340" t="s">
        <v>1203</v>
      </c>
      <c r="L6" s="226"/>
    </row>
    <row r="7" spans="2:46" ht="16.5" customHeight="1" x14ac:dyDescent="0.2">
      <c r="B7" s="226"/>
      <c r="E7" s="440" t="s">
        <v>45</v>
      </c>
      <c r="F7" s="441"/>
      <c r="G7" s="441"/>
      <c r="H7" s="441"/>
      <c r="L7" s="226"/>
    </row>
    <row r="8" spans="2:46" s="339" customFormat="1" ht="12" customHeight="1" x14ac:dyDescent="0.2">
      <c r="B8" s="229"/>
      <c r="D8" s="340" t="s">
        <v>1204</v>
      </c>
      <c r="I8" s="346"/>
      <c r="L8" s="229"/>
    </row>
    <row r="9" spans="2:46" s="339" customFormat="1" ht="36.950000000000003" customHeight="1" x14ac:dyDescent="0.2">
      <c r="B9" s="229"/>
      <c r="E9" s="438" t="s">
        <v>1637</v>
      </c>
      <c r="F9" s="439"/>
      <c r="G9" s="439"/>
      <c r="H9" s="439"/>
      <c r="I9" s="346"/>
      <c r="L9" s="229"/>
    </row>
    <row r="10" spans="2:46" s="339" customFormat="1" x14ac:dyDescent="0.2">
      <c r="B10" s="229"/>
      <c r="I10" s="346"/>
      <c r="L10" s="229"/>
    </row>
    <row r="11" spans="2:46" s="339" customFormat="1" ht="12" customHeight="1" x14ac:dyDescent="0.2">
      <c r="B11" s="229"/>
      <c r="D11" s="340" t="s">
        <v>1206</v>
      </c>
      <c r="F11" s="342" t="s">
        <v>259</v>
      </c>
      <c r="I11" s="347" t="s">
        <v>1207</v>
      </c>
      <c r="J11" s="342" t="s">
        <v>259</v>
      </c>
      <c r="L11" s="229"/>
    </row>
    <row r="12" spans="2:46" s="339" customFormat="1" ht="12" customHeight="1" x14ac:dyDescent="0.2">
      <c r="B12" s="229"/>
      <c r="D12" s="340" t="s">
        <v>1208</v>
      </c>
      <c r="F12" s="342" t="s">
        <v>1209</v>
      </c>
      <c r="I12" s="347" t="s">
        <v>1210</v>
      </c>
      <c r="J12" s="230" t="s">
        <v>1729</v>
      </c>
      <c r="L12" s="229"/>
    </row>
    <row r="13" spans="2:46" s="339" customFormat="1" ht="10.9" customHeight="1" x14ac:dyDescent="0.2">
      <c r="B13" s="229"/>
      <c r="I13" s="346"/>
      <c r="L13" s="229"/>
    </row>
    <row r="14" spans="2:46" s="339" customFormat="1" ht="12" customHeight="1" x14ac:dyDescent="0.2">
      <c r="B14" s="229"/>
      <c r="D14" s="340" t="s">
        <v>1211</v>
      </c>
      <c r="I14" s="347" t="s">
        <v>33</v>
      </c>
      <c r="J14" s="342" t="s">
        <v>259</v>
      </c>
      <c r="L14" s="229"/>
    </row>
    <row r="15" spans="2:46" s="339" customFormat="1" ht="18" customHeight="1" x14ac:dyDescent="0.2">
      <c r="B15" s="229"/>
      <c r="E15" s="342" t="s">
        <v>1730</v>
      </c>
      <c r="I15" s="347" t="s">
        <v>34</v>
      </c>
      <c r="J15" s="342" t="s">
        <v>259</v>
      </c>
      <c r="L15" s="229"/>
    </row>
    <row r="16" spans="2:46" s="339" customFormat="1" ht="6.95" customHeight="1" x14ac:dyDescent="0.2">
      <c r="B16" s="229"/>
      <c r="I16" s="346"/>
      <c r="L16" s="229"/>
    </row>
    <row r="17" spans="2:12" s="339" customFormat="1" ht="12" customHeight="1" x14ac:dyDescent="0.2">
      <c r="B17" s="229"/>
      <c r="D17" s="340" t="s">
        <v>1715</v>
      </c>
      <c r="I17" s="347" t="s">
        <v>33</v>
      </c>
      <c r="J17" s="348" t="s">
        <v>1731</v>
      </c>
      <c r="L17" s="229"/>
    </row>
    <row r="18" spans="2:12" s="339" customFormat="1" ht="18" customHeight="1" x14ac:dyDescent="0.2">
      <c r="B18" s="229"/>
      <c r="E18" s="443" t="s">
        <v>1731</v>
      </c>
      <c r="F18" s="444"/>
      <c r="G18" s="444"/>
      <c r="H18" s="444"/>
      <c r="I18" s="347" t="s">
        <v>34</v>
      </c>
      <c r="J18" s="348" t="s">
        <v>1731</v>
      </c>
      <c r="L18" s="229"/>
    </row>
    <row r="19" spans="2:12" s="339" customFormat="1" ht="6.95" customHeight="1" x14ac:dyDescent="0.2">
      <c r="B19" s="229"/>
      <c r="I19" s="346"/>
      <c r="L19" s="229"/>
    </row>
    <row r="20" spans="2:12" s="339" customFormat="1" ht="12" customHeight="1" x14ac:dyDescent="0.2">
      <c r="B20" s="229"/>
      <c r="D20" s="340" t="s">
        <v>19</v>
      </c>
      <c r="I20" s="347" t="s">
        <v>33</v>
      </c>
      <c r="J20" s="342" t="s">
        <v>259</v>
      </c>
      <c r="L20" s="229"/>
    </row>
    <row r="21" spans="2:12" s="339" customFormat="1" ht="18" customHeight="1" x14ac:dyDescent="0.2">
      <c r="B21" s="229"/>
      <c r="E21" s="342" t="s">
        <v>1212</v>
      </c>
      <c r="I21" s="347" t="s">
        <v>34</v>
      </c>
      <c r="J21" s="342" t="s">
        <v>259</v>
      </c>
      <c r="L21" s="229"/>
    </row>
    <row r="22" spans="2:12" s="339" customFormat="1" ht="6.95" customHeight="1" x14ac:dyDescent="0.2">
      <c r="B22" s="229"/>
      <c r="I22" s="346"/>
      <c r="L22" s="229"/>
    </row>
    <row r="23" spans="2:12" s="339" customFormat="1" ht="12" customHeight="1" x14ac:dyDescent="0.2">
      <c r="B23" s="229"/>
      <c r="D23" s="340" t="s">
        <v>1213</v>
      </c>
      <c r="I23" s="347" t="s">
        <v>33</v>
      </c>
      <c r="J23" s="342" t="s">
        <v>259</v>
      </c>
      <c r="L23" s="229"/>
    </row>
    <row r="24" spans="2:12" s="339" customFormat="1" ht="18" customHeight="1" x14ac:dyDescent="0.2">
      <c r="B24" s="229"/>
      <c r="E24" s="342" t="s">
        <v>1730</v>
      </c>
      <c r="I24" s="347" t="s">
        <v>34</v>
      </c>
      <c r="J24" s="342" t="s">
        <v>259</v>
      </c>
      <c r="L24" s="229"/>
    </row>
    <row r="25" spans="2:12" s="339" customFormat="1" ht="6.95" customHeight="1" x14ac:dyDescent="0.2">
      <c r="B25" s="229"/>
      <c r="I25" s="346"/>
      <c r="L25" s="229"/>
    </row>
    <row r="26" spans="2:12" s="339" customFormat="1" ht="12" customHeight="1" x14ac:dyDescent="0.2">
      <c r="B26" s="229"/>
      <c r="D26" s="340" t="s">
        <v>1214</v>
      </c>
      <c r="I26" s="346"/>
      <c r="L26" s="229"/>
    </row>
    <row r="27" spans="2:12" s="232" customFormat="1" ht="16.5" customHeight="1" x14ac:dyDescent="0.2">
      <c r="B27" s="231"/>
      <c r="E27" s="445" t="s">
        <v>259</v>
      </c>
      <c r="F27" s="445"/>
      <c r="G27" s="445"/>
      <c r="H27" s="445"/>
      <c r="I27" s="349"/>
      <c r="L27" s="231"/>
    </row>
    <row r="28" spans="2:12" s="339" customFormat="1" ht="6.95" customHeight="1" x14ac:dyDescent="0.2">
      <c r="B28" s="229"/>
      <c r="I28" s="346"/>
      <c r="L28" s="229"/>
    </row>
    <row r="29" spans="2:12" s="339" customFormat="1" ht="6.95" customHeight="1" x14ac:dyDescent="0.2">
      <c r="B29" s="229"/>
      <c r="D29" s="233"/>
      <c r="E29" s="233"/>
      <c r="F29" s="233"/>
      <c r="G29" s="233"/>
      <c r="H29" s="233"/>
      <c r="I29" s="350"/>
      <c r="J29" s="233"/>
      <c r="K29" s="233"/>
      <c r="L29" s="229"/>
    </row>
    <row r="30" spans="2:12" s="339" customFormat="1" ht="25.35" customHeight="1" x14ac:dyDescent="0.2">
      <c r="B30" s="229"/>
      <c r="D30" s="234" t="s">
        <v>1215</v>
      </c>
      <c r="I30" s="346"/>
      <c r="J30" s="235">
        <f>ROUND(J118, 2)</f>
        <v>0</v>
      </c>
      <c r="L30" s="229"/>
    </row>
    <row r="31" spans="2:12" s="339" customFormat="1" ht="6.95" customHeight="1" x14ac:dyDescent="0.2">
      <c r="B31" s="229"/>
      <c r="D31" s="233"/>
      <c r="E31" s="233"/>
      <c r="F31" s="233"/>
      <c r="G31" s="233"/>
      <c r="H31" s="233"/>
      <c r="I31" s="350"/>
      <c r="J31" s="233"/>
      <c r="K31" s="233"/>
      <c r="L31" s="229"/>
    </row>
    <row r="32" spans="2:12" s="339" customFormat="1" ht="14.45" customHeight="1" x14ac:dyDescent="0.2">
      <c r="B32" s="229"/>
      <c r="F32" s="236" t="s">
        <v>1216</v>
      </c>
      <c r="I32" s="351" t="s">
        <v>1217</v>
      </c>
      <c r="J32" s="236" t="s">
        <v>1218</v>
      </c>
      <c r="L32" s="229"/>
    </row>
    <row r="33" spans="2:12" s="339" customFormat="1" ht="14.45" customHeight="1" x14ac:dyDescent="0.2">
      <c r="B33" s="229"/>
      <c r="D33" s="237" t="s">
        <v>138</v>
      </c>
      <c r="E33" s="340" t="s">
        <v>1219</v>
      </c>
      <c r="F33" s="238">
        <f>ROUND((SUM(BE118:BE131)),  2)</f>
        <v>0</v>
      </c>
      <c r="I33" s="352">
        <v>0.21</v>
      </c>
      <c r="J33" s="238">
        <f>ROUND(((SUM(BE118:BE131))*I33),  2)</f>
        <v>0</v>
      </c>
      <c r="L33" s="229"/>
    </row>
    <row r="34" spans="2:12" s="339" customFormat="1" ht="14.45" customHeight="1" x14ac:dyDescent="0.2">
      <c r="B34" s="229"/>
      <c r="E34" s="340" t="s">
        <v>1220</v>
      </c>
      <c r="F34" s="238">
        <f>ROUND((SUM(BF118:BF131)),  2)</f>
        <v>0</v>
      </c>
      <c r="I34" s="352">
        <v>0.15</v>
      </c>
      <c r="J34" s="238">
        <f>ROUND(((SUM(BF118:BF131))*I34),  2)</f>
        <v>0</v>
      </c>
      <c r="L34" s="229"/>
    </row>
    <row r="35" spans="2:12" s="339" customFormat="1" ht="14.45" hidden="1" customHeight="1" x14ac:dyDescent="0.2">
      <c r="B35" s="229"/>
      <c r="E35" s="340" t="s">
        <v>1221</v>
      </c>
      <c r="F35" s="238">
        <f>ROUND((SUM(BG118:BG131)),  2)</f>
        <v>0</v>
      </c>
      <c r="I35" s="352">
        <v>0.21</v>
      </c>
      <c r="J35" s="238">
        <f>0</f>
        <v>0</v>
      </c>
      <c r="L35" s="229"/>
    </row>
    <row r="36" spans="2:12" s="339" customFormat="1" ht="14.45" hidden="1" customHeight="1" x14ac:dyDescent="0.2">
      <c r="B36" s="229"/>
      <c r="E36" s="340" t="s">
        <v>1222</v>
      </c>
      <c r="F36" s="238">
        <f>ROUND((SUM(BH118:BH131)),  2)</f>
        <v>0</v>
      </c>
      <c r="I36" s="352">
        <v>0.15</v>
      </c>
      <c r="J36" s="238">
        <f>0</f>
        <v>0</v>
      </c>
      <c r="L36" s="229"/>
    </row>
    <row r="37" spans="2:12" s="339" customFormat="1" ht="14.45" hidden="1" customHeight="1" x14ac:dyDescent="0.2">
      <c r="B37" s="229"/>
      <c r="E37" s="340" t="s">
        <v>1223</v>
      </c>
      <c r="F37" s="238">
        <f>ROUND((SUM(BI118:BI131)),  2)</f>
        <v>0</v>
      </c>
      <c r="I37" s="352">
        <v>0</v>
      </c>
      <c r="J37" s="238">
        <f>0</f>
        <v>0</v>
      </c>
      <c r="L37" s="229"/>
    </row>
    <row r="38" spans="2:12" s="339" customFormat="1" ht="6.95" customHeight="1" x14ac:dyDescent="0.2">
      <c r="B38" s="229"/>
      <c r="I38" s="346"/>
      <c r="L38" s="229"/>
    </row>
    <row r="39" spans="2:12" s="339" customFormat="1" ht="25.35" customHeight="1" x14ac:dyDescent="0.2">
      <c r="B39" s="229"/>
      <c r="C39" s="239"/>
      <c r="D39" s="240" t="s">
        <v>1224</v>
      </c>
      <c r="E39" s="241"/>
      <c r="F39" s="241"/>
      <c r="G39" s="242" t="s">
        <v>10</v>
      </c>
      <c r="H39" s="243" t="s">
        <v>52</v>
      </c>
      <c r="I39" s="353"/>
      <c r="J39" s="244">
        <f>SUM(J30:J37)</f>
        <v>0</v>
      </c>
      <c r="K39" s="245"/>
      <c r="L39" s="229"/>
    </row>
    <row r="40" spans="2:12" s="339" customFormat="1" ht="14.45" customHeight="1" x14ac:dyDescent="0.2">
      <c r="B40" s="229"/>
      <c r="I40" s="346"/>
      <c r="L40" s="229"/>
    </row>
    <row r="41" spans="2:12" ht="14.45" customHeight="1" x14ac:dyDescent="0.2">
      <c r="B41" s="226"/>
      <c r="L41" s="226"/>
    </row>
    <row r="42" spans="2:12" ht="14.45" customHeight="1" x14ac:dyDescent="0.2">
      <c r="B42" s="226"/>
      <c r="L42" s="226"/>
    </row>
    <row r="43" spans="2:12" ht="14.45" customHeight="1" x14ac:dyDescent="0.2">
      <c r="B43" s="226"/>
      <c r="L43" s="226"/>
    </row>
    <row r="44" spans="2:12" ht="14.45" customHeight="1" x14ac:dyDescent="0.2">
      <c r="B44" s="226"/>
      <c r="L44" s="226"/>
    </row>
    <row r="45" spans="2:12" ht="14.45" customHeight="1" x14ac:dyDescent="0.2">
      <c r="B45" s="226"/>
      <c r="L45" s="226"/>
    </row>
    <row r="46" spans="2:12" ht="14.45" customHeight="1" x14ac:dyDescent="0.2">
      <c r="B46" s="226"/>
      <c r="L46" s="226"/>
    </row>
    <row r="47" spans="2:12" ht="14.45" customHeight="1" x14ac:dyDescent="0.2">
      <c r="B47" s="226"/>
      <c r="L47" s="226"/>
    </row>
    <row r="48" spans="2:12" ht="14.45" customHeight="1" x14ac:dyDescent="0.2">
      <c r="B48" s="226"/>
      <c r="L48" s="226"/>
    </row>
    <row r="49" spans="2:12" ht="14.45" customHeight="1" x14ac:dyDescent="0.2">
      <c r="B49" s="226"/>
      <c r="L49" s="226"/>
    </row>
    <row r="50" spans="2:12" s="339" customFormat="1" ht="14.45" customHeight="1" x14ac:dyDescent="0.2">
      <c r="B50" s="229"/>
      <c r="D50" s="246" t="s">
        <v>1225</v>
      </c>
      <c r="E50" s="247"/>
      <c r="F50" s="247"/>
      <c r="G50" s="246" t="s">
        <v>1226</v>
      </c>
      <c r="H50" s="247"/>
      <c r="I50" s="354"/>
      <c r="J50" s="247"/>
      <c r="K50" s="247"/>
      <c r="L50" s="229"/>
    </row>
    <row r="51" spans="2:12" x14ac:dyDescent="0.2">
      <c r="B51" s="226"/>
      <c r="L51" s="226"/>
    </row>
    <row r="52" spans="2:12" x14ac:dyDescent="0.2">
      <c r="B52" s="226"/>
      <c r="L52" s="226"/>
    </row>
    <row r="53" spans="2:12" x14ac:dyDescent="0.2">
      <c r="B53" s="226"/>
      <c r="L53" s="226"/>
    </row>
    <row r="54" spans="2:12" x14ac:dyDescent="0.2">
      <c r="B54" s="226"/>
      <c r="L54" s="226"/>
    </row>
    <row r="55" spans="2:12" x14ac:dyDescent="0.2">
      <c r="B55" s="226"/>
      <c r="L55" s="226"/>
    </row>
    <row r="56" spans="2:12" x14ac:dyDescent="0.2">
      <c r="B56" s="226"/>
      <c r="L56" s="226"/>
    </row>
    <row r="57" spans="2:12" x14ac:dyDescent="0.2">
      <c r="B57" s="226"/>
      <c r="L57" s="226"/>
    </row>
    <row r="58" spans="2:12" x14ac:dyDescent="0.2">
      <c r="B58" s="226"/>
      <c r="L58" s="226"/>
    </row>
    <row r="59" spans="2:12" x14ac:dyDescent="0.2">
      <c r="B59" s="226"/>
      <c r="L59" s="226"/>
    </row>
    <row r="60" spans="2:12" x14ac:dyDescent="0.2">
      <c r="B60" s="226"/>
      <c r="L60" s="226"/>
    </row>
    <row r="61" spans="2:12" s="339" customFormat="1" ht="12.75" x14ac:dyDescent="0.2">
      <c r="B61" s="229"/>
      <c r="D61" s="248" t="s">
        <v>1227</v>
      </c>
      <c r="E61" s="249"/>
      <c r="F61" s="250" t="s">
        <v>1228</v>
      </c>
      <c r="G61" s="248" t="s">
        <v>1227</v>
      </c>
      <c r="H61" s="249"/>
      <c r="I61" s="355"/>
      <c r="J61" s="251" t="s">
        <v>1228</v>
      </c>
      <c r="K61" s="249"/>
      <c r="L61" s="229"/>
    </row>
    <row r="62" spans="2:12" x14ac:dyDescent="0.2">
      <c r="B62" s="226"/>
      <c r="L62" s="226"/>
    </row>
    <row r="63" spans="2:12" x14ac:dyDescent="0.2">
      <c r="B63" s="226"/>
      <c r="L63" s="226"/>
    </row>
    <row r="64" spans="2:12" x14ac:dyDescent="0.2">
      <c r="B64" s="226"/>
      <c r="L64" s="226"/>
    </row>
    <row r="65" spans="2:12" s="339" customFormat="1" ht="12.75" x14ac:dyDescent="0.2">
      <c r="B65" s="229"/>
      <c r="D65" s="246" t="s">
        <v>1229</v>
      </c>
      <c r="E65" s="247"/>
      <c r="F65" s="247"/>
      <c r="G65" s="246" t="s">
        <v>1716</v>
      </c>
      <c r="H65" s="247"/>
      <c r="I65" s="354"/>
      <c r="J65" s="247"/>
      <c r="K65" s="247"/>
      <c r="L65" s="229"/>
    </row>
    <row r="66" spans="2:12" x14ac:dyDescent="0.2">
      <c r="B66" s="226"/>
      <c r="L66" s="226"/>
    </row>
    <row r="67" spans="2:12" x14ac:dyDescent="0.2">
      <c r="B67" s="226"/>
      <c r="L67" s="226"/>
    </row>
    <row r="68" spans="2:12" x14ac:dyDescent="0.2">
      <c r="B68" s="226"/>
      <c r="L68" s="226"/>
    </row>
    <row r="69" spans="2:12" x14ac:dyDescent="0.2">
      <c r="B69" s="226"/>
      <c r="L69" s="226"/>
    </row>
    <row r="70" spans="2:12" x14ac:dyDescent="0.2">
      <c r="B70" s="226"/>
      <c r="L70" s="226"/>
    </row>
    <row r="71" spans="2:12" x14ac:dyDescent="0.2">
      <c r="B71" s="226"/>
      <c r="L71" s="226"/>
    </row>
    <row r="72" spans="2:12" x14ac:dyDescent="0.2">
      <c r="B72" s="226"/>
      <c r="L72" s="226"/>
    </row>
    <row r="73" spans="2:12" x14ac:dyDescent="0.2">
      <c r="B73" s="226"/>
      <c r="L73" s="226"/>
    </row>
    <row r="74" spans="2:12" x14ac:dyDescent="0.2">
      <c r="B74" s="226"/>
      <c r="L74" s="226"/>
    </row>
    <row r="75" spans="2:12" x14ac:dyDescent="0.2">
      <c r="B75" s="226"/>
      <c r="L75" s="226"/>
    </row>
    <row r="76" spans="2:12" s="339" customFormat="1" ht="12.75" x14ac:dyDescent="0.2">
      <c r="B76" s="229"/>
      <c r="D76" s="248" t="s">
        <v>1227</v>
      </c>
      <c r="E76" s="249"/>
      <c r="F76" s="250" t="s">
        <v>1228</v>
      </c>
      <c r="G76" s="248" t="s">
        <v>1227</v>
      </c>
      <c r="H76" s="249"/>
      <c r="I76" s="355"/>
      <c r="J76" s="251" t="s">
        <v>1228</v>
      </c>
      <c r="K76" s="249"/>
      <c r="L76" s="229"/>
    </row>
    <row r="77" spans="2:12" s="339" customFormat="1" ht="14.45" customHeight="1" x14ac:dyDescent="0.2">
      <c r="B77" s="252"/>
      <c r="C77" s="253"/>
      <c r="D77" s="253"/>
      <c r="E77" s="253"/>
      <c r="F77" s="253"/>
      <c r="G77" s="253"/>
      <c r="H77" s="253"/>
      <c r="I77" s="356"/>
      <c r="J77" s="253"/>
      <c r="K77" s="253"/>
      <c r="L77" s="229"/>
    </row>
    <row r="81" spans="2:47" s="339" customFormat="1" ht="6.95" customHeight="1" x14ac:dyDescent="0.2">
      <c r="B81" s="254"/>
      <c r="C81" s="255"/>
      <c r="D81" s="255"/>
      <c r="E81" s="255"/>
      <c r="F81" s="255"/>
      <c r="G81" s="255"/>
      <c r="H81" s="255"/>
      <c r="I81" s="357"/>
      <c r="J81" s="255"/>
      <c r="K81" s="255"/>
      <c r="L81" s="229"/>
    </row>
    <row r="82" spans="2:47" s="339" customFormat="1" ht="24.95" customHeight="1" x14ac:dyDescent="0.2">
      <c r="B82" s="229"/>
      <c r="C82" s="227" t="s">
        <v>1230</v>
      </c>
      <c r="I82" s="346"/>
      <c r="L82" s="229"/>
    </row>
    <row r="83" spans="2:47" s="339" customFormat="1" ht="6.95" customHeight="1" x14ac:dyDescent="0.2">
      <c r="B83" s="229"/>
      <c r="I83" s="346"/>
      <c r="L83" s="229"/>
    </row>
    <row r="84" spans="2:47" s="339" customFormat="1" ht="12" customHeight="1" x14ac:dyDescent="0.2">
      <c r="B84" s="229"/>
      <c r="C84" s="340" t="s">
        <v>1203</v>
      </c>
      <c r="I84" s="346"/>
      <c r="L84" s="229"/>
    </row>
    <row r="85" spans="2:47" s="339" customFormat="1" ht="16.5" customHeight="1" x14ac:dyDescent="0.2">
      <c r="B85" s="229"/>
      <c r="E85" s="440" t="str">
        <f>E7</f>
        <v>Energetická opatření - MŠ Lubina</v>
      </c>
      <c r="F85" s="441"/>
      <c r="G85" s="441"/>
      <c r="H85" s="441"/>
      <c r="I85" s="346"/>
      <c r="L85" s="229"/>
    </row>
    <row r="86" spans="2:47" s="339" customFormat="1" ht="12" customHeight="1" x14ac:dyDescent="0.2">
      <c r="B86" s="229"/>
      <c r="C86" s="340" t="s">
        <v>1204</v>
      </c>
      <c r="I86" s="346"/>
      <c r="L86" s="229"/>
    </row>
    <row r="87" spans="2:47" s="339" customFormat="1" ht="16.5" customHeight="1" x14ac:dyDescent="0.2">
      <c r="B87" s="229"/>
      <c r="E87" s="438" t="str">
        <f>E9</f>
        <v>04B - Elektroinstalace v kotelně - neuznatelné</v>
      </c>
      <c r="F87" s="439"/>
      <c r="G87" s="439"/>
      <c r="H87" s="439"/>
      <c r="I87" s="346"/>
      <c r="L87" s="229"/>
    </row>
    <row r="88" spans="2:47" s="339" customFormat="1" ht="6.95" customHeight="1" x14ac:dyDescent="0.2">
      <c r="B88" s="229"/>
      <c r="I88" s="346"/>
      <c r="L88" s="229"/>
    </row>
    <row r="89" spans="2:47" s="339" customFormat="1" ht="12" customHeight="1" x14ac:dyDescent="0.2">
      <c r="B89" s="229"/>
      <c r="C89" s="340" t="s">
        <v>1208</v>
      </c>
      <c r="F89" s="342" t="str">
        <f>F12</f>
        <v>Lubina</v>
      </c>
      <c r="I89" s="347" t="s">
        <v>1210</v>
      </c>
      <c r="J89" s="230" t="str">
        <f>IF(J12="","",J12)</f>
        <v>5. 10. 2019</v>
      </c>
      <c r="L89" s="229"/>
    </row>
    <row r="90" spans="2:47" s="339" customFormat="1" ht="6.95" customHeight="1" x14ac:dyDescent="0.2">
      <c r="B90" s="229"/>
      <c r="I90" s="346"/>
      <c r="L90" s="229"/>
    </row>
    <row r="91" spans="2:47" s="339" customFormat="1" ht="15.2" customHeight="1" x14ac:dyDescent="0.2">
      <c r="B91" s="229"/>
      <c r="C91" s="340" t="s">
        <v>1211</v>
      </c>
      <c r="F91" s="342" t="str">
        <f>E15</f>
        <v xml:space="preserve"> </v>
      </c>
      <c r="I91" s="347" t="s">
        <v>19</v>
      </c>
      <c r="J91" s="343" t="str">
        <f>E21</f>
        <v>Ing.Pavel Matura</v>
      </c>
      <c r="L91" s="229"/>
    </row>
    <row r="92" spans="2:47" s="339" customFormat="1" ht="15.2" customHeight="1" x14ac:dyDescent="0.2">
      <c r="B92" s="229"/>
      <c r="C92" s="340" t="s">
        <v>1715</v>
      </c>
      <c r="F92" s="342" t="str">
        <f>IF(E18="","",E18)</f>
        <v>Vyplň údaj</v>
      </c>
      <c r="I92" s="347" t="s">
        <v>1213</v>
      </c>
      <c r="J92" s="343" t="str">
        <f>E24</f>
        <v xml:space="preserve"> </v>
      </c>
      <c r="L92" s="229"/>
    </row>
    <row r="93" spans="2:47" s="339" customFormat="1" ht="10.35" customHeight="1" x14ac:dyDescent="0.2">
      <c r="B93" s="229"/>
      <c r="I93" s="346"/>
      <c r="L93" s="229"/>
    </row>
    <row r="94" spans="2:47" s="339" customFormat="1" ht="29.25" customHeight="1" x14ac:dyDescent="0.2">
      <c r="B94" s="229"/>
      <c r="C94" s="256" t="s">
        <v>1231</v>
      </c>
      <c r="D94" s="239"/>
      <c r="E94" s="239"/>
      <c r="F94" s="239"/>
      <c r="G94" s="239"/>
      <c r="H94" s="239"/>
      <c r="I94" s="358"/>
      <c r="J94" s="257" t="s">
        <v>1232</v>
      </c>
      <c r="K94" s="239"/>
      <c r="L94" s="229"/>
    </row>
    <row r="95" spans="2:47" s="339" customFormat="1" ht="10.35" customHeight="1" x14ac:dyDescent="0.2">
      <c r="B95" s="229"/>
      <c r="I95" s="346"/>
      <c r="L95" s="229"/>
    </row>
    <row r="96" spans="2:47" s="339" customFormat="1" ht="22.9" customHeight="1" x14ac:dyDescent="0.2">
      <c r="B96" s="229"/>
      <c r="C96" s="258" t="s">
        <v>1233</v>
      </c>
      <c r="I96" s="346"/>
      <c r="J96" s="235">
        <f>J118</f>
        <v>0</v>
      </c>
      <c r="L96" s="229"/>
      <c r="AU96" s="223" t="s">
        <v>1234</v>
      </c>
    </row>
    <row r="97" spans="2:12" s="260" customFormat="1" ht="24.95" customHeight="1" x14ac:dyDescent="0.2">
      <c r="B97" s="259"/>
      <c r="D97" s="261" t="s">
        <v>1638</v>
      </c>
      <c r="E97" s="262"/>
      <c r="F97" s="262"/>
      <c r="G97" s="262"/>
      <c r="H97" s="262"/>
      <c r="I97" s="359"/>
      <c r="J97" s="263">
        <f>J119</f>
        <v>0</v>
      </c>
      <c r="L97" s="259"/>
    </row>
    <row r="98" spans="2:12" s="260" customFormat="1" ht="24.95" customHeight="1" x14ac:dyDescent="0.2">
      <c r="B98" s="259"/>
      <c r="D98" s="261" t="s">
        <v>1639</v>
      </c>
      <c r="E98" s="262"/>
      <c r="F98" s="262"/>
      <c r="G98" s="262"/>
      <c r="H98" s="262"/>
      <c r="I98" s="359"/>
      <c r="J98" s="263">
        <f>J125</f>
        <v>0</v>
      </c>
      <c r="L98" s="259"/>
    </row>
    <row r="99" spans="2:12" s="339" customFormat="1" ht="21.75" customHeight="1" x14ac:dyDescent="0.2">
      <c r="B99" s="229"/>
      <c r="I99" s="346"/>
      <c r="L99" s="229"/>
    </row>
    <row r="100" spans="2:12" s="339" customFormat="1" ht="6.95" customHeight="1" x14ac:dyDescent="0.2">
      <c r="B100" s="252"/>
      <c r="C100" s="253"/>
      <c r="D100" s="253"/>
      <c r="E100" s="253"/>
      <c r="F100" s="253"/>
      <c r="G100" s="253"/>
      <c r="H100" s="253"/>
      <c r="I100" s="356"/>
      <c r="J100" s="253"/>
      <c r="K100" s="253"/>
      <c r="L100" s="229"/>
    </row>
    <row r="104" spans="2:12" s="339" customFormat="1" ht="6.95" customHeight="1" x14ac:dyDescent="0.2">
      <c r="B104" s="254"/>
      <c r="C104" s="255"/>
      <c r="D104" s="255"/>
      <c r="E104" s="255"/>
      <c r="F104" s="255"/>
      <c r="G104" s="255"/>
      <c r="H104" s="255"/>
      <c r="I104" s="357"/>
      <c r="J104" s="255"/>
      <c r="K104" s="255"/>
      <c r="L104" s="229"/>
    </row>
    <row r="105" spans="2:12" s="339" customFormat="1" ht="24.95" customHeight="1" x14ac:dyDescent="0.2">
      <c r="B105" s="229"/>
      <c r="C105" s="227" t="s">
        <v>1237</v>
      </c>
      <c r="I105" s="346"/>
      <c r="L105" s="229"/>
    </row>
    <row r="106" spans="2:12" s="339" customFormat="1" ht="6.95" customHeight="1" x14ac:dyDescent="0.2">
      <c r="B106" s="229"/>
      <c r="I106" s="346"/>
      <c r="L106" s="229"/>
    </row>
    <row r="107" spans="2:12" s="339" customFormat="1" ht="12" customHeight="1" x14ac:dyDescent="0.2">
      <c r="B107" s="229"/>
      <c r="C107" s="340" t="s">
        <v>1203</v>
      </c>
      <c r="I107" s="346"/>
      <c r="L107" s="229"/>
    </row>
    <row r="108" spans="2:12" s="339" customFormat="1" ht="16.5" customHeight="1" x14ac:dyDescent="0.2">
      <c r="B108" s="229"/>
      <c r="E108" s="440" t="str">
        <f>E7</f>
        <v>Energetická opatření - MŠ Lubina</v>
      </c>
      <c r="F108" s="441"/>
      <c r="G108" s="441"/>
      <c r="H108" s="441"/>
      <c r="I108" s="346"/>
      <c r="L108" s="229"/>
    </row>
    <row r="109" spans="2:12" s="339" customFormat="1" ht="12" customHeight="1" x14ac:dyDescent="0.2">
      <c r="B109" s="229"/>
      <c r="C109" s="340" t="s">
        <v>1204</v>
      </c>
      <c r="I109" s="346"/>
      <c r="L109" s="229"/>
    </row>
    <row r="110" spans="2:12" s="339" customFormat="1" ht="16.5" customHeight="1" x14ac:dyDescent="0.2">
      <c r="B110" s="229"/>
      <c r="E110" s="438" t="str">
        <f>E9</f>
        <v>04B - Elektroinstalace v kotelně - neuznatelné</v>
      </c>
      <c r="F110" s="439"/>
      <c r="G110" s="439"/>
      <c r="H110" s="439"/>
      <c r="I110" s="346"/>
      <c r="L110" s="229"/>
    </row>
    <row r="111" spans="2:12" s="339" customFormat="1" ht="6.95" customHeight="1" x14ac:dyDescent="0.2">
      <c r="B111" s="229"/>
      <c r="I111" s="346"/>
      <c r="L111" s="229"/>
    </row>
    <row r="112" spans="2:12" s="339" customFormat="1" ht="12" customHeight="1" x14ac:dyDescent="0.2">
      <c r="B112" s="229"/>
      <c r="C112" s="340" t="s">
        <v>1208</v>
      </c>
      <c r="F112" s="342" t="str">
        <f>F12</f>
        <v>Lubina</v>
      </c>
      <c r="I112" s="347" t="s">
        <v>1210</v>
      </c>
      <c r="J112" s="230" t="str">
        <f>IF(J12="","",J12)</f>
        <v>5. 10. 2019</v>
      </c>
      <c r="L112" s="229"/>
    </row>
    <row r="113" spans="2:65" s="339" customFormat="1" ht="6.95" customHeight="1" x14ac:dyDescent="0.2">
      <c r="B113" s="229"/>
      <c r="I113" s="346"/>
      <c r="L113" s="229"/>
    </row>
    <row r="114" spans="2:65" s="339" customFormat="1" ht="15.2" customHeight="1" x14ac:dyDescent="0.2">
      <c r="B114" s="229"/>
      <c r="C114" s="340" t="s">
        <v>1211</v>
      </c>
      <c r="F114" s="342" t="str">
        <f>E15</f>
        <v xml:space="preserve"> </v>
      </c>
      <c r="I114" s="347" t="s">
        <v>19</v>
      </c>
      <c r="J114" s="343" t="str">
        <f>E21</f>
        <v>Ing.Pavel Matura</v>
      </c>
      <c r="L114" s="229"/>
    </row>
    <row r="115" spans="2:65" s="339" customFormat="1" ht="15.2" customHeight="1" x14ac:dyDescent="0.2">
      <c r="B115" s="229"/>
      <c r="C115" s="340" t="s">
        <v>1715</v>
      </c>
      <c r="F115" s="342" t="str">
        <f>IF(E18="","",E18)</f>
        <v>Vyplň údaj</v>
      </c>
      <c r="I115" s="347" t="s">
        <v>1213</v>
      </c>
      <c r="J115" s="343" t="str">
        <f>E24</f>
        <v xml:space="preserve"> </v>
      </c>
      <c r="L115" s="229"/>
    </row>
    <row r="116" spans="2:65" s="339" customFormat="1" ht="10.35" customHeight="1" x14ac:dyDescent="0.2">
      <c r="B116" s="229"/>
      <c r="I116" s="346"/>
      <c r="L116" s="229"/>
    </row>
    <row r="117" spans="2:65" s="271" customFormat="1" ht="29.25" customHeight="1" x14ac:dyDescent="0.2">
      <c r="B117" s="264"/>
      <c r="C117" s="265" t="s">
        <v>1238</v>
      </c>
      <c r="D117" s="266" t="s">
        <v>1239</v>
      </c>
      <c r="E117" s="266" t="s">
        <v>1240</v>
      </c>
      <c r="F117" s="266" t="s">
        <v>878</v>
      </c>
      <c r="G117" s="266" t="s">
        <v>133</v>
      </c>
      <c r="H117" s="266" t="s">
        <v>1241</v>
      </c>
      <c r="I117" s="360" t="s">
        <v>1242</v>
      </c>
      <c r="J117" s="266" t="s">
        <v>1232</v>
      </c>
      <c r="K117" s="267" t="s">
        <v>1243</v>
      </c>
      <c r="L117" s="264"/>
      <c r="M117" s="268" t="s">
        <v>259</v>
      </c>
      <c r="N117" s="269" t="s">
        <v>138</v>
      </c>
      <c r="O117" s="269" t="s">
        <v>1244</v>
      </c>
      <c r="P117" s="269" t="s">
        <v>1245</v>
      </c>
      <c r="Q117" s="269" t="s">
        <v>1246</v>
      </c>
      <c r="R117" s="269" t="s">
        <v>1247</v>
      </c>
      <c r="S117" s="269" t="s">
        <v>1248</v>
      </c>
      <c r="T117" s="269" t="s">
        <v>1249</v>
      </c>
      <c r="U117" s="270" t="s">
        <v>1250</v>
      </c>
    </row>
    <row r="118" spans="2:65" s="339" customFormat="1" ht="22.9" customHeight="1" x14ac:dyDescent="0.25">
      <c r="B118" s="229"/>
      <c r="C118" s="272" t="s">
        <v>1251</v>
      </c>
      <c r="I118" s="346"/>
      <c r="J118" s="273">
        <f>BK118</f>
        <v>0</v>
      </c>
      <c r="L118" s="229"/>
      <c r="M118" s="274"/>
      <c r="N118" s="233"/>
      <c r="O118" s="233"/>
      <c r="P118" s="275">
        <f>P119+P125</f>
        <v>0</v>
      </c>
      <c r="Q118" s="233"/>
      <c r="R118" s="275">
        <f>R119+R125</f>
        <v>1.9400000000000001E-3</v>
      </c>
      <c r="S118" s="233"/>
      <c r="T118" s="275">
        <f>T119+T125</f>
        <v>0</v>
      </c>
      <c r="U118" s="276"/>
      <c r="AT118" s="223" t="s">
        <v>1252</v>
      </c>
      <c r="AU118" s="223" t="s">
        <v>1234</v>
      </c>
      <c r="BK118" s="277">
        <f>BK119+BK125</f>
        <v>0</v>
      </c>
    </row>
    <row r="119" spans="2:65" s="279" customFormat="1" ht="25.9" customHeight="1" x14ac:dyDescent="0.2">
      <c r="B119" s="278"/>
      <c r="D119" s="280" t="s">
        <v>1252</v>
      </c>
      <c r="E119" s="281" t="s">
        <v>1640</v>
      </c>
      <c r="F119" s="281" t="s">
        <v>1641</v>
      </c>
      <c r="I119" s="361"/>
      <c r="J119" s="282">
        <f>BK119</f>
        <v>0</v>
      </c>
      <c r="L119" s="278"/>
      <c r="M119" s="283"/>
      <c r="P119" s="284">
        <f>SUM(P120:P124)</f>
        <v>0</v>
      </c>
      <c r="R119" s="284">
        <f>SUM(R120:R124)</f>
        <v>0</v>
      </c>
      <c r="T119" s="284">
        <f>SUM(T120:T124)</f>
        <v>0</v>
      </c>
      <c r="U119" s="285"/>
      <c r="AR119" s="280" t="s">
        <v>55</v>
      </c>
      <c r="AT119" s="286" t="s">
        <v>1252</v>
      </c>
      <c r="AU119" s="286" t="s">
        <v>1255</v>
      </c>
      <c r="AY119" s="280" t="s">
        <v>1256</v>
      </c>
      <c r="BK119" s="287">
        <f>SUM(BK120:BK124)</f>
        <v>0</v>
      </c>
    </row>
    <row r="120" spans="2:65" s="339" customFormat="1" ht="24" customHeight="1" x14ac:dyDescent="0.2">
      <c r="B120" s="229"/>
      <c r="C120" s="288" t="s">
        <v>55</v>
      </c>
      <c r="D120" s="288" t="s">
        <v>1257</v>
      </c>
      <c r="E120" s="289" t="s">
        <v>1642</v>
      </c>
      <c r="F120" s="290" t="s">
        <v>1643</v>
      </c>
      <c r="G120" s="291" t="s">
        <v>217</v>
      </c>
      <c r="H120" s="292">
        <v>1</v>
      </c>
      <c r="I120" s="362"/>
      <c r="J120" s="293">
        <f>ROUND(I120*H120,2)</f>
        <v>0</v>
      </c>
      <c r="K120" s="290" t="s">
        <v>1260</v>
      </c>
      <c r="L120" s="229"/>
      <c r="M120" s="363" t="s">
        <v>259</v>
      </c>
      <c r="N120" s="294" t="s">
        <v>1219</v>
      </c>
      <c r="P120" s="295">
        <f>O120*H120</f>
        <v>0</v>
      </c>
      <c r="Q120" s="295">
        <v>0</v>
      </c>
      <c r="R120" s="295">
        <f>Q120*H120</f>
        <v>0</v>
      </c>
      <c r="S120" s="295">
        <v>0</v>
      </c>
      <c r="T120" s="295">
        <f>S120*H120</f>
        <v>0</v>
      </c>
      <c r="U120" s="296" t="s">
        <v>259</v>
      </c>
      <c r="AR120" s="297" t="s">
        <v>63</v>
      </c>
      <c r="AT120" s="297" t="s">
        <v>1257</v>
      </c>
      <c r="AU120" s="297" t="s">
        <v>55</v>
      </c>
      <c r="AY120" s="223" t="s">
        <v>1256</v>
      </c>
      <c r="BE120" s="298">
        <f>IF(N120="základní",J120,0)</f>
        <v>0</v>
      </c>
      <c r="BF120" s="298">
        <f>IF(N120="snížená",J120,0)</f>
        <v>0</v>
      </c>
      <c r="BG120" s="298">
        <f>IF(N120="zákl. přenesená",J120,0)</f>
        <v>0</v>
      </c>
      <c r="BH120" s="298">
        <f>IF(N120="sníž. přenesená",J120,0)</f>
        <v>0</v>
      </c>
      <c r="BI120" s="298">
        <f>IF(N120="nulová",J120,0)</f>
        <v>0</v>
      </c>
      <c r="BJ120" s="223" t="s">
        <v>55</v>
      </c>
      <c r="BK120" s="298">
        <f>ROUND(I120*H120,2)</f>
        <v>0</v>
      </c>
      <c r="BL120" s="223" t="s">
        <v>63</v>
      </c>
      <c r="BM120" s="297" t="s">
        <v>1644</v>
      </c>
    </row>
    <row r="121" spans="2:65" s="339" customFormat="1" ht="24" customHeight="1" x14ac:dyDescent="0.2">
      <c r="B121" s="229"/>
      <c r="C121" s="288" t="s">
        <v>57</v>
      </c>
      <c r="D121" s="288" t="s">
        <v>1257</v>
      </c>
      <c r="E121" s="289" t="s">
        <v>1645</v>
      </c>
      <c r="F121" s="290" t="s">
        <v>1646</v>
      </c>
      <c r="G121" s="291" t="s">
        <v>1358</v>
      </c>
      <c r="H121" s="292">
        <v>3</v>
      </c>
      <c r="I121" s="362"/>
      <c r="J121" s="293">
        <f>ROUND(I121*H121,2)</f>
        <v>0</v>
      </c>
      <c r="K121" s="290" t="s">
        <v>1260</v>
      </c>
      <c r="L121" s="229"/>
      <c r="M121" s="363" t="s">
        <v>259</v>
      </c>
      <c r="N121" s="294" t="s">
        <v>1219</v>
      </c>
      <c r="P121" s="295">
        <f>O121*H121</f>
        <v>0</v>
      </c>
      <c r="Q121" s="295">
        <v>0</v>
      </c>
      <c r="R121" s="295">
        <f>Q121*H121</f>
        <v>0</v>
      </c>
      <c r="S121" s="295">
        <v>0</v>
      </c>
      <c r="T121" s="295">
        <f>S121*H121</f>
        <v>0</v>
      </c>
      <c r="U121" s="296" t="s">
        <v>259</v>
      </c>
      <c r="AR121" s="297" t="s">
        <v>63</v>
      </c>
      <c r="AT121" s="297" t="s">
        <v>1257</v>
      </c>
      <c r="AU121" s="297" t="s">
        <v>55</v>
      </c>
      <c r="AY121" s="223" t="s">
        <v>1256</v>
      </c>
      <c r="BE121" s="298">
        <f>IF(N121="základní",J121,0)</f>
        <v>0</v>
      </c>
      <c r="BF121" s="298">
        <f>IF(N121="snížená",J121,0)</f>
        <v>0</v>
      </c>
      <c r="BG121" s="298">
        <f>IF(N121="zákl. přenesená",J121,0)</f>
        <v>0</v>
      </c>
      <c r="BH121" s="298">
        <f>IF(N121="sníž. přenesená",J121,0)</f>
        <v>0</v>
      </c>
      <c r="BI121" s="298">
        <f>IF(N121="nulová",J121,0)</f>
        <v>0</v>
      </c>
      <c r="BJ121" s="223" t="s">
        <v>55</v>
      </c>
      <c r="BK121" s="298">
        <f>ROUND(I121*H121,2)</f>
        <v>0</v>
      </c>
      <c r="BL121" s="223" t="s">
        <v>63</v>
      </c>
      <c r="BM121" s="297" t="s">
        <v>1647</v>
      </c>
    </row>
    <row r="122" spans="2:65" s="339" customFormat="1" ht="36" customHeight="1" x14ac:dyDescent="0.2">
      <c r="B122" s="229"/>
      <c r="C122" s="299" t="s">
        <v>59</v>
      </c>
      <c r="D122" s="299" t="s">
        <v>1262</v>
      </c>
      <c r="E122" s="300" t="s">
        <v>1648</v>
      </c>
      <c r="F122" s="301" t="s">
        <v>1649</v>
      </c>
      <c r="G122" s="302" t="s">
        <v>197</v>
      </c>
      <c r="H122" s="303">
        <v>1</v>
      </c>
      <c r="I122" s="364"/>
      <c r="J122" s="304">
        <f>ROUND(I122*H122,2)</f>
        <v>0</v>
      </c>
      <c r="K122" s="301" t="s">
        <v>259</v>
      </c>
      <c r="L122" s="305"/>
      <c r="M122" s="365" t="s">
        <v>259</v>
      </c>
      <c r="N122" s="306" t="s">
        <v>1219</v>
      </c>
      <c r="P122" s="295">
        <f>O122*H122</f>
        <v>0</v>
      </c>
      <c r="Q122" s="295">
        <v>0</v>
      </c>
      <c r="R122" s="295">
        <f>Q122*H122</f>
        <v>0</v>
      </c>
      <c r="S122" s="295">
        <v>0</v>
      </c>
      <c r="T122" s="295">
        <f>S122*H122</f>
        <v>0</v>
      </c>
      <c r="U122" s="296" t="s">
        <v>259</v>
      </c>
      <c r="AR122" s="297" t="s">
        <v>883</v>
      </c>
      <c r="AT122" s="297" t="s">
        <v>1262</v>
      </c>
      <c r="AU122" s="297" t="s">
        <v>55</v>
      </c>
      <c r="AY122" s="223" t="s">
        <v>1256</v>
      </c>
      <c r="BE122" s="298">
        <f>IF(N122="základní",J122,0)</f>
        <v>0</v>
      </c>
      <c r="BF122" s="298">
        <f>IF(N122="snížená",J122,0)</f>
        <v>0</v>
      </c>
      <c r="BG122" s="298">
        <f>IF(N122="zákl. přenesená",J122,0)</f>
        <v>0</v>
      </c>
      <c r="BH122" s="298">
        <f>IF(N122="sníž. přenesená",J122,0)</f>
        <v>0</v>
      </c>
      <c r="BI122" s="298">
        <f>IF(N122="nulová",J122,0)</f>
        <v>0</v>
      </c>
      <c r="BJ122" s="223" t="s">
        <v>55</v>
      </c>
      <c r="BK122" s="298">
        <f>ROUND(I122*H122,2)</f>
        <v>0</v>
      </c>
      <c r="BL122" s="223" t="s">
        <v>63</v>
      </c>
      <c r="BM122" s="297" t="s">
        <v>1650</v>
      </c>
    </row>
    <row r="123" spans="2:65" s="339" customFormat="1" ht="24" customHeight="1" x14ac:dyDescent="0.2">
      <c r="B123" s="229"/>
      <c r="C123" s="299" t="s">
        <v>63</v>
      </c>
      <c r="D123" s="299" t="s">
        <v>1262</v>
      </c>
      <c r="E123" s="300" t="s">
        <v>1651</v>
      </c>
      <c r="F123" s="301" t="s">
        <v>1652</v>
      </c>
      <c r="G123" s="302" t="s">
        <v>197</v>
      </c>
      <c r="H123" s="303">
        <v>1</v>
      </c>
      <c r="I123" s="364"/>
      <c r="J123" s="304">
        <f>ROUND(I123*H123,2)</f>
        <v>0</v>
      </c>
      <c r="K123" s="301" t="s">
        <v>259</v>
      </c>
      <c r="L123" s="305"/>
      <c r="M123" s="365" t="s">
        <v>259</v>
      </c>
      <c r="N123" s="306" t="s">
        <v>1219</v>
      </c>
      <c r="P123" s="295">
        <f>O123*H123</f>
        <v>0</v>
      </c>
      <c r="Q123" s="295">
        <v>0</v>
      </c>
      <c r="R123" s="295">
        <f>Q123*H123</f>
        <v>0</v>
      </c>
      <c r="S123" s="295">
        <v>0</v>
      </c>
      <c r="T123" s="295">
        <f>S123*H123</f>
        <v>0</v>
      </c>
      <c r="U123" s="296" t="s">
        <v>259</v>
      </c>
      <c r="AR123" s="297" t="s">
        <v>883</v>
      </c>
      <c r="AT123" s="297" t="s">
        <v>1262</v>
      </c>
      <c r="AU123" s="297" t="s">
        <v>55</v>
      </c>
      <c r="AY123" s="223" t="s">
        <v>1256</v>
      </c>
      <c r="BE123" s="298">
        <f>IF(N123="základní",J123,0)</f>
        <v>0</v>
      </c>
      <c r="BF123" s="298">
        <f>IF(N123="snížená",J123,0)</f>
        <v>0</v>
      </c>
      <c r="BG123" s="298">
        <f>IF(N123="zákl. přenesená",J123,0)</f>
        <v>0</v>
      </c>
      <c r="BH123" s="298">
        <f>IF(N123="sníž. přenesená",J123,0)</f>
        <v>0</v>
      </c>
      <c r="BI123" s="298">
        <f>IF(N123="nulová",J123,0)</f>
        <v>0</v>
      </c>
      <c r="BJ123" s="223" t="s">
        <v>55</v>
      </c>
      <c r="BK123" s="298">
        <f>ROUND(I123*H123,2)</f>
        <v>0</v>
      </c>
      <c r="BL123" s="223" t="s">
        <v>63</v>
      </c>
      <c r="BM123" s="297" t="s">
        <v>1653</v>
      </c>
    </row>
    <row r="124" spans="2:65" s="339" customFormat="1" ht="36" customHeight="1" x14ac:dyDescent="0.2">
      <c r="B124" s="229"/>
      <c r="C124" s="299" t="s">
        <v>65</v>
      </c>
      <c r="D124" s="299" t="s">
        <v>1262</v>
      </c>
      <c r="E124" s="300" t="s">
        <v>1654</v>
      </c>
      <c r="F124" s="301" t="s">
        <v>1655</v>
      </c>
      <c r="G124" s="302" t="s">
        <v>197</v>
      </c>
      <c r="H124" s="303">
        <v>1</v>
      </c>
      <c r="I124" s="364"/>
      <c r="J124" s="304">
        <f>ROUND(I124*H124,2)</f>
        <v>0</v>
      </c>
      <c r="K124" s="301" t="s">
        <v>259</v>
      </c>
      <c r="L124" s="305"/>
      <c r="M124" s="365" t="s">
        <v>259</v>
      </c>
      <c r="N124" s="306" t="s">
        <v>1219</v>
      </c>
      <c r="P124" s="295">
        <f>O124*H124</f>
        <v>0</v>
      </c>
      <c r="Q124" s="295">
        <v>0</v>
      </c>
      <c r="R124" s="295">
        <f>Q124*H124</f>
        <v>0</v>
      </c>
      <c r="S124" s="295">
        <v>0</v>
      </c>
      <c r="T124" s="295">
        <f>S124*H124</f>
        <v>0</v>
      </c>
      <c r="U124" s="296" t="s">
        <v>259</v>
      </c>
      <c r="AR124" s="297" t="s">
        <v>883</v>
      </c>
      <c r="AT124" s="297" t="s">
        <v>1262</v>
      </c>
      <c r="AU124" s="297" t="s">
        <v>55</v>
      </c>
      <c r="AY124" s="223" t="s">
        <v>1256</v>
      </c>
      <c r="BE124" s="298">
        <f>IF(N124="základní",J124,0)</f>
        <v>0</v>
      </c>
      <c r="BF124" s="298">
        <f>IF(N124="snížená",J124,0)</f>
        <v>0</v>
      </c>
      <c r="BG124" s="298">
        <f>IF(N124="zákl. přenesená",J124,0)</f>
        <v>0</v>
      </c>
      <c r="BH124" s="298">
        <f>IF(N124="sníž. přenesená",J124,0)</f>
        <v>0</v>
      </c>
      <c r="BI124" s="298">
        <f>IF(N124="nulová",J124,0)</f>
        <v>0</v>
      </c>
      <c r="BJ124" s="223" t="s">
        <v>55</v>
      </c>
      <c r="BK124" s="298">
        <f>ROUND(I124*H124,2)</f>
        <v>0</v>
      </c>
      <c r="BL124" s="223" t="s">
        <v>63</v>
      </c>
      <c r="BM124" s="297" t="s">
        <v>1656</v>
      </c>
    </row>
    <row r="125" spans="2:65" s="279" customFormat="1" ht="25.9" customHeight="1" x14ac:dyDescent="0.2">
      <c r="B125" s="278"/>
      <c r="D125" s="280" t="s">
        <v>1252</v>
      </c>
      <c r="E125" s="281" t="s">
        <v>1657</v>
      </c>
      <c r="F125" s="281" t="s">
        <v>1658</v>
      </c>
      <c r="I125" s="361"/>
      <c r="J125" s="282">
        <f>BK125</f>
        <v>0</v>
      </c>
      <c r="L125" s="278"/>
      <c r="M125" s="283"/>
      <c r="P125" s="284">
        <f>SUM(P126:P131)</f>
        <v>0</v>
      </c>
      <c r="R125" s="284">
        <f>SUM(R126:R131)</f>
        <v>1.9400000000000001E-3</v>
      </c>
      <c r="T125" s="284">
        <f>SUM(T126:T131)</f>
        <v>0</v>
      </c>
      <c r="U125" s="285"/>
      <c r="AR125" s="280" t="s">
        <v>55</v>
      </c>
      <c r="AT125" s="286" t="s">
        <v>1252</v>
      </c>
      <c r="AU125" s="286" t="s">
        <v>1255</v>
      </c>
      <c r="AY125" s="280" t="s">
        <v>1256</v>
      </c>
      <c r="BK125" s="287">
        <f>SUM(BK126:BK131)</f>
        <v>0</v>
      </c>
    </row>
    <row r="126" spans="2:65" s="339" customFormat="1" ht="24" customHeight="1" x14ac:dyDescent="0.2">
      <c r="B126" s="229"/>
      <c r="C126" s="288" t="s">
        <v>881</v>
      </c>
      <c r="D126" s="288" t="s">
        <v>1257</v>
      </c>
      <c r="E126" s="289" t="s">
        <v>1491</v>
      </c>
      <c r="F126" s="290" t="s">
        <v>1492</v>
      </c>
      <c r="G126" s="291" t="s">
        <v>217</v>
      </c>
      <c r="H126" s="292">
        <v>1</v>
      </c>
      <c r="I126" s="362"/>
      <c r="J126" s="293">
        <f t="shared" ref="J126:J131" si="0">ROUND(I126*H126,2)</f>
        <v>0</v>
      </c>
      <c r="K126" s="290" t="s">
        <v>1260</v>
      </c>
      <c r="L126" s="229"/>
      <c r="M126" s="363" t="s">
        <v>259</v>
      </c>
      <c r="N126" s="294" t="s">
        <v>1219</v>
      </c>
      <c r="P126" s="295">
        <f t="shared" ref="P126:P131" si="1">O126*H126</f>
        <v>0</v>
      </c>
      <c r="Q126" s="295">
        <v>0</v>
      </c>
      <c r="R126" s="295">
        <f t="shared" ref="R126:R131" si="2">Q126*H126</f>
        <v>0</v>
      </c>
      <c r="S126" s="295">
        <v>0</v>
      </c>
      <c r="T126" s="295">
        <f t="shared" ref="T126:T131" si="3">S126*H126</f>
        <v>0</v>
      </c>
      <c r="U126" s="296" t="s">
        <v>259</v>
      </c>
      <c r="AR126" s="297" t="s">
        <v>63</v>
      </c>
      <c r="AT126" s="297" t="s">
        <v>1257</v>
      </c>
      <c r="AU126" s="297" t="s">
        <v>55</v>
      </c>
      <c r="AY126" s="223" t="s">
        <v>1256</v>
      </c>
      <c r="BE126" s="298">
        <f t="shared" ref="BE126:BE131" si="4">IF(N126="základní",J126,0)</f>
        <v>0</v>
      </c>
      <c r="BF126" s="298">
        <f t="shared" ref="BF126:BF131" si="5">IF(N126="snížená",J126,0)</f>
        <v>0</v>
      </c>
      <c r="BG126" s="298">
        <f t="shared" ref="BG126:BG131" si="6">IF(N126="zákl. přenesená",J126,0)</f>
        <v>0</v>
      </c>
      <c r="BH126" s="298">
        <f t="shared" ref="BH126:BH131" si="7">IF(N126="sníž. přenesená",J126,0)</f>
        <v>0</v>
      </c>
      <c r="BI126" s="298">
        <f t="shared" ref="BI126:BI131" si="8">IF(N126="nulová",J126,0)</f>
        <v>0</v>
      </c>
      <c r="BJ126" s="223" t="s">
        <v>55</v>
      </c>
      <c r="BK126" s="298">
        <f t="shared" ref="BK126:BK131" si="9">ROUND(I126*H126,2)</f>
        <v>0</v>
      </c>
      <c r="BL126" s="223" t="s">
        <v>63</v>
      </c>
      <c r="BM126" s="297" t="s">
        <v>1659</v>
      </c>
    </row>
    <row r="127" spans="2:65" s="339" customFormat="1" ht="16.5" customHeight="1" x14ac:dyDescent="0.2">
      <c r="B127" s="229"/>
      <c r="C127" s="299" t="s">
        <v>882</v>
      </c>
      <c r="D127" s="299" t="s">
        <v>1262</v>
      </c>
      <c r="E127" s="300" t="s">
        <v>1660</v>
      </c>
      <c r="F127" s="301" t="s">
        <v>1661</v>
      </c>
      <c r="G127" s="302" t="s">
        <v>217</v>
      </c>
      <c r="H127" s="303">
        <v>1</v>
      </c>
      <c r="I127" s="364"/>
      <c r="J127" s="304">
        <f t="shared" si="0"/>
        <v>0</v>
      </c>
      <c r="K127" s="301" t="s">
        <v>1260</v>
      </c>
      <c r="L127" s="305"/>
      <c r="M127" s="365" t="s">
        <v>259</v>
      </c>
      <c r="N127" s="306" t="s">
        <v>1219</v>
      </c>
      <c r="P127" s="295">
        <f t="shared" si="1"/>
        <v>0</v>
      </c>
      <c r="Q127" s="295">
        <v>5.0000000000000001E-4</v>
      </c>
      <c r="R127" s="295">
        <f t="shared" si="2"/>
        <v>5.0000000000000001E-4</v>
      </c>
      <c r="S127" s="295">
        <v>0</v>
      </c>
      <c r="T127" s="295">
        <f t="shared" si="3"/>
        <v>0</v>
      </c>
      <c r="U127" s="296" t="s">
        <v>259</v>
      </c>
      <c r="AR127" s="297" t="s">
        <v>883</v>
      </c>
      <c r="AT127" s="297" t="s">
        <v>1262</v>
      </c>
      <c r="AU127" s="297" t="s">
        <v>55</v>
      </c>
      <c r="AY127" s="223" t="s">
        <v>1256</v>
      </c>
      <c r="BE127" s="298">
        <f t="shared" si="4"/>
        <v>0</v>
      </c>
      <c r="BF127" s="298">
        <f t="shared" si="5"/>
        <v>0</v>
      </c>
      <c r="BG127" s="298">
        <f t="shared" si="6"/>
        <v>0</v>
      </c>
      <c r="BH127" s="298">
        <f t="shared" si="7"/>
        <v>0</v>
      </c>
      <c r="BI127" s="298">
        <f t="shared" si="8"/>
        <v>0</v>
      </c>
      <c r="BJ127" s="223" t="s">
        <v>55</v>
      </c>
      <c r="BK127" s="298">
        <f t="shared" si="9"/>
        <v>0</v>
      </c>
      <c r="BL127" s="223" t="s">
        <v>63</v>
      </c>
      <c r="BM127" s="297" t="s">
        <v>1662</v>
      </c>
    </row>
    <row r="128" spans="2:65" s="339" customFormat="1" ht="16.5" customHeight="1" x14ac:dyDescent="0.2">
      <c r="B128" s="229"/>
      <c r="C128" s="288" t="s">
        <v>883</v>
      </c>
      <c r="D128" s="288" t="s">
        <v>1257</v>
      </c>
      <c r="E128" s="289" t="s">
        <v>1663</v>
      </c>
      <c r="F128" s="290" t="s">
        <v>1664</v>
      </c>
      <c r="G128" s="291" t="s">
        <v>217</v>
      </c>
      <c r="H128" s="292">
        <v>1</v>
      </c>
      <c r="I128" s="362"/>
      <c r="J128" s="293">
        <f t="shared" si="0"/>
        <v>0</v>
      </c>
      <c r="K128" s="290" t="s">
        <v>1260</v>
      </c>
      <c r="L128" s="229"/>
      <c r="M128" s="363" t="s">
        <v>259</v>
      </c>
      <c r="N128" s="294" t="s">
        <v>1219</v>
      </c>
      <c r="P128" s="295">
        <f t="shared" si="1"/>
        <v>0</v>
      </c>
      <c r="Q128" s="295">
        <v>0</v>
      </c>
      <c r="R128" s="295">
        <f t="shared" si="2"/>
        <v>0</v>
      </c>
      <c r="S128" s="295">
        <v>0</v>
      </c>
      <c r="T128" s="295">
        <f t="shared" si="3"/>
        <v>0</v>
      </c>
      <c r="U128" s="296" t="s">
        <v>259</v>
      </c>
      <c r="AR128" s="297" t="s">
        <v>63</v>
      </c>
      <c r="AT128" s="297" t="s">
        <v>1257</v>
      </c>
      <c r="AU128" s="297" t="s">
        <v>55</v>
      </c>
      <c r="AY128" s="223" t="s">
        <v>1256</v>
      </c>
      <c r="BE128" s="298">
        <f t="shared" si="4"/>
        <v>0</v>
      </c>
      <c r="BF128" s="298">
        <f t="shared" si="5"/>
        <v>0</v>
      </c>
      <c r="BG128" s="298">
        <f t="shared" si="6"/>
        <v>0</v>
      </c>
      <c r="BH128" s="298">
        <f t="shared" si="7"/>
        <v>0</v>
      </c>
      <c r="BI128" s="298">
        <f t="shared" si="8"/>
        <v>0</v>
      </c>
      <c r="BJ128" s="223" t="s">
        <v>55</v>
      </c>
      <c r="BK128" s="298">
        <f t="shared" si="9"/>
        <v>0</v>
      </c>
      <c r="BL128" s="223" t="s">
        <v>63</v>
      </c>
      <c r="BM128" s="297" t="s">
        <v>1665</v>
      </c>
    </row>
    <row r="129" spans="2:65" s="339" customFormat="1" ht="16.5" customHeight="1" x14ac:dyDescent="0.2">
      <c r="B129" s="229"/>
      <c r="C129" s="299" t="s">
        <v>1286</v>
      </c>
      <c r="D129" s="299" t="s">
        <v>1262</v>
      </c>
      <c r="E129" s="300" t="s">
        <v>1666</v>
      </c>
      <c r="F129" s="301" t="s">
        <v>1667</v>
      </c>
      <c r="G129" s="302" t="s">
        <v>217</v>
      </c>
      <c r="H129" s="303">
        <v>1</v>
      </c>
      <c r="I129" s="364"/>
      <c r="J129" s="304">
        <f t="shared" si="0"/>
        <v>0</v>
      </c>
      <c r="K129" s="301" t="s">
        <v>1260</v>
      </c>
      <c r="L129" s="305"/>
      <c r="M129" s="365" t="s">
        <v>259</v>
      </c>
      <c r="N129" s="306" t="s">
        <v>1219</v>
      </c>
      <c r="P129" s="295">
        <f t="shared" si="1"/>
        <v>0</v>
      </c>
      <c r="Q129" s="295">
        <v>2.4000000000000001E-4</v>
      </c>
      <c r="R129" s="295">
        <f t="shared" si="2"/>
        <v>2.4000000000000001E-4</v>
      </c>
      <c r="S129" s="295">
        <v>0</v>
      </c>
      <c r="T129" s="295">
        <f t="shared" si="3"/>
        <v>0</v>
      </c>
      <c r="U129" s="296" t="s">
        <v>259</v>
      </c>
      <c r="AR129" s="297" t="s">
        <v>883</v>
      </c>
      <c r="AT129" s="297" t="s">
        <v>1262</v>
      </c>
      <c r="AU129" s="297" t="s">
        <v>55</v>
      </c>
      <c r="AY129" s="223" t="s">
        <v>1256</v>
      </c>
      <c r="BE129" s="298">
        <f t="shared" si="4"/>
        <v>0</v>
      </c>
      <c r="BF129" s="298">
        <f t="shared" si="5"/>
        <v>0</v>
      </c>
      <c r="BG129" s="298">
        <f t="shared" si="6"/>
        <v>0</v>
      </c>
      <c r="BH129" s="298">
        <f t="shared" si="7"/>
        <v>0</v>
      </c>
      <c r="BI129" s="298">
        <f t="shared" si="8"/>
        <v>0</v>
      </c>
      <c r="BJ129" s="223" t="s">
        <v>55</v>
      </c>
      <c r="BK129" s="298">
        <f t="shared" si="9"/>
        <v>0</v>
      </c>
      <c r="BL129" s="223" t="s">
        <v>63</v>
      </c>
      <c r="BM129" s="297" t="s">
        <v>1668</v>
      </c>
    </row>
    <row r="130" spans="2:65" s="339" customFormat="1" ht="24" customHeight="1" x14ac:dyDescent="0.2">
      <c r="B130" s="229"/>
      <c r="C130" s="288" t="s">
        <v>1290</v>
      </c>
      <c r="D130" s="288" t="s">
        <v>1257</v>
      </c>
      <c r="E130" s="289" t="s">
        <v>1431</v>
      </c>
      <c r="F130" s="290" t="s">
        <v>1432</v>
      </c>
      <c r="G130" s="291" t="s">
        <v>185</v>
      </c>
      <c r="H130" s="292">
        <v>10</v>
      </c>
      <c r="I130" s="362"/>
      <c r="J130" s="293">
        <f t="shared" si="0"/>
        <v>0</v>
      </c>
      <c r="K130" s="290" t="s">
        <v>1260</v>
      </c>
      <c r="L130" s="229"/>
      <c r="M130" s="363" t="s">
        <v>259</v>
      </c>
      <c r="N130" s="294" t="s">
        <v>1219</v>
      </c>
      <c r="P130" s="295">
        <f t="shared" si="1"/>
        <v>0</v>
      </c>
      <c r="Q130" s="295">
        <v>0</v>
      </c>
      <c r="R130" s="295">
        <f t="shared" si="2"/>
        <v>0</v>
      </c>
      <c r="S130" s="295">
        <v>0</v>
      </c>
      <c r="T130" s="295">
        <f t="shared" si="3"/>
        <v>0</v>
      </c>
      <c r="U130" s="296" t="s">
        <v>259</v>
      </c>
      <c r="AR130" s="297" t="s">
        <v>63</v>
      </c>
      <c r="AT130" s="297" t="s">
        <v>1257</v>
      </c>
      <c r="AU130" s="297" t="s">
        <v>55</v>
      </c>
      <c r="AY130" s="223" t="s">
        <v>1256</v>
      </c>
      <c r="BE130" s="298">
        <f t="shared" si="4"/>
        <v>0</v>
      </c>
      <c r="BF130" s="298">
        <f t="shared" si="5"/>
        <v>0</v>
      </c>
      <c r="BG130" s="298">
        <f t="shared" si="6"/>
        <v>0</v>
      </c>
      <c r="BH130" s="298">
        <f t="shared" si="7"/>
        <v>0</v>
      </c>
      <c r="BI130" s="298">
        <f t="shared" si="8"/>
        <v>0</v>
      </c>
      <c r="BJ130" s="223" t="s">
        <v>55</v>
      </c>
      <c r="BK130" s="298">
        <f t="shared" si="9"/>
        <v>0</v>
      </c>
      <c r="BL130" s="223" t="s">
        <v>63</v>
      </c>
      <c r="BM130" s="297" t="s">
        <v>1669</v>
      </c>
    </row>
    <row r="131" spans="2:65" s="339" customFormat="1" ht="16.5" customHeight="1" x14ac:dyDescent="0.2">
      <c r="B131" s="229"/>
      <c r="C131" s="299" t="s">
        <v>1296</v>
      </c>
      <c r="D131" s="299" t="s">
        <v>1262</v>
      </c>
      <c r="E131" s="300" t="s">
        <v>1434</v>
      </c>
      <c r="F131" s="301" t="s">
        <v>1435</v>
      </c>
      <c r="G131" s="302" t="s">
        <v>185</v>
      </c>
      <c r="H131" s="303">
        <v>10</v>
      </c>
      <c r="I131" s="364"/>
      <c r="J131" s="304">
        <f t="shared" si="0"/>
        <v>0</v>
      </c>
      <c r="K131" s="301" t="s">
        <v>1260</v>
      </c>
      <c r="L131" s="305"/>
      <c r="M131" s="366" t="s">
        <v>259</v>
      </c>
      <c r="N131" s="311" t="s">
        <v>1219</v>
      </c>
      <c r="O131" s="367"/>
      <c r="P131" s="312">
        <f t="shared" si="1"/>
        <v>0</v>
      </c>
      <c r="Q131" s="312">
        <v>1.2E-4</v>
      </c>
      <c r="R131" s="312">
        <f t="shared" si="2"/>
        <v>1.2000000000000001E-3</v>
      </c>
      <c r="S131" s="312">
        <v>0</v>
      </c>
      <c r="T131" s="312">
        <f t="shared" si="3"/>
        <v>0</v>
      </c>
      <c r="U131" s="313" t="s">
        <v>259</v>
      </c>
      <c r="AR131" s="297" t="s">
        <v>883</v>
      </c>
      <c r="AT131" s="297" t="s">
        <v>1262</v>
      </c>
      <c r="AU131" s="297" t="s">
        <v>55</v>
      </c>
      <c r="AY131" s="223" t="s">
        <v>1256</v>
      </c>
      <c r="BE131" s="298">
        <f t="shared" si="4"/>
        <v>0</v>
      </c>
      <c r="BF131" s="298">
        <f t="shared" si="5"/>
        <v>0</v>
      </c>
      <c r="BG131" s="298">
        <f t="shared" si="6"/>
        <v>0</v>
      </c>
      <c r="BH131" s="298">
        <f t="shared" si="7"/>
        <v>0</v>
      </c>
      <c r="BI131" s="298">
        <f t="shared" si="8"/>
        <v>0</v>
      </c>
      <c r="BJ131" s="223" t="s">
        <v>55</v>
      </c>
      <c r="BK131" s="298">
        <f t="shared" si="9"/>
        <v>0</v>
      </c>
      <c r="BL131" s="223" t="s">
        <v>63</v>
      </c>
      <c r="BM131" s="297" t="s">
        <v>1670</v>
      </c>
    </row>
    <row r="132" spans="2:65" s="339" customFormat="1" ht="6.95" customHeight="1" x14ac:dyDescent="0.2">
      <c r="B132" s="252"/>
      <c r="C132" s="253"/>
      <c r="D132" s="253"/>
      <c r="E132" s="253"/>
      <c r="F132" s="253"/>
      <c r="G132" s="253"/>
      <c r="H132" s="253"/>
      <c r="I132" s="356"/>
      <c r="J132" s="253"/>
      <c r="K132" s="253"/>
      <c r="L132" s="229"/>
    </row>
  </sheetData>
  <sheetProtection algorithmName="SHA-512" hashValue="guelKOcDdpz9AR0+HL6LYPS60Rw9xlRZxGl4BkM5S3ZslmNzQW8MMmrm+fcajvmuRdJbKgk+B7thbMfGJdpWoA==" saltValue="4LV4mdFF974JBNRLhrZy41HrLjrnHbFVkpyIez9uDR/NWlZ/AhGuiETeim8pJ+YO20imN57/SUa1wuKSU3wLJA==" spinCount="100000" sheet="1" objects="1" scenarios="1" formatColumns="0" formatRows="0" autoFilter="0"/>
  <autoFilter ref="C117:K13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59</vt:i4>
      </vt:variant>
    </vt:vector>
  </HeadingPairs>
  <TitlesOfParts>
    <vt:vector size="73" baseType="lpstr">
      <vt:lpstr>Pokyny pro vyplnění</vt:lpstr>
      <vt:lpstr>VzorPolozky</vt:lpstr>
      <vt:lpstr>INFO</vt:lpstr>
      <vt:lpstr>Rekapitulace</vt:lpstr>
      <vt:lpstr>Rozpočet Pol způsobilé</vt:lpstr>
      <vt:lpstr>1,2-ZTI UT způsobilé n.</vt:lpstr>
      <vt:lpstr>3-SIL - Vnější ochrana před ble</vt:lpstr>
      <vt:lpstr>3-SIL - Revize</vt:lpstr>
      <vt:lpstr>3-SIL - Připojení VZT jednot</vt:lpstr>
      <vt:lpstr>3-SIL - Elektroinstalace v kote</vt:lpstr>
      <vt:lpstr> 4-VZT způsobilé</vt:lpstr>
      <vt:lpstr>Rozpočet Pol nezpůsobilé</vt:lpstr>
      <vt:lpstr>1,2-ZTI UT nezpůsobilé</vt:lpstr>
      <vt:lpstr>3-SIL - Elektroinstalace v ...n</vt:lpstr>
      <vt:lpstr>Rekapitulace!CelkemDPHVypocet</vt:lpstr>
      <vt:lpstr>Rekapitulace!CenaCelkem</vt:lpstr>
      <vt:lpstr>Rekapitulace!CenaCelkemBezDPH</vt:lpstr>
      <vt:lpstr>Rekapitulace!CenaCelkemVypocet</vt:lpstr>
      <vt:lpstr>Rekapitulace!cisloobjektu</vt:lpstr>
      <vt:lpstr>Rekapitulace!CisloStavby</vt:lpstr>
      <vt:lpstr>Rekapitulace!CisloStavebnihoRozpoctu</vt:lpstr>
      <vt:lpstr>Rekapitulace!dadresa</vt:lpstr>
      <vt:lpstr>Rekapitulace!DIČ</vt:lpstr>
      <vt:lpstr>Rekapitulace!dmisto</vt:lpstr>
      <vt:lpstr>Rekapitulace!DPHSni</vt:lpstr>
      <vt:lpstr>Rekapitulace!DPHZakl</vt:lpstr>
      <vt:lpstr>Rekapitulace!dpsc</vt:lpstr>
      <vt:lpstr>Rekapitulace!IČO</vt:lpstr>
      <vt:lpstr>Rekapitulace!Mena</vt:lpstr>
      <vt:lpstr>Rekapitulace!MistoStavby</vt:lpstr>
      <vt:lpstr>Rekapitulace!nazevobjektu</vt:lpstr>
      <vt:lpstr>Rekapitulace!NazevStavby</vt:lpstr>
      <vt:lpstr>Rekapitulace!NazevStavebnihoRozpoctu</vt:lpstr>
      <vt:lpstr>' 4-VZT způsobilé'!Názvy_tisku</vt:lpstr>
      <vt:lpstr>'1,2-ZTI UT nezpůsobilé'!Názvy_tisku</vt:lpstr>
      <vt:lpstr>'1,2-ZTI UT způsobilé n.'!Názvy_tisku</vt:lpstr>
      <vt:lpstr>'3-SIL - Elektroinstalace v ...n'!Názvy_tisku</vt:lpstr>
      <vt:lpstr>'3-SIL - Elektroinstalace v kote'!Názvy_tisku</vt:lpstr>
      <vt:lpstr>'3-SIL - Připojení VZT jednot'!Názvy_tisku</vt:lpstr>
      <vt:lpstr>'3-SIL - Revize'!Názvy_tisku</vt:lpstr>
      <vt:lpstr>'3-SIL - Vnější ochrana před ble'!Názvy_tisku</vt:lpstr>
      <vt:lpstr>Rekapitulace!oadresa</vt:lpstr>
      <vt:lpstr>Rekapitulace!Objednatel</vt:lpstr>
      <vt:lpstr>Rekapitulace!Objekt</vt:lpstr>
      <vt:lpstr>'3-SIL - Elektroinstalace v ...n'!Oblast_tisku</vt:lpstr>
      <vt:lpstr>'3-SIL - Elektroinstalace v kote'!Oblast_tisku</vt:lpstr>
      <vt:lpstr>'3-SIL - Připojení VZT jednot'!Oblast_tisku</vt:lpstr>
      <vt:lpstr>'3-SIL - Revize'!Oblast_tisku</vt:lpstr>
      <vt:lpstr>'3-SIL - Vnější ochrana před ble'!Oblast_tisku</vt:lpstr>
      <vt:lpstr>Rekapitulace!Oblast_tisku</vt:lpstr>
      <vt:lpstr>'Rozpočet Pol nezpůsobilé'!Oblast_tisku</vt:lpstr>
      <vt:lpstr>'Rozpočet Pol způsobilé'!Oblast_tisku</vt:lpstr>
      <vt:lpstr>Rekapitulace!odic</vt:lpstr>
      <vt:lpstr>Rekapitulace!oico</vt:lpstr>
      <vt:lpstr>Rekapitulace!omisto</vt:lpstr>
      <vt:lpstr>Rekapitulace!onazev</vt:lpstr>
      <vt:lpstr>Rekapitulace!opsc</vt:lpstr>
      <vt:lpstr>Rekapitulace!padresa</vt:lpstr>
      <vt:lpstr>Rekapitulace!pdic</vt:lpstr>
      <vt:lpstr>Rekapitulace!pico</vt:lpstr>
      <vt:lpstr>Rekapitulace!pmisto</vt:lpstr>
      <vt:lpstr>Rekapitulace!PoptavkaID</vt:lpstr>
      <vt:lpstr>Rekapitulace!pPSC</vt:lpstr>
      <vt:lpstr>Rekapitulace!Projektant</vt:lpstr>
      <vt:lpstr>Rekapitulace!SazbaDPH1</vt:lpstr>
      <vt:lpstr>Rekapitulace!SazbaDPH2</vt:lpstr>
      <vt:lpstr>Rekapitulace!Vypracoval</vt:lpstr>
      <vt:lpstr>Rekapitulace!ZakladDPHSni</vt:lpstr>
      <vt:lpstr>Rekapitulace!ZakladDPHSniVypocet</vt:lpstr>
      <vt:lpstr>Rekapitulace!ZakladDPHZakl</vt:lpstr>
      <vt:lpstr>Rekapitulace!ZakladDPHZaklVypocet</vt:lpstr>
      <vt:lpstr>Rekapitulace!Zaokrouhleni</vt:lpstr>
      <vt:lpstr>Rekapitulace!Zhotovitel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Pazdera Martin</dc:creator>
  <cp:lastModifiedBy>Ivana Pavliskova</cp:lastModifiedBy>
  <cp:lastPrinted>2014-02-28T09:52:57Z</cp:lastPrinted>
  <dcterms:created xsi:type="dcterms:W3CDTF">2009-04-08T07:15:50Z</dcterms:created>
  <dcterms:modified xsi:type="dcterms:W3CDTF">2021-05-04T05:35:34Z</dcterms:modified>
</cp:coreProperties>
</file>