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21_078_AKCE Stavební úpravy Mis music\"/>
    </mc:Choice>
  </mc:AlternateContent>
  <bookViews>
    <workbookView xWindow="3510" yWindow="135" windowWidth="22245" windowHeight="15465" activeTab="1"/>
  </bookViews>
  <sheets>
    <sheet name="Rekapitulace stavby" sheetId="1" r:id="rId1"/>
    <sheet name="2021005 - Stavební úpravy..." sheetId="2" r:id="rId2"/>
    <sheet name="Pokyny pro vyplnění" sheetId="3" r:id="rId3"/>
  </sheets>
  <definedNames>
    <definedName name="_xlnm._FilterDatabase" localSheetId="1" hidden="1">'2021005 - Stavební úpravy...'!$C$90:$K$324</definedName>
    <definedName name="_xlnm.Print_Titles" localSheetId="1">'2021005 - Stavební úpravy...'!$90:$90</definedName>
    <definedName name="_xlnm.Print_Titles" localSheetId="0">'Rekapitulace stavby'!$49:$49</definedName>
    <definedName name="_xlnm.Print_Area" localSheetId="1">'2021005 - Stavební úpravy...'!$C$4:$J$34,'2021005 - Stavební úpravy...'!$C$40:$J$74,'2021005 - Stavební úpravy...'!$C$80:$K$324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</workbook>
</file>

<file path=xl/calcChain.xml><?xml version="1.0" encoding="utf-8"?>
<calcChain xmlns="http://schemas.openxmlformats.org/spreadsheetml/2006/main">
  <c r="AY52" i="1" l="1"/>
  <c r="AX52" i="1"/>
  <c r="BI324" i="2"/>
  <c r="BH324" i="2"/>
  <c r="BG324" i="2"/>
  <c r="BF324" i="2"/>
  <c r="T324" i="2"/>
  <c r="T323" i="2" s="1"/>
  <c r="T322" i="2" s="1"/>
  <c r="R324" i="2"/>
  <c r="R323" i="2" s="1"/>
  <c r="R322" i="2" s="1"/>
  <c r="P324" i="2"/>
  <c r="P323" i="2"/>
  <c r="P322" i="2"/>
  <c r="BK324" i="2"/>
  <c r="BK323" i="2" s="1"/>
  <c r="J324" i="2"/>
  <c r="BE324" i="2" s="1"/>
  <c r="BI321" i="2"/>
  <c r="BH321" i="2"/>
  <c r="BG321" i="2"/>
  <c r="BF321" i="2"/>
  <c r="T321" i="2"/>
  <c r="R321" i="2"/>
  <c r="P321" i="2"/>
  <c r="BK321" i="2"/>
  <c r="J321" i="2"/>
  <c r="BE321" i="2"/>
  <c r="BI320" i="2"/>
  <c r="BH320" i="2"/>
  <c r="BG320" i="2"/>
  <c r="BF320" i="2"/>
  <c r="T320" i="2"/>
  <c r="T313" i="2" s="1"/>
  <c r="R320" i="2"/>
  <c r="P320" i="2"/>
  <c r="BK320" i="2"/>
  <c r="J320" i="2"/>
  <c r="BE320" i="2" s="1"/>
  <c r="BI314" i="2"/>
  <c r="BH314" i="2"/>
  <c r="BG314" i="2"/>
  <c r="BF314" i="2"/>
  <c r="T314" i="2"/>
  <c r="R314" i="2"/>
  <c r="R313" i="2" s="1"/>
  <c r="P314" i="2"/>
  <c r="P313" i="2" s="1"/>
  <c r="BK314" i="2"/>
  <c r="BK313" i="2"/>
  <c r="J313" i="2" s="1"/>
  <c r="J71" i="2" s="1"/>
  <c r="J314" i="2"/>
  <c r="BE314" i="2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10" i="2"/>
  <c r="BH310" i="2"/>
  <c r="BG310" i="2"/>
  <c r="BF310" i="2"/>
  <c r="T310" i="2"/>
  <c r="T309" i="2" s="1"/>
  <c r="R310" i="2"/>
  <c r="R309" i="2"/>
  <c r="P310" i="2"/>
  <c r="P309" i="2"/>
  <c r="BK310" i="2"/>
  <c r="BK309" i="2" s="1"/>
  <c r="J309" i="2" s="1"/>
  <c r="J70" i="2" s="1"/>
  <c r="J310" i="2"/>
  <c r="BE310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T285" i="2" s="1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/>
  <c r="BI293" i="2"/>
  <c r="BH293" i="2"/>
  <c r="BG293" i="2"/>
  <c r="BF293" i="2"/>
  <c r="T293" i="2"/>
  <c r="R293" i="2"/>
  <c r="P293" i="2"/>
  <c r="BK293" i="2"/>
  <c r="J293" i="2"/>
  <c r="BE293" i="2" s="1"/>
  <c r="BI286" i="2"/>
  <c r="BH286" i="2"/>
  <c r="BG286" i="2"/>
  <c r="BF286" i="2"/>
  <c r="T286" i="2"/>
  <c r="R286" i="2"/>
  <c r="R285" i="2"/>
  <c r="P286" i="2"/>
  <c r="P285" i="2" s="1"/>
  <c r="BK286" i="2"/>
  <c r="BK285" i="2" s="1"/>
  <c r="J285" i="2" s="1"/>
  <c r="J69" i="2" s="1"/>
  <c r="J286" i="2"/>
  <c r="BE286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BK275" i="2" s="1"/>
  <c r="J275" i="2" s="1"/>
  <c r="J68" i="2" s="1"/>
  <c r="J279" i="2"/>
  <c r="BE279" i="2"/>
  <c r="BI278" i="2"/>
  <c r="BH278" i="2"/>
  <c r="BG278" i="2"/>
  <c r="BF278" i="2"/>
  <c r="T278" i="2"/>
  <c r="R278" i="2"/>
  <c r="P278" i="2"/>
  <c r="BK278" i="2"/>
  <c r="J278" i="2"/>
  <c r="BE278" i="2"/>
  <c r="BI277" i="2"/>
  <c r="BH277" i="2"/>
  <c r="BG277" i="2"/>
  <c r="BF277" i="2"/>
  <c r="T277" i="2"/>
  <c r="T275" i="2" s="1"/>
  <c r="R277" i="2"/>
  <c r="P277" i="2"/>
  <c r="BK277" i="2"/>
  <c r="J277" i="2"/>
  <c r="BE277" i="2" s="1"/>
  <c r="BI276" i="2"/>
  <c r="BH276" i="2"/>
  <c r="BG276" i="2"/>
  <c r="BF276" i="2"/>
  <c r="T276" i="2"/>
  <c r="R276" i="2"/>
  <c r="R275" i="2" s="1"/>
  <c r="P276" i="2"/>
  <c r="P275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P266" i="2" s="1"/>
  <c r="BK269" i="2"/>
  <c r="J269" i="2"/>
  <c r="BE269" i="2" s="1"/>
  <c r="BI267" i="2"/>
  <c r="BH267" i="2"/>
  <c r="BG267" i="2"/>
  <c r="BF267" i="2"/>
  <c r="T267" i="2"/>
  <c r="T266" i="2" s="1"/>
  <c r="R267" i="2"/>
  <c r="R266" i="2"/>
  <c r="P267" i="2"/>
  <c r="BK267" i="2"/>
  <c r="BK266" i="2" s="1"/>
  <c r="J266" i="2" s="1"/>
  <c r="J67" i="2" s="1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T257" i="2" s="1"/>
  <c r="R258" i="2"/>
  <c r="R257" i="2" s="1"/>
  <c r="P258" i="2"/>
  <c r="P257" i="2" s="1"/>
  <c r="BK258" i="2"/>
  <c r="BK257" i="2" s="1"/>
  <c r="J257" i="2" s="1"/>
  <c r="J66" i="2" s="1"/>
  <c r="J258" i="2"/>
  <c r="BE258" i="2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/>
  <c r="BI250" i="2"/>
  <c r="BH250" i="2"/>
  <c r="BG250" i="2"/>
  <c r="BF250" i="2"/>
  <c r="T250" i="2"/>
  <c r="T247" i="2" s="1"/>
  <c r="R250" i="2"/>
  <c r="P250" i="2"/>
  <c r="BK250" i="2"/>
  <c r="J250" i="2"/>
  <c r="BE250" i="2"/>
  <c r="BI248" i="2"/>
  <c r="BH248" i="2"/>
  <c r="BG248" i="2"/>
  <c r="BF248" i="2"/>
  <c r="T248" i="2"/>
  <c r="R248" i="2"/>
  <c r="R247" i="2" s="1"/>
  <c r="P248" i="2"/>
  <c r="P247" i="2" s="1"/>
  <c r="BK248" i="2"/>
  <c r="BK247" i="2" s="1"/>
  <c r="J247" i="2" s="1"/>
  <c r="J65" i="2" s="1"/>
  <c r="J248" i="2"/>
  <c r="BE248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T216" i="2" s="1"/>
  <c r="R217" i="2"/>
  <c r="R216" i="2" s="1"/>
  <c r="P217" i="2"/>
  <c r="P216" i="2" s="1"/>
  <c r="BK217" i="2"/>
  <c r="BK216" i="2" s="1"/>
  <c r="J216" i="2" s="1"/>
  <c r="J64" i="2" s="1"/>
  <c r="J217" i="2"/>
  <c r="BE217" i="2"/>
  <c r="BI215" i="2"/>
  <c r="BH215" i="2"/>
  <c r="BG215" i="2"/>
  <c r="BF215" i="2"/>
  <c r="T215" i="2"/>
  <c r="R215" i="2"/>
  <c r="P215" i="2"/>
  <c r="P213" i="2" s="1"/>
  <c r="BK215" i="2"/>
  <c r="J215" i="2"/>
  <c r="BE215" i="2" s="1"/>
  <c r="BI214" i="2"/>
  <c r="BH214" i="2"/>
  <c r="BG214" i="2"/>
  <c r="BF214" i="2"/>
  <c r="T214" i="2"/>
  <c r="T213" i="2" s="1"/>
  <c r="R214" i="2"/>
  <c r="R213" i="2"/>
  <c r="P214" i="2"/>
  <c r="BK214" i="2"/>
  <c r="BK213" i="2" s="1"/>
  <c r="J213" i="2" s="1"/>
  <c r="J63" i="2" s="1"/>
  <c r="J214" i="2"/>
  <c r="BE214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T188" i="2" s="1"/>
  <c r="R189" i="2"/>
  <c r="R188" i="2" s="1"/>
  <c r="P189" i="2"/>
  <c r="P188" i="2" s="1"/>
  <c r="BK189" i="2"/>
  <c r="BK188" i="2" s="1"/>
  <c r="J188" i="2" s="1"/>
  <c r="J62" i="2" s="1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T174" i="2" s="1"/>
  <c r="R175" i="2"/>
  <c r="R174" i="2" s="1"/>
  <c r="P175" i="2"/>
  <c r="P174" i="2" s="1"/>
  <c r="BK175" i="2"/>
  <c r="BK174" i="2" s="1"/>
  <c r="J174" i="2" s="1"/>
  <c r="J61" i="2" s="1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R164" i="2" s="1"/>
  <c r="P167" i="2"/>
  <c r="BK167" i="2"/>
  <c r="J167" i="2"/>
  <c r="BE167" i="2" s="1"/>
  <c r="BI166" i="2"/>
  <c r="BH166" i="2"/>
  <c r="BG166" i="2"/>
  <c r="BF166" i="2"/>
  <c r="T166" i="2"/>
  <c r="R166" i="2"/>
  <c r="P166" i="2"/>
  <c r="P164" i="2" s="1"/>
  <c r="BK166" i="2"/>
  <c r="J166" i="2"/>
  <c r="BE166" i="2"/>
  <c r="BI165" i="2"/>
  <c r="BH165" i="2"/>
  <c r="BG165" i="2"/>
  <c r="BF165" i="2"/>
  <c r="T165" i="2"/>
  <c r="T164" i="2" s="1"/>
  <c r="T163" i="2" s="1"/>
  <c r="R165" i="2"/>
  <c r="P165" i="2"/>
  <c r="BK165" i="2"/>
  <c r="BK164" i="2" s="1"/>
  <c r="J165" i="2"/>
  <c r="BE165" i="2"/>
  <c r="BI162" i="2"/>
  <c r="BH162" i="2"/>
  <c r="BG162" i="2"/>
  <c r="BF162" i="2"/>
  <c r="T162" i="2"/>
  <c r="T161" i="2" s="1"/>
  <c r="R162" i="2"/>
  <c r="R161" i="2" s="1"/>
  <c r="P162" i="2"/>
  <c r="P161" i="2"/>
  <c r="BK162" i="2"/>
  <c r="BK161" i="2"/>
  <c r="J161" i="2" s="1"/>
  <c r="J58" i="2" s="1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T155" i="2" s="1"/>
  <c r="R157" i="2"/>
  <c r="P157" i="2"/>
  <c r="BK157" i="2"/>
  <c r="J157" i="2"/>
  <c r="BE157" i="2" s="1"/>
  <c r="BI156" i="2"/>
  <c r="BH156" i="2"/>
  <c r="BG156" i="2"/>
  <c r="BF156" i="2"/>
  <c r="T156" i="2"/>
  <c r="R156" i="2"/>
  <c r="R155" i="2" s="1"/>
  <c r="P156" i="2"/>
  <c r="P155" i="2" s="1"/>
  <c r="BK156" i="2"/>
  <c r="BK155" i="2" s="1"/>
  <c r="J155" i="2" s="1"/>
  <c r="J57" i="2" s="1"/>
  <c r="J156" i="2"/>
  <c r="BE156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T142" i="2" s="1"/>
  <c r="R144" i="2"/>
  <c r="P144" i="2"/>
  <c r="BK144" i="2"/>
  <c r="J144" i="2"/>
  <c r="BE144" i="2"/>
  <c r="BI143" i="2"/>
  <c r="BH143" i="2"/>
  <c r="BG143" i="2"/>
  <c r="BF143" i="2"/>
  <c r="T143" i="2"/>
  <c r="R143" i="2"/>
  <c r="R142" i="2" s="1"/>
  <c r="P143" i="2"/>
  <c r="P142" i="2" s="1"/>
  <c r="BK143" i="2"/>
  <c r="BK142" i="2" s="1"/>
  <c r="J142" i="2" s="1"/>
  <c r="J56" i="2" s="1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28" i="2"/>
  <c r="BH128" i="2"/>
  <c r="BG128" i="2"/>
  <c r="BF128" i="2"/>
  <c r="T128" i="2"/>
  <c r="R128" i="2"/>
  <c r="R108" i="2" s="1"/>
  <c r="P128" i="2"/>
  <c r="BK128" i="2"/>
  <c r="J128" i="2"/>
  <c r="BE128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T108" i="2" s="1"/>
  <c r="R119" i="2"/>
  <c r="P119" i="2"/>
  <c r="BK119" i="2"/>
  <c r="J119" i="2"/>
  <c r="BE119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P108" i="2" s="1"/>
  <c r="BK110" i="2"/>
  <c r="J110" i="2"/>
  <c r="BE110" i="2" s="1"/>
  <c r="BI109" i="2"/>
  <c r="BH109" i="2"/>
  <c r="BG109" i="2"/>
  <c r="BF109" i="2"/>
  <c r="T109" i="2"/>
  <c r="R109" i="2"/>
  <c r="P109" i="2"/>
  <c r="BK109" i="2"/>
  <c r="BK108" i="2" s="1"/>
  <c r="J108" i="2" s="1"/>
  <c r="J55" i="2" s="1"/>
  <c r="J109" i="2"/>
  <c r="BE109" i="2"/>
  <c r="BI104" i="2"/>
  <c r="BH104" i="2"/>
  <c r="BG104" i="2"/>
  <c r="BF104" i="2"/>
  <c r="T104" i="2"/>
  <c r="R104" i="2"/>
  <c r="P104" i="2"/>
  <c r="BK104" i="2"/>
  <c r="J104" i="2"/>
  <c r="BE104" i="2"/>
  <c r="BI100" i="2"/>
  <c r="F32" i="2" s="1"/>
  <c r="BD52" i="1" s="1"/>
  <c r="BD51" i="1" s="1"/>
  <c r="W30" i="1" s="1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BK93" i="2" s="1"/>
  <c r="J97" i="2"/>
  <c r="BE97" i="2"/>
  <c r="BI95" i="2"/>
  <c r="BH95" i="2"/>
  <c r="BG95" i="2"/>
  <c r="F30" i="2" s="1"/>
  <c r="BB52" i="1" s="1"/>
  <c r="BB51" i="1" s="1"/>
  <c r="BF95" i="2"/>
  <c r="T95" i="2"/>
  <c r="R95" i="2"/>
  <c r="P95" i="2"/>
  <c r="P93" i="2" s="1"/>
  <c r="BK95" i="2"/>
  <c r="J95" i="2"/>
  <c r="BE95" i="2"/>
  <c r="BI94" i="2"/>
  <c r="BH94" i="2"/>
  <c r="F31" i="2" s="1"/>
  <c r="BC52" i="1" s="1"/>
  <c r="BC51" i="1" s="1"/>
  <c r="BG94" i="2"/>
  <c r="BF94" i="2"/>
  <c r="F29" i="2" s="1"/>
  <c r="BA52" i="1" s="1"/>
  <c r="BA51" i="1" s="1"/>
  <c r="J29" i="2"/>
  <c r="AW52" i="1" s="1"/>
  <c r="T94" i="2"/>
  <c r="T93" i="2" s="1"/>
  <c r="T92" i="2" s="1"/>
  <c r="R94" i="2"/>
  <c r="R93" i="2"/>
  <c r="P94" i="2"/>
  <c r="BK94" i="2"/>
  <c r="J94" i="2"/>
  <c r="BE94" i="2" s="1"/>
  <c r="F87" i="2"/>
  <c r="F85" i="2"/>
  <c r="E83" i="2"/>
  <c r="F47" i="2"/>
  <c r="F45" i="2"/>
  <c r="E43" i="2"/>
  <c r="J19" i="2"/>
  <c r="E19" i="2"/>
  <c r="J87" i="2" s="1"/>
  <c r="J18" i="2"/>
  <c r="J16" i="2"/>
  <c r="E16" i="2"/>
  <c r="F88" i="2" s="1"/>
  <c r="J15" i="2"/>
  <c r="J10" i="2"/>
  <c r="J85" i="2" s="1"/>
  <c r="J45" i="2"/>
  <c r="AS51" i="1"/>
  <c r="L47" i="1"/>
  <c r="AM46" i="1"/>
  <c r="L46" i="1"/>
  <c r="AM44" i="1"/>
  <c r="L44" i="1"/>
  <c r="L42" i="1"/>
  <c r="L41" i="1"/>
  <c r="R163" i="2" l="1"/>
  <c r="W27" i="1"/>
  <c r="AW51" i="1"/>
  <c r="AK27" i="1" s="1"/>
  <c r="J323" i="2"/>
  <c r="J73" i="2" s="1"/>
  <c r="BK322" i="2"/>
  <c r="J322" i="2" s="1"/>
  <c r="J72" i="2" s="1"/>
  <c r="T91" i="2"/>
  <c r="P163" i="2"/>
  <c r="BK92" i="2"/>
  <c r="J93" i="2"/>
  <c r="J54" i="2" s="1"/>
  <c r="W29" i="1"/>
  <c r="AY51" i="1"/>
  <c r="P92" i="2"/>
  <c r="P91" i="2" s="1"/>
  <c r="AU52" i="1" s="1"/>
  <c r="AU51" i="1" s="1"/>
  <c r="J164" i="2"/>
  <c r="J60" i="2" s="1"/>
  <c r="BK163" i="2"/>
  <c r="J163" i="2" s="1"/>
  <c r="J59" i="2" s="1"/>
  <c r="J28" i="2"/>
  <c r="AV52" i="1" s="1"/>
  <c r="AT52" i="1" s="1"/>
  <c r="F28" i="2"/>
  <c r="AZ52" i="1" s="1"/>
  <c r="AZ51" i="1" s="1"/>
  <c r="W28" i="1"/>
  <c r="AX51" i="1"/>
  <c r="R92" i="2"/>
  <c r="R91" i="2" s="1"/>
  <c r="F48" i="2"/>
  <c r="J47" i="2"/>
  <c r="AV51" i="1" l="1"/>
  <c r="W26" i="1"/>
  <c r="J92" i="2"/>
  <c r="J53" i="2" s="1"/>
  <c r="BK91" i="2"/>
  <c r="J91" i="2" s="1"/>
  <c r="J25" i="2" l="1"/>
  <c r="J52" i="2"/>
  <c r="AK26" i="1"/>
  <c r="AT51" i="1"/>
  <c r="J34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<sst xmlns="http://schemas.openxmlformats.org/spreadsheetml/2006/main" count="3661" uniqueCount="1003">
  <si>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</si>
  <si>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</si>
  <si>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</si>
  <si>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</si>
  <si>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</si>
  <si>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</si>
  <si>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</si>
  <si>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{6117f9f8-fe8c-42b7-9980-4fcce2ac834a}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</si>
  <si>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</si>
  <si>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</si>
  <si>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</si>
  <si>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</si>
  <si>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</si>
  <si>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</si>
  <si>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</si>
  <si>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</si>
  <si>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</si>
  <si>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</si>
  <si>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</si>
  <si>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hygienického zařízení v První soukromé základní škole Mis music o.p.s. na ulici Obránců Míru č.p. 892 na</t>
  </si>
  <si>
    <t>KSO:</t>
  </si>
  <si>
    <t/>
  </si>
  <si>
    <t>CC-CZ:</t>
  </si>
  <si>
    <t>Místo:</t>
  </si>
  <si>
    <t xml:space="preserve">Kopřivnice </t>
  </si>
  <si>
    <t>Datum:</t>
  </si>
  <si>
    <t>5. 5. 2021</t>
  </si>
  <si>
    <t>Zadavatel:</t>
  </si>
  <si>
    <t>IČ:</t>
  </si>
  <si>
    <t>00298077</t>
  </si>
  <si>
    <t xml:space="preserve">Město Kopřivnice </t>
  </si>
  <si>
    <t>DIČ:</t>
  </si>
  <si>
    <t>CZ00298077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</si>
  <si>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</si>
  <si>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</si>
  <si>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</si>
  <si>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</si>
  <si>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</si>
  <si>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</si>
  <si>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</si>
  <si>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</si>
  <si>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</si>
  <si>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</si>
  <si>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</si>
  <si>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</si>
  <si>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</si>
  <si>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</si>
  <si>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</si>
  <si>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</si>
  <si>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</si>
  <si>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</si>
  <si>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</si>
  <si>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</si>
  <si>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</si>
  <si>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</si>
  <si>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</si>
  <si>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</si>
  <si>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</si>
  <si>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</si>
  <si>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</si>
  <si>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</si>
  <si>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</si>
  <si>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</si>
  <si>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</si>
  <si>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</si>
  <si>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</si>
  <si>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</si>
  <si>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</si>
  <si>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</si>
  <si>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</si>
  <si>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</si>
  <si>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</si>
  <si>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</si>
  <si>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</si>
  <si>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</si>
  <si>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</si>
  <si>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</si>
  <si>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</si>
  <si>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</si>
  <si>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</si>
  <si>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</si>
  <si>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</si>
  <si>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</si>
  <si>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</si>
  <si>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</si>
  <si>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</si>
  <si>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</si>
  <si>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</si>
  <si>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</si>
  <si>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</si>
  <si>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</si>
  <si>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</si>
  <si>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</si>
  <si>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</si>
  <si>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</si>
  <si>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</si>
  <si>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</si>
  <si>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</si>
  <si>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</si>
  <si>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</si>
  <si>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</si>
  <si>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</si>
  <si>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</si>
  <si>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</si>
  <si>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</si>
  <si>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</si>
  <si>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</si>
  <si>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</si>
  <si>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</si>
  <si>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</si>
  <si>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</si>
  <si>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</si>
  <si>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</si>
  <si>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</si>
  <si>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</si>
  <si>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</si>
  <si>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</si>
  <si>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</si>
  <si>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</si>
  <si>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</si>
  <si>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</si>
  <si>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</si>
  <si>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</si>
  <si>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</si>
  <si>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</si>
  <si>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</si>
  <si>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</si>
  <si>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</si>
  <si>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</si>
  <si>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</si>
  <si>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</si>
  <si>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</si>
  <si>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24</t>
  </si>
  <si>
    <t>K</t>
  </si>
  <si>
    <t>317121251</t>
  </si>
  <si>
    <t>Montáž ocelových přkladů do světlosti otvoru do 1800 mm</t>
  </si>
  <si>
    <t>kus</t>
  </si>
  <si>
    <t>CS ÚRS 2018 01</t>
  </si>
  <si>
    <t>4</t>
  </si>
  <si>
    <t>-1301125075</t>
  </si>
  <si>
    <t>25</t>
  </si>
  <si>
    <t>M</t>
  </si>
  <si>
    <t>13010742</t>
  </si>
  <si>
    <t>ocel profilová IPE 100 jakost 11 375</t>
  </si>
  <si>
    <t>t</t>
  </si>
  <si>
    <t>8</t>
  </si>
  <si>
    <t>-393429628</t>
  </si>
  <si>
    <t>VV</t>
  </si>
  <si>
    <t>(5*1,2*8,34)/1000</t>
  </si>
  <si>
    <t>26</t>
  </si>
  <si>
    <t>317121351.1</t>
  </si>
  <si>
    <t>Montáž ocelových překladů do rýh světlosti otvoru do 2400 mm</t>
  </si>
  <si>
    <t>-202407339</t>
  </si>
  <si>
    <t>27</t>
  </si>
  <si>
    <t>13010748</t>
  </si>
  <si>
    <t>ocel profilová IPE 160 jakost 11 375</t>
  </si>
  <si>
    <t>-540252337</t>
  </si>
  <si>
    <t>(3*2,15*17,19)/1000</t>
  </si>
  <si>
    <t>28</t>
  </si>
  <si>
    <t>340239212</t>
  </si>
  <si>
    <t>Zazdívka otvorů v příčkách nebo stěnách cihlami plnými pálenými plochy přes 1 m2 do 4 m2, tloušťky přes 100 mm</t>
  </si>
  <si>
    <t>m2</t>
  </si>
  <si>
    <t>168573228</t>
  </si>
  <si>
    <t>0,9*2,05</t>
  </si>
  <si>
    <t>0,4*2,05</t>
  </si>
  <si>
    <t>Součet</t>
  </si>
  <si>
    <t>29</t>
  </si>
  <si>
    <t>342272235</t>
  </si>
  <si>
    <t>Příčky z pórobetonových tvárnic hladkých na tenké maltové lože objemová hmotnost do 500 kg/m3, tloušťka příčky 125 mm</t>
  </si>
  <si>
    <t>-576595749</t>
  </si>
  <si>
    <t>2,7*3,3</t>
  </si>
  <si>
    <t>3*3,3</t>
  </si>
  <si>
    <t>6</t>
  </si>
  <si>
    <t>Úpravy povrchů, podlahy a osazování výplní</t>
  </si>
  <si>
    <t>61</t>
  </si>
  <si>
    <t>611131121</t>
  </si>
  <si>
    <t>Podkladní a spojovací vrstva vnitřních omítaných ploch  penetrace akrylát-silikonová nanášená ručně stropů</t>
  </si>
  <si>
    <t>1933606232</t>
  </si>
  <si>
    <t>57</t>
  </si>
  <si>
    <t>611142001</t>
  </si>
  <si>
    <t>Potažení vnitřních ploch pletivem  v ploše nebo pruzích, na plném podkladu sklovláknitým vtlačením do tmelu stropů</t>
  </si>
  <si>
    <t>-1060589205</t>
  </si>
  <si>
    <t>58</t>
  </si>
  <si>
    <t>611311131</t>
  </si>
  <si>
    <t>Potažení vnitřních ploch štukem tloušťky do 3 mm vodorovných konstrukcí stropů rovných</t>
  </si>
  <si>
    <t>1518361075</t>
  </si>
  <si>
    <t>55</t>
  </si>
  <si>
    <t>611325402</t>
  </si>
  <si>
    <t>Oprava vápenocementové omítky vnitřních ploch hrubé, tloušťky do 20 mm stropů, v rozsahu opravované plochy přes 10 do 30%</t>
  </si>
  <si>
    <t>-166465822</t>
  </si>
  <si>
    <t>"204" 14,01</t>
  </si>
  <si>
    <t>"205" 6,64</t>
  </si>
  <si>
    <t>"206" 7,6</t>
  </si>
  <si>
    <t>"207" 1,1</t>
  </si>
  <si>
    <t>"208" 5,8</t>
  </si>
  <si>
    <t>62</t>
  </si>
  <si>
    <t>612131121</t>
  </si>
  <si>
    <t>Podkladní a spojovací vrstva vnitřních omítaných ploch  penetrace akrylát-silikonová nanášená ručně stěn</t>
  </si>
  <si>
    <t>-43632676</t>
  </si>
  <si>
    <t>92</t>
  </si>
  <si>
    <t>612135101</t>
  </si>
  <si>
    <t>Hrubá výplň rýh maltou  jakékoli šířky rýhy ve stěnách</t>
  </si>
  <si>
    <t>601399844</t>
  </si>
  <si>
    <t>56</t>
  </si>
  <si>
    <t>612142001</t>
  </si>
  <si>
    <t>Potažení vnitřních ploch pletivem  v ploše nebo pruzích, na plném podkladu sklovláknitým vtlačením do tmelu stěn</t>
  </si>
  <si>
    <t>-2141690394</t>
  </si>
  <si>
    <t>59</t>
  </si>
  <si>
    <t>612311131</t>
  </si>
  <si>
    <t>Potažení vnitřních ploch štukem tloušťky do 3 mm svislých konstrukcí stěn</t>
  </si>
  <si>
    <t>924472246</t>
  </si>
  <si>
    <t xml:space="preserve">plocha stěn </t>
  </si>
  <si>
    <t>248,279</t>
  </si>
  <si>
    <t xml:space="preserve">obklady </t>
  </si>
  <si>
    <t>-73,8</t>
  </si>
  <si>
    <t>54</t>
  </si>
  <si>
    <t>612325403</t>
  </si>
  <si>
    <t>Oprava vápenocementové omítky vnitřních ploch hrubé, tloušťky do 20 mm stěn, v rozsahu opravované plochy přes 30 do 50%</t>
  </si>
  <si>
    <t>760444341</t>
  </si>
  <si>
    <t>"204" 16,08*3,3</t>
  </si>
  <si>
    <t>"205" 10,6*3,3</t>
  </si>
  <si>
    <t>"206" 11,9*7,6</t>
  </si>
  <si>
    <t>"207" 4,5*2,75</t>
  </si>
  <si>
    <t>"208" 9,9*5,8</t>
  </si>
  <si>
    <t>60</t>
  </si>
  <si>
    <t>619991021</t>
  </si>
  <si>
    <t>Zakrytí vnitřních ploch před znečištěním  včetně pozdějšího odkrytí rámů oken a dveří, keramických soklů oblepením malířskou páskou</t>
  </si>
  <si>
    <t>m</t>
  </si>
  <si>
    <t>-1251632468</t>
  </si>
  <si>
    <t>72</t>
  </si>
  <si>
    <t>631362021</t>
  </si>
  <si>
    <t>Výztuž mazanin  ze svařovaných sítí z drátů typu KARI</t>
  </si>
  <si>
    <t>-1032831178</t>
  </si>
  <si>
    <t>(35,15*1,35)/1000</t>
  </si>
  <si>
    <t>74</t>
  </si>
  <si>
    <t>632450134</t>
  </si>
  <si>
    <t>Potěr cementový vyrovnávací ze suchých směsí  v ploše o průměrné (střední) tl. přes 40 do 50 mm</t>
  </si>
  <si>
    <t>-64103596</t>
  </si>
  <si>
    <t>112</t>
  </si>
  <si>
    <t>642942111</t>
  </si>
  <si>
    <t>Osazování zárubní nebo rámů kovových dveřních  lisovaných nebo z úhelníků bez dveřních křídel, na cementovou maltu, plochy otvoru do 2,5 m2</t>
  </si>
  <si>
    <t>-1066191730</t>
  </si>
  <si>
    <t>113</t>
  </si>
  <si>
    <t>55331102</t>
  </si>
  <si>
    <t>zárubeň ocelová pro běžné zdění hranatý profil 95 700 L/P</t>
  </si>
  <si>
    <t>1798542650</t>
  </si>
  <si>
    <t>114</t>
  </si>
  <si>
    <t>55331104</t>
  </si>
  <si>
    <t>zárubeň ocelová pro běžné zdění hranatý profil 95 800 L/P</t>
  </si>
  <si>
    <t>-291210318</t>
  </si>
  <si>
    <t>9</t>
  </si>
  <si>
    <t>Ostatní konstrukce a práce, bourání</t>
  </si>
  <si>
    <t>131</t>
  </si>
  <si>
    <t>952901101</t>
  </si>
  <si>
    <t>Čištění budov při provádění oprav a udržovacích prací  oken nebo balkonových dveří jednoduchých omytím, plochy do do 0,6 m2</t>
  </si>
  <si>
    <t>-2016042795</t>
  </si>
  <si>
    <t>132</t>
  </si>
  <si>
    <t>952902031</t>
  </si>
  <si>
    <t xml:space="preserve">Čištění budovy v průběhu stavebních prací </t>
  </si>
  <si>
    <t>soub</t>
  </si>
  <si>
    <t>1994277646</t>
  </si>
  <si>
    <t>12</t>
  </si>
  <si>
    <t>962031133</t>
  </si>
  <si>
    <t>Bourání příček z cihel, tvárnic nebo příčkovek  z cihel pálených, plných nebo dutých na maltu vápennou nebo vápenocementovou, tl. do 150 mm</t>
  </si>
  <si>
    <t>151015590</t>
  </si>
  <si>
    <t>(2,7*3,3*2)+(1*3,3)</t>
  </si>
  <si>
    <t>965045113</t>
  </si>
  <si>
    <t>Bourání potěrů tl. do 50 mm cementových nebo pískocementových, plochy přes 4 m2</t>
  </si>
  <si>
    <t>831933509</t>
  </si>
  <si>
    <t>17</t>
  </si>
  <si>
    <t>971033631</t>
  </si>
  <si>
    <t>Vybourání otvorů ve zdivu základovém nebo nadzákladovém z cihel, tvárnic, příčkovek  z cihel pálených na maltu vápennou nebo vápenocementovou plochy do 4 m2, tl. do 150 mm</t>
  </si>
  <si>
    <t>826376819</t>
  </si>
  <si>
    <t>16</t>
  </si>
  <si>
    <t>971052651</t>
  </si>
  <si>
    <t>Vybourání a prorážení otvorů v železobetonových příčkách a zdech  základových nebo nadzákladových, plochy do 4 m2, tl. do 600 mm</t>
  </si>
  <si>
    <t>m3</t>
  </si>
  <si>
    <t>1195152092</t>
  </si>
  <si>
    <t>0,9*2,1*0,3*2</t>
  </si>
  <si>
    <t>89</t>
  </si>
  <si>
    <t>974031134</t>
  </si>
  <si>
    <t>Vysekání rýh ve zdivu cihelném na maltu vápennou nebo vápenocementovou  do hl. 50 mm a šířky do 150 mm</t>
  </si>
  <si>
    <t>213763594</t>
  </si>
  <si>
    <t>90</t>
  </si>
  <si>
    <t>974031139</t>
  </si>
  <si>
    <t>Vysekání rýh ve zdivu cihelném na maltu vápennou nebo vápenocementovou  do hl. 50 mm a šířky Příplatek k ceně -1137 za každých dalších 100 mm šířky rýhy hl. do 50 mm</t>
  </si>
  <si>
    <t>-1790100723</t>
  </si>
  <si>
    <t>91</t>
  </si>
  <si>
    <t>974031165</t>
  </si>
  <si>
    <t>Vysekání rýh ve zdivu cihelném na maltu vápennou nebo vápenocementovou  do hl. 150 mm a šířky do 200 mm</t>
  </si>
  <si>
    <t>-1112270748</t>
  </si>
  <si>
    <t>997</t>
  </si>
  <si>
    <t>Přesun sutě</t>
  </si>
  <si>
    <t>120</t>
  </si>
  <si>
    <t>997013311</t>
  </si>
  <si>
    <t>Doprava suti shozem montáž a demontáž shozu výšky do 10 m</t>
  </si>
  <si>
    <t>913890589</t>
  </si>
  <si>
    <t>121</t>
  </si>
  <si>
    <t>997013321</t>
  </si>
  <si>
    <t>Doprava suti shozem montáž a demontáž shozu výšky Příplatek za první a každý další den použití shozu k ceně -3311</t>
  </si>
  <si>
    <t>-1491065060</t>
  </si>
  <si>
    <t>122</t>
  </si>
  <si>
    <t>997013501</t>
  </si>
  <si>
    <t>Odvoz suti a vybouraných hmot na skládku nebo meziskládku  se složením, na vzdálenost do 1 km</t>
  </si>
  <si>
    <t>1159767194</t>
  </si>
  <si>
    <t>123</t>
  </si>
  <si>
    <t>997013509</t>
  </si>
  <si>
    <t>Odvoz suti a vybouraných hmot na skládku nebo meziskládku  se složením, na vzdálenost Příplatek k ceně za každý další i započatý 1 km přes 1 km</t>
  </si>
  <si>
    <t>719043656</t>
  </si>
  <si>
    <t>124</t>
  </si>
  <si>
    <t>997013831</t>
  </si>
  <si>
    <t>Poplatek za uložení stavebního odpadu na skládce (skládkovné) směsného stavebního a demoličního zatříděného do Katalogu odpadů pod kódem 170 904</t>
  </si>
  <si>
    <t>-1787729231</t>
  </si>
  <si>
    <t>998</t>
  </si>
  <si>
    <t>Přesun hmot</t>
  </si>
  <si>
    <t>125</t>
  </si>
  <si>
    <t>998011002</t>
  </si>
  <si>
    <t>Přesun hmot pro budovy zděné</t>
  </si>
  <si>
    <t>1481378827</t>
  </si>
  <si>
    <t>PSV</t>
  </si>
  <si>
    <t>Práce a dodávky PSV</t>
  </si>
  <si>
    <t>721</t>
  </si>
  <si>
    <t>Zdravotechnika - vnitřní kanalizace</t>
  </si>
  <si>
    <t>5</t>
  </si>
  <si>
    <t>721140802</t>
  </si>
  <si>
    <t>Demontáž potrubí z litinových trub  odpadních nebo dešťových do DN 100</t>
  </si>
  <si>
    <t>-127387395</t>
  </si>
  <si>
    <t>721140806</t>
  </si>
  <si>
    <t>Demontáž potrubí z litinových trub  odpadních nebo dešťových přes 100 do DN 200</t>
  </si>
  <si>
    <t>1375128977</t>
  </si>
  <si>
    <t>32</t>
  </si>
  <si>
    <t>721173704</t>
  </si>
  <si>
    <t>Potrubí z plastových trub polyetylenové svařované odpadní (svislé) DN 70</t>
  </si>
  <si>
    <t>-381529041</t>
  </si>
  <si>
    <t>33</t>
  </si>
  <si>
    <t>721173706</t>
  </si>
  <si>
    <t>Potrubí z plastových trub polyetylenové svařované odpadní (svislé) DN 100</t>
  </si>
  <si>
    <t>-861958701</t>
  </si>
  <si>
    <t>82</t>
  </si>
  <si>
    <t>721173706.1</t>
  </si>
  <si>
    <t xml:space="preserve">Přechodové kusy na na litinové potrubí DN 160 </t>
  </si>
  <si>
    <t>ks</t>
  </si>
  <si>
    <t>485816795</t>
  </si>
  <si>
    <t>34</t>
  </si>
  <si>
    <t>721173708</t>
  </si>
  <si>
    <t>Potrubí z plastových trub polyetylenové svařované odpadní (svislé) DN 150</t>
  </si>
  <si>
    <t>292294784</t>
  </si>
  <si>
    <t>35</t>
  </si>
  <si>
    <t>721173722</t>
  </si>
  <si>
    <t>Potrubí z plastových trub polyetylenové svařované připojovací DN 40</t>
  </si>
  <si>
    <t>757161616</t>
  </si>
  <si>
    <t>80</t>
  </si>
  <si>
    <t>721274123</t>
  </si>
  <si>
    <t>Ventily přivzdušňovací odpadních potrubí vnitřní DN 100</t>
  </si>
  <si>
    <t>-1251993736</t>
  </si>
  <si>
    <t>81</t>
  </si>
  <si>
    <t>721290111</t>
  </si>
  <si>
    <t>Zkouška těsnosti kanalizace  v objektech vodou do DN 125</t>
  </si>
  <si>
    <t>-97300567</t>
  </si>
  <si>
    <t>722</t>
  </si>
  <si>
    <t>Zdravotechnika - vnitřní vodovod</t>
  </si>
  <si>
    <t>7</t>
  </si>
  <si>
    <t>722130801</t>
  </si>
  <si>
    <t>Demontáž potrubí z ocelových trubek pozinkovaných  závitových do DN 25</t>
  </si>
  <si>
    <t>2065020397</t>
  </si>
  <si>
    <t>722170801</t>
  </si>
  <si>
    <t>Demontáž rozvodů vody z plastů  do Ø 25 mm</t>
  </si>
  <si>
    <t>537411478</t>
  </si>
  <si>
    <t>36</t>
  </si>
  <si>
    <t>722174022</t>
  </si>
  <si>
    <t>Potrubí z plastových trubek z polypropylenu (PPR) svařovaných polyfuzně PN 20 (SDR 6) D 20 x 3,4</t>
  </si>
  <si>
    <t>480122325</t>
  </si>
  <si>
    <t xml:space="preserve">Studená </t>
  </si>
  <si>
    <t>2,5+2+3+5+2+2+2+8+4+2+7+5+7+3</t>
  </si>
  <si>
    <t xml:space="preserve">Teplá </t>
  </si>
  <si>
    <t>5+3</t>
  </si>
  <si>
    <t xml:space="preserve">Směsné portubí </t>
  </si>
  <si>
    <t>37</t>
  </si>
  <si>
    <t>722181113</t>
  </si>
  <si>
    <t>Ochrana potrubí  plstěnými pásy DN 25</t>
  </si>
  <si>
    <t>-372005828</t>
  </si>
  <si>
    <t>38</t>
  </si>
  <si>
    <t>722290215</t>
  </si>
  <si>
    <t>Zkoušky, proplach a desinfekce vodovodního potrubí  zkoušky těsnosti vodovodního potrubí hrdlového nebo přírubového do DN 100</t>
  </si>
  <si>
    <t>185090248</t>
  </si>
  <si>
    <t>39</t>
  </si>
  <si>
    <t>722290234</t>
  </si>
  <si>
    <t>Zkoušky, proplach a desinfekce vodovodního potrubí  proplach a desinfekce vodovodního potrubí do DN 80</t>
  </si>
  <si>
    <t>-1550657418</t>
  </si>
  <si>
    <t>725</t>
  </si>
  <si>
    <t>Zdravotechnika - zařizovací předměty</t>
  </si>
  <si>
    <t>725110811</t>
  </si>
  <si>
    <t>Demontáž klozetů  splachovacích s nádrží nebo tlakovým splachovačem</t>
  </si>
  <si>
    <t>soubor</t>
  </si>
  <si>
    <t>99340509</t>
  </si>
  <si>
    <t>45</t>
  </si>
  <si>
    <t>725112022</t>
  </si>
  <si>
    <t>Klozet keramický závěsný na nosné stěny s hlubokým splachováním odpad vodorovný dle návrhu REZZA interior</t>
  </si>
  <si>
    <t>95391886</t>
  </si>
  <si>
    <t>53</t>
  </si>
  <si>
    <t>725121521</t>
  </si>
  <si>
    <t>Pisoárové záchodky keramické automatické s infračerveným senzorem</t>
  </si>
  <si>
    <t>281919297</t>
  </si>
  <si>
    <t>725122813</t>
  </si>
  <si>
    <t>Demontáž pisoárů  s nádrží a 1 záchodkem</t>
  </si>
  <si>
    <t>-662898922</t>
  </si>
  <si>
    <t>725210821</t>
  </si>
  <si>
    <t>Demontáž umyvadel  bez výtokových armatur umyvadel</t>
  </si>
  <si>
    <t>-1526930026</t>
  </si>
  <si>
    <t>47</t>
  </si>
  <si>
    <t>725211603</t>
  </si>
  <si>
    <t>Umyvadla keramická bez výtokových armatur se zápachovou uzávěrkou připevněná na stěnu šrouby bílá bez sloupu nebo krytu na sifon 600 mm</t>
  </si>
  <si>
    <t>1452183284</t>
  </si>
  <si>
    <t>46</t>
  </si>
  <si>
    <t>725211651</t>
  </si>
  <si>
    <t>Umyvadlo keramické polozápustné bílé 560 mm bez skříňky viz návrz  REZZA interior</t>
  </si>
  <si>
    <t>-617447555</t>
  </si>
  <si>
    <t>52</t>
  </si>
  <si>
    <t>725291111</t>
  </si>
  <si>
    <t>Doplňky zařízení koupelen a záchodů  keramické toaletní deska rovná šířka 450 mm</t>
  </si>
  <si>
    <t>-1624477223</t>
  </si>
  <si>
    <t>51</t>
  </si>
  <si>
    <t>725291511</t>
  </si>
  <si>
    <t>Doplňky zařízení koupelen a záchodů dávkovač tekutého mýdla na 350 ml nerez</t>
  </si>
  <si>
    <t>-593273497</t>
  </si>
  <si>
    <t>49</t>
  </si>
  <si>
    <t>725291621</t>
  </si>
  <si>
    <t>Doplňky zařízení koupelen a záchodů  nerezové zásobník toaletních papírů d=300 mm</t>
  </si>
  <si>
    <t>1510195042</t>
  </si>
  <si>
    <t>50</t>
  </si>
  <si>
    <t>725291631</t>
  </si>
  <si>
    <t>Doplňky zařízení koupelen a záchodů  nerezové zásobník papírových ručníků</t>
  </si>
  <si>
    <t>-116111183</t>
  </si>
  <si>
    <t>143</t>
  </si>
  <si>
    <t>725291642</t>
  </si>
  <si>
    <t>Odpadkový koš 20 l, Soft Close, nerez</t>
  </si>
  <si>
    <t>-1334495237</t>
  </si>
  <si>
    <t>144</t>
  </si>
  <si>
    <t>725291642.1</t>
  </si>
  <si>
    <t>Černý plastový odpadkový koš</t>
  </si>
  <si>
    <t>-589366038</t>
  </si>
  <si>
    <t>48</t>
  </si>
  <si>
    <t>725331111</t>
  </si>
  <si>
    <t>Výlevky bez výtokových armatur a splachovací nádrže keramické se sklopnou plastovou mřížkou 425 mm</t>
  </si>
  <si>
    <t>-988163609</t>
  </si>
  <si>
    <t>140</t>
  </si>
  <si>
    <t>725532214</t>
  </si>
  <si>
    <t xml:space="preserve">Elektrický ohřívač zásobníkový akumulační závěsný vodorovný 100 l / 2 kW obdelníkového tvaru </t>
  </si>
  <si>
    <t>-213537623</t>
  </si>
  <si>
    <t>141</t>
  </si>
  <si>
    <t>725539201</t>
  </si>
  <si>
    <t xml:space="preserve">Montáž ohřívačů zásobníkových závěsných tlakových do 15 litrů vzhled a rozměr odsouhlasit investorem </t>
  </si>
  <si>
    <t>-1003362810</t>
  </si>
  <si>
    <t>142</t>
  </si>
  <si>
    <t>54132233</t>
  </si>
  <si>
    <t>ohřívač vody elektrický pod umyvadlový 5 L 2 kW 50,6x29,6x27,6 cm</t>
  </si>
  <si>
    <t>-637501452</t>
  </si>
  <si>
    <t>40</t>
  </si>
  <si>
    <t>725813111</t>
  </si>
  <si>
    <t>Ventily rohové bez připojovací trubičky nebo flexi hadičky G 1/2</t>
  </si>
  <si>
    <t>66128587</t>
  </si>
  <si>
    <t>22</t>
  </si>
  <si>
    <t>725820801</t>
  </si>
  <si>
    <t>Demontáž baterií  nástěnných do G 3/4</t>
  </si>
  <si>
    <t>-1645041095</t>
  </si>
  <si>
    <t>41</t>
  </si>
  <si>
    <t>725822654</t>
  </si>
  <si>
    <t>Směšovací ventil s termostatickým nastavením</t>
  </si>
  <si>
    <t>-1205623601</t>
  </si>
  <si>
    <t>42</t>
  </si>
  <si>
    <t>725829131</t>
  </si>
  <si>
    <t>Baterie umyvadlové montáž ostatních typů stojánkových G 1/2</t>
  </si>
  <si>
    <t>750181828</t>
  </si>
  <si>
    <t>43</t>
  </si>
  <si>
    <t>55144048</t>
  </si>
  <si>
    <t xml:space="preserve">baterie umyvadlová páková dle návrhu Rezza interior </t>
  </si>
  <si>
    <t>1853478227</t>
  </si>
  <si>
    <t>156</t>
  </si>
  <si>
    <t>725991122</t>
  </si>
  <si>
    <t xml:space="preserve">Zednická výpomoc </t>
  </si>
  <si>
    <t>-415953218</t>
  </si>
  <si>
    <t>129</t>
  </si>
  <si>
    <t>998725101</t>
  </si>
  <si>
    <t>Přesun hmot pro zařizovací předměty  stanovený z hmotnosti přesunovaného materiálu vodorovná dopravní vzdálenost do 50 m v objektech výšky do 6 m</t>
  </si>
  <si>
    <t>-1382081902</t>
  </si>
  <si>
    <t>726</t>
  </si>
  <si>
    <t>Zdravotechnika - předstěnové instalace</t>
  </si>
  <si>
    <t>44</t>
  </si>
  <si>
    <t>726111031</t>
  </si>
  <si>
    <t>Předstěnové instalační systémy pro zazdění do masivních zděných konstrukcí pro závěsné klozety ovládání zepředu, stavební výška 1080 mm</t>
  </si>
  <si>
    <t>-2070768343</t>
  </si>
  <si>
    <t>157</t>
  </si>
  <si>
    <t>726111041</t>
  </si>
  <si>
    <t>Zednická výpomoc</t>
  </si>
  <si>
    <t>1818565259</t>
  </si>
  <si>
    <t>741</t>
  </si>
  <si>
    <t>Elektroinstalace - silnoproud</t>
  </si>
  <si>
    <t>93</t>
  </si>
  <si>
    <t>741112001</t>
  </si>
  <si>
    <t>Montáž krabic elektroinstalačních bez napojení na trubky a lišty, demontáže a montáže víčka a přístroje protahovacích nebo odbočných zapuštěných plastových kruhových</t>
  </si>
  <si>
    <t>1292581571</t>
  </si>
  <si>
    <t>94</t>
  </si>
  <si>
    <t>34571550</t>
  </si>
  <si>
    <t>víčko krabic z PH, D 80 mm, hloubka 40 mm</t>
  </si>
  <si>
    <t>-1053648625</t>
  </si>
  <si>
    <t>148</t>
  </si>
  <si>
    <t>741112022</t>
  </si>
  <si>
    <t>Montáž krabice nástěnná plastová čtyřhranná do 160x160 mm napaájecí zdroj</t>
  </si>
  <si>
    <t>-1294907175</t>
  </si>
  <si>
    <t>149</t>
  </si>
  <si>
    <t>55172110</t>
  </si>
  <si>
    <t>zdroj napájecí 230V AC/24V DC 170 x 130 x 85 mm max. 4 ventily pro pisoáry</t>
  </si>
  <si>
    <t>-1503325367</t>
  </si>
  <si>
    <t>150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</si>
  <si>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</si>
  <si>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</si>
  <si>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1372742571</t>
  </si>
  <si>
    <t>151</t>
  </si>
  <si>
    <t>34140824</t>
  </si>
  <si>
    <t>Kabel 03 VH-H- 2x0,50 C/R</t>
  </si>
  <si>
    <t>-146715369</t>
  </si>
  <si>
    <t>152</t>
  </si>
  <si>
    <t>34571050</t>
  </si>
  <si>
    <t>trubka elektroinstalační ohebná EN 500 86-1141 D 16/21,2 mm</t>
  </si>
  <si>
    <t>-804438058</t>
  </si>
  <si>
    <t>95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</si>
  <si>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</si>
  <si>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</si>
  <si>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1992274611</t>
  </si>
  <si>
    <t>96</t>
  </si>
  <si>
    <t>34111030</t>
  </si>
  <si>
    <t>kabel silový s Cu jádrem 1 kV 3x1,5mm2</t>
  </si>
  <si>
    <t>-1171578855</t>
  </si>
  <si>
    <t>97</t>
  </si>
  <si>
    <t>34111036</t>
  </si>
  <si>
    <t>kabel silový s Cu jádrem 1 kV 3x2,5mm2</t>
  </si>
  <si>
    <t>-1734706837</t>
  </si>
  <si>
    <t>98</t>
  </si>
  <si>
    <t>741310031</t>
  </si>
  <si>
    <t>Montáž spínačů jedno nebo dvoupólových nástěnných se zapojením vodičů, pro prostředí venkovní nebo mokré vypínačů, řazení 1-jednopólových</t>
  </si>
  <si>
    <t>910029073</t>
  </si>
  <si>
    <t>99</t>
  </si>
  <si>
    <t>34535799</t>
  </si>
  <si>
    <t xml:space="preserve">ovladač zapínací tlačítkový 10A </t>
  </si>
  <si>
    <t>2130171267</t>
  </si>
  <si>
    <t>100</t>
  </si>
  <si>
    <t>741313001</t>
  </si>
  <si>
    <t>Montáž zásuvek domovních se zapojením vodičů bezšroubové připojení polozapuštěných nebo zapuštěných 10/16 A, provedení 2P + PE</t>
  </si>
  <si>
    <t>-1888349560</t>
  </si>
  <si>
    <t>101</t>
  </si>
  <si>
    <t>35811257</t>
  </si>
  <si>
    <t>zásuvka nástěnná 16 A, 250 V</t>
  </si>
  <si>
    <t>-33158502</t>
  </si>
  <si>
    <t>19</t>
  </si>
  <si>
    <t>741313813</t>
  </si>
  <si>
    <t>Demontáž spínačů se zachováním funkčnosti nástěnných, pro prostředí normální do 10 A šroubové připojení do 2 svorek</t>
  </si>
  <si>
    <t>-1361163327</t>
  </si>
  <si>
    <t>20</t>
  </si>
  <si>
    <t>741316823</t>
  </si>
  <si>
    <t>Demontáž zásuvek se zachováním funkčnosti domovních polozapuštěných nebo zapuštěných, pro prostředí normální do 16 A, připojení šroubové 2P+PE</t>
  </si>
  <si>
    <t>-935555175</t>
  </si>
  <si>
    <t>145</t>
  </si>
  <si>
    <t>741320135</t>
  </si>
  <si>
    <t>Montáž jističů se zapojením vodičů dvoupólových nn do 25 A ve skříni</t>
  </si>
  <si>
    <t>-237171441</t>
  </si>
  <si>
    <t>146</t>
  </si>
  <si>
    <t>35889206</t>
  </si>
  <si>
    <t xml:space="preserve">proudový chránič s nadproudovou ochranou 10B - 1N - 030AC </t>
  </si>
  <si>
    <t>2144327764</t>
  </si>
  <si>
    <t>147</t>
  </si>
  <si>
    <t>35889206.1</t>
  </si>
  <si>
    <t>Proudový chránič s nadproudovou ochranou 16B - 1N- 030AC</t>
  </si>
  <si>
    <t>1240578350</t>
  </si>
  <si>
    <t>153</t>
  </si>
  <si>
    <t>741330822</t>
  </si>
  <si>
    <t>Montáž pisoárových senzorů</t>
  </si>
  <si>
    <t>-1033865778</t>
  </si>
  <si>
    <t>154</t>
  </si>
  <si>
    <t>55231381</t>
  </si>
  <si>
    <t>Senzorový splachovač pisoáru, nerez, infračervený</t>
  </si>
  <si>
    <t>-1189817567</t>
  </si>
  <si>
    <t>102</t>
  </si>
  <si>
    <t>741370002</t>
  </si>
  <si>
    <t>Montáž svítidlo žárovkové bytové stropní přisazené 1 zdroj se sklem do nové třídy</t>
  </si>
  <si>
    <t>-354739425</t>
  </si>
  <si>
    <t>103</t>
  </si>
  <si>
    <t>741370034</t>
  </si>
  <si>
    <t>Montáž svítidel žárovkových se zapojením vodičů bytových nebo společenských místností nástěnných přisazených 2 zdroje nouzové</t>
  </si>
  <si>
    <t>564252254</t>
  </si>
  <si>
    <t>104</t>
  </si>
  <si>
    <t>34838100</t>
  </si>
  <si>
    <t>svítidlo dočasné nouzové osvětlení, IP66  1x18W, 1h</t>
  </si>
  <si>
    <t>-1299844960</t>
  </si>
  <si>
    <t>23</t>
  </si>
  <si>
    <t>741371801</t>
  </si>
  <si>
    <t>Demontáž nouzových svítidel ke zpětné montáži</t>
  </si>
  <si>
    <t>276046047</t>
  </si>
  <si>
    <t>105</t>
  </si>
  <si>
    <t>741372012</t>
  </si>
  <si>
    <t>Montáž svítidel LED se zapojením vodičů bytových nebo společenských místností přisazených nástěnných reflektorových bez pohybového čidla</t>
  </si>
  <si>
    <t>1867268344</t>
  </si>
  <si>
    <t>106</t>
  </si>
  <si>
    <t>34851158</t>
  </si>
  <si>
    <t xml:space="preserve">svítidlo LED kruhové o průměru 80 cm  výšky 8cm  IP 44 viz návrh REZZA interior  </t>
  </si>
  <si>
    <t>-2061386243</t>
  </si>
  <si>
    <t>741374821</t>
  </si>
  <si>
    <t>Demontáž svítidel se zachováním funkčnosti v bytových nebo společenských místnostech modulového systému zářivkových, délky do 1100 mm</t>
  </si>
  <si>
    <t>-1385500557</t>
  </si>
  <si>
    <t>107</t>
  </si>
  <si>
    <t>741374823</t>
  </si>
  <si>
    <t>Dopojení vodičů a nové elektroinstalace na stávající rozvod</t>
  </si>
  <si>
    <t>-1461874385</t>
  </si>
  <si>
    <t>155</t>
  </si>
  <si>
    <t>741374831</t>
  </si>
  <si>
    <t>-1104146912</t>
  </si>
  <si>
    <t>763</t>
  </si>
  <si>
    <t>Konstrukce suché výstavby</t>
  </si>
  <si>
    <t>30</t>
  </si>
  <si>
    <t>763111431</t>
  </si>
  <si>
    <t xml:space="preserve">SDK příčka tl 100 mm profil CW+UW 50 desky 2xH2 12,5 TI 50 mm </t>
  </si>
  <si>
    <t>892254033</t>
  </si>
  <si>
    <t>2,2*2,75</t>
  </si>
  <si>
    <t>11</t>
  </si>
  <si>
    <t>763111811</t>
  </si>
  <si>
    <t>Demontáž příček ze sádrokartonových desek  s nosnou konstrukcí z ocelových profilů jednoduchých, opláštění jednoduché</t>
  </si>
  <si>
    <t>-1782928536</t>
  </si>
  <si>
    <t>(1,7+1,7+1+2,53+1+1,46+1,46+1,87)*2,1</t>
  </si>
  <si>
    <t>-((0,6*1,97*5)+(0,8*1,97))</t>
  </si>
  <si>
    <t>31</t>
  </si>
  <si>
    <t>763121429</t>
  </si>
  <si>
    <t>Stěna předsazená ze sádrokartonových desek s nosnou konstrukcí z ocelových profilů CW, UW jednoduše opláštěná deskou impregnovanou H2 tl. 12,5 mm, TI tl. 40 mm, EI 30 stěna tl. 112,5 mm, profil 100</t>
  </si>
  <si>
    <t>-1347771294</t>
  </si>
  <si>
    <t>2,7*1,2</t>
  </si>
  <si>
    <t>111</t>
  </si>
  <si>
    <t>763411115</t>
  </si>
  <si>
    <t>Sanitární příčky včetně dveří a dopnňků v RAL odstínu do mokrého prostředí, kompaktní desky tl 11 mm, fundrmax - 0290 - akari  dle návrhu REZZI interior</t>
  </si>
  <si>
    <t>1030890583</t>
  </si>
  <si>
    <t>766</t>
  </si>
  <si>
    <t>Konstrukce truhlářské</t>
  </si>
  <si>
    <t>766411821</t>
  </si>
  <si>
    <t>Demontáž obložení stěn  palubkami</t>
  </si>
  <si>
    <t>2021205293</t>
  </si>
  <si>
    <t>115</t>
  </si>
  <si>
    <t>766660001</t>
  </si>
  <si>
    <t>Montáž dveřních křídel dřevěných nebo plastových  otevíravých do ocelové zárubně povrchově upravených jednokřídlových, šířky do 800 mm</t>
  </si>
  <si>
    <t>1100242704</t>
  </si>
  <si>
    <t>116</t>
  </si>
  <si>
    <t>61160156</t>
  </si>
  <si>
    <t>dveře dřevěné vnitřní hladké plné 1křídlové bílé 70x197cm</t>
  </si>
  <si>
    <t>-1927632566</t>
  </si>
  <si>
    <t>117</t>
  </si>
  <si>
    <t>61160192</t>
  </si>
  <si>
    <t>dveře dřevěné vnitřní hladké plné 1křídlové bílé 80x197 cm</t>
  </si>
  <si>
    <t>-1534466604</t>
  </si>
  <si>
    <t>118</t>
  </si>
  <si>
    <t>766660722</t>
  </si>
  <si>
    <t>Montáž dveřních doplňků dveřního kování zámku</t>
  </si>
  <si>
    <t>989763079</t>
  </si>
  <si>
    <t>119</t>
  </si>
  <si>
    <t>54914622</t>
  </si>
  <si>
    <t>kování vrchní dveřní klika včetně štítu a montážního materiálu BB 72 matný nikl</t>
  </si>
  <si>
    <t>191493897</t>
  </si>
  <si>
    <t>766691912</t>
  </si>
  <si>
    <t>Ostatní práce  vyvěšení nebo zavěšení křídel s případným uložením a opětovným zavěšením po provedení stavebních změn dřevěných okenních, plochy přes 1,5 m2</t>
  </si>
  <si>
    <t>-2125067065</t>
  </si>
  <si>
    <t>126</t>
  </si>
  <si>
    <t>998766102</t>
  </si>
  <si>
    <t>Přesun hmot pro konstrukce truhlářské stanovený z hmotnosti přesunovaného materiálu vodorovná dopravní vzdálenost do 50 m v objektech výšky přes 6 do 12 m</t>
  </si>
  <si>
    <t>1215971027</t>
  </si>
  <si>
    <t>771</t>
  </si>
  <si>
    <t>Podlahy z dlaždic</t>
  </si>
  <si>
    <t>13</t>
  </si>
  <si>
    <t>771571810</t>
  </si>
  <si>
    <t>Demontáž podlah z dlaždic keramických  kladených do malty</t>
  </si>
  <si>
    <t>360062065</t>
  </si>
  <si>
    <t>2,34+11,32+1,25+1,04+7,46+4,61</t>
  </si>
  <si>
    <t>76</t>
  </si>
  <si>
    <t>771574112</t>
  </si>
  <si>
    <t>Montáž podlah z dlaždic keramických  lepených flexibilním lepidlem režných nebo glazovaných hladkých přes 6 do 9 ks/ m2</t>
  </si>
  <si>
    <t>-1279627110</t>
  </si>
  <si>
    <t>77</t>
  </si>
  <si>
    <t>59761370</t>
  </si>
  <si>
    <t>dlažba velkoformátová keramická, v barvě 45*45 cm viz návrh REZZA interior</t>
  </si>
  <si>
    <t>-2127124476</t>
  </si>
  <si>
    <t>35,15*1,1 'Přepočtené koeficientem množství</t>
  </si>
  <si>
    <t>78</t>
  </si>
  <si>
    <t>771591111</t>
  </si>
  <si>
    <t>Podlahy - ostatní práce  penetrace podkladu</t>
  </si>
  <si>
    <t>-82151855</t>
  </si>
  <si>
    <t>75</t>
  </si>
  <si>
    <t>771990112</t>
  </si>
  <si>
    <t>Vyrovnání podkladní vrstvy  samonivelační stěrkou tl. 4 mm, min. pevnosti 30 MPa</t>
  </si>
  <si>
    <t>2003273397</t>
  </si>
  <si>
    <t>127</t>
  </si>
  <si>
    <t>998771102</t>
  </si>
  <si>
    <t>Přesun hmot tonážní pro podlahy z dlaždic v objektech v do 6m</t>
  </si>
  <si>
    <t>-38163776</t>
  </si>
  <si>
    <t>776</t>
  </si>
  <si>
    <t>Podlahy povlakové</t>
  </si>
  <si>
    <t>83</t>
  </si>
  <si>
    <t>776111111</t>
  </si>
  <si>
    <t>Příprava podkladu broušení podlah nového podkladu anhydritového</t>
  </si>
  <si>
    <t>577148987</t>
  </si>
  <si>
    <t>84</t>
  </si>
  <si>
    <t>776111311</t>
  </si>
  <si>
    <t>Příprava podkladu vysátí podlah</t>
  </si>
  <si>
    <t>-942876185</t>
  </si>
  <si>
    <t>14</t>
  </si>
  <si>
    <t>776201812</t>
  </si>
  <si>
    <t>Demontáž povlakových podlahovin lepených ručně s podložkou</t>
  </si>
  <si>
    <t>-166151082</t>
  </si>
  <si>
    <t>85</t>
  </si>
  <si>
    <t>776221111</t>
  </si>
  <si>
    <t>Montáž podlahovin z PVC lepením standardním lepidlem z pásů standardních</t>
  </si>
  <si>
    <t>-851549301</t>
  </si>
  <si>
    <t>86</t>
  </si>
  <si>
    <t>28411011</t>
  </si>
  <si>
    <t>PVC heterogen.zátěž. akustické antibakter., nášlap. vrstva 0,70 mm, R 10, zátěž 34/43,otlak do 0,06 mm,útlum 15dB,Bfl S1</t>
  </si>
  <si>
    <t>1612371553</t>
  </si>
  <si>
    <t>14,01*1,1 'Přepočtené koeficientem množství</t>
  </si>
  <si>
    <t>87</t>
  </si>
  <si>
    <t>776411111</t>
  </si>
  <si>
    <t>Montáž soklíků lepením obvodových, výšky do 80 mm</t>
  </si>
  <si>
    <t>-120913907</t>
  </si>
  <si>
    <t>88</t>
  </si>
  <si>
    <t>28411004</t>
  </si>
  <si>
    <t>lišta soklová PVC samolepící 30 x 30 mm</t>
  </si>
  <si>
    <t>1190760719</t>
  </si>
  <si>
    <t>16,08*1,02 'Přepočtené koeficientem množství</t>
  </si>
  <si>
    <t>781</t>
  </si>
  <si>
    <t>Dokončovací práce - obklady</t>
  </si>
  <si>
    <t>10</t>
  </si>
  <si>
    <t>781411810</t>
  </si>
  <si>
    <t>Demontáž obkladů z obkladaček pórovinových  kladených do malty</t>
  </si>
  <si>
    <t>-1648573693</t>
  </si>
  <si>
    <t>"m.č. 205" (((2,4+0,92)*2)*1,8)-(1,6*1,8)</t>
  </si>
  <si>
    <t>"m.č. 206" (1,32+1+1,7+1,67+0,67+0,78+0,91+0,8+1,46+0,3)*1,65</t>
  </si>
  <si>
    <t>"m.č. 207" (((0,87+1,3)*2)*1,8)-(1,2*1,8)</t>
  </si>
  <si>
    <t>"m.č. 208" (((0,87+1,2)*2)*1,8)-0,6*1,8</t>
  </si>
  <si>
    <t>"m.č. 210"  (1,7+0,85+1,7+1,7+1,7+0,85+1,7+1,7+0,86+0,56+1,19+2,7+0,62+0,81+0,5)*1,65</t>
  </si>
  <si>
    <t>63</t>
  </si>
  <si>
    <t>781414111</t>
  </si>
  <si>
    <t>Montáž obkladů vnitřních stěn z obkladaček a dekorů (listel) pórovinových  lepených flexibilním lepidlem z obkladaček pravoúhlých do 22 ks/m2</t>
  </si>
  <si>
    <t>2117449798</t>
  </si>
  <si>
    <t>"205" 10,6*2</t>
  </si>
  <si>
    <t>"206" 11,9*2</t>
  </si>
  <si>
    <t>"207" 4,5*2</t>
  </si>
  <si>
    <t>"208" 9,9*2</t>
  </si>
  <si>
    <t>"učebna" 1,5*1,5</t>
  </si>
  <si>
    <t>64</t>
  </si>
  <si>
    <t>59761039</t>
  </si>
  <si>
    <t>obkládačky keramické koupelnové (bílé i barevné) dle návrhu REZZA interior o rozměru 30x60cm lesk</t>
  </si>
  <si>
    <t>-1621049917</t>
  </si>
  <si>
    <t>76,05*1,1 'Přepočtené koeficientem množství</t>
  </si>
  <si>
    <t>65</t>
  </si>
  <si>
    <t>781419194</t>
  </si>
  <si>
    <t>Montáž obkladů vnitřních stěn z obkladaček a dekorů (listel) pórovinových  Příplatek k cenám obkladaček za vyrovnání nerovného povrchu</t>
  </si>
  <si>
    <t>172572215</t>
  </si>
  <si>
    <t>66</t>
  </si>
  <si>
    <t>781419197</t>
  </si>
  <si>
    <t>Montáž obkladů vnitřních stěn z obkladaček a dekorů (listel) pórovinových  Příplatek k cenám obkladaček za spárování silikonem</t>
  </si>
  <si>
    <t>1501827169</t>
  </si>
  <si>
    <t>68</t>
  </si>
  <si>
    <t>781491012</t>
  </si>
  <si>
    <t>Montáž zrcadel lepených silikonovým tmelem na podkladní omítku, plochy přes 1 m2</t>
  </si>
  <si>
    <t>-2010423376</t>
  </si>
  <si>
    <t>69</t>
  </si>
  <si>
    <t>63465124</t>
  </si>
  <si>
    <t>zrcadlo nemontované čiré tl 4mm max. rozměr 3210x2250mm</t>
  </si>
  <si>
    <t>-786226078</t>
  </si>
  <si>
    <t>3,1*1,1 'Přepočtené koeficientem množství</t>
  </si>
  <si>
    <t>67</t>
  </si>
  <si>
    <t>781494111</t>
  </si>
  <si>
    <t xml:space="preserve">Profily rohové lepené flexibilním lepidlem nerez </t>
  </si>
  <si>
    <t>1143484106</t>
  </si>
  <si>
    <t>130</t>
  </si>
  <si>
    <t>998781101</t>
  </si>
  <si>
    <t>Přesun hmot pro obklady keramické  stanovený z hmotnosti přesunovaného materiálu vodorovná dopravní vzdálenost do 50 m v objektech výšky do 6 m</t>
  </si>
  <si>
    <t>-1528951058</t>
  </si>
  <si>
    <t>783</t>
  </si>
  <si>
    <t>Dokončovací práce - nátěry</t>
  </si>
  <si>
    <t>136</t>
  </si>
  <si>
    <t>783301311</t>
  </si>
  <si>
    <t>Příprava podkladu zámečnických konstrukcí před provedením nátěru odmaštění odmašťovačem vodou ředitelným</t>
  </si>
  <si>
    <t>-54466583</t>
  </si>
  <si>
    <t>133</t>
  </si>
  <si>
    <t>783314101</t>
  </si>
  <si>
    <t>Základní nátěr zámečnických konstrukcí jednonásobný syntetický</t>
  </si>
  <si>
    <t>-1868699879</t>
  </si>
  <si>
    <t>135</t>
  </si>
  <si>
    <t>783317101</t>
  </si>
  <si>
    <t>Krycí nátěr (email) zámečnických konstrukcí jednonásobný syntetický standardní</t>
  </si>
  <si>
    <t>1722260071</t>
  </si>
  <si>
    <t>784</t>
  </si>
  <si>
    <t>Dokončovací práce - malby a tapety</t>
  </si>
  <si>
    <t>18</t>
  </si>
  <si>
    <t>784121001</t>
  </si>
  <si>
    <t>Oškrabání malby v místnostech výšky do 3,80 m</t>
  </si>
  <si>
    <t>-516942452</t>
  </si>
  <si>
    <t xml:space="preserve">stěny </t>
  </si>
  <si>
    <t>(10*3,3)+(16,3*1,5)+(7,5*1,5)+(14,5*1,5)</t>
  </si>
  <si>
    <t>Stropy</t>
  </si>
  <si>
    <t>6,2+14,4+2,5+12,5</t>
  </si>
  <si>
    <t>108</t>
  </si>
  <si>
    <t>784211101</t>
  </si>
  <si>
    <t>Malby z malířských směsí otěruvzdorných za mokra dvojnásobné, bílé za mokra otěruvzdorné výborně v místnostech výšky do 3,80 m</t>
  </si>
  <si>
    <t>463410190</t>
  </si>
  <si>
    <t>110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</si>
  <si>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</si>
  <si>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</si>
  <si>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964979469</t>
  </si>
  <si>
    <t>VRN</t>
  </si>
  <si>
    <t>Vedlejší rozpočtové náklady</t>
  </si>
  <si>
    <t>VRN3</t>
  </si>
  <si>
    <t>Zařízení staveniště</t>
  </si>
  <si>
    <t>139</t>
  </si>
  <si>
    <t>030001000</t>
  </si>
  <si>
    <t>…</t>
  </si>
  <si>
    <t>1024</t>
  </si>
  <si>
    <t>2025447681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</si>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</sst>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9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52" t="s">
        <v>16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8"/>
      <c r="AQ5" s="30"/>
      <c r="BE5" s="35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54" t="s">
        <v>19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8"/>
      <c r="AQ6" s="30"/>
      <c r="BE6" s="35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51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5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51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51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35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1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351"/>
      <c r="BS13" s="23" t="s">
        <v>8</v>
      </c>
    </row>
    <row r="14" spans="1:74" ht="15">
      <c r="B14" s="27"/>
      <c r="C14" s="28"/>
      <c r="D14" s="28"/>
      <c r="E14" s="355" t="s">
        <v>34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35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1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51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21</v>
      </c>
      <c r="AO17" s="28"/>
      <c r="AP17" s="28"/>
      <c r="AQ17" s="30"/>
      <c r="BE17" s="351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1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1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5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51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5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5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40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41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42</v>
      </c>
      <c r="AL25" s="360"/>
      <c r="AM25" s="360"/>
      <c r="AN25" s="360"/>
      <c r="AO25" s="360"/>
      <c r="AP25" s="41"/>
      <c r="AQ25" s="44"/>
      <c r="BE25" s="351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51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51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51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51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5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51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46" t="s">
        <v>51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5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2021005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29" t="str">
        <f>K6</f>
        <v>Stavební úpravy hygienického zařízení v První soukromé základní škole Mis music o.p.s. na ulici Obránců Míru č.p. 892 na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Kopřivnice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1" t="str">
        <f>IF(AN8= "","",AN8)</f>
        <v>5. 5. 2021</v>
      </c>
      <c r="AN44" s="331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Město Kopřivnice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32" t="str">
        <f>IF(E17="","",E17)</f>
        <v xml:space="preserve"> </v>
      </c>
      <c r="AN46" s="332"/>
      <c r="AO46" s="332"/>
      <c r="AP46" s="332"/>
      <c r="AQ46" s="62"/>
      <c r="AR46" s="60"/>
      <c r="AS46" s="333" t="s">
        <v>53</v>
      </c>
      <c r="AT46" s="33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5"/>
      <c r="AT47" s="33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37"/>
      <c r="AT48" s="33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39" t="s">
        <v>54</v>
      </c>
      <c r="D49" s="340"/>
      <c r="E49" s="340"/>
      <c r="F49" s="340"/>
      <c r="G49" s="340"/>
      <c r="H49" s="78"/>
      <c r="I49" s="341" t="s">
        <v>55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56</v>
      </c>
      <c r="AH49" s="340"/>
      <c r="AI49" s="340"/>
      <c r="AJ49" s="340"/>
      <c r="AK49" s="340"/>
      <c r="AL49" s="340"/>
      <c r="AM49" s="340"/>
      <c r="AN49" s="341" t="s">
        <v>57</v>
      </c>
      <c r="AO49" s="340"/>
      <c r="AP49" s="340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72</v>
      </c>
      <c r="BT51" s="93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0" s="5" customFormat="1" ht="63" customHeight="1">
      <c r="A52" s="94" t="s">
        <v>76</v>
      </c>
      <c r="B52" s="95"/>
      <c r="C52" s="96"/>
      <c r="D52" s="326" t="s">
        <v>16</v>
      </c>
      <c r="E52" s="326"/>
      <c r="F52" s="326"/>
      <c r="G52" s="326"/>
      <c r="H52" s="326"/>
      <c r="I52" s="97"/>
      <c r="J52" s="326" t="s">
        <v>19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4">
        <f>'2021005 - Stavební úpravy...'!J25</f>
        <v>0</v>
      </c>
      <c r="AH52" s="325"/>
      <c r="AI52" s="325"/>
      <c r="AJ52" s="325"/>
      <c r="AK52" s="325"/>
      <c r="AL52" s="325"/>
      <c r="AM52" s="325"/>
      <c r="AN52" s="324">
        <f>SUM(AG52,AT52)</f>
        <v>0</v>
      </c>
      <c r="AO52" s="325"/>
      <c r="AP52" s="325"/>
      <c r="AQ52" s="98" t="s">
        <v>77</v>
      </c>
      <c r="AR52" s="99"/>
      <c r="AS52" s="100">
        <v>0</v>
      </c>
      <c r="AT52" s="101">
        <f>ROUND(SUM(AV52:AW52),2)</f>
        <v>0</v>
      </c>
      <c r="AU52" s="102">
        <f>'2021005 - Stavební úpravy...'!P91</f>
        <v>0</v>
      </c>
      <c r="AV52" s="101">
        <f>'2021005 - Stavební úpravy...'!J28</f>
        <v>0</v>
      </c>
      <c r="AW52" s="101">
        <f>'2021005 - Stavební úpravy...'!J29</f>
        <v>0</v>
      </c>
      <c r="AX52" s="101">
        <f>'2021005 - Stavební úpravy...'!J30</f>
        <v>0</v>
      </c>
      <c r="AY52" s="101">
        <f>'2021005 - Stavební úpravy...'!J31</f>
        <v>0</v>
      </c>
      <c r="AZ52" s="101">
        <f>'2021005 - Stavební úpravy...'!F28</f>
        <v>0</v>
      </c>
      <c r="BA52" s="101">
        <f>'2021005 - Stavební úpravy...'!F29</f>
        <v>0</v>
      </c>
      <c r="BB52" s="101">
        <f>'2021005 - Stavební úpravy...'!F30</f>
        <v>0</v>
      </c>
      <c r="BC52" s="101">
        <f>'2021005 - Stavební úpravy...'!F31</f>
        <v>0</v>
      </c>
      <c r="BD52" s="103">
        <f>'2021005 - Stavební úpravy...'!F32</f>
        <v>0</v>
      </c>
      <c r="BT52" s="104" t="s">
        <v>78</v>
      </c>
      <c r="BU52" s="104" t="s">
        <v>79</v>
      </c>
      <c r="BV52" s="104" t="s">
        <v>74</v>
      </c>
      <c r="BW52" s="104" t="s">
        <v>7</v>
      </c>
      <c r="BX52" s="104" t="s">
        <v>75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RtXQ9PKYf+qN1xY6/qgX/+hd7qdT6mR0IaGYix6v6R2F+M7ktVlXuhB5h/+9PVHQJnFIA12vv4m4Q43KqrsOdg==" saltValue="ZtVeM8DLQ9Ny4P5d+Zk8o9q0beUbQGb9lYjM9blOcH5z55IqJBATyWxoV5CMFtIeK6eWBMd7XpSWW+taHY020g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21005 - Stavební úpravy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80</v>
      </c>
      <c r="G1" s="361" t="s">
        <v>81</v>
      </c>
      <c r="H1" s="361"/>
      <c r="I1" s="109"/>
      <c r="J1" s="108" t="s">
        <v>82</v>
      </c>
      <c r="K1" s="107" t="s">
        <v>83</v>
      </c>
      <c r="L1" s="108" t="s">
        <v>84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11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s="1" customFormat="1" ht="15">
      <c r="B6" s="40"/>
      <c r="C6" s="41"/>
      <c r="D6" s="36" t="s">
        <v>18</v>
      </c>
      <c r="E6" s="41"/>
      <c r="F6" s="41"/>
      <c r="G6" s="41"/>
      <c r="H6" s="41"/>
      <c r="I6" s="112"/>
      <c r="J6" s="41"/>
      <c r="K6" s="44"/>
    </row>
    <row r="7" spans="1:70" s="1" customFormat="1" ht="36.950000000000003" customHeight="1">
      <c r="B7" s="40"/>
      <c r="C7" s="41"/>
      <c r="D7" s="41"/>
      <c r="E7" s="362" t="s">
        <v>19</v>
      </c>
      <c r="F7" s="363"/>
      <c r="G7" s="363"/>
      <c r="H7" s="363"/>
      <c r="I7" s="112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12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3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3" t="s">
        <v>25</v>
      </c>
      <c r="J10" s="114" t="str">
        <f>'Rekapitulace stavby'!AN8</f>
        <v>5. 5. 2021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2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3" t="s">
        <v>28</v>
      </c>
      <c r="J12" s="34" t="s">
        <v>29</v>
      </c>
      <c r="K12" s="44"/>
    </row>
    <row r="13" spans="1:70" s="1" customFormat="1" ht="18" customHeight="1">
      <c r="B13" s="40"/>
      <c r="C13" s="41"/>
      <c r="D13" s="41"/>
      <c r="E13" s="34" t="s">
        <v>30</v>
      </c>
      <c r="F13" s="41"/>
      <c r="G13" s="41"/>
      <c r="H13" s="41"/>
      <c r="I13" s="113" t="s">
        <v>31</v>
      </c>
      <c r="J13" s="34" t="s">
        <v>32</v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2"/>
      <c r="J14" s="41"/>
      <c r="K14" s="44"/>
    </row>
    <row r="15" spans="1:70" s="1" customFormat="1" ht="14.45" customHeight="1">
      <c r="B15" s="40"/>
      <c r="C15" s="41"/>
      <c r="D15" s="36" t="s">
        <v>33</v>
      </c>
      <c r="E15" s="41"/>
      <c r="F15" s="41"/>
      <c r="G15" s="41"/>
      <c r="H15" s="41"/>
      <c r="I15" s="113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3" t="s">
        <v>31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2"/>
      <c r="J17" s="41"/>
      <c r="K17" s="44"/>
    </row>
    <row r="18" spans="2:11" s="1" customFormat="1" ht="14.45" customHeight="1">
      <c r="B18" s="40"/>
      <c r="C18" s="41"/>
      <c r="D18" s="36" t="s">
        <v>35</v>
      </c>
      <c r="E18" s="41"/>
      <c r="F18" s="41"/>
      <c r="G18" s="41"/>
      <c r="H18" s="41"/>
      <c r="I18" s="113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13" t="s">
        <v>31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2"/>
      <c r="J20" s="41"/>
      <c r="K20" s="44"/>
    </row>
    <row r="21" spans="2:11" s="1" customFormat="1" ht="14.45" customHeight="1">
      <c r="B21" s="40"/>
      <c r="C21" s="41"/>
      <c r="D21" s="36" t="s">
        <v>38</v>
      </c>
      <c r="E21" s="41"/>
      <c r="F21" s="41"/>
      <c r="G21" s="41"/>
      <c r="H21" s="41"/>
      <c r="I21" s="112"/>
      <c r="J21" s="41"/>
      <c r="K21" s="44"/>
    </row>
    <row r="22" spans="2:11" s="6" customFormat="1" ht="16.5" customHeight="1">
      <c r="B22" s="115"/>
      <c r="C22" s="116"/>
      <c r="D22" s="116"/>
      <c r="E22" s="357" t="s">
        <v>21</v>
      </c>
      <c r="F22" s="357"/>
      <c r="G22" s="357"/>
      <c r="H22" s="357"/>
      <c r="I22" s="117"/>
      <c r="J22" s="116"/>
      <c r="K22" s="118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2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0"/>
      <c r="C25" s="41"/>
      <c r="D25" s="121" t="s">
        <v>39</v>
      </c>
      <c r="E25" s="41"/>
      <c r="F25" s="41"/>
      <c r="G25" s="41"/>
      <c r="H25" s="41"/>
      <c r="I25" s="112"/>
      <c r="J25" s="122">
        <f>ROUND(J91,2)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0"/>
      <c r="C27" s="41"/>
      <c r="D27" s="41"/>
      <c r="E27" s="41"/>
      <c r="F27" s="45" t="s">
        <v>41</v>
      </c>
      <c r="G27" s="41"/>
      <c r="H27" s="41"/>
      <c r="I27" s="123" t="s">
        <v>40</v>
      </c>
      <c r="J27" s="45" t="s">
        <v>42</v>
      </c>
      <c r="K27" s="44"/>
    </row>
    <row r="28" spans="2:11" s="1" customFormat="1" ht="14.45" customHeight="1">
      <c r="B28" s="40"/>
      <c r="C28" s="41"/>
      <c r="D28" s="48" t="s">
        <v>43</v>
      </c>
      <c r="E28" s="48" t="s">
        <v>44</v>
      </c>
      <c r="F28" s="124">
        <f>ROUND(SUM(BE91:BE324), 2)</f>
        <v>0</v>
      </c>
      <c r="G28" s="41"/>
      <c r="H28" s="41"/>
      <c r="I28" s="125">
        <v>0.21</v>
      </c>
      <c r="J28" s="124">
        <f>ROUND(ROUND((SUM(BE91:BE324)),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45</v>
      </c>
      <c r="F29" s="124">
        <f>ROUND(SUM(BF91:BF324), 2)</f>
        <v>0</v>
      </c>
      <c r="G29" s="41"/>
      <c r="H29" s="41"/>
      <c r="I29" s="125">
        <v>0.15</v>
      </c>
      <c r="J29" s="124">
        <f>ROUND(ROUND((SUM(BF91:BF324)),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46</v>
      </c>
      <c r="F30" s="124">
        <f>ROUND(SUM(BG91:BG324), 2)</f>
        <v>0</v>
      </c>
      <c r="G30" s="41"/>
      <c r="H30" s="41"/>
      <c r="I30" s="125">
        <v>0.21</v>
      </c>
      <c r="J30" s="124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47</v>
      </c>
      <c r="F31" s="124">
        <f>ROUND(SUM(BH91:BH324), 2)</f>
        <v>0</v>
      </c>
      <c r="G31" s="41"/>
      <c r="H31" s="41"/>
      <c r="I31" s="125">
        <v>0.15</v>
      </c>
      <c r="J31" s="124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4">
        <f>ROUND(SUM(BI91:BI324), 2)</f>
        <v>0</v>
      </c>
      <c r="G32" s="41"/>
      <c r="H32" s="41"/>
      <c r="I32" s="125">
        <v>0</v>
      </c>
      <c r="J32" s="124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2"/>
      <c r="J33" s="41"/>
      <c r="K33" s="44"/>
    </row>
    <row r="34" spans="2:11" s="1" customFormat="1" ht="25.35" customHeight="1">
      <c r="B34" s="40"/>
      <c r="C34" s="126"/>
      <c r="D34" s="127" t="s">
        <v>49</v>
      </c>
      <c r="E34" s="78"/>
      <c r="F34" s="78"/>
      <c r="G34" s="128" t="s">
        <v>50</v>
      </c>
      <c r="H34" s="129" t="s">
        <v>51</v>
      </c>
      <c r="I34" s="130"/>
      <c r="J34" s="131">
        <f>SUM(J25:J32)</f>
        <v>0</v>
      </c>
      <c r="K34" s="132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3"/>
      <c r="J35" s="56"/>
      <c r="K35" s="57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40"/>
      <c r="C40" s="29" t="s">
        <v>87</v>
      </c>
      <c r="D40" s="41"/>
      <c r="E40" s="41"/>
      <c r="F40" s="41"/>
      <c r="G40" s="41"/>
      <c r="H40" s="41"/>
      <c r="I40" s="112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2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2"/>
      <c r="J42" s="41"/>
      <c r="K42" s="44"/>
    </row>
    <row r="43" spans="2:11" s="1" customFormat="1" ht="17.25" customHeight="1">
      <c r="B43" s="40"/>
      <c r="C43" s="41"/>
      <c r="D43" s="41"/>
      <c r="E43" s="362" t="str">
        <f>E7</f>
        <v>Stavební úpravy hygienického zařízení v První soukromé základní škole Mis music o.p.s. na ulici Obránců Míru č.p. 892 na</v>
      </c>
      <c r="F43" s="363"/>
      <c r="G43" s="363"/>
      <c r="H43" s="363"/>
      <c r="I43" s="112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2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Kopřivnice </v>
      </c>
      <c r="G45" s="41"/>
      <c r="H45" s="41"/>
      <c r="I45" s="113" t="s">
        <v>25</v>
      </c>
      <c r="J45" s="114" t="str">
        <f>IF(J10="","",J10)</f>
        <v>5. 5. 2021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2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Město Kopřivnice </v>
      </c>
      <c r="G47" s="41"/>
      <c r="H47" s="41"/>
      <c r="I47" s="113" t="s">
        <v>35</v>
      </c>
      <c r="J47" s="357" t="str">
        <f>E19</f>
        <v xml:space="preserve"> </v>
      </c>
      <c r="K47" s="44"/>
    </row>
    <row r="48" spans="2:11" s="1" customFormat="1" ht="14.45" customHeight="1">
      <c r="B48" s="40"/>
      <c r="C48" s="36" t="s">
        <v>33</v>
      </c>
      <c r="D48" s="41"/>
      <c r="E48" s="41"/>
      <c r="F48" s="34" t="str">
        <f>IF(E16="","",E16)</f>
        <v/>
      </c>
      <c r="G48" s="41"/>
      <c r="H48" s="41"/>
      <c r="I48" s="112"/>
      <c r="J48" s="364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2"/>
      <c r="J49" s="41"/>
      <c r="K49" s="44"/>
    </row>
    <row r="50" spans="2:47" s="1" customFormat="1" ht="29.25" customHeight="1">
      <c r="B50" s="40"/>
      <c r="C50" s="138" t="s">
        <v>88</v>
      </c>
      <c r="D50" s="126"/>
      <c r="E50" s="126"/>
      <c r="F50" s="126"/>
      <c r="G50" s="126"/>
      <c r="H50" s="126"/>
      <c r="I50" s="139"/>
      <c r="J50" s="140" t="s">
        <v>89</v>
      </c>
      <c r="K50" s="14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2"/>
      <c r="J51" s="41"/>
      <c r="K51" s="44"/>
    </row>
    <row r="52" spans="2:47" s="1" customFormat="1" ht="29.25" customHeight="1">
      <c r="B52" s="40"/>
      <c r="C52" s="142" t="s">
        <v>90</v>
      </c>
      <c r="D52" s="41"/>
      <c r="E52" s="41"/>
      <c r="F52" s="41"/>
      <c r="G52" s="41"/>
      <c r="H52" s="41"/>
      <c r="I52" s="112"/>
      <c r="J52" s="122">
        <f>J91</f>
        <v>0</v>
      </c>
      <c r="K52" s="44"/>
      <c r="AU52" s="23" t="s">
        <v>91</v>
      </c>
    </row>
    <row r="53" spans="2:47" s="7" customFormat="1" ht="24.95" customHeight="1">
      <c r="B53" s="143"/>
      <c r="C53" s="144"/>
      <c r="D53" s="145" t="s">
        <v>92</v>
      </c>
      <c r="E53" s="146"/>
      <c r="F53" s="146"/>
      <c r="G53" s="146"/>
      <c r="H53" s="146"/>
      <c r="I53" s="147"/>
      <c r="J53" s="148">
        <f>J92</f>
        <v>0</v>
      </c>
      <c r="K53" s="149"/>
    </row>
    <row r="54" spans="2:47" s="8" customFormat="1" ht="19.899999999999999" customHeight="1">
      <c r="B54" s="150"/>
      <c r="C54" s="151"/>
      <c r="D54" s="152" t="s">
        <v>93</v>
      </c>
      <c r="E54" s="153"/>
      <c r="F54" s="153"/>
      <c r="G54" s="153"/>
      <c r="H54" s="153"/>
      <c r="I54" s="154"/>
      <c r="J54" s="155">
        <f>J93</f>
        <v>0</v>
      </c>
      <c r="K54" s="156"/>
    </row>
    <row r="55" spans="2:47" s="8" customFormat="1" ht="19.899999999999999" customHeight="1">
      <c r="B55" s="150"/>
      <c r="C55" s="151"/>
      <c r="D55" s="152" t="s">
        <v>94</v>
      </c>
      <c r="E55" s="153"/>
      <c r="F55" s="153"/>
      <c r="G55" s="153"/>
      <c r="H55" s="153"/>
      <c r="I55" s="154"/>
      <c r="J55" s="155">
        <f>J108</f>
        <v>0</v>
      </c>
      <c r="K55" s="156"/>
    </row>
    <row r="56" spans="2:47" s="8" customFormat="1" ht="19.899999999999999" customHeight="1">
      <c r="B56" s="150"/>
      <c r="C56" s="151"/>
      <c r="D56" s="152" t="s">
        <v>95</v>
      </c>
      <c r="E56" s="153"/>
      <c r="F56" s="153"/>
      <c r="G56" s="153"/>
      <c r="H56" s="153"/>
      <c r="I56" s="154"/>
      <c r="J56" s="155">
        <f>J142</f>
        <v>0</v>
      </c>
      <c r="K56" s="156"/>
    </row>
    <row r="57" spans="2:47" s="8" customFormat="1" ht="19.899999999999999" customHeight="1">
      <c r="B57" s="150"/>
      <c r="C57" s="151"/>
      <c r="D57" s="152" t="s">
        <v>96</v>
      </c>
      <c r="E57" s="153"/>
      <c r="F57" s="153"/>
      <c r="G57" s="153"/>
      <c r="H57" s="153"/>
      <c r="I57" s="154"/>
      <c r="J57" s="155">
        <f>J155</f>
        <v>0</v>
      </c>
      <c r="K57" s="156"/>
    </row>
    <row r="58" spans="2:47" s="8" customFormat="1" ht="19.899999999999999" customHeight="1">
      <c r="B58" s="150"/>
      <c r="C58" s="151"/>
      <c r="D58" s="152" t="s">
        <v>97</v>
      </c>
      <c r="E58" s="153"/>
      <c r="F58" s="153"/>
      <c r="G58" s="153"/>
      <c r="H58" s="153"/>
      <c r="I58" s="154"/>
      <c r="J58" s="155">
        <f>J161</f>
        <v>0</v>
      </c>
      <c r="K58" s="156"/>
    </row>
    <row r="59" spans="2:47" s="7" customFormat="1" ht="24.95" customHeight="1">
      <c r="B59" s="143"/>
      <c r="C59" s="144"/>
      <c r="D59" s="145" t="s">
        <v>98</v>
      </c>
      <c r="E59" s="146"/>
      <c r="F59" s="146"/>
      <c r="G59" s="146"/>
      <c r="H59" s="146"/>
      <c r="I59" s="147"/>
      <c r="J59" s="148">
        <f>J163</f>
        <v>0</v>
      </c>
      <c r="K59" s="149"/>
    </row>
    <row r="60" spans="2:47" s="8" customFormat="1" ht="19.899999999999999" customHeight="1">
      <c r="B60" s="150"/>
      <c r="C60" s="151"/>
      <c r="D60" s="152" t="s">
        <v>99</v>
      </c>
      <c r="E60" s="153"/>
      <c r="F60" s="153"/>
      <c r="G60" s="153"/>
      <c r="H60" s="153"/>
      <c r="I60" s="154"/>
      <c r="J60" s="155">
        <f>J164</f>
        <v>0</v>
      </c>
      <c r="K60" s="156"/>
    </row>
    <row r="61" spans="2:47" s="8" customFormat="1" ht="19.899999999999999" customHeight="1">
      <c r="B61" s="150"/>
      <c r="C61" s="151"/>
      <c r="D61" s="152" t="s">
        <v>100</v>
      </c>
      <c r="E61" s="153"/>
      <c r="F61" s="153"/>
      <c r="G61" s="153"/>
      <c r="H61" s="153"/>
      <c r="I61" s="154"/>
      <c r="J61" s="155">
        <f>J174</f>
        <v>0</v>
      </c>
      <c r="K61" s="156"/>
    </row>
    <row r="62" spans="2:47" s="8" customFormat="1" ht="19.899999999999999" customHeight="1">
      <c r="B62" s="150"/>
      <c r="C62" s="151"/>
      <c r="D62" s="152" t="s">
        <v>101</v>
      </c>
      <c r="E62" s="153"/>
      <c r="F62" s="153"/>
      <c r="G62" s="153"/>
      <c r="H62" s="153"/>
      <c r="I62" s="154"/>
      <c r="J62" s="155">
        <f>J188</f>
        <v>0</v>
      </c>
      <c r="K62" s="156"/>
    </row>
    <row r="63" spans="2:47" s="8" customFormat="1" ht="19.899999999999999" customHeight="1">
      <c r="B63" s="150"/>
      <c r="C63" s="151"/>
      <c r="D63" s="152" t="s">
        <v>102</v>
      </c>
      <c r="E63" s="153"/>
      <c r="F63" s="153"/>
      <c r="G63" s="153"/>
      <c r="H63" s="153"/>
      <c r="I63" s="154"/>
      <c r="J63" s="155">
        <f>J213</f>
        <v>0</v>
      </c>
      <c r="K63" s="156"/>
    </row>
    <row r="64" spans="2:47" s="8" customFormat="1" ht="19.899999999999999" customHeight="1">
      <c r="B64" s="150"/>
      <c r="C64" s="151"/>
      <c r="D64" s="152" t="s">
        <v>103</v>
      </c>
      <c r="E64" s="153"/>
      <c r="F64" s="153"/>
      <c r="G64" s="153"/>
      <c r="H64" s="153"/>
      <c r="I64" s="154"/>
      <c r="J64" s="155">
        <f>J216</f>
        <v>0</v>
      </c>
      <c r="K64" s="156"/>
    </row>
    <row r="65" spans="2:12" s="8" customFormat="1" ht="19.899999999999999" customHeight="1">
      <c r="B65" s="150"/>
      <c r="C65" s="151"/>
      <c r="D65" s="152" t="s">
        <v>104</v>
      </c>
      <c r="E65" s="153"/>
      <c r="F65" s="153"/>
      <c r="G65" s="153"/>
      <c r="H65" s="153"/>
      <c r="I65" s="154"/>
      <c r="J65" s="155">
        <f>J247</f>
        <v>0</v>
      </c>
      <c r="K65" s="156"/>
    </row>
    <row r="66" spans="2:12" s="8" customFormat="1" ht="19.899999999999999" customHeight="1">
      <c r="B66" s="150"/>
      <c r="C66" s="151"/>
      <c r="D66" s="152" t="s">
        <v>105</v>
      </c>
      <c r="E66" s="153"/>
      <c r="F66" s="153"/>
      <c r="G66" s="153"/>
      <c r="H66" s="153"/>
      <c r="I66" s="154"/>
      <c r="J66" s="155">
        <f>J257</f>
        <v>0</v>
      </c>
      <c r="K66" s="156"/>
    </row>
    <row r="67" spans="2:12" s="8" customFormat="1" ht="19.899999999999999" customHeight="1">
      <c r="B67" s="150"/>
      <c r="C67" s="151"/>
      <c r="D67" s="152" t="s">
        <v>106</v>
      </c>
      <c r="E67" s="153"/>
      <c r="F67" s="153"/>
      <c r="G67" s="153"/>
      <c r="H67" s="153"/>
      <c r="I67" s="154"/>
      <c r="J67" s="155">
        <f>J266</f>
        <v>0</v>
      </c>
      <c r="K67" s="156"/>
    </row>
    <row r="68" spans="2:12" s="8" customFormat="1" ht="19.899999999999999" customHeight="1">
      <c r="B68" s="150"/>
      <c r="C68" s="151"/>
      <c r="D68" s="152" t="s">
        <v>107</v>
      </c>
      <c r="E68" s="153"/>
      <c r="F68" s="153"/>
      <c r="G68" s="153"/>
      <c r="H68" s="153"/>
      <c r="I68" s="154"/>
      <c r="J68" s="155">
        <f>J275</f>
        <v>0</v>
      </c>
      <c r="K68" s="156"/>
    </row>
    <row r="69" spans="2:12" s="8" customFormat="1" ht="19.899999999999999" customHeight="1">
      <c r="B69" s="150"/>
      <c r="C69" s="151"/>
      <c r="D69" s="152" t="s">
        <v>108</v>
      </c>
      <c r="E69" s="153"/>
      <c r="F69" s="153"/>
      <c r="G69" s="153"/>
      <c r="H69" s="153"/>
      <c r="I69" s="154"/>
      <c r="J69" s="155">
        <f>J285</f>
        <v>0</v>
      </c>
      <c r="K69" s="156"/>
    </row>
    <row r="70" spans="2:12" s="8" customFormat="1" ht="19.899999999999999" customHeight="1">
      <c r="B70" s="150"/>
      <c r="C70" s="151"/>
      <c r="D70" s="152" t="s">
        <v>109</v>
      </c>
      <c r="E70" s="153"/>
      <c r="F70" s="153"/>
      <c r="G70" s="153"/>
      <c r="H70" s="153"/>
      <c r="I70" s="154"/>
      <c r="J70" s="155">
        <f>J309</f>
        <v>0</v>
      </c>
      <c r="K70" s="156"/>
    </row>
    <row r="71" spans="2:12" s="8" customFormat="1" ht="19.899999999999999" customHeight="1">
      <c r="B71" s="150"/>
      <c r="C71" s="151"/>
      <c r="D71" s="152" t="s">
        <v>110</v>
      </c>
      <c r="E71" s="153"/>
      <c r="F71" s="153"/>
      <c r="G71" s="153"/>
      <c r="H71" s="153"/>
      <c r="I71" s="154"/>
      <c r="J71" s="155">
        <f>J313</f>
        <v>0</v>
      </c>
      <c r="K71" s="156"/>
    </row>
    <row r="72" spans="2:12" s="7" customFormat="1" ht="24.95" customHeight="1">
      <c r="B72" s="143"/>
      <c r="C72" s="144"/>
      <c r="D72" s="145" t="s">
        <v>111</v>
      </c>
      <c r="E72" s="146"/>
      <c r="F72" s="146"/>
      <c r="G72" s="146"/>
      <c r="H72" s="146"/>
      <c r="I72" s="147"/>
      <c r="J72" s="148">
        <f>J322</f>
        <v>0</v>
      </c>
      <c r="K72" s="149"/>
    </row>
    <row r="73" spans="2:12" s="8" customFormat="1" ht="19.899999999999999" customHeight="1">
      <c r="B73" s="150"/>
      <c r="C73" s="151"/>
      <c r="D73" s="152" t="s">
        <v>112</v>
      </c>
      <c r="E73" s="153"/>
      <c r="F73" s="153"/>
      <c r="G73" s="153"/>
      <c r="H73" s="153"/>
      <c r="I73" s="154"/>
      <c r="J73" s="155">
        <f>J323</f>
        <v>0</v>
      </c>
      <c r="K73" s="156"/>
    </row>
    <row r="74" spans="2:12" s="1" customFormat="1" ht="21.75" customHeight="1">
      <c r="B74" s="40"/>
      <c r="C74" s="41"/>
      <c r="D74" s="41"/>
      <c r="E74" s="41"/>
      <c r="F74" s="41"/>
      <c r="G74" s="41"/>
      <c r="H74" s="41"/>
      <c r="I74" s="112"/>
      <c r="J74" s="41"/>
      <c r="K74" s="4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133"/>
      <c r="J75" s="56"/>
      <c r="K75" s="57"/>
    </row>
    <row r="79" spans="2:12" s="1" customFormat="1" ht="6.95" customHeight="1">
      <c r="B79" s="58"/>
      <c r="C79" s="59"/>
      <c r="D79" s="59"/>
      <c r="E79" s="59"/>
      <c r="F79" s="59"/>
      <c r="G79" s="59"/>
      <c r="H79" s="59"/>
      <c r="I79" s="136"/>
      <c r="J79" s="59"/>
      <c r="K79" s="59"/>
      <c r="L79" s="60"/>
    </row>
    <row r="80" spans="2:12" s="1" customFormat="1" ht="36.950000000000003" customHeight="1">
      <c r="B80" s="40"/>
      <c r="C80" s="61" t="s">
        <v>113</v>
      </c>
      <c r="D80" s="62"/>
      <c r="E80" s="62"/>
      <c r="F80" s="62"/>
      <c r="G80" s="62"/>
      <c r="H80" s="62"/>
      <c r="I80" s="157"/>
      <c r="J80" s="62"/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57"/>
      <c r="J81" s="62"/>
      <c r="K81" s="62"/>
      <c r="L81" s="60"/>
    </row>
    <row r="82" spans="2:65" s="1" customFormat="1" ht="14.45" customHeight="1">
      <c r="B82" s="40"/>
      <c r="C82" s="64" t="s">
        <v>18</v>
      </c>
      <c r="D82" s="62"/>
      <c r="E82" s="62"/>
      <c r="F82" s="62"/>
      <c r="G82" s="62"/>
      <c r="H82" s="62"/>
      <c r="I82" s="157"/>
      <c r="J82" s="62"/>
      <c r="K82" s="62"/>
      <c r="L82" s="60"/>
    </row>
    <row r="83" spans="2:65" s="1" customFormat="1" ht="17.25" customHeight="1">
      <c r="B83" s="40"/>
      <c r="C83" s="62"/>
      <c r="D83" s="62"/>
      <c r="E83" s="329" t="str">
        <f>E7</f>
        <v>Stavební úpravy hygienického zařízení v První soukromé základní škole Mis music o.p.s. na ulici Obránců Míru č.p. 892 na</v>
      </c>
      <c r="F83" s="365"/>
      <c r="G83" s="365"/>
      <c r="H83" s="365"/>
      <c r="I83" s="157"/>
      <c r="J83" s="62"/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57"/>
      <c r="J84" s="62"/>
      <c r="K84" s="62"/>
      <c r="L84" s="60"/>
    </row>
    <row r="85" spans="2:65" s="1" customFormat="1" ht="18" customHeight="1">
      <c r="B85" s="40"/>
      <c r="C85" s="64" t="s">
        <v>23</v>
      </c>
      <c r="D85" s="62"/>
      <c r="E85" s="62"/>
      <c r="F85" s="158" t="str">
        <f>F10</f>
        <v xml:space="preserve">Kopřivnice </v>
      </c>
      <c r="G85" s="62"/>
      <c r="H85" s="62"/>
      <c r="I85" s="159" t="s">
        <v>25</v>
      </c>
      <c r="J85" s="72" t="str">
        <f>IF(J10="","",J10)</f>
        <v>5. 5. 2021</v>
      </c>
      <c r="K85" s="62"/>
      <c r="L85" s="60"/>
    </row>
    <row r="86" spans="2:65" s="1" customFormat="1" ht="6.95" customHeight="1">
      <c r="B86" s="40"/>
      <c r="C86" s="62"/>
      <c r="D86" s="62"/>
      <c r="E86" s="62"/>
      <c r="F86" s="62"/>
      <c r="G86" s="62"/>
      <c r="H86" s="62"/>
      <c r="I86" s="157"/>
      <c r="J86" s="62"/>
      <c r="K86" s="62"/>
      <c r="L86" s="60"/>
    </row>
    <row r="87" spans="2:65" s="1" customFormat="1" ht="15">
      <c r="B87" s="40"/>
      <c r="C87" s="64" t="s">
        <v>27</v>
      </c>
      <c r="D87" s="62"/>
      <c r="E87" s="62"/>
      <c r="F87" s="158" t="str">
        <f>E13</f>
        <v xml:space="preserve">Město Kopřivnice </v>
      </c>
      <c r="G87" s="62"/>
      <c r="H87" s="62"/>
      <c r="I87" s="159" t="s">
        <v>35</v>
      </c>
      <c r="J87" s="158" t="str">
        <f>E19</f>
        <v xml:space="preserve"> </v>
      </c>
      <c r="K87" s="62"/>
      <c r="L87" s="60"/>
    </row>
    <row r="88" spans="2:65" s="1" customFormat="1" ht="14.45" customHeight="1">
      <c r="B88" s="40"/>
      <c r="C88" s="64" t="s">
        <v>33</v>
      </c>
      <c r="D88" s="62"/>
      <c r="E88" s="62"/>
      <c r="F88" s="158" t="str">
        <f>IF(E16="","",E16)</f>
        <v/>
      </c>
      <c r="G88" s="62"/>
      <c r="H88" s="62"/>
      <c r="I88" s="157"/>
      <c r="J88" s="62"/>
      <c r="K88" s="62"/>
      <c r="L88" s="60"/>
    </row>
    <row r="89" spans="2:65" s="1" customFormat="1" ht="10.35" customHeight="1">
      <c r="B89" s="40"/>
      <c r="C89" s="62"/>
      <c r="D89" s="62"/>
      <c r="E89" s="62"/>
      <c r="F89" s="62"/>
      <c r="G89" s="62"/>
      <c r="H89" s="62"/>
      <c r="I89" s="157"/>
      <c r="J89" s="62"/>
      <c r="K89" s="62"/>
      <c r="L89" s="60"/>
    </row>
    <row r="90" spans="2:65" s="9" customFormat="1" ht="29.25" customHeight="1">
      <c r="B90" s="160"/>
      <c r="C90" s="161" t="s">
        <v>114</v>
      </c>
      <c r="D90" s="162" t="s">
        <v>58</v>
      </c>
      <c r="E90" s="162" t="s">
        <v>54</v>
      </c>
      <c r="F90" s="162" t="s">
        <v>115</v>
      </c>
      <c r="G90" s="162" t="s">
        <v>116</v>
      </c>
      <c r="H90" s="162" t="s">
        <v>117</v>
      </c>
      <c r="I90" s="163" t="s">
        <v>118</v>
      </c>
      <c r="J90" s="162" t="s">
        <v>89</v>
      </c>
      <c r="K90" s="164" t="s">
        <v>119</v>
      </c>
      <c r="L90" s="165"/>
      <c r="M90" s="80" t="s">
        <v>120</v>
      </c>
      <c r="N90" s="81" t="s">
        <v>43</v>
      </c>
      <c r="O90" s="81" t="s">
        <v>121</v>
      </c>
      <c r="P90" s="81" t="s">
        <v>122</v>
      </c>
      <c r="Q90" s="81" t="s">
        <v>123</v>
      </c>
      <c r="R90" s="81" t="s">
        <v>124</v>
      </c>
      <c r="S90" s="81" t="s">
        <v>125</v>
      </c>
      <c r="T90" s="82" t="s">
        <v>126</v>
      </c>
    </row>
    <row r="91" spans="2:65" s="1" customFormat="1" ht="29.25" customHeight="1">
      <c r="B91" s="40"/>
      <c r="C91" s="86" t="s">
        <v>90</v>
      </c>
      <c r="D91" s="62"/>
      <c r="E91" s="62"/>
      <c r="F91" s="62"/>
      <c r="G91" s="62"/>
      <c r="H91" s="62"/>
      <c r="I91" s="157"/>
      <c r="J91" s="166">
        <f>BK91</f>
        <v>0</v>
      </c>
      <c r="K91" s="62"/>
      <c r="L91" s="60"/>
      <c r="M91" s="83"/>
      <c r="N91" s="84"/>
      <c r="O91" s="84"/>
      <c r="P91" s="167">
        <f>P92+P163+P322</f>
        <v>0</v>
      </c>
      <c r="Q91" s="84"/>
      <c r="R91" s="167">
        <f>R92+R163+R322</f>
        <v>20.752521360000003</v>
      </c>
      <c r="S91" s="84"/>
      <c r="T91" s="168">
        <f>T92+T163+T322</f>
        <v>22.078692799999999</v>
      </c>
      <c r="AT91" s="23" t="s">
        <v>72</v>
      </c>
      <c r="AU91" s="23" t="s">
        <v>91</v>
      </c>
      <c r="BK91" s="169">
        <f>BK92+BK163+BK322</f>
        <v>0</v>
      </c>
    </row>
    <row r="92" spans="2:65" s="10" customFormat="1" ht="37.35" customHeight="1">
      <c r="B92" s="170"/>
      <c r="C92" s="171"/>
      <c r="D92" s="172" t="s">
        <v>72</v>
      </c>
      <c r="E92" s="173" t="s">
        <v>127</v>
      </c>
      <c r="F92" s="173" t="s">
        <v>128</v>
      </c>
      <c r="G92" s="171"/>
      <c r="H92" s="171"/>
      <c r="I92" s="174"/>
      <c r="J92" s="175">
        <f>BK92</f>
        <v>0</v>
      </c>
      <c r="K92" s="171"/>
      <c r="L92" s="176"/>
      <c r="M92" s="177"/>
      <c r="N92" s="178"/>
      <c r="O92" s="178"/>
      <c r="P92" s="179">
        <f>P93+P108+P142+P155+P161</f>
        <v>0</v>
      </c>
      <c r="Q92" s="178"/>
      <c r="R92" s="179">
        <f>R93+R108+R142+R155+R161</f>
        <v>16.313031680000002</v>
      </c>
      <c r="S92" s="178"/>
      <c r="T92" s="180">
        <f>T93+T108+T142+T155+T161</f>
        <v>13.578470000000003</v>
      </c>
      <c r="AR92" s="181" t="s">
        <v>78</v>
      </c>
      <c r="AT92" s="182" t="s">
        <v>72</v>
      </c>
      <c r="AU92" s="182" t="s">
        <v>73</v>
      </c>
      <c r="AY92" s="181" t="s">
        <v>129</v>
      </c>
      <c r="BK92" s="183">
        <f>BK93+BK108+BK142+BK155+BK161</f>
        <v>0</v>
      </c>
    </row>
    <row r="93" spans="2:65" s="10" customFormat="1" ht="19.899999999999999" customHeight="1">
      <c r="B93" s="170"/>
      <c r="C93" s="171"/>
      <c r="D93" s="172" t="s">
        <v>72</v>
      </c>
      <c r="E93" s="184" t="s">
        <v>130</v>
      </c>
      <c r="F93" s="184" t="s">
        <v>131</v>
      </c>
      <c r="G93" s="171"/>
      <c r="H93" s="171"/>
      <c r="I93" s="174"/>
      <c r="J93" s="185">
        <f>BK93</f>
        <v>0</v>
      </c>
      <c r="K93" s="171"/>
      <c r="L93" s="176"/>
      <c r="M93" s="177"/>
      <c r="N93" s="178"/>
      <c r="O93" s="178"/>
      <c r="P93" s="179">
        <f>SUM(P94:P107)</f>
        <v>0</v>
      </c>
      <c r="Q93" s="178"/>
      <c r="R93" s="179">
        <f>SUM(R94:R107)</f>
        <v>2.6798278499999997</v>
      </c>
      <c r="S93" s="178"/>
      <c r="T93" s="180">
        <f>SUM(T94:T107)</f>
        <v>0</v>
      </c>
      <c r="AR93" s="181" t="s">
        <v>78</v>
      </c>
      <c r="AT93" s="182" t="s">
        <v>72</v>
      </c>
      <c r="AU93" s="182" t="s">
        <v>78</v>
      </c>
      <c r="AY93" s="181" t="s">
        <v>129</v>
      </c>
      <c r="BK93" s="183">
        <f>SUM(BK94:BK107)</f>
        <v>0</v>
      </c>
    </row>
    <row r="94" spans="2:65" s="1" customFormat="1" ht="16.5" customHeight="1">
      <c r="B94" s="40"/>
      <c r="C94" s="186" t="s">
        <v>132</v>
      </c>
      <c r="D94" s="186" t="s">
        <v>133</v>
      </c>
      <c r="E94" s="187" t="s">
        <v>134</v>
      </c>
      <c r="F94" s="188" t="s">
        <v>135</v>
      </c>
      <c r="G94" s="189" t="s">
        <v>136</v>
      </c>
      <c r="H94" s="190">
        <v>5</v>
      </c>
      <c r="I94" s="191"/>
      <c r="J94" s="192">
        <f>ROUND(I94*H94,2)</f>
        <v>0</v>
      </c>
      <c r="K94" s="188" t="s">
        <v>137</v>
      </c>
      <c r="L94" s="60"/>
      <c r="M94" s="193" t="s">
        <v>21</v>
      </c>
      <c r="N94" s="194" t="s">
        <v>44</v>
      </c>
      <c r="O94" s="41"/>
      <c r="P94" s="195">
        <f>O94*H94</f>
        <v>0</v>
      </c>
      <c r="Q94" s="195">
        <v>2.588E-2</v>
      </c>
      <c r="R94" s="195">
        <f>Q94*H94</f>
        <v>0.12940000000000002</v>
      </c>
      <c r="S94" s="195">
        <v>0</v>
      </c>
      <c r="T94" s="196">
        <f>S94*H94</f>
        <v>0</v>
      </c>
      <c r="AR94" s="23" t="s">
        <v>138</v>
      </c>
      <c r="AT94" s="23" t="s">
        <v>133</v>
      </c>
      <c r="AU94" s="23" t="s">
        <v>85</v>
      </c>
      <c r="AY94" s="23" t="s">
        <v>129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3" t="s">
        <v>78</v>
      </c>
      <c r="BK94" s="197">
        <f>ROUND(I94*H94,2)</f>
        <v>0</v>
      </c>
      <c r="BL94" s="23" t="s">
        <v>138</v>
      </c>
      <c r="BM94" s="23" t="s">
        <v>139</v>
      </c>
    </row>
    <row r="95" spans="2:65" s="1" customFormat="1" ht="16.5" customHeight="1">
      <c r="B95" s="40"/>
      <c r="C95" s="198" t="s">
        <v>140</v>
      </c>
      <c r="D95" s="198" t="s">
        <v>141</v>
      </c>
      <c r="E95" s="199" t="s">
        <v>142</v>
      </c>
      <c r="F95" s="200" t="s">
        <v>143</v>
      </c>
      <c r="G95" s="201" t="s">
        <v>144</v>
      </c>
      <c r="H95" s="202">
        <v>0.05</v>
      </c>
      <c r="I95" s="203"/>
      <c r="J95" s="204">
        <f>ROUND(I95*H95,2)</f>
        <v>0</v>
      </c>
      <c r="K95" s="200" t="s">
        <v>137</v>
      </c>
      <c r="L95" s="205"/>
      <c r="M95" s="206" t="s">
        <v>21</v>
      </c>
      <c r="N95" s="207" t="s">
        <v>44</v>
      </c>
      <c r="O95" s="41"/>
      <c r="P95" s="195">
        <f>O95*H95</f>
        <v>0</v>
      </c>
      <c r="Q95" s="195">
        <v>1</v>
      </c>
      <c r="R95" s="195">
        <f>Q95*H95</f>
        <v>0.05</v>
      </c>
      <c r="S95" s="195">
        <v>0</v>
      </c>
      <c r="T95" s="196">
        <f>S95*H95</f>
        <v>0</v>
      </c>
      <c r="AR95" s="23" t="s">
        <v>145</v>
      </c>
      <c r="AT95" s="23" t="s">
        <v>141</v>
      </c>
      <c r="AU95" s="23" t="s">
        <v>85</v>
      </c>
      <c r="AY95" s="23" t="s">
        <v>129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3" t="s">
        <v>78</v>
      </c>
      <c r="BK95" s="197">
        <f>ROUND(I95*H95,2)</f>
        <v>0</v>
      </c>
      <c r="BL95" s="23" t="s">
        <v>138</v>
      </c>
      <c r="BM95" s="23" t="s">
        <v>146</v>
      </c>
    </row>
    <row r="96" spans="2:65" s="11" customFormat="1">
      <c r="B96" s="208"/>
      <c r="C96" s="209"/>
      <c r="D96" s="210" t="s">
        <v>147</v>
      </c>
      <c r="E96" s="211" t="s">
        <v>21</v>
      </c>
      <c r="F96" s="212" t="s">
        <v>148</v>
      </c>
      <c r="G96" s="209"/>
      <c r="H96" s="213">
        <v>0.05</v>
      </c>
      <c r="I96" s="214"/>
      <c r="J96" s="209"/>
      <c r="K96" s="209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147</v>
      </c>
      <c r="AU96" s="219" t="s">
        <v>85</v>
      </c>
      <c r="AV96" s="11" t="s">
        <v>85</v>
      </c>
      <c r="AW96" s="11" t="s">
        <v>37</v>
      </c>
      <c r="AX96" s="11" t="s">
        <v>78</v>
      </c>
      <c r="AY96" s="219" t="s">
        <v>129</v>
      </c>
    </row>
    <row r="97" spans="2:65" s="1" customFormat="1" ht="16.5" customHeight="1">
      <c r="B97" s="40"/>
      <c r="C97" s="186" t="s">
        <v>149</v>
      </c>
      <c r="D97" s="186" t="s">
        <v>133</v>
      </c>
      <c r="E97" s="187" t="s">
        <v>150</v>
      </c>
      <c r="F97" s="188" t="s">
        <v>151</v>
      </c>
      <c r="G97" s="189" t="s">
        <v>136</v>
      </c>
      <c r="H97" s="190">
        <v>3</v>
      </c>
      <c r="I97" s="191"/>
      <c r="J97" s="192">
        <f>ROUND(I97*H97,2)</f>
        <v>0</v>
      </c>
      <c r="K97" s="188" t="s">
        <v>137</v>
      </c>
      <c r="L97" s="60"/>
      <c r="M97" s="193" t="s">
        <v>21</v>
      </c>
      <c r="N97" s="194" t="s">
        <v>44</v>
      </c>
      <c r="O97" s="41"/>
      <c r="P97" s="195">
        <f>O97*H97</f>
        <v>0</v>
      </c>
      <c r="Q97" s="195">
        <v>3.0300000000000001E-2</v>
      </c>
      <c r="R97" s="195">
        <f>Q97*H97</f>
        <v>9.0900000000000009E-2</v>
      </c>
      <c r="S97" s="195">
        <v>0</v>
      </c>
      <c r="T97" s="196">
        <f>S97*H97</f>
        <v>0</v>
      </c>
      <c r="AR97" s="23" t="s">
        <v>138</v>
      </c>
      <c r="AT97" s="23" t="s">
        <v>133</v>
      </c>
      <c r="AU97" s="23" t="s">
        <v>85</v>
      </c>
      <c r="AY97" s="23" t="s">
        <v>129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3" t="s">
        <v>78</v>
      </c>
      <c r="BK97" s="197">
        <f>ROUND(I97*H97,2)</f>
        <v>0</v>
      </c>
      <c r="BL97" s="23" t="s">
        <v>138</v>
      </c>
      <c r="BM97" s="23" t="s">
        <v>152</v>
      </c>
    </row>
    <row r="98" spans="2:65" s="1" customFormat="1" ht="16.5" customHeight="1">
      <c r="B98" s="40"/>
      <c r="C98" s="198" t="s">
        <v>153</v>
      </c>
      <c r="D98" s="198" t="s">
        <v>141</v>
      </c>
      <c r="E98" s="199" t="s">
        <v>154</v>
      </c>
      <c r="F98" s="200" t="s">
        <v>155</v>
      </c>
      <c r="G98" s="201" t="s">
        <v>144</v>
      </c>
      <c r="H98" s="202">
        <v>0.111</v>
      </c>
      <c r="I98" s="203"/>
      <c r="J98" s="204">
        <f>ROUND(I98*H98,2)</f>
        <v>0</v>
      </c>
      <c r="K98" s="200" t="s">
        <v>137</v>
      </c>
      <c r="L98" s="205"/>
      <c r="M98" s="206" t="s">
        <v>21</v>
      </c>
      <c r="N98" s="207" t="s">
        <v>44</v>
      </c>
      <c r="O98" s="41"/>
      <c r="P98" s="195">
        <f>O98*H98</f>
        <v>0</v>
      </c>
      <c r="Q98" s="195">
        <v>1</v>
      </c>
      <c r="R98" s="195">
        <f>Q98*H98</f>
        <v>0.111</v>
      </c>
      <c r="S98" s="195">
        <v>0</v>
      </c>
      <c r="T98" s="196">
        <f>S98*H98</f>
        <v>0</v>
      </c>
      <c r="AR98" s="23" t="s">
        <v>145</v>
      </c>
      <c r="AT98" s="23" t="s">
        <v>141</v>
      </c>
      <c r="AU98" s="23" t="s">
        <v>85</v>
      </c>
      <c r="AY98" s="23" t="s">
        <v>129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3" t="s">
        <v>78</v>
      </c>
      <c r="BK98" s="197">
        <f>ROUND(I98*H98,2)</f>
        <v>0</v>
      </c>
      <c r="BL98" s="23" t="s">
        <v>138</v>
      </c>
      <c r="BM98" s="23" t="s">
        <v>156</v>
      </c>
    </row>
    <row r="99" spans="2:65" s="11" customFormat="1">
      <c r="B99" s="208"/>
      <c r="C99" s="209"/>
      <c r="D99" s="210" t="s">
        <v>147</v>
      </c>
      <c r="E99" s="211" t="s">
        <v>21</v>
      </c>
      <c r="F99" s="212" t="s">
        <v>157</v>
      </c>
      <c r="G99" s="209"/>
      <c r="H99" s="213">
        <v>0.111</v>
      </c>
      <c r="I99" s="214"/>
      <c r="J99" s="209"/>
      <c r="K99" s="209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147</v>
      </c>
      <c r="AU99" s="219" t="s">
        <v>85</v>
      </c>
      <c r="AV99" s="11" t="s">
        <v>85</v>
      </c>
      <c r="AW99" s="11" t="s">
        <v>37</v>
      </c>
      <c r="AX99" s="11" t="s">
        <v>78</v>
      </c>
      <c r="AY99" s="219" t="s">
        <v>129</v>
      </c>
    </row>
    <row r="100" spans="2:65" s="1" customFormat="1" ht="25.5" customHeight="1">
      <c r="B100" s="40"/>
      <c r="C100" s="186" t="s">
        <v>158</v>
      </c>
      <c r="D100" s="186" t="s">
        <v>133</v>
      </c>
      <c r="E100" s="187" t="s">
        <v>159</v>
      </c>
      <c r="F100" s="188" t="s">
        <v>160</v>
      </c>
      <c r="G100" s="189" t="s">
        <v>161</v>
      </c>
      <c r="H100" s="190">
        <v>2.665</v>
      </c>
      <c r="I100" s="191"/>
      <c r="J100" s="192">
        <f>ROUND(I100*H100,2)</f>
        <v>0</v>
      </c>
      <c r="K100" s="188" t="s">
        <v>137</v>
      </c>
      <c r="L100" s="60"/>
      <c r="M100" s="193" t="s">
        <v>21</v>
      </c>
      <c r="N100" s="194" t="s">
        <v>44</v>
      </c>
      <c r="O100" s="41"/>
      <c r="P100" s="195">
        <f>O100*H100</f>
        <v>0</v>
      </c>
      <c r="Q100" s="195">
        <v>0.25364999999999999</v>
      </c>
      <c r="R100" s="195">
        <f>Q100*H100</f>
        <v>0.67597724999999997</v>
      </c>
      <c r="S100" s="195">
        <v>0</v>
      </c>
      <c r="T100" s="196">
        <f>S100*H100</f>
        <v>0</v>
      </c>
      <c r="AR100" s="23" t="s">
        <v>138</v>
      </c>
      <c r="AT100" s="23" t="s">
        <v>133</v>
      </c>
      <c r="AU100" s="23" t="s">
        <v>85</v>
      </c>
      <c r="AY100" s="23" t="s">
        <v>129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23" t="s">
        <v>78</v>
      </c>
      <c r="BK100" s="197">
        <f>ROUND(I100*H100,2)</f>
        <v>0</v>
      </c>
      <c r="BL100" s="23" t="s">
        <v>138</v>
      </c>
      <c r="BM100" s="23" t="s">
        <v>162</v>
      </c>
    </row>
    <row r="101" spans="2:65" s="11" customFormat="1">
      <c r="B101" s="208"/>
      <c r="C101" s="209"/>
      <c r="D101" s="210" t="s">
        <v>147</v>
      </c>
      <c r="E101" s="211" t="s">
        <v>21</v>
      </c>
      <c r="F101" s="212" t="s">
        <v>163</v>
      </c>
      <c r="G101" s="209"/>
      <c r="H101" s="213">
        <v>1.845</v>
      </c>
      <c r="I101" s="214"/>
      <c r="J101" s="209"/>
      <c r="K101" s="209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147</v>
      </c>
      <c r="AU101" s="219" t="s">
        <v>85</v>
      </c>
      <c r="AV101" s="11" t="s">
        <v>85</v>
      </c>
      <c r="AW101" s="11" t="s">
        <v>37</v>
      </c>
      <c r="AX101" s="11" t="s">
        <v>73</v>
      </c>
      <c r="AY101" s="219" t="s">
        <v>129</v>
      </c>
    </row>
    <row r="102" spans="2:65" s="11" customFormat="1">
      <c r="B102" s="208"/>
      <c r="C102" s="209"/>
      <c r="D102" s="210" t="s">
        <v>147</v>
      </c>
      <c r="E102" s="211" t="s">
        <v>21</v>
      </c>
      <c r="F102" s="212" t="s">
        <v>164</v>
      </c>
      <c r="G102" s="209"/>
      <c r="H102" s="213">
        <v>0.82</v>
      </c>
      <c r="I102" s="214"/>
      <c r="J102" s="209"/>
      <c r="K102" s="209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147</v>
      </c>
      <c r="AU102" s="219" t="s">
        <v>85</v>
      </c>
      <c r="AV102" s="11" t="s">
        <v>85</v>
      </c>
      <c r="AW102" s="11" t="s">
        <v>37</v>
      </c>
      <c r="AX102" s="11" t="s">
        <v>73</v>
      </c>
      <c r="AY102" s="219" t="s">
        <v>129</v>
      </c>
    </row>
    <row r="103" spans="2:65" s="12" customFormat="1">
      <c r="B103" s="220"/>
      <c r="C103" s="221"/>
      <c r="D103" s="210" t="s">
        <v>147</v>
      </c>
      <c r="E103" s="222" t="s">
        <v>21</v>
      </c>
      <c r="F103" s="223" t="s">
        <v>165</v>
      </c>
      <c r="G103" s="221"/>
      <c r="H103" s="224">
        <v>2.665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147</v>
      </c>
      <c r="AU103" s="230" t="s">
        <v>85</v>
      </c>
      <c r="AV103" s="12" t="s">
        <v>138</v>
      </c>
      <c r="AW103" s="12" t="s">
        <v>37</v>
      </c>
      <c r="AX103" s="12" t="s">
        <v>78</v>
      </c>
      <c r="AY103" s="230" t="s">
        <v>129</v>
      </c>
    </row>
    <row r="104" spans="2:65" s="1" customFormat="1" ht="25.5" customHeight="1">
      <c r="B104" s="40"/>
      <c r="C104" s="186" t="s">
        <v>166</v>
      </c>
      <c r="D104" s="186" t="s">
        <v>133</v>
      </c>
      <c r="E104" s="187" t="s">
        <v>167</v>
      </c>
      <c r="F104" s="188" t="s">
        <v>168</v>
      </c>
      <c r="G104" s="189" t="s">
        <v>161</v>
      </c>
      <c r="H104" s="190">
        <v>18.809999999999999</v>
      </c>
      <c r="I104" s="191"/>
      <c r="J104" s="192">
        <f>ROUND(I104*H104,2)</f>
        <v>0</v>
      </c>
      <c r="K104" s="188" t="s">
        <v>137</v>
      </c>
      <c r="L104" s="60"/>
      <c r="M104" s="193" t="s">
        <v>21</v>
      </c>
      <c r="N104" s="194" t="s">
        <v>44</v>
      </c>
      <c r="O104" s="41"/>
      <c r="P104" s="195">
        <f>O104*H104</f>
        <v>0</v>
      </c>
      <c r="Q104" s="195">
        <v>8.6260000000000003E-2</v>
      </c>
      <c r="R104" s="195">
        <f>Q104*H104</f>
        <v>1.6225505999999998</v>
      </c>
      <c r="S104" s="195">
        <v>0</v>
      </c>
      <c r="T104" s="196">
        <f>S104*H104</f>
        <v>0</v>
      </c>
      <c r="AR104" s="23" t="s">
        <v>138</v>
      </c>
      <c r="AT104" s="23" t="s">
        <v>133</v>
      </c>
      <c r="AU104" s="23" t="s">
        <v>85</v>
      </c>
      <c r="AY104" s="23" t="s">
        <v>129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3" t="s">
        <v>78</v>
      </c>
      <c r="BK104" s="197">
        <f>ROUND(I104*H104,2)</f>
        <v>0</v>
      </c>
      <c r="BL104" s="23" t="s">
        <v>138</v>
      </c>
      <c r="BM104" s="23" t="s">
        <v>169</v>
      </c>
    </row>
    <row r="105" spans="2:65" s="11" customFormat="1">
      <c r="B105" s="208"/>
      <c r="C105" s="209"/>
      <c r="D105" s="210" t="s">
        <v>147</v>
      </c>
      <c r="E105" s="211" t="s">
        <v>21</v>
      </c>
      <c r="F105" s="212" t="s">
        <v>170</v>
      </c>
      <c r="G105" s="209"/>
      <c r="H105" s="213">
        <v>8.91</v>
      </c>
      <c r="I105" s="214"/>
      <c r="J105" s="209"/>
      <c r="K105" s="209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147</v>
      </c>
      <c r="AU105" s="219" t="s">
        <v>85</v>
      </c>
      <c r="AV105" s="11" t="s">
        <v>85</v>
      </c>
      <c r="AW105" s="11" t="s">
        <v>37</v>
      </c>
      <c r="AX105" s="11" t="s">
        <v>73</v>
      </c>
      <c r="AY105" s="219" t="s">
        <v>129</v>
      </c>
    </row>
    <row r="106" spans="2:65" s="11" customFormat="1">
      <c r="B106" s="208"/>
      <c r="C106" s="209"/>
      <c r="D106" s="210" t="s">
        <v>147</v>
      </c>
      <c r="E106" s="211" t="s">
        <v>21</v>
      </c>
      <c r="F106" s="212" t="s">
        <v>171</v>
      </c>
      <c r="G106" s="209"/>
      <c r="H106" s="213">
        <v>9.9</v>
      </c>
      <c r="I106" s="214"/>
      <c r="J106" s="209"/>
      <c r="K106" s="209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147</v>
      </c>
      <c r="AU106" s="219" t="s">
        <v>85</v>
      </c>
      <c r="AV106" s="11" t="s">
        <v>85</v>
      </c>
      <c r="AW106" s="11" t="s">
        <v>37</v>
      </c>
      <c r="AX106" s="11" t="s">
        <v>73</v>
      </c>
      <c r="AY106" s="219" t="s">
        <v>129</v>
      </c>
    </row>
    <row r="107" spans="2:65" s="12" customFormat="1">
      <c r="B107" s="220"/>
      <c r="C107" s="221"/>
      <c r="D107" s="210" t="s">
        <v>147</v>
      </c>
      <c r="E107" s="222" t="s">
        <v>21</v>
      </c>
      <c r="F107" s="223" t="s">
        <v>165</v>
      </c>
      <c r="G107" s="221"/>
      <c r="H107" s="224">
        <v>18.809999999999999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147</v>
      </c>
      <c r="AU107" s="230" t="s">
        <v>85</v>
      </c>
      <c r="AV107" s="12" t="s">
        <v>138</v>
      </c>
      <c r="AW107" s="12" t="s">
        <v>37</v>
      </c>
      <c r="AX107" s="12" t="s">
        <v>78</v>
      </c>
      <c r="AY107" s="230" t="s">
        <v>129</v>
      </c>
    </row>
    <row r="108" spans="2:65" s="10" customFormat="1" ht="29.85" customHeight="1">
      <c r="B108" s="170"/>
      <c r="C108" s="171"/>
      <c r="D108" s="172" t="s">
        <v>72</v>
      </c>
      <c r="E108" s="184" t="s">
        <v>172</v>
      </c>
      <c r="F108" s="184" t="s">
        <v>173</v>
      </c>
      <c r="G108" s="171"/>
      <c r="H108" s="171"/>
      <c r="I108" s="174"/>
      <c r="J108" s="185">
        <f>BK108</f>
        <v>0</v>
      </c>
      <c r="K108" s="171"/>
      <c r="L108" s="176"/>
      <c r="M108" s="177"/>
      <c r="N108" s="178"/>
      <c r="O108" s="178"/>
      <c r="P108" s="179">
        <f>SUM(P109:P141)</f>
        <v>0</v>
      </c>
      <c r="Q108" s="178"/>
      <c r="R108" s="179">
        <f>SUM(R109:R141)</f>
        <v>13.633174650000003</v>
      </c>
      <c r="S108" s="178"/>
      <c r="T108" s="180">
        <f>SUM(T109:T141)</f>
        <v>0</v>
      </c>
      <c r="AR108" s="181" t="s">
        <v>78</v>
      </c>
      <c r="AT108" s="182" t="s">
        <v>72</v>
      </c>
      <c r="AU108" s="182" t="s">
        <v>78</v>
      </c>
      <c r="AY108" s="181" t="s">
        <v>129</v>
      </c>
      <c r="BK108" s="183">
        <f>SUM(BK109:BK141)</f>
        <v>0</v>
      </c>
    </row>
    <row r="109" spans="2:65" s="1" customFormat="1" ht="25.5" customHeight="1">
      <c r="B109" s="40"/>
      <c r="C109" s="186" t="s">
        <v>174</v>
      </c>
      <c r="D109" s="186" t="s">
        <v>133</v>
      </c>
      <c r="E109" s="187" t="s">
        <v>175</v>
      </c>
      <c r="F109" s="188" t="s">
        <v>176</v>
      </c>
      <c r="G109" s="189" t="s">
        <v>161</v>
      </c>
      <c r="H109" s="190">
        <v>35.15</v>
      </c>
      <c r="I109" s="191"/>
      <c r="J109" s="192">
        <f>ROUND(I109*H109,2)</f>
        <v>0</v>
      </c>
      <c r="K109" s="188" t="s">
        <v>137</v>
      </c>
      <c r="L109" s="60"/>
      <c r="M109" s="193" t="s">
        <v>21</v>
      </c>
      <c r="N109" s="194" t="s">
        <v>44</v>
      </c>
      <c r="O109" s="41"/>
      <c r="P109" s="195">
        <f>O109*H109</f>
        <v>0</v>
      </c>
      <c r="Q109" s="195">
        <v>2.5999999999999998E-4</v>
      </c>
      <c r="R109" s="195">
        <f>Q109*H109</f>
        <v>9.1389999999999996E-3</v>
      </c>
      <c r="S109" s="195">
        <v>0</v>
      </c>
      <c r="T109" s="196">
        <f>S109*H109</f>
        <v>0</v>
      </c>
      <c r="AR109" s="23" t="s">
        <v>138</v>
      </c>
      <c r="AT109" s="23" t="s">
        <v>133</v>
      </c>
      <c r="AU109" s="23" t="s">
        <v>85</v>
      </c>
      <c r="AY109" s="23" t="s">
        <v>129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3" t="s">
        <v>78</v>
      </c>
      <c r="BK109" s="197">
        <f>ROUND(I109*H109,2)</f>
        <v>0</v>
      </c>
      <c r="BL109" s="23" t="s">
        <v>138</v>
      </c>
      <c r="BM109" s="23" t="s">
        <v>177</v>
      </c>
    </row>
    <row r="110" spans="2:65" s="1" customFormat="1" ht="25.5" customHeight="1">
      <c r="B110" s="40"/>
      <c r="C110" s="186" t="s">
        <v>178</v>
      </c>
      <c r="D110" s="186" t="s">
        <v>133</v>
      </c>
      <c r="E110" s="187" t="s">
        <v>179</v>
      </c>
      <c r="F110" s="188" t="s">
        <v>180</v>
      </c>
      <c r="G110" s="189" t="s">
        <v>161</v>
      </c>
      <c r="H110" s="190">
        <v>35.15</v>
      </c>
      <c r="I110" s="191"/>
      <c r="J110" s="192">
        <f>ROUND(I110*H110,2)</f>
        <v>0</v>
      </c>
      <c r="K110" s="188" t="s">
        <v>137</v>
      </c>
      <c r="L110" s="60"/>
      <c r="M110" s="193" t="s">
        <v>21</v>
      </c>
      <c r="N110" s="194" t="s">
        <v>44</v>
      </c>
      <c r="O110" s="41"/>
      <c r="P110" s="195">
        <f>O110*H110</f>
        <v>0</v>
      </c>
      <c r="Q110" s="195">
        <v>4.3800000000000002E-3</v>
      </c>
      <c r="R110" s="195">
        <f>Q110*H110</f>
        <v>0.15395700000000001</v>
      </c>
      <c r="S110" s="195">
        <v>0</v>
      </c>
      <c r="T110" s="196">
        <f>S110*H110</f>
        <v>0</v>
      </c>
      <c r="AR110" s="23" t="s">
        <v>138</v>
      </c>
      <c r="AT110" s="23" t="s">
        <v>133</v>
      </c>
      <c r="AU110" s="23" t="s">
        <v>85</v>
      </c>
      <c r="AY110" s="23" t="s">
        <v>129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3" t="s">
        <v>78</v>
      </c>
      <c r="BK110" s="197">
        <f>ROUND(I110*H110,2)</f>
        <v>0</v>
      </c>
      <c r="BL110" s="23" t="s">
        <v>138</v>
      </c>
      <c r="BM110" s="23" t="s">
        <v>181</v>
      </c>
    </row>
    <row r="111" spans="2:65" s="1" customFormat="1" ht="25.5" customHeight="1">
      <c r="B111" s="40"/>
      <c r="C111" s="186" t="s">
        <v>182</v>
      </c>
      <c r="D111" s="186" t="s">
        <v>133</v>
      </c>
      <c r="E111" s="187" t="s">
        <v>183</v>
      </c>
      <c r="F111" s="188" t="s">
        <v>184</v>
      </c>
      <c r="G111" s="189" t="s">
        <v>161</v>
      </c>
      <c r="H111" s="190">
        <v>35.15</v>
      </c>
      <c r="I111" s="191"/>
      <c r="J111" s="192">
        <f>ROUND(I111*H111,2)</f>
        <v>0</v>
      </c>
      <c r="K111" s="188" t="s">
        <v>137</v>
      </c>
      <c r="L111" s="60"/>
      <c r="M111" s="193" t="s">
        <v>21</v>
      </c>
      <c r="N111" s="194" t="s">
        <v>44</v>
      </c>
      <c r="O111" s="41"/>
      <c r="P111" s="195">
        <f>O111*H111</f>
        <v>0</v>
      </c>
      <c r="Q111" s="195">
        <v>3.0000000000000001E-3</v>
      </c>
      <c r="R111" s="195">
        <f>Q111*H111</f>
        <v>0.10545</v>
      </c>
      <c r="S111" s="195">
        <v>0</v>
      </c>
      <c r="T111" s="196">
        <f>S111*H111</f>
        <v>0</v>
      </c>
      <c r="AR111" s="23" t="s">
        <v>138</v>
      </c>
      <c r="AT111" s="23" t="s">
        <v>133</v>
      </c>
      <c r="AU111" s="23" t="s">
        <v>85</v>
      </c>
      <c r="AY111" s="23" t="s">
        <v>129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23" t="s">
        <v>78</v>
      </c>
      <c r="BK111" s="197">
        <f>ROUND(I111*H111,2)</f>
        <v>0</v>
      </c>
      <c r="BL111" s="23" t="s">
        <v>138</v>
      </c>
      <c r="BM111" s="23" t="s">
        <v>185</v>
      </c>
    </row>
    <row r="112" spans="2:65" s="1" customFormat="1" ht="25.5" customHeight="1">
      <c r="B112" s="40"/>
      <c r="C112" s="186" t="s">
        <v>186</v>
      </c>
      <c r="D112" s="186" t="s">
        <v>133</v>
      </c>
      <c r="E112" s="187" t="s">
        <v>187</v>
      </c>
      <c r="F112" s="188" t="s">
        <v>188</v>
      </c>
      <c r="G112" s="189" t="s">
        <v>161</v>
      </c>
      <c r="H112" s="190">
        <v>35.15</v>
      </c>
      <c r="I112" s="191"/>
      <c r="J112" s="192">
        <f>ROUND(I112*H112,2)</f>
        <v>0</v>
      </c>
      <c r="K112" s="188" t="s">
        <v>137</v>
      </c>
      <c r="L112" s="60"/>
      <c r="M112" s="193" t="s">
        <v>21</v>
      </c>
      <c r="N112" s="194" t="s">
        <v>44</v>
      </c>
      <c r="O112" s="41"/>
      <c r="P112" s="195">
        <f>O112*H112</f>
        <v>0</v>
      </c>
      <c r="Q112" s="195">
        <v>1.5699999999999999E-2</v>
      </c>
      <c r="R112" s="195">
        <f>Q112*H112</f>
        <v>0.55185499999999998</v>
      </c>
      <c r="S112" s="195">
        <v>0</v>
      </c>
      <c r="T112" s="196">
        <f>S112*H112</f>
        <v>0</v>
      </c>
      <c r="AR112" s="23" t="s">
        <v>138</v>
      </c>
      <c r="AT112" s="23" t="s">
        <v>133</v>
      </c>
      <c r="AU112" s="23" t="s">
        <v>85</v>
      </c>
      <c r="AY112" s="23" t="s">
        <v>129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3" t="s">
        <v>78</v>
      </c>
      <c r="BK112" s="197">
        <f>ROUND(I112*H112,2)</f>
        <v>0</v>
      </c>
      <c r="BL112" s="23" t="s">
        <v>138</v>
      </c>
      <c r="BM112" s="23" t="s">
        <v>189</v>
      </c>
    </row>
    <row r="113" spans="2:65" s="11" customFormat="1">
      <c r="B113" s="208"/>
      <c r="C113" s="209"/>
      <c r="D113" s="210" t="s">
        <v>147</v>
      </c>
      <c r="E113" s="211" t="s">
        <v>21</v>
      </c>
      <c r="F113" s="212" t="s">
        <v>190</v>
      </c>
      <c r="G113" s="209"/>
      <c r="H113" s="213">
        <v>14.01</v>
      </c>
      <c r="I113" s="214"/>
      <c r="J113" s="209"/>
      <c r="K113" s="209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85</v>
      </c>
      <c r="AV113" s="11" t="s">
        <v>85</v>
      </c>
      <c r="AW113" s="11" t="s">
        <v>37</v>
      </c>
      <c r="AX113" s="11" t="s">
        <v>73</v>
      </c>
      <c r="AY113" s="219" t="s">
        <v>129</v>
      </c>
    </row>
    <row r="114" spans="2:65" s="11" customFormat="1">
      <c r="B114" s="208"/>
      <c r="C114" s="209"/>
      <c r="D114" s="210" t="s">
        <v>147</v>
      </c>
      <c r="E114" s="211" t="s">
        <v>21</v>
      </c>
      <c r="F114" s="212" t="s">
        <v>191</v>
      </c>
      <c r="G114" s="209"/>
      <c r="H114" s="213">
        <v>6.64</v>
      </c>
      <c r="I114" s="214"/>
      <c r="J114" s="209"/>
      <c r="K114" s="209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147</v>
      </c>
      <c r="AU114" s="219" t="s">
        <v>85</v>
      </c>
      <c r="AV114" s="11" t="s">
        <v>85</v>
      </c>
      <c r="AW114" s="11" t="s">
        <v>37</v>
      </c>
      <c r="AX114" s="11" t="s">
        <v>73</v>
      </c>
      <c r="AY114" s="219" t="s">
        <v>129</v>
      </c>
    </row>
    <row r="115" spans="2:65" s="11" customFormat="1">
      <c r="B115" s="208"/>
      <c r="C115" s="209"/>
      <c r="D115" s="210" t="s">
        <v>147</v>
      </c>
      <c r="E115" s="211" t="s">
        <v>21</v>
      </c>
      <c r="F115" s="212" t="s">
        <v>192</v>
      </c>
      <c r="G115" s="209"/>
      <c r="H115" s="213">
        <v>7.6</v>
      </c>
      <c r="I115" s="214"/>
      <c r="J115" s="209"/>
      <c r="K115" s="209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147</v>
      </c>
      <c r="AU115" s="219" t="s">
        <v>85</v>
      </c>
      <c r="AV115" s="11" t="s">
        <v>85</v>
      </c>
      <c r="AW115" s="11" t="s">
        <v>37</v>
      </c>
      <c r="AX115" s="11" t="s">
        <v>73</v>
      </c>
      <c r="AY115" s="219" t="s">
        <v>129</v>
      </c>
    </row>
    <row r="116" spans="2:65" s="11" customFormat="1">
      <c r="B116" s="208"/>
      <c r="C116" s="209"/>
      <c r="D116" s="210" t="s">
        <v>147</v>
      </c>
      <c r="E116" s="211" t="s">
        <v>21</v>
      </c>
      <c r="F116" s="212" t="s">
        <v>193</v>
      </c>
      <c r="G116" s="209"/>
      <c r="H116" s="213">
        <v>1.1000000000000001</v>
      </c>
      <c r="I116" s="214"/>
      <c r="J116" s="209"/>
      <c r="K116" s="209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147</v>
      </c>
      <c r="AU116" s="219" t="s">
        <v>85</v>
      </c>
      <c r="AV116" s="11" t="s">
        <v>85</v>
      </c>
      <c r="AW116" s="11" t="s">
        <v>37</v>
      </c>
      <c r="AX116" s="11" t="s">
        <v>73</v>
      </c>
      <c r="AY116" s="219" t="s">
        <v>129</v>
      </c>
    </row>
    <row r="117" spans="2:65" s="11" customFormat="1">
      <c r="B117" s="208"/>
      <c r="C117" s="209"/>
      <c r="D117" s="210" t="s">
        <v>147</v>
      </c>
      <c r="E117" s="211" t="s">
        <v>21</v>
      </c>
      <c r="F117" s="212" t="s">
        <v>194</v>
      </c>
      <c r="G117" s="209"/>
      <c r="H117" s="213">
        <v>5.8</v>
      </c>
      <c r="I117" s="214"/>
      <c r="J117" s="209"/>
      <c r="K117" s="209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147</v>
      </c>
      <c r="AU117" s="219" t="s">
        <v>85</v>
      </c>
      <c r="AV117" s="11" t="s">
        <v>85</v>
      </c>
      <c r="AW117" s="11" t="s">
        <v>37</v>
      </c>
      <c r="AX117" s="11" t="s">
        <v>73</v>
      </c>
      <c r="AY117" s="219" t="s">
        <v>129</v>
      </c>
    </row>
    <row r="118" spans="2:65" s="12" customFormat="1">
      <c r="B118" s="220"/>
      <c r="C118" s="221"/>
      <c r="D118" s="210" t="s">
        <v>147</v>
      </c>
      <c r="E118" s="222" t="s">
        <v>21</v>
      </c>
      <c r="F118" s="223" t="s">
        <v>165</v>
      </c>
      <c r="G118" s="221"/>
      <c r="H118" s="224">
        <v>35.15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147</v>
      </c>
      <c r="AU118" s="230" t="s">
        <v>85</v>
      </c>
      <c r="AV118" s="12" t="s">
        <v>138</v>
      </c>
      <c r="AW118" s="12" t="s">
        <v>37</v>
      </c>
      <c r="AX118" s="12" t="s">
        <v>78</v>
      </c>
      <c r="AY118" s="230" t="s">
        <v>129</v>
      </c>
    </row>
    <row r="119" spans="2:65" s="1" customFormat="1" ht="25.5" customHeight="1">
      <c r="B119" s="40"/>
      <c r="C119" s="186" t="s">
        <v>195</v>
      </c>
      <c r="D119" s="186" t="s">
        <v>133</v>
      </c>
      <c r="E119" s="187" t="s">
        <v>196</v>
      </c>
      <c r="F119" s="188" t="s">
        <v>197</v>
      </c>
      <c r="G119" s="189" t="s">
        <v>161</v>
      </c>
      <c r="H119" s="190">
        <v>248.279</v>
      </c>
      <c r="I119" s="191"/>
      <c r="J119" s="192">
        <f>ROUND(I119*H119,2)</f>
        <v>0</v>
      </c>
      <c r="K119" s="188" t="s">
        <v>137</v>
      </c>
      <c r="L119" s="60"/>
      <c r="M119" s="193" t="s">
        <v>21</v>
      </c>
      <c r="N119" s="194" t="s">
        <v>44</v>
      </c>
      <c r="O119" s="41"/>
      <c r="P119" s="195">
        <f>O119*H119</f>
        <v>0</v>
      </c>
      <c r="Q119" s="195">
        <v>2.5999999999999998E-4</v>
      </c>
      <c r="R119" s="195">
        <f>Q119*H119</f>
        <v>6.4552539999999992E-2</v>
      </c>
      <c r="S119" s="195">
        <v>0</v>
      </c>
      <c r="T119" s="196">
        <f>S119*H119</f>
        <v>0</v>
      </c>
      <c r="AR119" s="23" t="s">
        <v>138</v>
      </c>
      <c r="AT119" s="23" t="s">
        <v>133</v>
      </c>
      <c r="AU119" s="23" t="s">
        <v>85</v>
      </c>
      <c r="AY119" s="23" t="s">
        <v>129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23" t="s">
        <v>78</v>
      </c>
      <c r="BK119" s="197">
        <f>ROUND(I119*H119,2)</f>
        <v>0</v>
      </c>
      <c r="BL119" s="23" t="s">
        <v>138</v>
      </c>
      <c r="BM119" s="23" t="s">
        <v>198</v>
      </c>
    </row>
    <row r="120" spans="2:65" s="1" customFormat="1" ht="16.5" customHeight="1">
      <c r="B120" s="40"/>
      <c r="C120" s="186" t="s">
        <v>199</v>
      </c>
      <c r="D120" s="186" t="s">
        <v>133</v>
      </c>
      <c r="E120" s="187" t="s">
        <v>200</v>
      </c>
      <c r="F120" s="188" t="s">
        <v>201</v>
      </c>
      <c r="G120" s="189" t="s">
        <v>161</v>
      </c>
      <c r="H120" s="190">
        <v>20.85</v>
      </c>
      <c r="I120" s="191"/>
      <c r="J120" s="192">
        <f>ROUND(I120*H120,2)</f>
        <v>0</v>
      </c>
      <c r="K120" s="188" t="s">
        <v>137</v>
      </c>
      <c r="L120" s="60"/>
      <c r="M120" s="193" t="s">
        <v>21</v>
      </c>
      <c r="N120" s="194" t="s">
        <v>44</v>
      </c>
      <c r="O120" s="41"/>
      <c r="P120" s="195">
        <f>O120*H120</f>
        <v>0</v>
      </c>
      <c r="Q120" s="195">
        <v>0.04</v>
      </c>
      <c r="R120" s="195">
        <f>Q120*H120</f>
        <v>0.83400000000000007</v>
      </c>
      <c r="S120" s="195">
        <v>0</v>
      </c>
      <c r="T120" s="196">
        <f>S120*H120</f>
        <v>0</v>
      </c>
      <c r="AR120" s="23" t="s">
        <v>138</v>
      </c>
      <c r="AT120" s="23" t="s">
        <v>133</v>
      </c>
      <c r="AU120" s="23" t="s">
        <v>85</v>
      </c>
      <c r="AY120" s="23" t="s">
        <v>129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3" t="s">
        <v>78</v>
      </c>
      <c r="BK120" s="197">
        <f>ROUND(I120*H120,2)</f>
        <v>0</v>
      </c>
      <c r="BL120" s="23" t="s">
        <v>138</v>
      </c>
      <c r="BM120" s="23" t="s">
        <v>202</v>
      </c>
    </row>
    <row r="121" spans="2:65" s="1" customFormat="1" ht="25.5" customHeight="1">
      <c r="B121" s="40"/>
      <c r="C121" s="186" t="s">
        <v>203</v>
      </c>
      <c r="D121" s="186" t="s">
        <v>133</v>
      </c>
      <c r="E121" s="187" t="s">
        <v>204</v>
      </c>
      <c r="F121" s="188" t="s">
        <v>205</v>
      </c>
      <c r="G121" s="189" t="s">
        <v>161</v>
      </c>
      <c r="H121" s="190">
        <v>248.279</v>
      </c>
      <c r="I121" s="191"/>
      <c r="J121" s="192">
        <f>ROUND(I121*H121,2)</f>
        <v>0</v>
      </c>
      <c r="K121" s="188" t="s">
        <v>137</v>
      </c>
      <c r="L121" s="60"/>
      <c r="M121" s="193" t="s">
        <v>21</v>
      </c>
      <c r="N121" s="194" t="s">
        <v>44</v>
      </c>
      <c r="O121" s="41"/>
      <c r="P121" s="195">
        <f>O121*H121</f>
        <v>0</v>
      </c>
      <c r="Q121" s="195">
        <v>4.3800000000000002E-3</v>
      </c>
      <c r="R121" s="195">
        <f>Q121*H121</f>
        <v>1.08746202</v>
      </c>
      <c r="S121" s="195">
        <v>0</v>
      </c>
      <c r="T121" s="196">
        <f>S121*H121</f>
        <v>0</v>
      </c>
      <c r="AR121" s="23" t="s">
        <v>138</v>
      </c>
      <c r="AT121" s="23" t="s">
        <v>133</v>
      </c>
      <c r="AU121" s="23" t="s">
        <v>85</v>
      </c>
      <c r="AY121" s="23" t="s">
        <v>129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23" t="s">
        <v>78</v>
      </c>
      <c r="BK121" s="197">
        <f>ROUND(I121*H121,2)</f>
        <v>0</v>
      </c>
      <c r="BL121" s="23" t="s">
        <v>138</v>
      </c>
      <c r="BM121" s="23" t="s">
        <v>206</v>
      </c>
    </row>
    <row r="122" spans="2:65" s="1" customFormat="1" ht="16.5" customHeight="1">
      <c r="B122" s="40"/>
      <c r="C122" s="186" t="s">
        <v>207</v>
      </c>
      <c r="D122" s="186" t="s">
        <v>133</v>
      </c>
      <c r="E122" s="187" t="s">
        <v>208</v>
      </c>
      <c r="F122" s="188" t="s">
        <v>209</v>
      </c>
      <c r="G122" s="189" t="s">
        <v>161</v>
      </c>
      <c r="H122" s="190">
        <v>174.47900000000001</v>
      </c>
      <c r="I122" s="191"/>
      <c r="J122" s="192">
        <f>ROUND(I122*H122,2)</f>
        <v>0</v>
      </c>
      <c r="K122" s="188" t="s">
        <v>137</v>
      </c>
      <c r="L122" s="60"/>
      <c r="M122" s="193" t="s">
        <v>21</v>
      </c>
      <c r="N122" s="194" t="s">
        <v>44</v>
      </c>
      <c r="O122" s="41"/>
      <c r="P122" s="195">
        <f>O122*H122</f>
        <v>0</v>
      </c>
      <c r="Q122" s="195">
        <v>3.0000000000000001E-3</v>
      </c>
      <c r="R122" s="195">
        <f>Q122*H122</f>
        <v>0.52343700000000004</v>
      </c>
      <c r="S122" s="195">
        <v>0</v>
      </c>
      <c r="T122" s="196">
        <f>S122*H122</f>
        <v>0</v>
      </c>
      <c r="AR122" s="23" t="s">
        <v>138</v>
      </c>
      <c r="AT122" s="23" t="s">
        <v>133</v>
      </c>
      <c r="AU122" s="23" t="s">
        <v>85</v>
      </c>
      <c r="AY122" s="23" t="s">
        <v>129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23" t="s">
        <v>78</v>
      </c>
      <c r="BK122" s="197">
        <f>ROUND(I122*H122,2)</f>
        <v>0</v>
      </c>
      <c r="BL122" s="23" t="s">
        <v>138</v>
      </c>
      <c r="BM122" s="23" t="s">
        <v>210</v>
      </c>
    </row>
    <row r="123" spans="2:65" s="13" customFormat="1">
      <c r="B123" s="231"/>
      <c r="C123" s="232"/>
      <c r="D123" s="210" t="s">
        <v>147</v>
      </c>
      <c r="E123" s="233" t="s">
        <v>21</v>
      </c>
      <c r="F123" s="234" t="s">
        <v>211</v>
      </c>
      <c r="G123" s="232"/>
      <c r="H123" s="233" t="s">
        <v>21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147</v>
      </c>
      <c r="AU123" s="240" t="s">
        <v>85</v>
      </c>
      <c r="AV123" s="13" t="s">
        <v>78</v>
      </c>
      <c r="AW123" s="13" t="s">
        <v>37</v>
      </c>
      <c r="AX123" s="13" t="s">
        <v>73</v>
      </c>
      <c r="AY123" s="240" t="s">
        <v>129</v>
      </c>
    </row>
    <row r="124" spans="2:65" s="11" customFormat="1">
      <c r="B124" s="208"/>
      <c r="C124" s="209"/>
      <c r="D124" s="210" t="s">
        <v>147</v>
      </c>
      <c r="E124" s="211" t="s">
        <v>21</v>
      </c>
      <c r="F124" s="212" t="s">
        <v>212</v>
      </c>
      <c r="G124" s="209"/>
      <c r="H124" s="213">
        <v>248.279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147</v>
      </c>
      <c r="AU124" s="219" t="s">
        <v>85</v>
      </c>
      <c r="AV124" s="11" t="s">
        <v>85</v>
      </c>
      <c r="AW124" s="11" t="s">
        <v>37</v>
      </c>
      <c r="AX124" s="11" t="s">
        <v>73</v>
      </c>
      <c r="AY124" s="219" t="s">
        <v>129</v>
      </c>
    </row>
    <row r="125" spans="2:65" s="13" customFormat="1">
      <c r="B125" s="231"/>
      <c r="C125" s="232"/>
      <c r="D125" s="210" t="s">
        <v>147</v>
      </c>
      <c r="E125" s="233" t="s">
        <v>21</v>
      </c>
      <c r="F125" s="234" t="s">
        <v>213</v>
      </c>
      <c r="G125" s="232"/>
      <c r="H125" s="233" t="s">
        <v>21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147</v>
      </c>
      <c r="AU125" s="240" t="s">
        <v>85</v>
      </c>
      <c r="AV125" s="13" t="s">
        <v>78</v>
      </c>
      <c r="AW125" s="13" t="s">
        <v>37</v>
      </c>
      <c r="AX125" s="13" t="s">
        <v>73</v>
      </c>
      <c r="AY125" s="240" t="s">
        <v>129</v>
      </c>
    </row>
    <row r="126" spans="2:65" s="11" customFormat="1">
      <c r="B126" s="208"/>
      <c r="C126" s="209"/>
      <c r="D126" s="210" t="s">
        <v>147</v>
      </c>
      <c r="E126" s="211" t="s">
        <v>21</v>
      </c>
      <c r="F126" s="212" t="s">
        <v>214</v>
      </c>
      <c r="G126" s="209"/>
      <c r="H126" s="213">
        <v>-73.8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147</v>
      </c>
      <c r="AU126" s="219" t="s">
        <v>85</v>
      </c>
      <c r="AV126" s="11" t="s">
        <v>85</v>
      </c>
      <c r="AW126" s="11" t="s">
        <v>37</v>
      </c>
      <c r="AX126" s="11" t="s">
        <v>73</v>
      </c>
      <c r="AY126" s="219" t="s">
        <v>129</v>
      </c>
    </row>
    <row r="127" spans="2:65" s="12" customFormat="1">
      <c r="B127" s="220"/>
      <c r="C127" s="221"/>
      <c r="D127" s="210" t="s">
        <v>147</v>
      </c>
      <c r="E127" s="222" t="s">
        <v>21</v>
      </c>
      <c r="F127" s="223" t="s">
        <v>165</v>
      </c>
      <c r="G127" s="221"/>
      <c r="H127" s="224">
        <v>174.47900000000001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147</v>
      </c>
      <c r="AU127" s="230" t="s">
        <v>85</v>
      </c>
      <c r="AV127" s="12" t="s">
        <v>138</v>
      </c>
      <c r="AW127" s="12" t="s">
        <v>37</v>
      </c>
      <c r="AX127" s="12" t="s">
        <v>78</v>
      </c>
      <c r="AY127" s="230" t="s">
        <v>129</v>
      </c>
    </row>
    <row r="128" spans="2:65" s="1" customFormat="1" ht="25.5" customHeight="1">
      <c r="B128" s="40"/>
      <c r="C128" s="186" t="s">
        <v>215</v>
      </c>
      <c r="D128" s="186" t="s">
        <v>133</v>
      </c>
      <c r="E128" s="187" t="s">
        <v>216</v>
      </c>
      <c r="F128" s="188" t="s">
        <v>217</v>
      </c>
      <c r="G128" s="189" t="s">
        <v>161</v>
      </c>
      <c r="H128" s="190">
        <v>248.279</v>
      </c>
      <c r="I128" s="191"/>
      <c r="J128" s="192">
        <f>ROUND(I128*H128,2)</f>
        <v>0</v>
      </c>
      <c r="K128" s="188" t="s">
        <v>137</v>
      </c>
      <c r="L128" s="60"/>
      <c r="M128" s="193" t="s">
        <v>21</v>
      </c>
      <c r="N128" s="194" t="s">
        <v>44</v>
      </c>
      <c r="O128" s="41"/>
      <c r="P128" s="195">
        <f>O128*H128</f>
        <v>0</v>
      </c>
      <c r="Q128" s="195">
        <v>2.6100000000000002E-2</v>
      </c>
      <c r="R128" s="195">
        <f>Q128*H128</f>
        <v>6.4800819000000001</v>
      </c>
      <c r="S128" s="195">
        <v>0</v>
      </c>
      <c r="T128" s="196">
        <f>S128*H128</f>
        <v>0</v>
      </c>
      <c r="AR128" s="23" t="s">
        <v>138</v>
      </c>
      <c r="AT128" s="23" t="s">
        <v>133</v>
      </c>
      <c r="AU128" s="23" t="s">
        <v>85</v>
      </c>
      <c r="AY128" s="23" t="s">
        <v>129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3" t="s">
        <v>78</v>
      </c>
      <c r="BK128" s="197">
        <f>ROUND(I128*H128,2)</f>
        <v>0</v>
      </c>
      <c r="BL128" s="23" t="s">
        <v>138</v>
      </c>
      <c r="BM128" s="23" t="s">
        <v>218</v>
      </c>
    </row>
    <row r="129" spans="2:65" s="11" customFormat="1">
      <c r="B129" s="208"/>
      <c r="C129" s="209"/>
      <c r="D129" s="210" t="s">
        <v>147</v>
      </c>
      <c r="E129" s="211" t="s">
        <v>21</v>
      </c>
      <c r="F129" s="212" t="s">
        <v>219</v>
      </c>
      <c r="G129" s="209"/>
      <c r="H129" s="213">
        <v>53.064</v>
      </c>
      <c r="I129" s="214"/>
      <c r="J129" s="209"/>
      <c r="K129" s="209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147</v>
      </c>
      <c r="AU129" s="219" t="s">
        <v>85</v>
      </c>
      <c r="AV129" s="11" t="s">
        <v>85</v>
      </c>
      <c r="AW129" s="11" t="s">
        <v>37</v>
      </c>
      <c r="AX129" s="11" t="s">
        <v>73</v>
      </c>
      <c r="AY129" s="219" t="s">
        <v>129</v>
      </c>
    </row>
    <row r="130" spans="2:65" s="11" customFormat="1">
      <c r="B130" s="208"/>
      <c r="C130" s="209"/>
      <c r="D130" s="210" t="s">
        <v>147</v>
      </c>
      <c r="E130" s="211" t="s">
        <v>21</v>
      </c>
      <c r="F130" s="212" t="s">
        <v>220</v>
      </c>
      <c r="G130" s="209"/>
      <c r="H130" s="213">
        <v>34.979999999999997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147</v>
      </c>
      <c r="AU130" s="219" t="s">
        <v>85</v>
      </c>
      <c r="AV130" s="11" t="s">
        <v>85</v>
      </c>
      <c r="AW130" s="11" t="s">
        <v>37</v>
      </c>
      <c r="AX130" s="11" t="s">
        <v>73</v>
      </c>
      <c r="AY130" s="219" t="s">
        <v>129</v>
      </c>
    </row>
    <row r="131" spans="2:65" s="11" customFormat="1">
      <c r="B131" s="208"/>
      <c r="C131" s="209"/>
      <c r="D131" s="210" t="s">
        <v>147</v>
      </c>
      <c r="E131" s="211" t="s">
        <v>21</v>
      </c>
      <c r="F131" s="212" t="s">
        <v>221</v>
      </c>
      <c r="G131" s="209"/>
      <c r="H131" s="213">
        <v>90.44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147</v>
      </c>
      <c r="AU131" s="219" t="s">
        <v>85</v>
      </c>
      <c r="AV131" s="11" t="s">
        <v>85</v>
      </c>
      <c r="AW131" s="11" t="s">
        <v>37</v>
      </c>
      <c r="AX131" s="11" t="s">
        <v>73</v>
      </c>
      <c r="AY131" s="219" t="s">
        <v>129</v>
      </c>
    </row>
    <row r="132" spans="2:65" s="11" customFormat="1">
      <c r="B132" s="208"/>
      <c r="C132" s="209"/>
      <c r="D132" s="210" t="s">
        <v>147</v>
      </c>
      <c r="E132" s="211" t="s">
        <v>21</v>
      </c>
      <c r="F132" s="212" t="s">
        <v>222</v>
      </c>
      <c r="G132" s="209"/>
      <c r="H132" s="213">
        <v>12.375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147</v>
      </c>
      <c r="AU132" s="219" t="s">
        <v>85</v>
      </c>
      <c r="AV132" s="11" t="s">
        <v>85</v>
      </c>
      <c r="AW132" s="11" t="s">
        <v>37</v>
      </c>
      <c r="AX132" s="11" t="s">
        <v>73</v>
      </c>
      <c r="AY132" s="219" t="s">
        <v>129</v>
      </c>
    </row>
    <row r="133" spans="2:65" s="11" customFormat="1">
      <c r="B133" s="208"/>
      <c r="C133" s="209"/>
      <c r="D133" s="210" t="s">
        <v>147</v>
      </c>
      <c r="E133" s="211" t="s">
        <v>21</v>
      </c>
      <c r="F133" s="212" t="s">
        <v>223</v>
      </c>
      <c r="G133" s="209"/>
      <c r="H133" s="213">
        <v>57.42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147</v>
      </c>
      <c r="AU133" s="219" t="s">
        <v>85</v>
      </c>
      <c r="AV133" s="11" t="s">
        <v>85</v>
      </c>
      <c r="AW133" s="11" t="s">
        <v>37</v>
      </c>
      <c r="AX133" s="11" t="s">
        <v>73</v>
      </c>
      <c r="AY133" s="219" t="s">
        <v>129</v>
      </c>
    </row>
    <row r="134" spans="2:65" s="12" customFormat="1">
      <c r="B134" s="220"/>
      <c r="C134" s="221"/>
      <c r="D134" s="210" t="s">
        <v>147</v>
      </c>
      <c r="E134" s="222" t="s">
        <v>21</v>
      </c>
      <c r="F134" s="223" t="s">
        <v>165</v>
      </c>
      <c r="G134" s="221"/>
      <c r="H134" s="224">
        <v>248.279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147</v>
      </c>
      <c r="AU134" s="230" t="s">
        <v>85</v>
      </c>
      <c r="AV134" s="12" t="s">
        <v>138</v>
      </c>
      <c r="AW134" s="12" t="s">
        <v>37</v>
      </c>
      <c r="AX134" s="12" t="s">
        <v>78</v>
      </c>
      <c r="AY134" s="230" t="s">
        <v>129</v>
      </c>
    </row>
    <row r="135" spans="2:65" s="1" customFormat="1" ht="25.5" customHeight="1">
      <c r="B135" s="40"/>
      <c r="C135" s="186" t="s">
        <v>224</v>
      </c>
      <c r="D135" s="186" t="s">
        <v>133</v>
      </c>
      <c r="E135" s="187" t="s">
        <v>225</v>
      </c>
      <c r="F135" s="188" t="s">
        <v>226</v>
      </c>
      <c r="G135" s="189" t="s">
        <v>227</v>
      </c>
      <c r="H135" s="190">
        <v>200</v>
      </c>
      <c r="I135" s="191"/>
      <c r="J135" s="192">
        <f>ROUND(I135*H135,2)</f>
        <v>0</v>
      </c>
      <c r="K135" s="188" t="s">
        <v>137</v>
      </c>
      <c r="L135" s="60"/>
      <c r="M135" s="193" t="s">
        <v>21</v>
      </c>
      <c r="N135" s="194" t="s">
        <v>44</v>
      </c>
      <c r="O135" s="4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23" t="s">
        <v>138</v>
      </c>
      <c r="AT135" s="23" t="s">
        <v>133</v>
      </c>
      <c r="AU135" s="23" t="s">
        <v>85</v>
      </c>
      <c r="AY135" s="23" t="s">
        <v>129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23" t="s">
        <v>78</v>
      </c>
      <c r="BK135" s="197">
        <f>ROUND(I135*H135,2)</f>
        <v>0</v>
      </c>
      <c r="BL135" s="23" t="s">
        <v>138</v>
      </c>
      <c r="BM135" s="23" t="s">
        <v>228</v>
      </c>
    </row>
    <row r="136" spans="2:65" s="1" customFormat="1" ht="16.5" customHeight="1">
      <c r="B136" s="40"/>
      <c r="C136" s="186" t="s">
        <v>229</v>
      </c>
      <c r="D136" s="186" t="s">
        <v>133</v>
      </c>
      <c r="E136" s="187" t="s">
        <v>230</v>
      </c>
      <c r="F136" s="188" t="s">
        <v>231</v>
      </c>
      <c r="G136" s="189" t="s">
        <v>144</v>
      </c>
      <c r="H136" s="190">
        <v>4.7E-2</v>
      </c>
      <c r="I136" s="191"/>
      <c r="J136" s="192">
        <f>ROUND(I136*H136,2)</f>
        <v>0</v>
      </c>
      <c r="K136" s="188" t="s">
        <v>137</v>
      </c>
      <c r="L136" s="60"/>
      <c r="M136" s="193" t="s">
        <v>21</v>
      </c>
      <c r="N136" s="194" t="s">
        <v>44</v>
      </c>
      <c r="O136" s="41"/>
      <c r="P136" s="195">
        <f>O136*H136</f>
        <v>0</v>
      </c>
      <c r="Q136" s="195">
        <v>1.06277</v>
      </c>
      <c r="R136" s="195">
        <f>Q136*H136</f>
        <v>4.9950189999999998E-2</v>
      </c>
      <c r="S136" s="195">
        <v>0</v>
      </c>
      <c r="T136" s="196">
        <f>S136*H136</f>
        <v>0</v>
      </c>
      <c r="AR136" s="23" t="s">
        <v>138</v>
      </c>
      <c r="AT136" s="23" t="s">
        <v>133</v>
      </c>
      <c r="AU136" s="23" t="s">
        <v>85</v>
      </c>
      <c r="AY136" s="23" t="s">
        <v>129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3" t="s">
        <v>78</v>
      </c>
      <c r="BK136" s="197">
        <f>ROUND(I136*H136,2)</f>
        <v>0</v>
      </c>
      <c r="BL136" s="23" t="s">
        <v>138</v>
      </c>
      <c r="BM136" s="23" t="s">
        <v>232</v>
      </c>
    </row>
    <row r="137" spans="2:65" s="11" customFormat="1">
      <c r="B137" s="208"/>
      <c r="C137" s="209"/>
      <c r="D137" s="210" t="s">
        <v>147</v>
      </c>
      <c r="E137" s="211" t="s">
        <v>21</v>
      </c>
      <c r="F137" s="212" t="s">
        <v>233</v>
      </c>
      <c r="G137" s="209"/>
      <c r="H137" s="213">
        <v>4.7E-2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147</v>
      </c>
      <c r="AU137" s="219" t="s">
        <v>85</v>
      </c>
      <c r="AV137" s="11" t="s">
        <v>85</v>
      </c>
      <c r="AW137" s="11" t="s">
        <v>37</v>
      </c>
      <c r="AX137" s="11" t="s">
        <v>78</v>
      </c>
      <c r="AY137" s="219" t="s">
        <v>129</v>
      </c>
    </row>
    <row r="138" spans="2:65" s="1" customFormat="1" ht="25.5" customHeight="1">
      <c r="B138" s="40"/>
      <c r="C138" s="186" t="s">
        <v>234</v>
      </c>
      <c r="D138" s="186" t="s">
        <v>133</v>
      </c>
      <c r="E138" s="187" t="s">
        <v>235</v>
      </c>
      <c r="F138" s="188" t="s">
        <v>236</v>
      </c>
      <c r="G138" s="189" t="s">
        <v>161</v>
      </c>
      <c r="H138" s="190">
        <v>35.15</v>
      </c>
      <c r="I138" s="191"/>
      <c r="J138" s="192">
        <f>ROUND(I138*H138,2)</f>
        <v>0</v>
      </c>
      <c r="K138" s="188" t="s">
        <v>137</v>
      </c>
      <c r="L138" s="60"/>
      <c r="M138" s="193" t="s">
        <v>21</v>
      </c>
      <c r="N138" s="194" t="s">
        <v>44</v>
      </c>
      <c r="O138" s="41"/>
      <c r="P138" s="195">
        <f>O138*H138</f>
        <v>0</v>
      </c>
      <c r="Q138" s="195">
        <v>0.105</v>
      </c>
      <c r="R138" s="195">
        <f>Q138*H138</f>
        <v>3.6907499999999995</v>
      </c>
      <c r="S138" s="195">
        <v>0</v>
      </c>
      <c r="T138" s="196">
        <f>S138*H138</f>
        <v>0</v>
      </c>
      <c r="AR138" s="23" t="s">
        <v>138</v>
      </c>
      <c r="AT138" s="23" t="s">
        <v>133</v>
      </c>
      <c r="AU138" s="23" t="s">
        <v>85</v>
      </c>
      <c r="AY138" s="23" t="s">
        <v>129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3" t="s">
        <v>78</v>
      </c>
      <c r="BK138" s="197">
        <f>ROUND(I138*H138,2)</f>
        <v>0</v>
      </c>
      <c r="BL138" s="23" t="s">
        <v>138</v>
      </c>
      <c r="BM138" s="23" t="s">
        <v>237</v>
      </c>
    </row>
    <row r="139" spans="2:65" s="1" customFormat="1" ht="25.5" customHeight="1">
      <c r="B139" s="40"/>
      <c r="C139" s="186" t="s">
        <v>238</v>
      </c>
      <c r="D139" s="186" t="s">
        <v>133</v>
      </c>
      <c r="E139" s="187" t="s">
        <v>239</v>
      </c>
      <c r="F139" s="188" t="s">
        <v>240</v>
      </c>
      <c r="G139" s="189" t="s">
        <v>136</v>
      </c>
      <c r="H139" s="190">
        <v>3</v>
      </c>
      <c r="I139" s="191"/>
      <c r="J139" s="192">
        <f>ROUND(I139*H139,2)</f>
        <v>0</v>
      </c>
      <c r="K139" s="188" t="s">
        <v>137</v>
      </c>
      <c r="L139" s="60"/>
      <c r="M139" s="193" t="s">
        <v>21</v>
      </c>
      <c r="N139" s="194" t="s">
        <v>44</v>
      </c>
      <c r="O139" s="41"/>
      <c r="P139" s="195">
        <f>O139*H139</f>
        <v>0</v>
      </c>
      <c r="Q139" s="195">
        <v>1.6979999999999999E-2</v>
      </c>
      <c r="R139" s="195">
        <f>Q139*H139</f>
        <v>5.0939999999999999E-2</v>
      </c>
      <c r="S139" s="195">
        <v>0</v>
      </c>
      <c r="T139" s="196">
        <f>S139*H139</f>
        <v>0</v>
      </c>
      <c r="AR139" s="23" t="s">
        <v>138</v>
      </c>
      <c r="AT139" s="23" t="s">
        <v>133</v>
      </c>
      <c r="AU139" s="23" t="s">
        <v>85</v>
      </c>
      <c r="AY139" s="23" t="s">
        <v>129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3" t="s">
        <v>78</v>
      </c>
      <c r="BK139" s="197">
        <f>ROUND(I139*H139,2)</f>
        <v>0</v>
      </c>
      <c r="BL139" s="23" t="s">
        <v>138</v>
      </c>
      <c r="BM139" s="23" t="s">
        <v>241</v>
      </c>
    </row>
    <row r="140" spans="2:65" s="1" customFormat="1" ht="16.5" customHeight="1">
      <c r="B140" s="40"/>
      <c r="C140" s="198" t="s">
        <v>242</v>
      </c>
      <c r="D140" s="198" t="s">
        <v>141</v>
      </c>
      <c r="E140" s="199" t="s">
        <v>243</v>
      </c>
      <c r="F140" s="200" t="s">
        <v>244</v>
      </c>
      <c r="G140" s="201" t="s">
        <v>136</v>
      </c>
      <c r="H140" s="202">
        <v>1</v>
      </c>
      <c r="I140" s="203"/>
      <c r="J140" s="204">
        <f>ROUND(I140*H140,2)</f>
        <v>0</v>
      </c>
      <c r="K140" s="200" t="s">
        <v>137</v>
      </c>
      <c r="L140" s="205"/>
      <c r="M140" s="206" t="s">
        <v>21</v>
      </c>
      <c r="N140" s="207" t="s">
        <v>44</v>
      </c>
      <c r="O140" s="41"/>
      <c r="P140" s="195">
        <f>O140*H140</f>
        <v>0</v>
      </c>
      <c r="Q140" s="195">
        <v>1.04E-2</v>
      </c>
      <c r="R140" s="195">
        <f>Q140*H140</f>
        <v>1.04E-2</v>
      </c>
      <c r="S140" s="195">
        <v>0</v>
      </c>
      <c r="T140" s="196">
        <f>S140*H140</f>
        <v>0</v>
      </c>
      <c r="AR140" s="23" t="s">
        <v>145</v>
      </c>
      <c r="AT140" s="23" t="s">
        <v>141</v>
      </c>
      <c r="AU140" s="23" t="s">
        <v>85</v>
      </c>
      <c r="AY140" s="23" t="s">
        <v>129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3" t="s">
        <v>78</v>
      </c>
      <c r="BK140" s="197">
        <f>ROUND(I140*H140,2)</f>
        <v>0</v>
      </c>
      <c r="BL140" s="23" t="s">
        <v>138</v>
      </c>
      <c r="BM140" s="23" t="s">
        <v>245</v>
      </c>
    </row>
    <row r="141" spans="2:65" s="1" customFormat="1" ht="16.5" customHeight="1">
      <c r="B141" s="40"/>
      <c r="C141" s="198" t="s">
        <v>246</v>
      </c>
      <c r="D141" s="198" t="s">
        <v>141</v>
      </c>
      <c r="E141" s="199" t="s">
        <v>247</v>
      </c>
      <c r="F141" s="200" t="s">
        <v>248</v>
      </c>
      <c r="G141" s="201" t="s">
        <v>136</v>
      </c>
      <c r="H141" s="202">
        <v>2</v>
      </c>
      <c r="I141" s="203"/>
      <c r="J141" s="204">
        <f>ROUND(I141*H141,2)</f>
        <v>0</v>
      </c>
      <c r="K141" s="200" t="s">
        <v>137</v>
      </c>
      <c r="L141" s="205"/>
      <c r="M141" s="206" t="s">
        <v>21</v>
      </c>
      <c r="N141" s="207" t="s">
        <v>44</v>
      </c>
      <c r="O141" s="41"/>
      <c r="P141" s="195">
        <f>O141*H141</f>
        <v>0</v>
      </c>
      <c r="Q141" s="195">
        <v>1.06E-2</v>
      </c>
      <c r="R141" s="195">
        <f>Q141*H141</f>
        <v>2.12E-2</v>
      </c>
      <c r="S141" s="195">
        <v>0</v>
      </c>
      <c r="T141" s="196">
        <f>S141*H141</f>
        <v>0</v>
      </c>
      <c r="AR141" s="23" t="s">
        <v>145</v>
      </c>
      <c r="AT141" s="23" t="s">
        <v>141</v>
      </c>
      <c r="AU141" s="23" t="s">
        <v>85</v>
      </c>
      <c r="AY141" s="23" t="s">
        <v>129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3" t="s">
        <v>78</v>
      </c>
      <c r="BK141" s="197">
        <f>ROUND(I141*H141,2)</f>
        <v>0</v>
      </c>
      <c r="BL141" s="23" t="s">
        <v>138</v>
      </c>
      <c r="BM141" s="23" t="s">
        <v>249</v>
      </c>
    </row>
    <row r="142" spans="2:65" s="10" customFormat="1" ht="29.85" customHeight="1">
      <c r="B142" s="170"/>
      <c r="C142" s="171"/>
      <c r="D142" s="172" t="s">
        <v>72</v>
      </c>
      <c r="E142" s="184" t="s">
        <v>250</v>
      </c>
      <c r="F142" s="184" t="s">
        <v>251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SUM(P143:P154)</f>
        <v>0</v>
      </c>
      <c r="Q142" s="178"/>
      <c r="R142" s="179">
        <f>SUM(R143:R154)</f>
        <v>2.9180000000000002E-5</v>
      </c>
      <c r="S142" s="178"/>
      <c r="T142" s="180">
        <f>SUM(T143:T154)</f>
        <v>13.578470000000003</v>
      </c>
      <c r="AR142" s="181" t="s">
        <v>78</v>
      </c>
      <c r="AT142" s="182" t="s">
        <v>72</v>
      </c>
      <c r="AU142" s="182" t="s">
        <v>78</v>
      </c>
      <c r="AY142" s="181" t="s">
        <v>129</v>
      </c>
      <c r="BK142" s="183">
        <f>SUM(BK143:BK154)</f>
        <v>0</v>
      </c>
    </row>
    <row r="143" spans="2:65" s="1" customFormat="1" ht="25.5" customHeight="1">
      <c r="B143" s="40"/>
      <c r="C143" s="186" t="s">
        <v>252</v>
      </c>
      <c r="D143" s="186" t="s">
        <v>133</v>
      </c>
      <c r="E143" s="187" t="s">
        <v>253</v>
      </c>
      <c r="F143" s="188" t="s">
        <v>254</v>
      </c>
      <c r="G143" s="189" t="s">
        <v>161</v>
      </c>
      <c r="H143" s="190">
        <v>1.9179999999999999</v>
      </c>
      <c r="I143" s="191"/>
      <c r="J143" s="192">
        <f>ROUND(I143*H143,2)</f>
        <v>0</v>
      </c>
      <c r="K143" s="188" t="s">
        <v>137</v>
      </c>
      <c r="L143" s="60"/>
      <c r="M143" s="193" t="s">
        <v>21</v>
      </c>
      <c r="N143" s="194" t="s">
        <v>44</v>
      </c>
      <c r="O143" s="41"/>
      <c r="P143" s="195">
        <f>O143*H143</f>
        <v>0</v>
      </c>
      <c r="Q143" s="195">
        <v>1.0000000000000001E-5</v>
      </c>
      <c r="R143" s="195">
        <f>Q143*H143</f>
        <v>1.9179999999999999E-5</v>
      </c>
      <c r="S143" s="195">
        <v>0</v>
      </c>
      <c r="T143" s="196">
        <f>S143*H143</f>
        <v>0</v>
      </c>
      <c r="AR143" s="23" t="s">
        <v>138</v>
      </c>
      <c r="AT143" s="23" t="s">
        <v>133</v>
      </c>
      <c r="AU143" s="23" t="s">
        <v>85</v>
      </c>
      <c r="AY143" s="23" t="s">
        <v>129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3" t="s">
        <v>78</v>
      </c>
      <c r="BK143" s="197">
        <f>ROUND(I143*H143,2)</f>
        <v>0</v>
      </c>
      <c r="BL143" s="23" t="s">
        <v>138</v>
      </c>
      <c r="BM143" s="23" t="s">
        <v>255</v>
      </c>
    </row>
    <row r="144" spans="2:65" s="1" customFormat="1" ht="16.5" customHeight="1">
      <c r="B144" s="40"/>
      <c r="C144" s="186" t="s">
        <v>256</v>
      </c>
      <c r="D144" s="186" t="s">
        <v>133</v>
      </c>
      <c r="E144" s="187" t="s">
        <v>257</v>
      </c>
      <c r="F144" s="188" t="s">
        <v>258</v>
      </c>
      <c r="G144" s="189" t="s">
        <v>259</v>
      </c>
      <c r="H144" s="190">
        <v>1</v>
      </c>
      <c r="I144" s="191"/>
      <c r="J144" s="192">
        <f>ROUND(I144*H144,2)</f>
        <v>0</v>
      </c>
      <c r="K144" s="188" t="s">
        <v>137</v>
      </c>
      <c r="L144" s="60"/>
      <c r="M144" s="193" t="s">
        <v>21</v>
      </c>
      <c r="N144" s="194" t="s">
        <v>44</v>
      </c>
      <c r="O144" s="41"/>
      <c r="P144" s="195">
        <f>O144*H144</f>
        <v>0</v>
      </c>
      <c r="Q144" s="195">
        <v>1.0000000000000001E-5</v>
      </c>
      <c r="R144" s="195">
        <f>Q144*H144</f>
        <v>1.0000000000000001E-5</v>
      </c>
      <c r="S144" s="195">
        <v>0</v>
      </c>
      <c r="T144" s="196">
        <f>S144*H144</f>
        <v>0</v>
      </c>
      <c r="AR144" s="23" t="s">
        <v>138</v>
      </c>
      <c r="AT144" s="23" t="s">
        <v>133</v>
      </c>
      <c r="AU144" s="23" t="s">
        <v>85</v>
      </c>
      <c r="AY144" s="23" t="s">
        <v>129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23" t="s">
        <v>78</v>
      </c>
      <c r="BK144" s="197">
        <f>ROUND(I144*H144,2)</f>
        <v>0</v>
      </c>
      <c r="BL144" s="23" t="s">
        <v>138</v>
      </c>
      <c r="BM144" s="23" t="s">
        <v>260</v>
      </c>
    </row>
    <row r="145" spans="2:65" s="1" customFormat="1" ht="25.5" customHeight="1">
      <c r="B145" s="40"/>
      <c r="C145" s="186" t="s">
        <v>261</v>
      </c>
      <c r="D145" s="186" t="s">
        <v>133</v>
      </c>
      <c r="E145" s="187" t="s">
        <v>262</v>
      </c>
      <c r="F145" s="188" t="s">
        <v>263</v>
      </c>
      <c r="G145" s="189" t="s">
        <v>161</v>
      </c>
      <c r="H145" s="190">
        <v>21.12</v>
      </c>
      <c r="I145" s="191"/>
      <c r="J145" s="192">
        <f>ROUND(I145*H145,2)</f>
        <v>0</v>
      </c>
      <c r="K145" s="188" t="s">
        <v>137</v>
      </c>
      <c r="L145" s="60"/>
      <c r="M145" s="193" t="s">
        <v>21</v>
      </c>
      <c r="N145" s="194" t="s">
        <v>44</v>
      </c>
      <c r="O145" s="41"/>
      <c r="P145" s="195">
        <f>O145*H145</f>
        <v>0</v>
      </c>
      <c r="Q145" s="195">
        <v>0</v>
      </c>
      <c r="R145" s="195">
        <f>Q145*H145</f>
        <v>0</v>
      </c>
      <c r="S145" s="195">
        <v>0.26100000000000001</v>
      </c>
      <c r="T145" s="196">
        <f>S145*H145</f>
        <v>5.5123200000000008</v>
      </c>
      <c r="AR145" s="23" t="s">
        <v>138</v>
      </c>
      <c r="AT145" s="23" t="s">
        <v>133</v>
      </c>
      <c r="AU145" s="23" t="s">
        <v>85</v>
      </c>
      <c r="AY145" s="23" t="s">
        <v>129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3" t="s">
        <v>78</v>
      </c>
      <c r="BK145" s="197">
        <f>ROUND(I145*H145,2)</f>
        <v>0</v>
      </c>
      <c r="BL145" s="23" t="s">
        <v>138</v>
      </c>
      <c r="BM145" s="23" t="s">
        <v>264</v>
      </c>
    </row>
    <row r="146" spans="2:65" s="11" customFormat="1">
      <c r="B146" s="208"/>
      <c r="C146" s="209"/>
      <c r="D146" s="210" t="s">
        <v>147</v>
      </c>
      <c r="E146" s="211" t="s">
        <v>21</v>
      </c>
      <c r="F146" s="212" t="s">
        <v>265</v>
      </c>
      <c r="G146" s="209"/>
      <c r="H146" s="213">
        <v>21.12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147</v>
      </c>
      <c r="AU146" s="219" t="s">
        <v>85</v>
      </c>
      <c r="AV146" s="11" t="s">
        <v>85</v>
      </c>
      <c r="AW146" s="11" t="s">
        <v>37</v>
      </c>
      <c r="AX146" s="11" t="s">
        <v>78</v>
      </c>
      <c r="AY146" s="219" t="s">
        <v>129</v>
      </c>
    </row>
    <row r="147" spans="2:65" s="1" customFormat="1" ht="25.5" customHeight="1">
      <c r="B147" s="40"/>
      <c r="C147" s="186" t="s">
        <v>10</v>
      </c>
      <c r="D147" s="186" t="s">
        <v>133</v>
      </c>
      <c r="E147" s="187" t="s">
        <v>266</v>
      </c>
      <c r="F147" s="188" t="s">
        <v>267</v>
      </c>
      <c r="G147" s="189" t="s">
        <v>161</v>
      </c>
      <c r="H147" s="190">
        <v>28.02</v>
      </c>
      <c r="I147" s="191"/>
      <c r="J147" s="192">
        <f>ROUND(I147*H147,2)</f>
        <v>0</v>
      </c>
      <c r="K147" s="188" t="s">
        <v>137</v>
      </c>
      <c r="L147" s="60"/>
      <c r="M147" s="193" t="s">
        <v>21</v>
      </c>
      <c r="N147" s="194" t="s">
        <v>44</v>
      </c>
      <c r="O147" s="41"/>
      <c r="P147" s="195">
        <f>O147*H147</f>
        <v>0</v>
      </c>
      <c r="Q147" s="195">
        <v>0</v>
      </c>
      <c r="R147" s="195">
        <f>Q147*H147</f>
        <v>0</v>
      </c>
      <c r="S147" s="195">
        <v>0.09</v>
      </c>
      <c r="T147" s="196">
        <f>S147*H147</f>
        <v>2.5217999999999998</v>
      </c>
      <c r="AR147" s="23" t="s">
        <v>138</v>
      </c>
      <c r="AT147" s="23" t="s">
        <v>133</v>
      </c>
      <c r="AU147" s="23" t="s">
        <v>85</v>
      </c>
      <c r="AY147" s="23" t="s">
        <v>129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3" t="s">
        <v>78</v>
      </c>
      <c r="BK147" s="197">
        <f>ROUND(I147*H147,2)</f>
        <v>0</v>
      </c>
      <c r="BL147" s="23" t="s">
        <v>138</v>
      </c>
      <c r="BM147" s="23" t="s">
        <v>268</v>
      </c>
    </row>
    <row r="148" spans="2:65" s="1" customFormat="1" ht="38.25" customHeight="1">
      <c r="B148" s="40"/>
      <c r="C148" s="186" t="s">
        <v>269</v>
      </c>
      <c r="D148" s="186" t="s">
        <v>133</v>
      </c>
      <c r="E148" s="187" t="s">
        <v>270</v>
      </c>
      <c r="F148" s="188" t="s">
        <v>271</v>
      </c>
      <c r="G148" s="189" t="s">
        <v>161</v>
      </c>
      <c r="H148" s="190">
        <v>1.845</v>
      </c>
      <c r="I148" s="191"/>
      <c r="J148" s="192">
        <f>ROUND(I148*H148,2)</f>
        <v>0</v>
      </c>
      <c r="K148" s="188" t="s">
        <v>137</v>
      </c>
      <c r="L148" s="60"/>
      <c r="M148" s="193" t="s">
        <v>21</v>
      </c>
      <c r="N148" s="194" t="s">
        <v>44</v>
      </c>
      <c r="O148" s="41"/>
      <c r="P148" s="195">
        <f>O148*H148</f>
        <v>0</v>
      </c>
      <c r="Q148" s="195">
        <v>0</v>
      </c>
      <c r="R148" s="195">
        <f>Q148*H148</f>
        <v>0</v>
      </c>
      <c r="S148" s="195">
        <v>0.27</v>
      </c>
      <c r="T148" s="196">
        <f>S148*H148</f>
        <v>0.49815000000000004</v>
      </c>
      <c r="AR148" s="23" t="s">
        <v>138</v>
      </c>
      <c r="AT148" s="23" t="s">
        <v>133</v>
      </c>
      <c r="AU148" s="23" t="s">
        <v>85</v>
      </c>
      <c r="AY148" s="23" t="s">
        <v>129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3" t="s">
        <v>78</v>
      </c>
      <c r="BK148" s="197">
        <f>ROUND(I148*H148,2)</f>
        <v>0</v>
      </c>
      <c r="BL148" s="23" t="s">
        <v>138</v>
      </c>
      <c r="BM148" s="23" t="s">
        <v>272</v>
      </c>
    </row>
    <row r="149" spans="2:65" s="11" customFormat="1">
      <c r="B149" s="208"/>
      <c r="C149" s="209"/>
      <c r="D149" s="210" t="s">
        <v>147</v>
      </c>
      <c r="E149" s="211" t="s">
        <v>21</v>
      </c>
      <c r="F149" s="212" t="s">
        <v>163</v>
      </c>
      <c r="G149" s="209"/>
      <c r="H149" s="213">
        <v>1.845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147</v>
      </c>
      <c r="AU149" s="219" t="s">
        <v>85</v>
      </c>
      <c r="AV149" s="11" t="s">
        <v>85</v>
      </c>
      <c r="AW149" s="11" t="s">
        <v>37</v>
      </c>
      <c r="AX149" s="11" t="s">
        <v>78</v>
      </c>
      <c r="AY149" s="219" t="s">
        <v>129</v>
      </c>
    </row>
    <row r="150" spans="2:65" s="1" customFormat="1" ht="25.5" customHeight="1">
      <c r="B150" s="40"/>
      <c r="C150" s="186" t="s">
        <v>273</v>
      </c>
      <c r="D150" s="186" t="s">
        <v>133</v>
      </c>
      <c r="E150" s="187" t="s">
        <v>274</v>
      </c>
      <c r="F150" s="188" t="s">
        <v>275</v>
      </c>
      <c r="G150" s="189" t="s">
        <v>276</v>
      </c>
      <c r="H150" s="190">
        <v>1.1339999999999999</v>
      </c>
      <c r="I150" s="191"/>
      <c r="J150" s="192">
        <f>ROUND(I150*H150,2)</f>
        <v>0</v>
      </c>
      <c r="K150" s="188" t="s">
        <v>137</v>
      </c>
      <c r="L150" s="60"/>
      <c r="M150" s="193" t="s">
        <v>21</v>
      </c>
      <c r="N150" s="194" t="s">
        <v>44</v>
      </c>
      <c r="O150" s="41"/>
      <c r="P150" s="195">
        <f>O150*H150</f>
        <v>0</v>
      </c>
      <c r="Q150" s="195">
        <v>0</v>
      </c>
      <c r="R150" s="195">
        <f>Q150*H150</f>
        <v>0</v>
      </c>
      <c r="S150" s="195">
        <v>2.4</v>
      </c>
      <c r="T150" s="196">
        <f>S150*H150</f>
        <v>2.7215999999999996</v>
      </c>
      <c r="AR150" s="23" t="s">
        <v>138</v>
      </c>
      <c r="AT150" s="23" t="s">
        <v>133</v>
      </c>
      <c r="AU150" s="23" t="s">
        <v>85</v>
      </c>
      <c r="AY150" s="23" t="s">
        <v>129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3" t="s">
        <v>78</v>
      </c>
      <c r="BK150" s="197">
        <f>ROUND(I150*H150,2)</f>
        <v>0</v>
      </c>
      <c r="BL150" s="23" t="s">
        <v>138</v>
      </c>
      <c r="BM150" s="23" t="s">
        <v>277</v>
      </c>
    </row>
    <row r="151" spans="2:65" s="11" customFormat="1">
      <c r="B151" s="208"/>
      <c r="C151" s="209"/>
      <c r="D151" s="210" t="s">
        <v>147</v>
      </c>
      <c r="E151" s="211" t="s">
        <v>21</v>
      </c>
      <c r="F151" s="212" t="s">
        <v>278</v>
      </c>
      <c r="G151" s="209"/>
      <c r="H151" s="213">
        <v>1.1339999999999999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147</v>
      </c>
      <c r="AU151" s="219" t="s">
        <v>85</v>
      </c>
      <c r="AV151" s="11" t="s">
        <v>85</v>
      </c>
      <c r="AW151" s="11" t="s">
        <v>37</v>
      </c>
      <c r="AX151" s="11" t="s">
        <v>78</v>
      </c>
      <c r="AY151" s="219" t="s">
        <v>129</v>
      </c>
    </row>
    <row r="152" spans="2:65" s="1" customFormat="1" ht="25.5" customHeight="1">
      <c r="B152" s="40"/>
      <c r="C152" s="186" t="s">
        <v>279</v>
      </c>
      <c r="D152" s="186" t="s">
        <v>133</v>
      </c>
      <c r="E152" s="187" t="s">
        <v>280</v>
      </c>
      <c r="F152" s="188" t="s">
        <v>281</v>
      </c>
      <c r="G152" s="189" t="s">
        <v>227</v>
      </c>
      <c r="H152" s="190">
        <v>44.3</v>
      </c>
      <c r="I152" s="191"/>
      <c r="J152" s="192">
        <f>ROUND(I152*H152,2)</f>
        <v>0</v>
      </c>
      <c r="K152" s="188" t="s">
        <v>137</v>
      </c>
      <c r="L152" s="60"/>
      <c r="M152" s="193" t="s">
        <v>21</v>
      </c>
      <c r="N152" s="194" t="s">
        <v>44</v>
      </c>
      <c r="O152" s="41"/>
      <c r="P152" s="195">
        <f>O152*H152</f>
        <v>0</v>
      </c>
      <c r="Q152" s="195">
        <v>0</v>
      </c>
      <c r="R152" s="195">
        <f>Q152*H152</f>
        <v>0</v>
      </c>
      <c r="S152" s="195">
        <v>1.2999999999999999E-2</v>
      </c>
      <c r="T152" s="196">
        <f>S152*H152</f>
        <v>0.57589999999999997</v>
      </c>
      <c r="AR152" s="23" t="s">
        <v>138</v>
      </c>
      <c r="AT152" s="23" t="s">
        <v>133</v>
      </c>
      <c r="AU152" s="23" t="s">
        <v>85</v>
      </c>
      <c r="AY152" s="23" t="s">
        <v>129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23" t="s">
        <v>78</v>
      </c>
      <c r="BK152" s="197">
        <f>ROUND(I152*H152,2)</f>
        <v>0</v>
      </c>
      <c r="BL152" s="23" t="s">
        <v>138</v>
      </c>
      <c r="BM152" s="23" t="s">
        <v>282</v>
      </c>
    </row>
    <row r="153" spans="2:65" s="1" customFormat="1" ht="38.25" customHeight="1">
      <c r="B153" s="40"/>
      <c r="C153" s="186" t="s">
        <v>283</v>
      </c>
      <c r="D153" s="186" t="s">
        <v>133</v>
      </c>
      <c r="E153" s="187" t="s">
        <v>284</v>
      </c>
      <c r="F153" s="188" t="s">
        <v>285</v>
      </c>
      <c r="G153" s="189" t="s">
        <v>227</v>
      </c>
      <c r="H153" s="190">
        <v>44.3</v>
      </c>
      <c r="I153" s="191"/>
      <c r="J153" s="192">
        <f>ROUND(I153*H153,2)</f>
        <v>0</v>
      </c>
      <c r="K153" s="188" t="s">
        <v>137</v>
      </c>
      <c r="L153" s="60"/>
      <c r="M153" s="193" t="s">
        <v>21</v>
      </c>
      <c r="N153" s="194" t="s">
        <v>44</v>
      </c>
      <c r="O153" s="41"/>
      <c r="P153" s="195">
        <f>O153*H153</f>
        <v>0</v>
      </c>
      <c r="Q153" s="195">
        <v>0</v>
      </c>
      <c r="R153" s="195">
        <f>Q153*H153</f>
        <v>0</v>
      </c>
      <c r="S153" s="195">
        <v>8.9999999999999993E-3</v>
      </c>
      <c r="T153" s="196">
        <f>S153*H153</f>
        <v>0.39869999999999994</v>
      </c>
      <c r="AR153" s="23" t="s">
        <v>138</v>
      </c>
      <c r="AT153" s="23" t="s">
        <v>133</v>
      </c>
      <c r="AU153" s="23" t="s">
        <v>85</v>
      </c>
      <c r="AY153" s="23" t="s">
        <v>129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3" t="s">
        <v>78</v>
      </c>
      <c r="BK153" s="197">
        <f>ROUND(I153*H153,2)</f>
        <v>0</v>
      </c>
      <c r="BL153" s="23" t="s">
        <v>138</v>
      </c>
      <c r="BM153" s="23" t="s">
        <v>286</v>
      </c>
    </row>
    <row r="154" spans="2:65" s="1" customFormat="1" ht="25.5" customHeight="1">
      <c r="B154" s="40"/>
      <c r="C154" s="186" t="s">
        <v>287</v>
      </c>
      <c r="D154" s="186" t="s">
        <v>133</v>
      </c>
      <c r="E154" s="187" t="s">
        <v>288</v>
      </c>
      <c r="F154" s="188" t="s">
        <v>289</v>
      </c>
      <c r="G154" s="189" t="s">
        <v>227</v>
      </c>
      <c r="H154" s="190">
        <v>25</v>
      </c>
      <c r="I154" s="191"/>
      <c r="J154" s="192">
        <f>ROUND(I154*H154,2)</f>
        <v>0</v>
      </c>
      <c r="K154" s="188" t="s">
        <v>137</v>
      </c>
      <c r="L154" s="60"/>
      <c r="M154" s="193" t="s">
        <v>21</v>
      </c>
      <c r="N154" s="194" t="s">
        <v>44</v>
      </c>
      <c r="O154" s="41"/>
      <c r="P154" s="195">
        <f>O154*H154</f>
        <v>0</v>
      </c>
      <c r="Q154" s="195">
        <v>0</v>
      </c>
      <c r="R154" s="195">
        <f>Q154*H154</f>
        <v>0</v>
      </c>
      <c r="S154" s="195">
        <v>5.3999999999999999E-2</v>
      </c>
      <c r="T154" s="196">
        <f>S154*H154</f>
        <v>1.35</v>
      </c>
      <c r="AR154" s="23" t="s">
        <v>138</v>
      </c>
      <c r="AT154" s="23" t="s">
        <v>133</v>
      </c>
      <c r="AU154" s="23" t="s">
        <v>85</v>
      </c>
      <c r="AY154" s="23" t="s">
        <v>129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3" t="s">
        <v>78</v>
      </c>
      <c r="BK154" s="197">
        <f>ROUND(I154*H154,2)</f>
        <v>0</v>
      </c>
      <c r="BL154" s="23" t="s">
        <v>138</v>
      </c>
      <c r="BM154" s="23" t="s">
        <v>290</v>
      </c>
    </row>
    <row r="155" spans="2:65" s="10" customFormat="1" ht="29.85" customHeight="1">
      <c r="B155" s="170"/>
      <c r="C155" s="171"/>
      <c r="D155" s="172" t="s">
        <v>72</v>
      </c>
      <c r="E155" s="184" t="s">
        <v>291</v>
      </c>
      <c r="F155" s="184" t="s">
        <v>292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SUM(P156:P160)</f>
        <v>0</v>
      </c>
      <c r="Q155" s="178"/>
      <c r="R155" s="179">
        <f>SUM(R156:R160)</f>
        <v>0</v>
      </c>
      <c r="S155" s="178"/>
      <c r="T155" s="180">
        <f>SUM(T156:T160)</f>
        <v>0</v>
      </c>
      <c r="AR155" s="181" t="s">
        <v>78</v>
      </c>
      <c r="AT155" s="182" t="s">
        <v>72</v>
      </c>
      <c r="AU155" s="182" t="s">
        <v>78</v>
      </c>
      <c r="AY155" s="181" t="s">
        <v>129</v>
      </c>
      <c r="BK155" s="183">
        <f>SUM(BK156:BK160)</f>
        <v>0</v>
      </c>
    </row>
    <row r="156" spans="2:65" s="1" customFormat="1" ht="16.5" customHeight="1">
      <c r="B156" s="40"/>
      <c r="C156" s="186" t="s">
        <v>293</v>
      </c>
      <c r="D156" s="186" t="s">
        <v>133</v>
      </c>
      <c r="E156" s="187" t="s">
        <v>294</v>
      </c>
      <c r="F156" s="188" t="s">
        <v>295</v>
      </c>
      <c r="G156" s="189" t="s">
        <v>227</v>
      </c>
      <c r="H156" s="190">
        <v>5</v>
      </c>
      <c r="I156" s="191"/>
      <c r="J156" s="192">
        <f>ROUND(I156*H156,2)</f>
        <v>0</v>
      </c>
      <c r="K156" s="188" t="s">
        <v>137</v>
      </c>
      <c r="L156" s="60"/>
      <c r="M156" s="193" t="s">
        <v>21</v>
      </c>
      <c r="N156" s="194" t="s">
        <v>44</v>
      </c>
      <c r="O156" s="4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AR156" s="23" t="s">
        <v>138</v>
      </c>
      <c r="AT156" s="23" t="s">
        <v>133</v>
      </c>
      <c r="AU156" s="23" t="s">
        <v>85</v>
      </c>
      <c r="AY156" s="23" t="s">
        <v>129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23" t="s">
        <v>78</v>
      </c>
      <c r="BK156" s="197">
        <f>ROUND(I156*H156,2)</f>
        <v>0</v>
      </c>
      <c r="BL156" s="23" t="s">
        <v>138</v>
      </c>
      <c r="BM156" s="23" t="s">
        <v>296</v>
      </c>
    </row>
    <row r="157" spans="2:65" s="1" customFormat="1" ht="25.5" customHeight="1">
      <c r="B157" s="40"/>
      <c r="C157" s="186" t="s">
        <v>297</v>
      </c>
      <c r="D157" s="186" t="s">
        <v>133</v>
      </c>
      <c r="E157" s="187" t="s">
        <v>298</v>
      </c>
      <c r="F157" s="188" t="s">
        <v>299</v>
      </c>
      <c r="G157" s="189" t="s">
        <v>227</v>
      </c>
      <c r="H157" s="190">
        <v>40</v>
      </c>
      <c r="I157" s="191"/>
      <c r="J157" s="192">
        <f>ROUND(I157*H157,2)</f>
        <v>0</v>
      </c>
      <c r="K157" s="188" t="s">
        <v>137</v>
      </c>
      <c r="L157" s="60"/>
      <c r="M157" s="193" t="s">
        <v>21</v>
      </c>
      <c r="N157" s="194" t="s">
        <v>44</v>
      </c>
      <c r="O157" s="4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23" t="s">
        <v>138</v>
      </c>
      <c r="AT157" s="23" t="s">
        <v>133</v>
      </c>
      <c r="AU157" s="23" t="s">
        <v>85</v>
      </c>
      <c r="AY157" s="23" t="s">
        <v>129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23" t="s">
        <v>78</v>
      </c>
      <c r="BK157" s="197">
        <f>ROUND(I157*H157,2)</f>
        <v>0</v>
      </c>
      <c r="BL157" s="23" t="s">
        <v>138</v>
      </c>
      <c r="BM157" s="23" t="s">
        <v>300</v>
      </c>
    </row>
    <row r="158" spans="2:65" s="1" customFormat="1" ht="25.5" customHeight="1">
      <c r="B158" s="40"/>
      <c r="C158" s="186" t="s">
        <v>301</v>
      </c>
      <c r="D158" s="186" t="s">
        <v>133</v>
      </c>
      <c r="E158" s="187" t="s">
        <v>302</v>
      </c>
      <c r="F158" s="188" t="s">
        <v>303</v>
      </c>
      <c r="G158" s="189" t="s">
        <v>144</v>
      </c>
      <c r="H158" s="190">
        <v>22.079000000000001</v>
      </c>
      <c r="I158" s="191"/>
      <c r="J158" s="192">
        <f>ROUND(I158*H158,2)</f>
        <v>0</v>
      </c>
      <c r="K158" s="188" t="s">
        <v>137</v>
      </c>
      <c r="L158" s="60"/>
      <c r="M158" s="193" t="s">
        <v>21</v>
      </c>
      <c r="N158" s="194" t="s">
        <v>44</v>
      </c>
      <c r="O158" s="4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AR158" s="23" t="s">
        <v>138</v>
      </c>
      <c r="AT158" s="23" t="s">
        <v>133</v>
      </c>
      <c r="AU158" s="23" t="s">
        <v>85</v>
      </c>
      <c r="AY158" s="23" t="s">
        <v>129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3" t="s">
        <v>78</v>
      </c>
      <c r="BK158" s="197">
        <f>ROUND(I158*H158,2)</f>
        <v>0</v>
      </c>
      <c r="BL158" s="23" t="s">
        <v>138</v>
      </c>
      <c r="BM158" s="23" t="s">
        <v>304</v>
      </c>
    </row>
    <row r="159" spans="2:65" s="1" customFormat="1" ht="25.5" customHeight="1">
      <c r="B159" s="40"/>
      <c r="C159" s="186" t="s">
        <v>305</v>
      </c>
      <c r="D159" s="186" t="s">
        <v>133</v>
      </c>
      <c r="E159" s="187" t="s">
        <v>306</v>
      </c>
      <c r="F159" s="188" t="s">
        <v>307</v>
      </c>
      <c r="G159" s="189" t="s">
        <v>144</v>
      </c>
      <c r="H159" s="190">
        <v>662.37</v>
      </c>
      <c r="I159" s="191"/>
      <c r="J159" s="192">
        <f>ROUND(I159*H159,2)</f>
        <v>0</v>
      </c>
      <c r="K159" s="188" t="s">
        <v>137</v>
      </c>
      <c r="L159" s="60"/>
      <c r="M159" s="193" t="s">
        <v>21</v>
      </c>
      <c r="N159" s="194" t="s">
        <v>44</v>
      </c>
      <c r="O159" s="4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23" t="s">
        <v>138</v>
      </c>
      <c r="AT159" s="23" t="s">
        <v>133</v>
      </c>
      <c r="AU159" s="23" t="s">
        <v>85</v>
      </c>
      <c r="AY159" s="23" t="s">
        <v>129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23" t="s">
        <v>78</v>
      </c>
      <c r="BK159" s="197">
        <f>ROUND(I159*H159,2)</f>
        <v>0</v>
      </c>
      <c r="BL159" s="23" t="s">
        <v>138</v>
      </c>
      <c r="BM159" s="23" t="s">
        <v>308</v>
      </c>
    </row>
    <row r="160" spans="2:65" s="1" customFormat="1" ht="38.25" customHeight="1">
      <c r="B160" s="40"/>
      <c r="C160" s="186" t="s">
        <v>309</v>
      </c>
      <c r="D160" s="186" t="s">
        <v>133</v>
      </c>
      <c r="E160" s="187" t="s">
        <v>310</v>
      </c>
      <c r="F160" s="188" t="s">
        <v>311</v>
      </c>
      <c r="G160" s="189" t="s">
        <v>144</v>
      </c>
      <c r="H160" s="190">
        <v>22.079000000000001</v>
      </c>
      <c r="I160" s="191"/>
      <c r="J160" s="192">
        <f>ROUND(I160*H160,2)</f>
        <v>0</v>
      </c>
      <c r="K160" s="188" t="s">
        <v>137</v>
      </c>
      <c r="L160" s="60"/>
      <c r="M160" s="193" t="s">
        <v>21</v>
      </c>
      <c r="N160" s="194" t="s">
        <v>44</v>
      </c>
      <c r="O160" s="4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23" t="s">
        <v>138</v>
      </c>
      <c r="AT160" s="23" t="s">
        <v>133</v>
      </c>
      <c r="AU160" s="23" t="s">
        <v>85</v>
      </c>
      <c r="AY160" s="23" t="s">
        <v>129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23" t="s">
        <v>78</v>
      </c>
      <c r="BK160" s="197">
        <f>ROUND(I160*H160,2)</f>
        <v>0</v>
      </c>
      <c r="BL160" s="23" t="s">
        <v>138</v>
      </c>
      <c r="BM160" s="23" t="s">
        <v>312</v>
      </c>
    </row>
    <row r="161" spans="2:65" s="10" customFormat="1" ht="29.85" customHeight="1">
      <c r="B161" s="170"/>
      <c r="C161" s="171"/>
      <c r="D161" s="172" t="s">
        <v>72</v>
      </c>
      <c r="E161" s="184" t="s">
        <v>313</v>
      </c>
      <c r="F161" s="184" t="s">
        <v>314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</v>
      </c>
      <c r="AR161" s="181" t="s">
        <v>78</v>
      </c>
      <c r="AT161" s="182" t="s">
        <v>72</v>
      </c>
      <c r="AU161" s="182" t="s">
        <v>78</v>
      </c>
      <c r="AY161" s="181" t="s">
        <v>129</v>
      </c>
      <c r="BK161" s="183">
        <f>BK162</f>
        <v>0</v>
      </c>
    </row>
    <row r="162" spans="2:65" s="1" customFormat="1" ht="16.5" customHeight="1">
      <c r="B162" s="40"/>
      <c r="C162" s="186" t="s">
        <v>315</v>
      </c>
      <c r="D162" s="186" t="s">
        <v>133</v>
      </c>
      <c r="E162" s="187" t="s">
        <v>316</v>
      </c>
      <c r="F162" s="188" t="s">
        <v>317</v>
      </c>
      <c r="G162" s="189" t="s">
        <v>144</v>
      </c>
      <c r="H162" s="190">
        <v>16.324999999999999</v>
      </c>
      <c r="I162" s="191"/>
      <c r="J162" s="192">
        <f>ROUND(I162*H162,2)</f>
        <v>0</v>
      </c>
      <c r="K162" s="188" t="s">
        <v>137</v>
      </c>
      <c r="L162" s="60"/>
      <c r="M162" s="193" t="s">
        <v>21</v>
      </c>
      <c r="N162" s="194" t="s">
        <v>44</v>
      </c>
      <c r="O162" s="4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AR162" s="23" t="s">
        <v>138</v>
      </c>
      <c r="AT162" s="23" t="s">
        <v>133</v>
      </c>
      <c r="AU162" s="23" t="s">
        <v>85</v>
      </c>
      <c r="AY162" s="23" t="s">
        <v>129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23" t="s">
        <v>78</v>
      </c>
      <c r="BK162" s="197">
        <f>ROUND(I162*H162,2)</f>
        <v>0</v>
      </c>
      <c r="BL162" s="23" t="s">
        <v>138</v>
      </c>
      <c r="BM162" s="23" t="s">
        <v>318</v>
      </c>
    </row>
    <row r="163" spans="2:65" s="10" customFormat="1" ht="37.35" customHeight="1">
      <c r="B163" s="170"/>
      <c r="C163" s="171"/>
      <c r="D163" s="172" t="s">
        <v>72</v>
      </c>
      <c r="E163" s="173" t="s">
        <v>319</v>
      </c>
      <c r="F163" s="173" t="s">
        <v>320</v>
      </c>
      <c r="G163" s="171"/>
      <c r="H163" s="171"/>
      <c r="I163" s="174"/>
      <c r="J163" s="175">
        <f>BK163</f>
        <v>0</v>
      </c>
      <c r="K163" s="171"/>
      <c r="L163" s="176"/>
      <c r="M163" s="177"/>
      <c r="N163" s="178"/>
      <c r="O163" s="178"/>
      <c r="P163" s="179">
        <f>P164+P174+P188+P213+P216+P247+P257+P266+P275+P285+P309+P313</f>
        <v>0</v>
      </c>
      <c r="Q163" s="178"/>
      <c r="R163" s="179">
        <f>R164+R174+R188+R213+R216+R247+R257+R266+R275+R285+R309+R313</f>
        <v>4.4394896800000003</v>
      </c>
      <c r="S163" s="178"/>
      <c r="T163" s="180">
        <f>T164+T174+T188+T213+T216+T247+T257+T266+T275+T285+T309+T313</f>
        <v>8.5002227999999977</v>
      </c>
      <c r="AR163" s="181" t="s">
        <v>85</v>
      </c>
      <c r="AT163" s="182" t="s">
        <v>72</v>
      </c>
      <c r="AU163" s="182" t="s">
        <v>73</v>
      </c>
      <c r="AY163" s="181" t="s">
        <v>129</v>
      </c>
      <c r="BK163" s="183">
        <f>BK164+BK174+BK188+BK213+BK216+BK247+BK257+BK266+BK275+BK285+BK309+BK313</f>
        <v>0</v>
      </c>
    </row>
    <row r="164" spans="2:65" s="10" customFormat="1" ht="19.899999999999999" customHeight="1">
      <c r="B164" s="170"/>
      <c r="C164" s="171"/>
      <c r="D164" s="172" t="s">
        <v>72</v>
      </c>
      <c r="E164" s="184" t="s">
        <v>321</v>
      </c>
      <c r="F164" s="184" t="s">
        <v>322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SUM(P165:P173)</f>
        <v>0</v>
      </c>
      <c r="Q164" s="178"/>
      <c r="R164" s="179">
        <f>SUM(R165:R173)</f>
        <v>0.11805500000000002</v>
      </c>
      <c r="S164" s="178"/>
      <c r="T164" s="180">
        <f>SUM(T165:T173)</f>
        <v>0.91220999999999997</v>
      </c>
      <c r="AR164" s="181" t="s">
        <v>85</v>
      </c>
      <c r="AT164" s="182" t="s">
        <v>72</v>
      </c>
      <c r="AU164" s="182" t="s">
        <v>78</v>
      </c>
      <c r="AY164" s="181" t="s">
        <v>129</v>
      </c>
      <c r="BK164" s="183">
        <f>SUM(BK165:BK173)</f>
        <v>0</v>
      </c>
    </row>
    <row r="165" spans="2:65" s="1" customFormat="1" ht="16.5" customHeight="1">
      <c r="B165" s="40"/>
      <c r="C165" s="186" t="s">
        <v>323</v>
      </c>
      <c r="D165" s="186" t="s">
        <v>133</v>
      </c>
      <c r="E165" s="187" t="s">
        <v>324</v>
      </c>
      <c r="F165" s="188" t="s">
        <v>325</v>
      </c>
      <c r="G165" s="189" t="s">
        <v>227</v>
      </c>
      <c r="H165" s="190">
        <v>18</v>
      </c>
      <c r="I165" s="191"/>
      <c r="J165" s="192">
        <f t="shared" ref="J165:J173" si="0">ROUND(I165*H165,2)</f>
        <v>0</v>
      </c>
      <c r="K165" s="188" t="s">
        <v>137</v>
      </c>
      <c r="L165" s="60"/>
      <c r="M165" s="193" t="s">
        <v>21</v>
      </c>
      <c r="N165" s="194" t="s">
        <v>44</v>
      </c>
      <c r="O165" s="41"/>
      <c r="P165" s="195">
        <f t="shared" ref="P165:P173" si="1">O165*H165</f>
        <v>0</v>
      </c>
      <c r="Q165" s="195">
        <v>0</v>
      </c>
      <c r="R165" s="195">
        <f t="shared" ref="R165:R173" si="2">Q165*H165</f>
        <v>0</v>
      </c>
      <c r="S165" s="195">
        <v>1.4919999999999999E-2</v>
      </c>
      <c r="T165" s="196">
        <f t="shared" ref="T165:T173" si="3">S165*H165</f>
        <v>0.26855999999999997</v>
      </c>
      <c r="AR165" s="23" t="s">
        <v>273</v>
      </c>
      <c r="AT165" s="23" t="s">
        <v>133</v>
      </c>
      <c r="AU165" s="23" t="s">
        <v>85</v>
      </c>
      <c r="AY165" s="23" t="s">
        <v>129</v>
      </c>
      <c r="BE165" s="197">
        <f t="shared" ref="BE165:BE173" si="4">IF(N165="základní",J165,0)</f>
        <v>0</v>
      </c>
      <c r="BF165" s="197">
        <f t="shared" ref="BF165:BF173" si="5">IF(N165="snížená",J165,0)</f>
        <v>0</v>
      </c>
      <c r="BG165" s="197">
        <f t="shared" ref="BG165:BG173" si="6">IF(N165="zákl. přenesená",J165,0)</f>
        <v>0</v>
      </c>
      <c r="BH165" s="197">
        <f t="shared" ref="BH165:BH173" si="7">IF(N165="sníž. přenesená",J165,0)</f>
        <v>0</v>
      </c>
      <c r="BI165" s="197">
        <f t="shared" ref="BI165:BI173" si="8">IF(N165="nulová",J165,0)</f>
        <v>0</v>
      </c>
      <c r="BJ165" s="23" t="s">
        <v>78</v>
      </c>
      <c r="BK165" s="197">
        <f t="shared" ref="BK165:BK173" si="9">ROUND(I165*H165,2)</f>
        <v>0</v>
      </c>
      <c r="BL165" s="23" t="s">
        <v>273</v>
      </c>
      <c r="BM165" s="23" t="s">
        <v>326</v>
      </c>
    </row>
    <row r="166" spans="2:65" s="1" customFormat="1" ht="25.5" customHeight="1">
      <c r="B166" s="40"/>
      <c r="C166" s="186" t="s">
        <v>138</v>
      </c>
      <c r="D166" s="186" t="s">
        <v>133</v>
      </c>
      <c r="E166" s="187" t="s">
        <v>327</v>
      </c>
      <c r="F166" s="188" t="s">
        <v>328</v>
      </c>
      <c r="G166" s="189" t="s">
        <v>227</v>
      </c>
      <c r="H166" s="190">
        <v>21</v>
      </c>
      <c r="I166" s="191"/>
      <c r="J166" s="192">
        <f t="shared" si="0"/>
        <v>0</v>
      </c>
      <c r="K166" s="188" t="s">
        <v>137</v>
      </c>
      <c r="L166" s="60"/>
      <c r="M166" s="193" t="s">
        <v>21</v>
      </c>
      <c r="N166" s="194" t="s">
        <v>44</v>
      </c>
      <c r="O166" s="41"/>
      <c r="P166" s="195">
        <f t="shared" si="1"/>
        <v>0</v>
      </c>
      <c r="Q166" s="195">
        <v>0</v>
      </c>
      <c r="R166" s="195">
        <f t="shared" si="2"/>
        <v>0</v>
      </c>
      <c r="S166" s="195">
        <v>3.065E-2</v>
      </c>
      <c r="T166" s="196">
        <f t="shared" si="3"/>
        <v>0.64365000000000006</v>
      </c>
      <c r="AR166" s="23" t="s">
        <v>273</v>
      </c>
      <c r="AT166" s="23" t="s">
        <v>133</v>
      </c>
      <c r="AU166" s="23" t="s">
        <v>85</v>
      </c>
      <c r="AY166" s="23" t="s">
        <v>129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23" t="s">
        <v>78</v>
      </c>
      <c r="BK166" s="197">
        <f t="shared" si="9"/>
        <v>0</v>
      </c>
      <c r="BL166" s="23" t="s">
        <v>273</v>
      </c>
      <c r="BM166" s="23" t="s">
        <v>329</v>
      </c>
    </row>
    <row r="167" spans="2:65" s="1" customFormat="1" ht="16.5" customHeight="1">
      <c r="B167" s="40"/>
      <c r="C167" s="186" t="s">
        <v>330</v>
      </c>
      <c r="D167" s="186" t="s">
        <v>133</v>
      </c>
      <c r="E167" s="187" t="s">
        <v>331</v>
      </c>
      <c r="F167" s="188" t="s">
        <v>332</v>
      </c>
      <c r="G167" s="189" t="s">
        <v>227</v>
      </c>
      <c r="H167" s="190">
        <v>9.5</v>
      </c>
      <c r="I167" s="191"/>
      <c r="J167" s="192">
        <f t="shared" si="0"/>
        <v>0</v>
      </c>
      <c r="K167" s="188" t="s">
        <v>137</v>
      </c>
      <c r="L167" s="60"/>
      <c r="M167" s="193" t="s">
        <v>21</v>
      </c>
      <c r="N167" s="194" t="s">
        <v>44</v>
      </c>
      <c r="O167" s="41"/>
      <c r="P167" s="195">
        <f t="shared" si="1"/>
        <v>0</v>
      </c>
      <c r="Q167" s="195">
        <v>7.6999999999999996E-4</v>
      </c>
      <c r="R167" s="195">
        <f t="shared" si="2"/>
        <v>7.3149999999999995E-3</v>
      </c>
      <c r="S167" s="195">
        <v>0</v>
      </c>
      <c r="T167" s="196">
        <f t="shared" si="3"/>
        <v>0</v>
      </c>
      <c r="AR167" s="23" t="s">
        <v>273</v>
      </c>
      <c r="AT167" s="23" t="s">
        <v>133</v>
      </c>
      <c r="AU167" s="23" t="s">
        <v>85</v>
      </c>
      <c r="AY167" s="23" t="s">
        <v>129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23" t="s">
        <v>78</v>
      </c>
      <c r="BK167" s="197">
        <f t="shared" si="9"/>
        <v>0</v>
      </c>
      <c r="BL167" s="23" t="s">
        <v>273</v>
      </c>
      <c r="BM167" s="23" t="s">
        <v>333</v>
      </c>
    </row>
    <row r="168" spans="2:65" s="1" customFormat="1" ht="16.5" customHeight="1">
      <c r="B168" s="40"/>
      <c r="C168" s="186" t="s">
        <v>334</v>
      </c>
      <c r="D168" s="186" t="s">
        <v>133</v>
      </c>
      <c r="E168" s="187" t="s">
        <v>335</v>
      </c>
      <c r="F168" s="188" t="s">
        <v>336</v>
      </c>
      <c r="G168" s="189" t="s">
        <v>227</v>
      </c>
      <c r="H168" s="190">
        <v>11</v>
      </c>
      <c r="I168" s="191"/>
      <c r="J168" s="192">
        <f t="shared" si="0"/>
        <v>0</v>
      </c>
      <c r="K168" s="188" t="s">
        <v>137</v>
      </c>
      <c r="L168" s="60"/>
      <c r="M168" s="193" t="s">
        <v>21</v>
      </c>
      <c r="N168" s="194" t="s">
        <v>44</v>
      </c>
      <c r="O168" s="41"/>
      <c r="P168" s="195">
        <f t="shared" si="1"/>
        <v>0</v>
      </c>
      <c r="Q168" s="195">
        <v>1.7700000000000001E-3</v>
      </c>
      <c r="R168" s="195">
        <f t="shared" si="2"/>
        <v>1.9470000000000001E-2</v>
      </c>
      <c r="S168" s="195">
        <v>0</v>
      </c>
      <c r="T168" s="196">
        <f t="shared" si="3"/>
        <v>0</v>
      </c>
      <c r="AR168" s="23" t="s">
        <v>273</v>
      </c>
      <c r="AT168" s="23" t="s">
        <v>133</v>
      </c>
      <c r="AU168" s="23" t="s">
        <v>85</v>
      </c>
      <c r="AY168" s="23" t="s">
        <v>129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23" t="s">
        <v>78</v>
      </c>
      <c r="BK168" s="197">
        <f t="shared" si="9"/>
        <v>0</v>
      </c>
      <c r="BL168" s="23" t="s">
        <v>273</v>
      </c>
      <c r="BM168" s="23" t="s">
        <v>337</v>
      </c>
    </row>
    <row r="169" spans="2:65" s="1" customFormat="1" ht="16.5" customHeight="1">
      <c r="B169" s="40"/>
      <c r="C169" s="186" t="s">
        <v>338</v>
      </c>
      <c r="D169" s="186" t="s">
        <v>133</v>
      </c>
      <c r="E169" s="187" t="s">
        <v>339</v>
      </c>
      <c r="F169" s="188" t="s">
        <v>340</v>
      </c>
      <c r="G169" s="189" t="s">
        <v>341</v>
      </c>
      <c r="H169" s="190">
        <v>8</v>
      </c>
      <c r="I169" s="191"/>
      <c r="J169" s="192">
        <f t="shared" si="0"/>
        <v>0</v>
      </c>
      <c r="K169" s="188" t="s">
        <v>21</v>
      </c>
      <c r="L169" s="60"/>
      <c r="M169" s="193" t="s">
        <v>21</v>
      </c>
      <c r="N169" s="194" t="s">
        <v>44</v>
      </c>
      <c r="O169" s="41"/>
      <c r="P169" s="195">
        <f t="shared" si="1"/>
        <v>0</v>
      </c>
      <c r="Q169" s="195">
        <v>1.7700000000000001E-3</v>
      </c>
      <c r="R169" s="195">
        <f t="shared" si="2"/>
        <v>1.4160000000000001E-2</v>
      </c>
      <c r="S169" s="195">
        <v>0</v>
      </c>
      <c r="T169" s="196">
        <f t="shared" si="3"/>
        <v>0</v>
      </c>
      <c r="AR169" s="23" t="s">
        <v>273</v>
      </c>
      <c r="AT169" s="23" t="s">
        <v>133</v>
      </c>
      <c r="AU169" s="23" t="s">
        <v>85</v>
      </c>
      <c r="AY169" s="23" t="s">
        <v>129</v>
      </c>
      <c r="BE169" s="197">
        <f t="shared" si="4"/>
        <v>0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23" t="s">
        <v>78</v>
      </c>
      <c r="BK169" s="197">
        <f t="shared" si="9"/>
        <v>0</v>
      </c>
      <c r="BL169" s="23" t="s">
        <v>273</v>
      </c>
      <c r="BM169" s="23" t="s">
        <v>342</v>
      </c>
    </row>
    <row r="170" spans="2:65" s="1" customFormat="1" ht="16.5" customHeight="1">
      <c r="B170" s="40"/>
      <c r="C170" s="186" t="s">
        <v>343</v>
      </c>
      <c r="D170" s="186" t="s">
        <v>133</v>
      </c>
      <c r="E170" s="187" t="s">
        <v>344</v>
      </c>
      <c r="F170" s="188" t="s">
        <v>345</v>
      </c>
      <c r="G170" s="189" t="s">
        <v>227</v>
      </c>
      <c r="H170" s="190">
        <v>21</v>
      </c>
      <c r="I170" s="191"/>
      <c r="J170" s="192">
        <f t="shared" si="0"/>
        <v>0</v>
      </c>
      <c r="K170" s="188" t="s">
        <v>137</v>
      </c>
      <c r="L170" s="60"/>
      <c r="M170" s="193" t="s">
        <v>21</v>
      </c>
      <c r="N170" s="194" t="s">
        <v>44</v>
      </c>
      <c r="O170" s="41"/>
      <c r="P170" s="195">
        <f t="shared" si="1"/>
        <v>0</v>
      </c>
      <c r="Q170" s="195">
        <v>3.62E-3</v>
      </c>
      <c r="R170" s="195">
        <f t="shared" si="2"/>
        <v>7.6020000000000004E-2</v>
      </c>
      <c r="S170" s="195">
        <v>0</v>
      </c>
      <c r="T170" s="196">
        <f t="shared" si="3"/>
        <v>0</v>
      </c>
      <c r="AR170" s="23" t="s">
        <v>273</v>
      </c>
      <c r="AT170" s="23" t="s">
        <v>133</v>
      </c>
      <c r="AU170" s="23" t="s">
        <v>85</v>
      </c>
      <c r="AY170" s="23" t="s">
        <v>129</v>
      </c>
      <c r="BE170" s="197">
        <f t="shared" si="4"/>
        <v>0</v>
      </c>
      <c r="BF170" s="197">
        <f t="shared" si="5"/>
        <v>0</v>
      </c>
      <c r="BG170" s="197">
        <f t="shared" si="6"/>
        <v>0</v>
      </c>
      <c r="BH170" s="197">
        <f t="shared" si="7"/>
        <v>0</v>
      </c>
      <c r="BI170" s="197">
        <f t="shared" si="8"/>
        <v>0</v>
      </c>
      <c r="BJ170" s="23" t="s">
        <v>78</v>
      </c>
      <c r="BK170" s="197">
        <f t="shared" si="9"/>
        <v>0</v>
      </c>
      <c r="BL170" s="23" t="s">
        <v>273</v>
      </c>
      <c r="BM170" s="23" t="s">
        <v>346</v>
      </c>
    </row>
    <row r="171" spans="2:65" s="1" customFormat="1" ht="16.5" customHeight="1">
      <c r="B171" s="40"/>
      <c r="C171" s="186" t="s">
        <v>347</v>
      </c>
      <c r="D171" s="186" t="s">
        <v>133</v>
      </c>
      <c r="E171" s="187" t="s">
        <v>348</v>
      </c>
      <c r="F171" s="188" t="s">
        <v>349</v>
      </c>
      <c r="G171" s="189" t="s">
        <v>227</v>
      </c>
      <c r="H171" s="190">
        <v>2</v>
      </c>
      <c r="I171" s="191"/>
      <c r="J171" s="192">
        <f t="shared" si="0"/>
        <v>0</v>
      </c>
      <c r="K171" s="188" t="s">
        <v>137</v>
      </c>
      <c r="L171" s="60"/>
      <c r="M171" s="193" t="s">
        <v>21</v>
      </c>
      <c r="N171" s="194" t="s">
        <v>44</v>
      </c>
      <c r="O171" s="41"/>
      <c r="P171" s="195">
        <f t="shared" si="1"/>
        <v>0</v>
      </c>
      <c r="Q171" s="195">
        <v>4.6000000000000001E-4</v>
      </c>
      <c r="R171" s="195">
        <f t="shared" si="2"/>
        <v>9.2000000000000003E-4</v>
      </c>
      <c r="S171" s="195">
        <v>0</v>
      </c>
      <c r="T171" s="196">
        <f t="shared" si="3"/>
        <v>0</v>
      </c>
      <c r="AR171" s="23" t="s">
        <v>273</v>
      </c>
      <c r="AT171" s="23" t="s">
        <v>133</v>
      </c>
      <c r="AU171" s="23" t="s">
        <v>85</v>
      </c>
      <c r="AY171" s="23" t="s">
        <v>129</v>
      </c>
      <c r="BE171" s="197">
        <f t="shared" si="4"/>
        <v>0</v>
      </c>
      <c r="BF171" s="197">
        <f t="shared" si="5"/>
        <v>0</v>
      </c>
      <c r="BG171" s="197">
        <f t="shared" si="6"/>
        <v>0</v>
      </c>
      <c r="BH171" s="197">
        <f t="shared" si="7"/>
        <v>0</v>
      </c>
      <c r="BI171" s="197">
        <f t="shared" si="8"/>
        <v>0</v>
      </c>
      <c r="BJ171" s="23" t="s">
        <v>78</v>
      </c>
      <c r="BK171" s="197">
        <f t="shared" si="9"/>
        <v>0</v>
      </c>
      <c r="BL171" s="23" t="s">
        <v>273</v>
      </c>
      <c r="BM171" s="23" t="s">
        <v>350</v>
      </c>
    </row>
    <row r="172" spans="2:65" s="1" customFormat="1" ht="16.5" customHeight="1">
      <c r="B172" s="40"/>
      <c r="C172" s="186" t="s">
        <v>351</v>
      </c>
      <c r="D172" s="186" t="s">
        <v>133</v>
      </c>
      <c r="E172" s="187" t="s">
        <v>352</v>
      </c>
      <c r="F172" s="188" t="s">
        <v>353</v>
      </c>
      <c r="G172" s="189" t="s">
        <v>136</v>
      </c>
      <c r="H172" s="190">
        <v>1</v>
      </c>
      <c r="I172" s="191"/>
      <c r="J172" s="192">
        <f t="shared" si="0"/>
        <v>0</v>
      </c>
      <c r="K172" s="188" t="s">
        <v>137</v>
      </c>
      <c r="L172" s="60"/>
      <c r="M172" s="193" t="s">
        <v>21</v>
      </c>
      <c r="N172" s="194" t="s">
        <v>44</v>
      </c>
      <c r="O172" s="41"/>
      <c r="P172" s="195">
        <f t="shared" si="1"/>
        <v>0</v>
      </c>
      <c r="Q172" s="195">
        <v>1.7000000000000001E-4</v>
      </c>
      <c r="R172" s="195">
        <f t="shared" si="2"/>
        <v>1.7000000000000001E-4</v>
      </c>
      <c r="S172" s="195">
        <v>0</v>
      </c>
      <c r="T172" s="196">
        <f t="shared" si="3"/>
        <v>0</v>
      </c>
      <c r="AR172" s="23" t="s">
        <v>273</v>
      </c>
      <c r="AT172" s="23" t="s">
        <v>133</v>
      </c>
      <c r="AU172" s="23" t="s">
        <v>85</v>
      </c>
      <c r="AY172" s="23" t="s">
        <v>129</v>
      </c>
      <c r="BE172" s="197">
        <f t="shared" si="4"/>
        <v>0</v>
      </c>
      <c r="BF172" s="197">
        <f t="shared" si="5"/>
        <v>0</v>
      </c>
      <c r="BG172" s="197">
        <f t="shared" si="6"/>
        <v>0</v>
      </c>
      <c r="BH172" s="197">
        <f t="shared" si="7"/>
        <v>0</v>
      </c>
      <c r="BI172" s="197">
        <f t="shared" si="8"/>
        <v>0</v>
      </c>
      <c r="BJ172" s="23" t="s">
        <v>78</v>
      </c>
      <c r="BK172" s="197">
        <f t="shared" si="9"/>
        <v>0</v>
      </c>
      <c r="BL172" s="23" t="s">
        <v>273</v>
      </c>
      <c r="BM172" s="23" t="s">
        <v>354</v>
      </c>
    </row>
    <row r="173" spans="2:65" s="1" customFormat="1" ht="16.5" customHeight="1">
      <c r="B173" s="40"/>
      <c r="C173" s="186" t="s">
        <v>355</v>
      </c>
      <c r="D173" s="186" t="s">
        <v>133</v>
      </c>
      <c r="E173" s="187" t="s">
        <v>356</v>
      </c>
      <c r="F173" s="188" t="s">
        <v>357</v>
      </c>
      <c r="G173" s="189" t="s">
        <v>227</v>
      </c>
      <c r="H173" s="190">
        <v>83.5</v>
      </c>
      <c r="I173" s="191"/>
      <c r="J173" s="192">
        <f t="shared" si="0"/>
        <v>0</v>
      </c>
      <c r="K173" s="188" t="s">
        <v>137</v>
      </c>
      <c r="L173" s="60"/>
      <c r="M173" s="193" t="s">
        <v>21</v>
      </c>
      <c r="N173" s="194" t="s">
        <v>44</v>
      </c>
      <c r="O173" s="41"/>
      <c r="P173" s="195">
        <f t="shared" si="1"/>
        <v>0</v>
      </c>
      <c r="Q173" s="195">
        <v>0</v>
      </c>
      <c r="R173" s="195">
        <f t="shared" si="2"/>
        <v>0</v>
      </c>
      <c r="S173" s="195">
        <v>0</v>
      </c>
      <c r="T173" s="196">
        <f t="shared" si="3"/>
        <v>0</v>
      </c>
      <c r="AR173" s="23" t="s">
        <v>273</v>
      </c>
      <c r="AT173" s="23" t="s">
        <v>133</v>
      </c>
      <c r="AU173" s="23" t="s">
        <v>85</v>
      </c>
      <c r="AY173" s="23" t="s">
        <v>129</v>
      </c>
      <c r="BE173" s="197">
        <f t="shared" si="4"/>
        <v>0</v>
      </c>
      <c r="BF173" s="197">
        <f t="shared" si="5"/>
        <v>0</v>
      </c>
      <c r="BG173" s="197">
        <f t="shared" si="6"/>
        <v>0</v>
      </c>
      <c r="BH173" s="197">
        <f t="shared" si="7"/>
        <v>0</v>
      </c>
      <c r="BI173" s="197">
        <f t="shared" si="8"/>
        <v>0</v>
      </c>
      <c r="BJ173" s="23" t="s">
        <v>78</v>
      </c>
      <c r="BK173" s="197">
        <f t="shared" si="9"/>
        <v>0</v>
      </c>
      <c r="BL173" s="23" t="s">
        <v>273</v>
      </c>
      <c r="BM173" s="23" t="s">
        <v>358</v>
      </c>
    </row>
    <row r="174" spans="2:65" s="10" customFormat="1" ht="29.85" customHeight="1">
      <c r="B174" s="170"/>
      <c r="C174" s="171"/>
      <c r="D174" s="172" t="s">
        <v>72</v>
      </c>
      <c r="E174" s="184" t="s">
        <v>359</v>
      </c>
      <c r="F174" s="184" t="s">
        <v>360</v>
      </c>
      <c r="G174" s="171"/>
      <c r="H174" s="171"/>
      <c r="I174" s="174"/>
      <c r="J174" s="185">
        <f>BK174</f>
        <v>0</v>
      </c>
      <c r="K174" s="171"/>
      <c r="L174" s="176"/>
      <c r="M174" s="177"/>
      <c r="N174" s="178"/>
      <c r="O174" s="178"/>
      <c r="P174" s="179">
        <f>SUM(P175:P187)</f>
        <v>0</v>
      </c>
      <c r="Q174" s="178"/>
      <c r="R174" s="179">
        <f>SUM(R175:R187)</f>
        <v>8.8425000000000004E-2</v>
      </c>
      <c r="S174" s="178"/>
      <c r="T174" s="180">
        <f>SUM(T175:T187)</f>
        <v>0.14404999999999998</v>
      </c>
      <c r="AR174" s="181" t="s">
        <v>85</v>
      </c>
      <c r="AT174" s="182" t="s">
        <v>72</v>
      </c>
      <c r="AU174" s="182" t="s">
        <v>78</v>
      </c>
      <c r="AY174" s="181" t="s">
        <v>129</v>
      </c>
      <c r="BK174" s="183">
        <f>SUM(BK175:BK187)</f>
        <v>0</v>
      </c>
    </row>
    <row r="175" spans="2:65" s="1" customFormat="1" ht="16.5" customHeight="1">
      <c r="B175" s="40"/>
      <c r="C175" s="186" t="s">
        <v>361</v>
      </c>
      <c r="D175" s="186" t="s">
        <v>133</v>
      </c>
      <c r="E175" s="187" t="s">
        <v>362</v>
      </c>
      <c r="F175" s="188" t="s">
        <v>363</v>
      </c>
      <c r="G175" s="189" t="s">
        <v>227</v>
      </c>
      <c r="H175" s="190">
        <v>65</v>
      </c>
      <c r="I175" s="191"/>
      <c r="J175" s="192">
        <f>ROUND(I175*H175,2)</f>
        <v>0</v>
      </c>
      <c r="K175" s="188" t="s">
        <v>137</v>
      </c>
      <c r="L175" s="60"/>
      <c r="M175" s="193" t="s">
        <v>21</v>
      </c>
      <c r="N175" s="194" t="s">
        <v>44</v>
      </c>
      <c r="O175" s="41"/>
      <c r="P175" s="195">
        <f>O175*H175</f>
        <v>0</v>
      </c>
      <c r="Q175" s="195">
        <v>0</v>
      </c>
      <c r="R175" s="195">
        <f>Q175*H175</f>
        <v>0</v>
      </c>
      <c r="S175" s="195">
        <v>2.1299999999999999E-3</v>
      </c>
      <c r="T175" s="196">
        <f>S175*H175</f>
        <v>0.13844999999999999</v>
      </c>
      <c r="AR175" s="23" t="s">
        <v>273</v>
      </c>
      <c r="AT175" s="23" t="s">
        <v>133</v>
      </c>
      <c r="AU175" s="23" t="s">
        <v>85</v>
      </c>
      <c r="AY175" s="23" t="s">
        <v>129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23" t="s">
        <v>78</v>
      </c>
      <c r="BK175" s="197">
        <f>ROUND(I175*H175,2)</f>
        <v>0</v>
      </c>
      <c r="BL175" s="23" t="s">
        <v>273</v>
      </c>
      <c r="BM175" s="23" t="s">
        <v>364</v>
      </c>
    </row>
    <row r="176" spans="2:65" s="1" customFormat="1" ht="16.5" customHeight="1">
      <c r="B176" s="40"/>
      <c r="C176" s="186" t="s">
        <v>172</v>
      </c>
      <c r="D176" s="186" t="s">
        <v>133</v>
      </c>
      <c r="E176" s="187" t="s">
        <v>365</v>
      </c>
      <c r="F176" s="188" t="s">
        <v>366</v>
      </c>
      <c r="G176" s="189" t="s">
        <v>227</v>
      </c>
      <c r="H176" s="190">
        <v>20</v>
      </c>
      <c r="I176" s="191"/>
      <c r="J176" s="192">
        <f>ROUND(I176*H176,2)</f>
        <v>0</v>
      </c>
      <c r="K176" s="188" t="s">
        <v>137</v>
      </c>
      <c r="L176" s="60"/>
      <c r="M176" s="193" t="s">
        <v>21</v>
      </c>
      <c r="N176" s="194" t="s">
        <v>44</v>
      </c>
      <c r="O176" s="41"/>
      <c r="P176" s="195">
        <f>O176*H176</f>
        <v>0</v>
      </c>
      <c r="Q176" s="195">
        <v>0</v>
      </c>
      <c r="R176" s="195">
        <f>Q176*H176</f>
        <v>0</v>
      </c>
      <c r="S176" s="195">
        <v>2.7999999999999998E-4</v>
      </c>
      <c r="T176" s="196">
        <f>S176*H176</f>
        <v>5.5999999999999991E-3</v>
      </c>
      <c r="AR176" s="23" t="s">
        <v>273</v>
      </c>
      <c r="AT176" s="23" t="s">
        <v>133</v>
      </c>
      <c r="AU176" s="23" t="s">
        <v>85</v>
      </c>
      <c r="AY176" s="23" t="s">
        <v>129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3" t="s">
        <v>78</v>
      </c>
      <c r="BK176" s="197">
        <f>ROUND(I176*H176,2)</f>
        <v>0</v>
      </c>
      <c r="BL176" s="23" t="s">
        <v>273</v>
      </c>
      <c r="BM176" s="23" t="s">
        <v>367</v>
      </c>
    </row>
    <row r="177" spans="2:65" s="1" customFormat="1" ht="25.5" customHeight="1">
      <c r="B177" s="40"/>
      <c r="C177" s="186" t="s">
        <v>368</v>
      </c>
      <c r="D177" s="186" t="s">
        <v>133</v>
      </c>
      <c r="E177" s="187" t="s">
        <v>369</v>
      </c>
      <c r="F177" s="188" t="s">
        <v>370</v>
      </c>
      <c r="G177" s="189" t="s">
        <v>227</v>
      </c>
      <c r="H177" s="190">
        <v>65.5</v>
      </c>
      <c r="I177" s="191"/>
      <c r="J177" s="192">
        <f>ROUND(I177*H177,2)</f>
        <v>0</v>
      </c>
      <c r="K177" s="188" t="s">
        <v>137</v>
      </c>
      <c r="L177" s="60"/>
      <c r="M177" s="193" t="s">
        <v>21</v>
      </c>
      <c r="N177" s="194" t="s">
        <v>44</v>
      </c>
      <c r="O177" s="41"/>
      <c r="P177" s="195">
        <f>O177*H177</f>
        <v>0</v>
      </c>
      <c r="Q177" s="195">
        <v>7.7999999999999999E-4</v>
      </c>
      <c r="R177" s="195">
        <f>Q177*H177</f>
        <v>5.1089999999999997E-2</v>
      </c>
      <c r="S177" s="195">
        <v>0</v>
      </c>
      <c r="T177" s="196">
        <f>S177*H177</f>
        <v>0</v>
      </c>
      <c r="AR177" s="23" t="s">
        <v>273</v>
      </c>
      <c r="AT177" s="23" t="s">
        <v>133</v>
      </c>
      <c r="AU177" s="23" t="s">
        <v>85</v>
      </c>
      <c r="AY177" s="23" t="s">
        <v>129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23" t="s">
        <v>78</v>
      </c>
      <c r="BK177" s="197">
        <f>ROUND(I177*H177,2)</f>
        <v>0</v>
      </c>
      <c r="BL177" s="23" t="s">
        <v>273</v>
      </c>
      <c r="BM177" s="23" t="s">
        <v>371</v>
      </c>
    </row>
    <row r="178" spans="2:65" s="13" customFormat="1">
      <c r="B178" s="231"/>
      <c r="C178" s="232"/>
      <c r="D178" s="210" t="s">
        <v>147</v>
      </c>
      <c r="E178" s="233" t="s">
        <v>21</v>
      </c>
      <c r="F178" s="234" t="s">
        <v>372</v>
      </c>
      <c r="G178" s="232"/>
      <c r="H178" s="233" t="s">
        <v>21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147</v>
      </c>
      <c r="AU178" s="240" t="s">
        <v>85</v>
      </c>
      <c r="AV178" s="13" t="s">
        <v>78</v>
      </c>
      <c r="AW178" s="13" t="s">
        <v>37</v>
      </c>
      <c r="AX178" s="13" t="s">
        <v>73</v>
      </c>
      <c r="AY178" s="240" t="s">
        <v>129</v>
      </c>
    </row>
    <row r="179" spans="2:65" s="11" customFormat="1">
      <c r="B179" s="208"/>
      <c r="C179" s="209"/>
      <c r="D179" s="210" t="s">
        <v>147</v>
      </c>
      <c r="E179" s="211" t="s">
        <v>21</v>
      </c>
      <c r="F179" s="212" t="s">
        <v>373</v>
      </c>
      <c r="G179" s="209"/>
      <c r="H179" s="213">
        <v>54.5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147</v>
      </c>
      <c r="AU179" s="219" t="s">
        <v>85</v>
      </c>
      <c r="AV179" s="11" t="s">
        <v>85</v>
      </c>
      <c r="AW179" s="11" t="s">
        <v>37</v>
      </c>
      <c r="AX179" s="11" t="s">
        <v>73</v>
      </c>
      <c r="AY179" s="219" t="s">
        <v>129</v>
      </c>
    </row>
    <row r="180" spans="2:65" s="13" customFormat="1">
      <c r="B180" s="231"/>
      <c r="C180" s="232"/>
      <c r="D180" s="210" t="s">
        <v>147</v>
      </c>
      <c r="E180" s="233" t="s">
        <v>21</v>
      </c>
      <c r="F180" s="234" t="s">
        <v>374</v>
      </c>
      <c r="G180" s="232"/>
      <c r="H180" s="233" t="s">
        <v>21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147</v>
      </c>
      <c r="AU180" s="240" t="s">
        <v>85</v>
      </c>
      <c r="AV180" s="13" t="s">
        <v>78</v>
      </c>
      <c r="AW180" s="13" t="s">
        <v>37</v>
      </c>
      <c r="AX180" s="13" t="s">
        <v>73</v>
      </c>
      <c r="AY180" s="240" t="s">
        <v>129</v>
      </c>
    </row>
    <row r="181" spans="2:65" s="11" customFormat="1">
      <c r="B181" s="208"/>
      <c r="C181" s="209"/>
      <c r="D181" s="210" t="s">
        <v>147</v>
      </c>
      <c r="E181" s="211" t="s">
        <v>21</v>
      </c>
      <c r="F181" s="212" t="s">
        <v>375</v>
      </c>
      <c r="G181" s="209"/>
      <c r="H181" s="213">
        <v>8</v>
      </c>
      <c r="I181" s="214"/>
      <c r="J181" s="209"/>
      <c r="K181" s="209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147</v>
      </c>
      <c r="AU181" s="219" t="s">
        <v>85</v>
      </c>
      <c r="AV181" s="11" t="s">
        <v>85</v>
      </c>
      <c r="AW181" s="11" t="s">
        <v>37</v>
      </c>
      <c r="AX181" s="11" t="s">
        <v>73</v>
      </c>
      <c r="AY181" s="219" t="s">
        <v>129</v>
      </c>
    </row>
    <row r="182" spans="2:65" s="13" customFormat="1">
      <c r="B182" s="231"/>
      <c r="C182" s="232"/>
      <c r="D182" s="210" t="s">
        <v>147</v>
      </c>
      <c r="E182" s="233" t="s">
        <v>21</v>
      </c>
      <c r="F182" s="234" t="s">
        <v>376</v>
      </c>
      <c r="G182" s="232"/>
      <c r="H182" s="233" t="s">
        <v>21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147</v>
      </c>
      <c r="AU182" s="240" t="s">
        <v>85</v>
      </c>
      <c r="AV182" s="13" t="s">
        <v>78</v>
      </c>
      <c r="AW182" s="13" t="s">
        <v>37</v>
      </c>
      <c r="AX182" s="13" t="s">
        <v>73</v>
      </c>
      <c r="AY182" s="240" t="s">
        <v>129</v>
      </c>
    </row>
    <row r="183" spans="2:65" s="11" customFormat="1">
      <c r="B183" s="208"/>
      <c r="C183" s="209"/>
      <c r="D183" s="210" t="s">
        <v>147</v>
      </c>
      <c r="E183" s="211" t="s">
        <v>21</v>
      </c>
      <c r="F183" s="212" t="s">
        <v>130</v>
      </c>
      <c r="G183" s="209"/>
      <c r="H183" s="213">
        <v>3</v>
      </c>
      <c r="I183" s="214"/>
      <c r="J183" s="209"/>
      <c r="K183" s="209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147</v>
      </c>
      <c r="AU183" s="219" t="s">
        <v>85</v>
      </c>
      <c r="AV183" s="11" t="s">
        <v>85</v>
      </c>
      <c r="AW183" s="11" t="s">
        <v>37</v>
      </c>
      <c r="AX183" s="11" t="s">
        <v>73</v>
      </c>
      <c r="AY183" s="219" t="s">
        <v>129</v>
      </c>
    </row>
    <row r="184" spans="2:65" s="12" customFormat="1">
      <c r="B184" s="220"/>
      <c r="C184" s="221"/>
      <c r="D184" s="210" t="s">
        <v>147</v>
      </c>
      <c r="E184" s="222" t="s">
        <v>21</v>
      </c>
      <c r="F184" s="223" t="s">
        <v>165</v>
      </c>
      <c r="G184" s="221"/>
      <c r="H184" s="224">
        <v>65.5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147</v>
      </c>
      <c r="AU184" s="230" t="s">
        <v>85</v>
      </c>
      <c r="AV184" s="12" t="s">
        <v>138</v>
      </c>
      <c r="AW184" s="12" t="s">
        <v>37</v>
      </c>
      <c r="AX184" s="12" t="s">
        <v>78</v>
      </c>
      <c r="AY184" s="230" t="s">
        <v>129</v>
      </c>
    </row>
    <row r="185" spans="2:65" s="1" customFormat="1" ht="16.5" customHeight="1">
      <c r="B185" s="40"/>
      <c r="C185" s="186" t="s">
        <v>377</v>
      </c>
      <c r="D185" s="186" t="s">
        <v>133</v>
      </c>
      <c r="E185" s="187" t="s">
        <v>378</v>
      </c>
      <c r="F185" s="188" t="s">
        <v>379</v>
      </c>
      <c r="G185" s="189" t="s">
        <v>227</v>
      </c>
      <c r="H185" s="190">
        <v>65.5</v>
      </c>
      <c r="I185" s="191"/>
      <c r="J185" s="192">
        <f>ROUND(I185*H185,2)</f>
        <v>0</v>
      </c>
      <c r="K185" s="188" t="s">
        <v>137</v>
      </c>
      <c r="L185" s="60"/>
      <c r="M185" s="193" t="s">
        <v>21</v>
      </c>
      <c r="N185" s="194" t="s">
        <v>44</v>
      </c>
      <c r="O185" s="41"/>
      <c r="P185" s="195">
        <f>O185*H185</f>
        <v>0</v>
      </c>
      <c r="Q185" s="195">
        <v>1.6000000000000001E-4</v>
      </c>
      <c r="R185" s="195">
        <f>Q185*H185</f>
        <v>1.0480000000000001E-2</v>
      </c>
      <c r="S185" s="195">
        <v>0</v>
      </c>
      <c r="T185" s="196">
        <f>S185*H185</f>
        <v>0</v>
      </c>
      <c r="AR185" s="23" t="s">
        <v>273</v>
      </c>
      <c r="AT185" s="23" t="s">
        <v>133</v>
      </c>
      <c r="AU185" s="23" t="s">
        <v>85</v>
      </c>
      <c r="AY185" s="23" t="s">
        <v>129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23" t="s">
        <v>78</v>
      </c>
      <c r="BK185" s="197">
        <f>ROUND(I185*H185,2)</f>
        <v>0</v>
      </c>
      <c r="BL185" s="23" t="s">
        <v>273</v>
      </c>
      <c r="BM185" s="23" t="s">
        <v>380</v>
      </c>
    </row>
    <row r="186" spans="2:65" s="1" customFormat="1" ht="25.5" customHeight="1">
      <c r="B186" s="40"/>
      <c r="C186" s="186" t="s">
        <v>381</v>
      </c>
      <c r="D186" s="186" t="s">
        <v>133</v>
      </c>
      <c r="E186" s="187" t="s">
        <v>382</v>
      </c>
      <c r="F186" s="188" t="s">
        <v>383</v>
      </c>
      <c r="G186" s="189" t="s">
        <v>227</v>
      </c>
      <c r="H186" s="190">
        <v>65.5</v>
      </c>
      <c r="I186" s="191"/>
      <c r="J186" s="192">
        <f>ROUND(I186*H186,2)</f>
        <v>0</v>
      </c>
      <c r="K186" s="188" t="s">
        <v>137</v>
      </c>
      <c r="L186" s="60"/>
      <c r="M186" s="193" t="s">
        <v>21</v>
      </c>
      <c r="N186" s="194" t="s">
        <v>44</v>
      </c>
      <c r="O186" s="41"/>
      <c r="P186" s="195">
        <f>O186*H186</f>
        <v>0</v>
      </c>
      <c r="Q186" s="195">
        <v>4.0000000000000002E-4</v>
      </c>
      <c r="R186" s="195">
        <f>Q186*H186</f>
        <v>2.6200000000000001E-2</v>
      </c>
      <c r="S186" s="195">
        <v>0</v>
      </c>
      <c r="T186" s="196">
        <f>S186*H186</f>
        <v>0</v>
      </c>
      <c r="AR186" s="23" t="s">
        <v>273</v>
      </c>
      <c r="AT186" s="23" t="s">
        <v>133</v>
      </c>
      <c r="AU186" s="23" t="s">
        <v>85</v>
      </c>
      <c r="AY186" s="23" t="s">
        <v>129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3" t="s">
        <v>78</v>
      </c>
      <c r="BK186" s="197">
        <f>ROUND(I186*H186,2)</f>
        <v>0</v>
      </c>
      <c r="BL186" s="23" t="s">
        <v>273</v>
      </c>
      <c r="BM186" s="23" t="s">
        <v>384</v>
      </c>
    </row>
    <row r="187" spans="2:65" s="1" customFormat="1" ht="25.5" customHeight="1">
      <c r="B187" s="40"/>
      <c r="C187" s="186" t="s">
        <v>385</v>
      </c>
      <c r="D187" s="186" t="s">
        <v>133</v>
      </c>
      <c r="E187" s="187" t="s">
        <v>386</v>
      </c>
      <c r="F187" s="188" t="s">
        <v>387</v>
      </c>
      <c r="G187" s="189" t="s">
        <v>227</v>
      </c>
      <c r="H187" s="190">
        <v>65.5</v>
      </c>
      <c r="I187" s="191"/>
      <c r="J187" s="192">
        <f>ROUND(I187*H187,2)</f>
        <v>0</v>
      </c>
      <c r="K187" s="188" t="s">
        <v>137</v>
      </c>
      <c r="L187" s="60"/>
      <c r="M187" s="193" t="s">
        <v>21</v>
      </c>
      <c r="N187" s="194" t="s">
        <v>44</v>
      </c>
      <c r="O187" s="41"/>
      <c r="P187" s="195">
        <f>O187*H187</f>
        <v>0</v>
      </c>
      <c r="Q187" s="195">
        <v>1.0000000000000001E-5</v>
      </c>
      <c r="R187" s="195">
        <f>Q187*H187</f>
        <v>6.5500000000000009E-4</v>
      </c>
      <c r="S187" s="195">
        <v>0</v>
      </c>
      <c r="T187" s="196">
        <f>S187*H187</f>
        <v>0</v>
      </c>
      <c r="AR187" s="23" t="s">
        <v>273</v>
      </c>
      <c r="AT187" s="23" t="s">
        <v>133</v>
      </c>
      <c r="AU187" s="23" t="s">
        <v>85</v>
      </c>
      <c r="AY187" s="23" t="s">
        <v>129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23" t="s">
        <v>78</v>
      </c>
      <c r="BK187" s="197">
        <f>ROUND(I187*H187,2)</f>
        <v>0</v>
      </c>
      <c r="BL187" s="23" t="s">
        <v>273</v>
      </c>
      <c r="BM187" s="23" t="s">
        <v>388</v>
      </c>
    </row>
    <row r="188" spans="2:65" s="10" customFormat="1" ht="29.85" customHeight="1">
      <c r="B188" s="170"/>
      <c r="C188" s="171"/>
      <c r="D188" s="172" t="s">
        <v>72</v>
      </c>
      <c r="E188" s="184" t="s">
        <v>389</v>
      </c>
      <c r="F188" s="184" t="s">
        <v>390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SUM(P189:P212)</f>
        <v>0</v>
      </c>
      <c r="Q188" s="178"/>
      <c r="R188" s="179">
        <f>SUM(R189:R212)</f>
        <v>0.35503999999999997</v>
      </c>
      <c r="S188" s="178"/>
      <c r="T188" s="180">
        <f>SUM(T189:T212)</f>
        <v>0.31472</v>
      </c>
      <c r="AR188" s="181" t="s">
        <v>85</v>
      </c>
      <c r="AT188" s="182" t="s">
        <v>72</v>
      </c>
      <c r="AU188" s="182" t="s">
        <v>78</v>
      </c>
      <c r="AY188" s="181" t="s">
        <v>129</v>
      </c>
      <c r="BK188" s="183">
        <f>SUM(BK189:BK212)</f>
        <v>0</v>
      </c>
    </row>
    <row r="189" spans="2:65" s="1" customFormat="1" ht="16.5" customHeight="1">
      <c r="B189" s="40"/>
      <c r="C189" s="186" t="s">
        <v>130</v>
      </c>
      <c r="D189" s="186" t="s">
        <v>133</v>
      </c>
      <c r="E189" s="187" t="s">
        <v>391</v>
      </c>
      <c r="F189" s="188" t="s">
        <v>392</v>
      </c>
      <c r="G189" s="189" t="s">
        <v>393</v>
      </c>
      <c r="H189" s="190">
        <v>6</v>
      </c>
      <c r="I189" s="191"/>
      <c r="J189" s="192">
        <f t="shared" ref="J189:J212" si="10">ROUND(I189*H189,2)</f>
        <v>0</v>
      </c>
      <c r="K189" s="188" t="s">
        <v>137</v>
      </c>
      <c r="L189" s="60"/>
      <c r="M189" s="193" t="s">
        <v>21</v>
      </c>
      <c r="N189" s="194" t="s">
        <v>44</v>
      </c>
      <c r="O189" s="41"/>
      <c r="P189" s="195">
        <f t="shared" ref="P189:P212" si="11">O189*H189</f>
        <v>0</v>
      </c>
      <c r="Q189" s="195">
        <v>0</v>
      </c>
      <c r="R189" s="195">
        <f t="shared" ref="R189:R212" si="12">Q189*H189</f>
        <v>0</v>
      </c>
      <c r="S189" s="195">
        <v>1.933E-2</v>
      </c>
      <c r="T189" s="196">
        <f t="shared" ref="T189:T212" si="13">S189*H189</f>
        <v>0.11598</v>
      </c>
      <c r="AR189" s="23" t="s">
        <v>273</v>
      </c>
      <c r="AT189" s="23" t="s">
        <v>133</v>
      </c>
      <c r="AU189" s="23" t="s">
        <v>85</v>
      </c>
      <c r="AY189" s="23" t="s">
        <v>129</v>
      </c>
      <c r="BE189" s="197">
        <f t="shared" ref="BE189:BE212" si="14">IF(N189="základní",J189,0)</f>
        <v>0</v>
      </c>
      <c r="BF189" s="197">
        <f t="shared" ref="BF189:BF212" si="15">IF(N189="snížená",J189,0)</f>
        <v>0</v>
      </c>
      <c r="BG189" s="197">
        <f t="shared" ref="BG189:BG212" si="16">IF(N189="zákl. přenesená",J189,0)</f>
        <v>0</v>
      </c>
      <c r="BH189" s="197">
        <f t="shared" ref="BH189:BH212" si="17">IF(N189="sníž. přenesená",J189,0)</f>
        <v>0</v>
      </c>
      <c r="BI189" s="197">
        <f t="shared" ref="BI189:BI212" si="18">IF(N189="nulová",J189,0)</f>
        <v>0</v>
      </c>
      <c r="BJ189" s="23" t="s">
        <v>78</v>
      </c>
      <c r="BK189" s="197">
        <f t="shared" ref="BK189:BK212" si="19">ROUND(I189*H189,2)</f>
        <v>0</v>
      </c>
      <c r="BL189" s="23" t="s">
        <v>273</v>
      </c>
      <c r="BM189" s="23" t="s">
        <v>394</v>
      </c>
    </row>
    <row r="190" spans="2:65" s="1" customFormat="1" ht="25.5" customHeight="1">
      <c r="B190" s="40"/>
      <c r="C190" s="186" t="s">
        <v>395</v>
      </c>
      <c r="D190" s="186" t="s">
        <v>133</v>
      </c>
      <c r="E190" s="187" t="s">
        <v>396</v>
      </c>
      <c r="F190" s="188" t="s">
        <v>397</v>
      </c>
      <c r="G190" s="189" t="s">
        <v>393</v>
      </c>
      <c r="H190" s="190">
        <v>5</v>
      </c>
      <c r="I190" s="191"/>
      <c r="J190" s="192">
        <f t="shared" si="10"/>
        <v>0</v>
      </c>
      <c r="K190" s="188" t="s">
        <v>137</v>
      </c>
      <c r="L190" s="60"/>
      <c r="M190" s="193" t="s">
        <v>21</v>
      </c>
      <c r="N190" s="194" t="s">
        <v>44</v>
      </c>
      <c r="O190" s="41"/>
      <c r="P190" s="195">
        <f t="shared" si="11"/>
        <v>0</v>
      </c>
      <c r="Q190" s="195">
        <v>1.6920000000000001E-2</v>
      </c>
      <c r="R190" s="195">
        <f t="shared" si="12"/>
        <v>8.4600000000000009E-2</v>
      </c>
      <c r="S190" s="195">
        <v>0</v>
      </c>
      <c r="T190" s="196">
        <f t="shared" si="13"/>
        <v>0</v>
      </c>
      <c r="AR190" s="23" t="s">
        <v>273</v>
      </c>
      <c r="AT190" s="23" t="s">
        <v>133</v>
      </c>
      <c r="AU190" s="23" t="s">
        <v>85</v>
      </c>
      <c r="AY190" s="23" t="s">
        <v>129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23" t="s">
        <v>78</v>
      </c>
      <c r="BK190" s="197">
        <f t="shared" si="19"/>
        <v>0</v>
      </c>
      <c r="BL190" s="23" t="s">
        <v>273</v>
      </c>
      <c r="BM190" s="23" t="s">
        <v>398</v>
      </c>
    </row>
    <row r="191" spans="2:65" s="1" customFormat="1" ht="16.5" customHeight="1">
      <c r="B191" s="40"/>
      <c r="C191" s="186" t="s">
        <v>399</v>
      </c>
      <c r="D191" s="186" t="s">
        <v>133</v>
      </c>
      <c r="E191" s="187" t="s">
        <v>400</v>
      </c>
      <c r="F191" s="188" t="s">
        <v>401</v>
      </c>
      <c r="G191" s="189" t="s">
        <v>393</v>
      </c>
      <c r="H191" s="190">
        <v>3</v>
      </c>
      <c r="I191" s="191"/>
      <c r="J191" s="192">
        <f t="shared" si="10"/>
        <v>0</v>
      </c>
      <c r="K191" s="188" t="s">
        <v>137</v>
      </c>
      <c r="L191" s="60"/>
      <c r="M191" s="193" t="s">
        <v>21</v>
      </c>
      <c r="N191" s="194" t="s">
        <v>44</v>
      </c>
      <c r="O191" s="41"/>
      <c r="P191" s="195">
        <f t="shared" si="11"/>
        <v>0</v>
      </c>
      <c r="Q191" s="195">
        <v>1.6080000000000001E-2</v>
      </c>
      <c r="R191" s="195">
        <f t="shared" si="12"/>
        <v>4.8240000000000005E-2</v>
      </c>
      <c r="S191" s="195">
        <v>0</v>
      </c>
      <c r="T191" s="196">
        <f t="shared" si="13"/>
        <v>0</v>
      </c>
      <c r="AR191" s="23" t="s">
        <v>273</v>
      </c>
      <c r="AT191" s="23" t="s">
        <v>133</v>
      </c>
      <c r="AU191" s="23" t="s">
        <v>85</v>
      </c>
      <c r="AY191" s="23" t="s">
        <v>129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23" t="s">
        <v>78</v>
      </c>
      <c r="BK191" s="197">
        <f t="shared" si="19"/>
        <v>0</v>
      </c>
      <c r="BL191" s="23" t="s">
        <v>273</v>
      </c>
      <c r="BM191" s="23" t="s">
        <v>402</v>
      </c>
    </row>
    <row r="192" spans="2:65" s="1" customFormat="1" ht="16.5" customHeight="1">
      <c r="B192" s="40"/>
      <c r="C192" s="186" t="s">
        <v>78</v>
      </c>
      <c r="D192" s="186" t="s">
        <v>133</v>
      </c>
      <c r="E192" s="187" t="s">
        <v>403</v>
      </c>
      <c r="F192" s="188" t="s">
        <v>404</v>
      </c>
      <c r="G192" s="189" t="s">
        <v>393</v>
      </c>
      <c r="H192" s="190">
        <v>3</v>
      </c>
      <c r="I192" s="191"/>
      <c r="J192" s="192">
        <f t="shared" si="10"/>
        <v>0</v>
      </c>
      <c r="K192" s="188" t="s">
        <v>137</v>
      </c>
      <c r="L192" s="60"/>
      <c r="M192" s="193" t="s">
        <v>21</v>
      </c>
      <c r="N192" s="194" t="s">
        <v>44</v>
      </c>
      <c r="O192" s="41"/>
      <c r="P192" s="195">
        <f t="shared" si="11"/>
        <v>0</v>
      </c>
      <c r="Q192" s="195">
        <v>0</v>
      </c>
      <c r="R192" s="195">
        <f t="shared" si="12"/>
        <v>0</v>
      </c>
      <c r="S192" s="195">
        <v>1.72E-2</v>
      </c>
      <c r="T192" s="196">
        <f t="shared" si="13"/>
        <v>5.16E-2</v>
      </c>
      <c r="AR192" s="23" t="s">
        <v>273</v>
      </c>
      <c r="AT192" s="23" t="s">
        <v>133</v>
      </c>
      <c r="AU192" s="23" t="s">
        <v>85</v>
      </c>
      <c r="AY192" s="23" t="s">
        <v>129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23" t="s">
        <v>78</v>
      </c>
      <c r="BK192" s="197">
        <f t="shared" si="19"/>
        <v>0</v>
      </c>
      <c r="BL192" s="23" t="s">
        <v>273</v>
      </c>
      <c r="BM192" s="23" t="s">
        <v>405</v>
      </c>
    </row>
    <row r="193" spans="2:65" s="1" customFormat="1" ht="16.5" customHeight="1">
      <c r="B193" s="40"/>
      <c r="C193" s="186" t="s">
        <v>85</v>
      </c>
      <c r="D193" s="186" t="s">
        <v>133</v>
      </c>
      <c r="E193" s="187" t="s">
        <v>406</v>
      </c>
      <c r="F193" s="188" t="s">
        <v>407</v>
      </c>
      <c r="G193" s="189" t="s">
        <v>393</v>
      </c>
      <c r="H193" s="190">
        <v>7</v>
      </c>
      <c r="I193" s="191"/>
      <c r="J193" s="192">
        <f t="shared" si="10"/>
        <v>0</v>
      </c>
      <c r="K193" s="188" t="s">
        <v>137</v>
      </c>
      <c r="L193" s="60"/>
      <c r="M193" s="193" t="s">
        <v>21</v>
      </c>
      <c r="N193" s="194" t="s">
        <v>44</v>
      </c>
      <c r="O193" s="41"/>
      <c r="P193" s="195">
        <f t="shared" si="11"/>
        <v>0</v>
      </c>
      <c r="Q193" s="195">
        <v>0</v>
      </c>
      <c r="R193" s="195">
        <f t="shared" si="12"/>
        <v>0</v>
      </c>
      <c r="S193" s="195">
        <v>1.9460000000000002E-2</v>
      </c>
      <c r="T193" s="196">
        <f t="shared" si="13"/>
        <v>0.13622000000000001</v>
      </c>
      <c r="AR193" s="23" t="s">
        <v>273</v>
      </c>
      <c r="AT193" s="23" t="s">
        <v>133</v>
      </c>
      <c r="AU193" s="23" t="s">
        <v>85</v>
      </c>
      <c r="AY193" s="23" t="s">
        <v>129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23" t="s">
        <v>78</v>
      </c>
      <c r="BK193" s="197">
        <f t="shared" si="19"/>
        <v>0</v>
      </c>
      <c r="BL193" s="23" t="s">
        <v>273</v>
      </c>
      <c r="BM193" s="23" t="s">
        <v>408</v>
      </c>
    </row>
    <row r="194" spans="2:65" s="1" customFormat="1" ht="25.5" customHeight="1">
      <c r="B194" s="40"/>
      <c r="C194" s="186" t="s">
        <v>409</v>
      </c>
      <c r="D194" s="186" t="s">
        <v>133</v>
      </c>
      <c r="E194" s="187" t="s">
        <v>410</v>
      </c>
      <c r="F194" s="188" t="s">
        <v>411</v>
      </c>
      <c r="G194" s="189" t="s">
        <v>393</v>
      </c>
      <c r="H194" s="190">
        <v>1</v>
      </c>
      <c r="I194" s="191"/>
      <c r="J194" s="192">
        <f t="shared" si="10"/>
        <v>0</v>
      </c>
      <c r="K194" s="188" t="s">
        <v>137</v>
      </c>
      <c r="L194" s="60"/>
      <c r="M194" s="193" t="s">
        <v>21</v>
      </c>
      <c r="N194" s="194" t="s">
        <v>44</v>
      </c>
      <c r="O194" s="41"/>
      <c r="P194" s="195">
        <f t="shared" si="11"/>
        <v>0</v>
      </c>
      <c r="Q194" s="195">
        <v>1.525E-2</v>
      </c>
      <c r="R194" s="195">
        <f t="shared" si="12"/>
        <v>1.525E-2</v>
      </c>
      <c r="S194" s="195">
        <v>0</v>
      </c>
      <c r="T194" s="196">
        <f t="shared" si="13"/>
        <v>0</v>
      </c>
      <c r="AR194" s="23" t="s">
        <v>273</v>
      </c>
      <c r="AT194" s="23" t="s">
        <v>133</v>
      </c>
      <c r="AU194" s="23" t="s">
        <v>85</v>
      </c>
      <c r="AY194" s="23" t="s">
        <v>129</v>
      </c>
      <c r="BE194" s="197">
        <f t="shared" si="14"/>
        <v>0</v>
      </c>
      <c r="BF194" s="197">
        <f t="shared" si="15"/>
        <v>0</v>
      </c>
      <c r="BG194" s="197">
        <f t="shared" si="16"/>
        <v>0</v>
      </c>
      <c r="BH194" s="197">
        <f t="shared" si="17"/>
        <v>0</v>
      </c>
      <c r="BI194" s="197">
        <f t="shared" si="18"/>
        <v>0</v>
      </c>
      <c r="BJ194" s="23" t="s">
        <v>78</v>
      </c>
      <c r="BK194" s="197">
        <f t="shared" si="19"/>
        <v>0</v>
      </c>
      <c r="BL194" s="23" t="s">
        <v>273</v>
      </c>
      <c r="BM194" s="23" t="s">
        <v>412</v>
      </c>
    </row>
    <row r="195" spans="2:65" s="1" customFormat="1" ht="25.5" customHeight="1">
      <c r="B195" s="40"/>
      <c r="C195" s="186" t="s">
        <v>413</v>
      </c>
      <c r="D195" s="186" t="s">
        <v>133</v>
      </c>
      <c r="E195" s="187" t="s">
        <v>414</v>
      </c>
      <c r="F195" s="188" t="s">
        <v>415</v>
      </c>
      <c r="G195" s="189" t="s">
        <v>393</v>
      </c>
      <c r="H195" s="190">
        <v>4</v>
      </c>
      <c r="I195" s="191"/>
      <c r="J195" s="192">
        <f t="shared" si="10"/>
        <v>0</v>
      </c>
      <c r="K195" s="188" t="s">
        <v>137</v>
      </c>
      <c r="L195" s="60"/>
      <c r="M195" s="193" t="s">
        <v>21</v>
      </c>
      <c r="N195" s="194" t="s">
        <v>44</v>
      </c>
      <c r="O195" s="41"/>
      <c r="P195" s="195">
        <f t="shared" si="11"/>
        <v>0</v>
      </c>
      <c r="Q195" s="195">
        <v>1.2749999999999999E-2</v>
      </c>
      <c r="R195" s="195">
        <f t="shared" si="12"/>
        <v>5.0999999999999997E-2</v>
      </c>
      <c r="S195" s="195">
        <v>0</v>
      </c>
      <c r="T195" s="196">
        <f t="shared" si="13"/>
        <v>0</v>
      </c>
      <c r="AR195" s="23" t="s">
        <v>273</v>
      </c>
      <c r="AT195" s="23" t="s">
        <v>133</v>
      </c>
      <c r="AU195" s="23" t="s">
        <v>85</v>
      </c>
      <c r="AY195" s="23" t="s">
        <v>129</v>
      </c>
      <c r="BE195" s="197">
        <f t="shared" si="14"/>
        <v>0</v>
      </c>
      <c r="BF195" s="197">
        <f t="shared" si="15"/>
        <v>0</v>
      </c>
      <c r="BG195" s="197">
        <f t="shared" si="16"/>
        <v>0</v>
      </c>
      <c r="BH195" s="197">
        <f t="shared" si="17"/>
        <v>0</v>
      </c>
      <c r="BI195" s="197">
        <f t="shared" si="18"/>
        <v>0</v>
      </c>
      <c r="BJ195" s="23" t="s">
        <v>78</v>
      </c>
      <c r="BK195" s="197">
        <f t="shared" si="19"/>
        <v>0</v>
      </c>
      <c r="BL195" s="23" t="s">
        <v>273</v>
      </c>
      <c r="BM195" s="23" t="s">
        <v>416</v>
      </c>
    </row>
    <row r="196" spans="2:65" s="1" customFormat="1" ht="25.5" customHeight="1">
      <c r="B196" s="40"/>
      <c r="C196" s="186" t="s">
        <v>417</v>
      </c>
      <c r="D196" s="186" t="s">
        <v>133</v>
      </c>
      <c r="E196" s="187" t="s">
        <v>418</v>
      </c>
      <c r="F196" s="188" t="s">
        <v>419</v>
      </c>
      <c r="G196" s="189" t="s">
        <v>393</v>
      </c>
      <c r="H196" s="190">
        <v>5</v>
      </c>
      <c r="I196" s="191"/>
      <c r="J196" s="192">
        <f t="shared" si="10"/>
        <v>0</v>
      </c>
      <c r="K196" s="188" t="s">
        <v>137</v>
      </c>
      <c r="L196" s="60"/>
      <c r="M196" s="193" t="s">
        <v>21</v>
      </c>
      <c r="N196" s="194" t="s">
        <v>44</v>
      </c>
      <c r="O196" s="41"/>
      <c r="P196" s="195">
        <f t="shared" si="11"/>
        <v>0</v>
      </c>
      <c r="Q196" s="195">
        <v>2.4199999999999998E-3</v>
      </c>
      <c r="R196" s="195">
        <f t="shared" si="12"/>
        <v>1.21E-2</v>
      </c>
      <c r="S196" s="195">
        <v>0</v>
      </c>
      <c r="T196" s="196">
        <f t="shared" si="13"/>
        <v>0</v>
      </c>
      <c r="AR196" s="23" t="s">
        <v>273</v>
      </c>
      <c r="AT196" s="23" t="s">
        <v>133</v>
      </c>
      <c r="AU196" s="23" t="s">
        <v>85</v>
      </c>
      <c r="AY196" s="23" t="s">
        <v>129</v>
      </c>
      <c r="BE196" s="197">
        <f t="shared" si="14"/>
        <v>0</v>
      </c>
      <c r="BF196" s="197">
        <f t="shared" si="15"/>
        <v>0</v>
      </c>
      <c r="BG196" s="197">
        <f t="shared" si="16"/>
        <v>0</v>
      </c>
      <c r="BH196" s="197">
        <f t="shared" si="17"/>
        <v>0</v>
      </c>
      <c r="BI196" s="197">
        <f t="shared" si="18"/>
        <v>0</v>
      </c>
      <c r="BJ196" s="23" t="s">
        <v>78</v>
      </c>
      <c r="BK196" s="197">
        <f t="shared" si="19"/>
        <v>0</v>
      </c>
      <c r="BL196" s="23" t="s">
        <v>273</v>
      </c>
      <c r="BM196" s="23" t="s">
        <v>420</v>
      </c>
    </row>
    <row r="197" spans="2:65" s="1" customFormat="1" ht="25.5" customHeight="1">
      <c r="B197" s="40"/>
      <c r="C197" s="186" t="s">
        <v>421</v>
      </c>
      <c r="D197" s="186" t="s">
        <v>133</v>
      </c>
      <c r="E197" s="187" t="s">
        <v>422</v>
      </c>
      <c r="F197" s="188" t="s">
        <v>423</v>
      </c>
      <c r="G197" s="189" t="s">
        <v>393</v>
      </c>
      <c r="H197" s="190">
        <v>3</v>
      </c>
      <c r="I197" s="191"/>
      <c r="J197" s="192">
        <f t="shared" si="10"/>
        <v>0</v>
      </c>
      <c r="K197" s="188" t="s">
        <v>137</v>
      </c>
      <c r="L197" s="60"/>
      <c r="M197" s="193" t="s">
        <v>21</v>
      </c>
      <c r="N197" s="194" t="s">
        <v>44</v>
      </c>
      <c r="O197" s="41"/>
      <c r="P197" s="195">
        <f t="shared" si="11"/>
        <v>0</v>
      </c>
      <c r="Q197" s="195">
        <v>5.1999999999999995E-4</v>
      </c>
      <c r="R197" s="195">
        <f t="shared" si="12"/>
        <v>1.5599999999999998E-3</v>
      </c>
      <c r="S197" s="195">
        <v>0</v>
      </c>
      <c r="T197" s="196">
        <f t="shared" si="13"/>
        <v>0</v>
      </c>
      <c r="AR197" s="23" t="s">
        <v>273</v>
      </c>
      <c r="AT197" s="23" t="s">
        <v>133</v>
      </c>
      <c r="AU197" s="23" t="s">
        <v>85</v>
      </c>
      <c r="AY197" s="23" t="s">
        <v>129</v>
      </c>
      <c r="BE197" s="197">
        <f t="shared" si="14"/>
        <v>0</v>
      </c>
      <c r="BF197" s="197">
        <f t="shared" si="15"/>
        <v>0</v>
      </c>
      <c r="BG197" s="197">
        <f t="shared" si="16"/>
        <v>0</v>
      </c>
      <c r="BH197" s="197">
        <f t="shared" si="17"/>
        <v>0</v>
      </c>
      <c r="BI197" s="197">
        <f t="shared" si="18"/>
        <v>0</v>
      </c>
      <c r="BJ197" s="23" t="s">
        <v>78</v>
      </c>
      <c r="BK197" s="197">
        <f t="shared" si="19"/>
        <v>0</v>
      </c>
      <c r="BL197" s="23" t="s">
        <v>273</v>
      </c>
      <c r="BM197" s="23" t="s">
        <v>424</v>
      </c>
    </row>
    <row r="198" spans="2:65" s="1" customFormat="1" ht="25.5" customHeight="1">
      <c r="B198" s="40"/>
      <c r="C198" s="186" t="s">
        <v>425</v>
      </c>
      <c r="D198" s="186" t="s">
        <v>133</v>
      </c>
      <c r="E198" s="187" t="s">
        <v>426</v>
      </c>
      <c r="F198" s="188" t="s">
        <v>427</v>
      </c>
      <c r="G198" s="189" t="s">
        <v>393</v>
      </c>
      <c r="H198" s="190">
        <v>6</v>
      </c>
      <c r="I198" s="191"/>
      <c r="J198" s="192">
        <f t="shared" si="10"/>
        <v>0</v>
      </c>
      <c r="K198" s="188" t="s">
        <v>137</v>
      </c>
      <c r="L198" s="60"/>
      <c r="M198" s="193" t="s">
        <v>21</v>
      </c>
      <c r="N198" s="194" t="s">
        <v>44</v>
      </c>
      <c r="O198" s="41"/>
      <c r="P198" s="195">
        <f t="shared" si="11"/>
        <v>0</v>
      </c>
      <c r="Q198" s="195">
        <v>5.1999999999999995E-4</v>
      </c>
      <c r="R198" s="195">
        <f t="shared" si="12"/>
        <v>3.1199999999999995E-3</v>
      </c>
      <c r="S198" s="195">
        <v>0</v>
      </c>
      <c r="T198" s="196">
        <f t="shared" si="13"/>
        <v>0</v>
      </c>
      <c r="AR198" s="23" t="s">
        <v>273</v>
      </c>
      <c r="AT198" s="23" t="s">
        <v>133</v>
      </c>
      <c r="AU198" s="23" t="s">
        <v>85</v>
      </c>
      <c r="AY198" s="23" t="s">
        <v>129</v>
      </c>
      <c r="BE198" s="197">
        <f t="shared" si="14"/>
        <v>0</v>
      </c>
      <c r="BF198" s="197">
        <f t="shared" si="15"/>
        <v>0</v>
      </c>
      <c r="BG198" s="197">
        <f t="shared" si="16"/>
        <v>0</v>
      </c>
      <c r="BH198" s="197">
        <f t="shared" si="17"/>
        <v>0</v>
      </c>
      <c r="BI198" s="197">
        <f t="shared" si="18"/>
        <v>0</v>
      </c>
      <c r="BJ198" s="23" t="s">
        <v>78</v>
      </c>
      <c r="BK198" s="197">
        <f t="shared" si="19"/>
        <v>0</v>
      </c>
      <c r="BL198" s="23" t="s">
        <v>273</v>
      </c>
      <c r="BM198" s="23" t="s">
        <v>428</v>
      </c>
    </row>
    <row r="199" spans="2:65" s="1" customFormat="1" ht="16.5" customHeight="1">
      <c r="B199" s="40"/>
      <c r="C199" s="186" t="s">
        <v>429</v>
      </c>
      <c r="D199" s="186" t="s">
        <v>133</v>
      </c>
      <c r="E199" s="187" t="s">
        <v>430</v>
      </c>
      <c r="F199" s="188" t="s">
        <v>431</v>
      </c>
      <c r="G199" s="189" t="s">
        <v>393</v>
      </c>
      <c r="H199" s="190">
        <v>5</v>
      </c>
      <c r="I199" s="191"/>
      <c r="J199" s="192">
        <f t="shared" si="10"/>
        <v>0</v>
      </c>
      <c r="K199" s="188" t="s">
        <v>137</v>
      </c>
      <c r="L199" s="60"/>
      <c r="M199" s="193" t="s">
        <v>21</v>
      </c>
      <c r="N199" s="194" t="s">
        <v>44</v>
      </c>
      <c r="O199" s="41"/>
      <c r="P199" s="195">
        <f t="shared" si="11"/>
        <v>0</v>
      </c>
      <c r="Q199" s="195">
        <v>5.1999999999999995E-4</v>
      </c>
      <c r="R199" s="195">
        <f t="shared" si="12"/>
        <v>2.5999999999999999E-3</v>
      </c>
      <c r="S199" s="195">
        <v>0</v>
      </c>
      <c r="T199" s="196">
        <f t="shared" si="13"/>
        <v>0</v>
      </c>
      <c r="AR199" s="23" t="s">
        <v>273</v>
      </c>
      <c r="AT199" s="23" t="s">
        <v>133</v>
      </c>
      <c r="AU199" s="23" t="s">
        <v>85</v>
      </c>
      <c r="AY199" s="23" t="s">
        <v>129</v>
      </c>
      <c r="BE199" s="197">
        <f t="shared" si="14"/>
        <v>0</v>
      </c>
      <c r="BF199" s="197">
        <f t="shared" si="15"/>
        <v>0</v>
      </c>
      <c r="BG199" s="197">
        <f t="shared" si="16"/>
        <v>0</v>
      </c>
      <c r="BH199" s="197">
        <f t="shared" si="17"/>
        <v>0</v>
      </c>
      <c r="BI199" s="197">
        <f t="shared" si="18"/>
        <v>0</v>
      </c>
      <c r="BJ199" s="23" t="s">
        <v>78</v>
      </c>
      <c r="BK199" s="197">
        <f t="shared" si="19"/>
        <v>0</v>
      </c>
      <c r="BL199" s="23" t="s">
        <v>273</v>
      </c>
      <c r="BM199" s="23" t="s">
        <v>432</v>
      </c>
    </row>
    <row r="200" spans="2:65" s="1" customFormat="1" ht="16.5" customHeight="1">
      <c r="B200" s="40"/>
      <c r="C200" s="186" t="s">
        <v>433</v>
      </c>
      <c r="D200" s="186" t="s">
        <v>133</v>
      </c>
      <c r="E200" s="187" t="s">
        <v>434</v>
      </c>
      <c r="F200" s="188" t="s">
        <v>435</v>
      </c>
      <c r="G200" s="189" t="s">
        <v>393</v>
      </c>
      <c r="H200" s="190">
        <v>4</v>
      </c>
      <c r="I200" s="191"/>
      <c r="J200" s="192">
        <f t="shared" si="10"/>
        <v>0</v>
      </c>
      <c r="K200" s="188" t="s">
        <v>137</v>
      </c>
      <c r="L200" s="60"/>
      <c r="M200" s="193" t="s">
        <v>21</v>
      </c>
      <c r="N200" s="194" t="s">
        <v>44</v>
      </c>
      <c r="O200" s="41"/>
      <c r="P200" s="195">
        <f t="shared" si="11"/>
        <v>0</v>
      </c>
      <c r="Q200" s="195">
        <v>3.0000000000000001E-3</v>
      </c>
      <c r="R200" s="195">
        <f t="shared" si="12"/>
        <v>1.2E-2</v>
      </c>
      <c r="S200" s="195">
        <v>0</v>
      </c>
      <c r="T200" s="196">
        <f t="shared" si="13"/>
        <v>0</v>
      </c>
      <c r="AR200" s="23" t="s">
        <v>138</v>
      </c>
      <c r="AT200" s="23" t="s">
        <v>133</v>
      </c>
      <c r="AU200" s="23" t="s">
        <v>85</v>
      </c>
      <c r="AY200" s="23" t="s">
        <v>129</v>
      </c>
      <c r="BE200" s="197">
        <f t="shared" si="14"/>
        <v>0</v>
      </c>
      <c r="BF200" s="197">
        <f t="shared" si="15"/>
        <v>0</v>
      </c>
      <c r="BG200" s="197">
        <f t="shared" si="16"/>
        <v>0</v>
      </c>
      <c r="BH200" s="197">
        <f t="shared" si="17"/>
        <v>0</v>
      </c>
      <c r="BI200" s="197">
        <f t="shared" si="18"/>
        <v>0</v>
      </c>
      <c r="BJ200" s="23" t="s">
        <v>78</v>
      </c>
      <c r="BK200" s="197">
        <f t="shared" si="19"/>
        <v>0</v>
      </c>
      <c r="BL200" s="23" t="s">
        <v>138</v>
      </c>
      <c r="BM200" s="23" t="s">
        <v>436</v>
      </c>
    </row>
    <row r="201" spans="2:65" s="1" customFormat="1" ht="16.5" customHeight="1">
      <c r="B201" s="40"/>
      <c r="C201" s="186" t="s">
        <v>437</v>
      </c>
      <c r="D201" s="186" t="s">
        <v>133</v>
      </c>
      <c r="E201" s="187" t="s">
        <v>438</v>
      </c>
      <c r="F201" s="188" t="s">
        <v>439</v>
      </c>
      <c r="G201" s="189" t="s">
        <v>393</v>
      </c>
      <c r="H201" s="190">
        <v>3</v>
      </c>
      <c r="I201" s="191"/>
      <c r="J201" s="192">
        <f t="shared" si="10"/>
        <v>0</v>
      </c>
      <c r="K201" s="188" t="s">
        <v>21</v>
      </c>
      <c r="L201" s="60"/>
      <c r="M201" s="193" t="s">
        <v>21</v>
      </c>
      <c r="N201" s="194" t="s">
        <v>44</v>
      </c>
      <c r="O201" s="41"/>
      <c r="P201" s="195">
        <f t="shared" si="11"/>
        <v>0</v>
      </c>
      <c r="Q201" s="195">
        <v>3.0000000000000001E-3</v>
      </c>
      <c r="R201" s="195">
        <f t="shared" si="12"/>
        <v>9.0000000000000011E-3</v>
      </c>
      <c r="S201" s="195">
        <v>0</v>
      </c>
      <c r="T201" s="196">
        <f t="shared" si="13"/>
        <v>0</v>
      </c>
      <c r="AR201" s="23" t="s">
        <v>273</v>
      </c>
      <c r="AT201" s="23" t="s">
        <v>133</v>
      </c>
      <c r="AU201" s="23" t="s">
        <v>85</v>
      </c>
      <c r="AY201" s="23" t="s">
        <v>129</v>
      </c>
      <c r="BE201" s="197">
        <f t="shared" si="14"/>
        <v>0</v>
      </c>
      <c r="BF201" s="197">
        <f t="shared" si="15"/>
        <v>0</v>
      </c>
      <c r="BG201" s="197">
        <f t="shared" si="16"/>
        <v>0</v>
      </c>
      <c r="BH201" s="197">
        <f t="shared" si="17"/>
        <v>0</v>
      </c>
      <c r="BI201" s="197">
        <f t="shared" si="18"/>
        <v>0</v>
      </c>
      <c r="BJ201" s="23" t="s">
        <v>78</v>
      </c>
      <c r="BK201" s="197">
        <f t="shared" si="19"/>
        <v>0</v>
      </c>
      <c r="BL201" s="23" t="s">
        <v>273</v>
      </c>
      <c r="BM201" s="23" t="s">
        <v>440</v>
      </c>
    </row>
    <row r="202" spans="2:65" s="1" customFormat="1" ht="25.5" customHeight="1">
      <c r="B202" s="40"/>
      <c r="C202" s="186" t="s">
        <v>441</v>
      </c>
      <c r="D202" s="186" t="s">
        <v>133</v>
      </c>
      <c r="E202" s="187" t="s">
        <v>442</v>
      </c>
      <c r="F202" s="188" t="s">
        <v>443</v>
      </c>
      <c r="G202" s="189" t="s">
        <v>393</v>
      </c>
      <c r="H202" s="190">
        <v>1</v>
      </c>
      <c r="I202" s="191"/>
      <c r="J202" s="192">
        <f t="shared" si="10"/>
        <v>0</v>
      </c>
      <c r="K202" s="188" t="s">
        <v>137</v>
      </c>
      <c r="L202" s="60"/>
      <c r="M202" s="193" t="s">
        <v>21</v>
      </c>
      <c r="N202" s="194" t="s">
        <v>44</v>
      </c>
      <c r="O202" s="41"/>
      <c r="P202" s="195">
        <f t="shared" si="11"/>
        <v>0</v>
      </c>
      <c r="Q202" s="195">
        <v>1.47E-2</v>
      </c>
      <c r="R202" s="195">
        <f t="shared" si="12"/>
        <v>1.47E-2</v>
      </c>
      <c r="S202" s="195">
        <v>0</v>
      </c>
      <c r="T202" s="196">
        <f t="shared" si="13"/>
        <v>0</v>
      </c>
      <c r="AR202" s="23" t="s">
        <v>273</v>
      </c>
      <c r="AT202" s="23" t="s">
        <v>133</v>
      </c>
      <c r="AU202" s="23" t="s">
        <v>85</v>
      </c>
      <c r="AY202" s="23" t="s">
        <v>129</v>
      </c>
      <c r="BE202" s="197">
        <f t="shared" si="14"/>
        <v>0</v>
      </c>
      <c r="BF202" s="197">
        <f t="shared" si="15"/>
        <v>0</v>
      </c>
      <c r="BG202" s="197">
        <f t="shared" si="16"/>
        <v>0</v>
      </c>
      <c r="BH202" s="197">
        <f t="shared" si="17"/>
        <v>0</v>
      </c>
      <c r="BI202" s="197">
        <f t="shared" si="18"/>
        <v>0</v>
      </c>
      <c r="BJ202" s="23" t="s">
        <v>78</v>
      </c>
      <c r="BK202" s="197">
        <f t="shared" si="19"/>
        <v>0</v>
      </c>
      <c r="BL202" s="23" t="s">
        <v>273</v>
      </c>
      <c r="BM202" s="23" t="s">
        <v>444</v>
      </c>
    </row>
    <row r="203" spans="2:65" s="1" customFormat="1" ht="25.5" customHeight="1">
      <c r="B203" s="40"/>
      <c r="C203" s="186" t="s">
        <v>445</v>
      </c>
      <c r="D203" s="186" t="s">
        <v>133</v>
      </c>
      <c r="E203" s="187" t="s">
        <v>446</v>
      </c>
      <c r="F203" s="188" t="s">
        <v>447</v>
      </c>
      <c r="G203" s="189" t="s">
        <v>393</v>
      </c>
      <c r="H203" s="190">
        <v>1</v>
      </c>
      <c r="I203" s="191"/>
      <c r="J203" s="192">
        <f t="shared" si="10"/>
        <v>0</v>
      </c>
      <c r="K203" s="188" t="s">
        <v>137</v>
      </c>
      <c r="L203" s="60"/>
      <c r="M203" s="193" t="s">
        <v>21</v>
      </c>
      <c r="N203" s="194" t="s">
        <v>44</v>
      </c>
      <c r="O203" s="41"/>
      <c r="P203" s="195">
        <f t="shared" si="11"/>
        <v>0</v>
      </c>
      <c r="Q203" s="195">
        <v>5.425E-2</v>
      </c>
      <c r="R203" s="195">
        <f t="shared" si="12"/>
        <v>5.425E-2</v>
      </c>
      <c r="S203" s="195">
        <v>0</v>
      </c>
      <c r="T203" s="196">
        <f t="shared" si="13"/>
        <v>0</v>
      </c>
      <c r="AR203" s="23" t="s">
        <v>273</v>
      </c>
      <c r="AT203" s="23" t="s">
        <v>133</v>
      </c>
      <c r="AU203" s="23" t="s">
        <v>85</v>
      </c>
      <c r="AY203" s="23" t="s">
        <v>129</v>
      </c>
      <c r="BE203" s="197">
        <f t="shared" si="14"/>
        <v>0</v>
      </c>
      <c r="BF203" s="197">
        <f t="shared" si="15"/>
        <v>0</v>
      </c>
      <c r="BG203" s="197">
        <f t="shared" si="16"/>
        <v>0</v>
      </c>
      <c r="BH203" s="197">
        <f t="shared" si="17"/>
        <v>0</v>
      </c>
      <c r="BI203" s="197">
        <f t="shared" si="18"/>
        <v>0</v>
      </c>
      <c r="BJ203" s="23" t="s">
        <v>78</v>
      </c>
      <c r="BK203" s="197">
        <f t="shared" si="19"/>
        <v>0</v>
      </c>
      <c r="BL203" s="23" t="s">
        <v>273</v>
      </c>
      <c r="BM203" s="23" t="s">
        <v>448</v>
      </c>
    </row>
    <row r="204" spans="2:65" s="1" customFormat="1" ht="25.5" customHeight="1">
      <c r="B204" s="40"/>
      <c r="C204" s="186" t="s">
        <v>449</v>
      </c>
      <c r="D204" s="186" t="s">
        <v>133</v>
      </c>
      <c r="E204" s="187" t="s">
        <v>450</v>
      </c>
      <c r="F204" s="188" t="s">
        <v>451</v>
      </c>
      <c r="G204" s="189" t="s">
        <v>393</v>
      </c>
      <c r="H204" s="190">
        <v>1</v>
      </c>
      <c r="I204" s="191"/>
      <c r="J204" s="192">
        <f t="shared" si="10"/>
        <v>0</v>
      </c>
      <c r="K204" s="188" t="s">
        <v>137</v>
      </c>
      <c r="L204" s="60"/>
      <c r="M204" s="193" t="s">
        <v>21</v>
      </c>
      <c r="N204" s="194" t="s">
        <v>44</v>
      </c>
      <c r="O204" s="41"/>
      <c r="P204" s="195">
        <f t="shared" si="11"/>
        <v>0</v>
      </c>
      <c r="Q204" s="195">
        <v>6.6E-4</v>
      </c>
      <c r="R204" s="195">
        <f t="shared" si="12"/>
        <v>6.6E-4</v>
      </c>
      <c r="S204" s="195">
        <v>0</v>
      </c>
      <c r="T204" s="196">
        <f t="shared" si="13"/>
        <v>0</v>
      </c>
      <c r="AR204" s="23" t="s">
        <v>273</v>
      </c>
      <c r="AT204" s="23" t="s">
        <v>133</v>
      </c>
      <c r="AU204" s="23" t="s">
        <v>85</v>
      </c>
      <c r="AY204" s="23" t="s">
        <v>129</v>
      </c>
      <c r="BE204" s="197">
        <f t="shared" si="14"/>
        <v>0</v>
      </c>
      <c r="BF204" s="197">
        <f t="shared" si="15"/>
        <v>0</v>
      </c>
      <c r="BG204" s="197">
        <f t="shared" si="16"/>
        <v>0</v>
      </c>
      <c r="BH204" s="197">
        <f t="shared" si="17"/>
        <v>0</v>
      </c>
      <c r="BI204" s="197">
        <f t="shared" si="18"/>
        <v>0</v>
      </c>
      <c r="BJ204" s="23" t="s">
        <v>78</v>
      </c>
      <c r="BK204" s="197">
        <f t="shared" si="19"/>
        <v>0</v>
      </c>
      <c r="BL204" s="23" t="s">
        <v>273</v>
      </c>
      <c r="BM204" s="23" t="s">
        <v>452</v>
      </c>
    </row>
    <row r="205" spans="2:65" s="1" customFormat="1" ht="16.5" customHeight="1">
      <c r="B205" s="40"/>
      <c r="C205" s="198" t="s">
        <v>453</v>
      </c>
      <c r="D205" s="198" t="s">
        <v>141</v>
      </c>
      <c r="E205" s="199" t="s">
        <v>454</v>
      </c>
      <c r="F205" s="200" t="s">
        <v>455</v>
      </c>
      <c r="G205" s="201" t="s">
        <v>136</v>
      </c>
      <c r="H205" s="202">
        <v>1</v>
      </c>
      <c r="I205" s="203"/>
      <c r="J205" s="204">
        <f t="shared" si="10"/>
        <v>0</v>
      </c>
      <c r="K205" s="200" t="s">
        <v>137</v>
      </c>
      <c r="L205" s="205"/>
      <c r="M205" s="206" t="s">
        <v>21</v>
      </c>
      <c r="N205" s="207" t="s">
        <v>44</v>
      </c>
      <c r="O205" s="41"/>
      <c r="P205" s="195">
        <f t="shared" si="11"/>
        <v>0</v>
      </c>
      <c r="Q205" s="195">
        <v>8.2000000000000007E-3</v>
      </c>
      <c r="R205" s="195">
        <f t="shared" si="12"/>
        <v>8.2000000000000007E-3</v>
      </c>
      <c r="S205" s="195">
        <v>0</v>
      </c>
      <c r="T205" s="196">
        <f t="shared" si="13"/>
        <v>0</v>
      </c>
      <c r="AR205" s="23" t="s">
        <v>330</v>
      </c>
      <c r="AT205" s="23" t="s">
        <v>141</v>
      </c>
      <c r="AU205" s="23" t="s">
        <v>85</v>
      </c>
      <c r="AY205" s="23" t="s">
        <v>129</v>
      </c>
      <c r="BE205" s="197">
        <f t="shared" si="14"/>
        <v>0</v>
      </c>
      <c r="BF205" s="197">
        <f t="shared" si="15"/>
        <v>0</v>
      </c>
      <c r="BG205" s="197">
        <f t="shared" si="16"/>
        <v>0</v>
      </c>
      <c r="BH205" s="197">
        <f t="shared" si="17"/>
        <v>0</v>
      </c>
      <c r="BI205" s="197">
        <f t="shared" si="18"/>
        <v>0</v>
      </c>
      <c r="BJ205" s="23" t="s">
        <v>78</v>
      </c>
      <c r="BK205" s="197">
        <f t="shared" si="19"/>
        <v>0</v>
      </c>
      <c r="BL205" s="23" t="s">
        <v>273</v>
      </c>
      <c r="BM205" s="23" t="s">
        <v>456</v>
      </c>
    </row>
    <row r="206" spans="2:65" s="1" customFormat="1" ht="16.5" customHeight="1">
      <c r="B206" s="40"/>
      <c r="C206" s="186" t="s">
        <v>457</v>
      </c>
      <c r="D206" s="186" t="s">
        <v>133</v>
      </c>
      <c r="E206" s="187" t="s">
        <v>458</v>
      </c>
      <c r="F206" s="188" t="s">
        <v>459</v>
      </c>
      <c r="G206" s="189" t="s">
        <v>393</v>
      </c>
      <c r="H206" s="190">
        <v>9</v>
      </c>
      <c r="I206" s="191"/>
      <c r="J206" s="192">
        <f t="shared" si="10"/>
        <v>0</v>
      </c>
      <c r="K206" s="188" t="s">
        <v>137</v>
      </c>
      <c r="L206" s="60"/>
      <c r="M206" s="193" t="s">
        <v>21</v>
      </c>
      <c r="N206" s="194" t="s">
        <v>44</v>
      </c>
      <c r="O206" s="41"/>
      <c r="P206" s="195">
        <f t="shared" si="11"/>
        <v>0</v>
      </c>
      <c r="Q206" s="195">
        <v>2.9999999999999997E-4</v>
      </c>
      <c r="R206" s="195">
        <f t="shared" si="12"/>
        <v>2.6999999999999997E-3</v>
      </c>
      <c r="S206" s="195">
        <v>0</v>
      </c>
      <c r="T206" s="196">
        <f t="shared" si="13"/>
        <v>0</v>
      </c>
      <c r="AR206" s="23" t="s">
        <v>273</v>
      </c>
      <c r="AT206" s="23" t="s">
        <v>133</v>
      </c>
      <c r="AU206" s="23" t="s">
        <v>85</v>
      </c>
      <c r="AY206" s="23" t="s">
        <v>129</v>
      </c>
      <c r="BE206" s="197">
        <f t="shared" si="14"/>
        <v>0</v>
      </c>
      <c r="BF206" s="197">
        <f t="shared" si="15"/>
        <v>0</v>
      </c>
      <c r="BG206" s="197">
        <f t="shared" si="16"/>
        <v>0</v>
      </c>
      <c r="BH206" s="197">
        <f t="shared" si="17"/>
        <v>0</v>
      </c>
      <c r="BI206" s="197">
        <f t="shared" si="18"/>
        <v>0</v>
      </c>
      <c r="BJ206" s="23" t="s">
        <v>78</v>
      </c>
      <c r="BK206" s="197">
        <f t="shared" si="19"/>
        <v>0</v>
      </c>
      <c r="BL206" s="23" t="s">
        <v>273</v>
      </c>
      <c r="BM206" s="23" t="s">
        <v>460</v>
      </c>
    </row>
    <row r="207" spans="2:65" s="1" customFormat="1" ht="16.5" customHeight="1">
      <c r="B207" s="40"/>
      <c r="C207" s="186" t="s">
        <v>461</v>
      </c>
      <c r="D207" s="186" t="s">
        <v>133</v>
      </c>
      <c r="E207" s="187" t="s">
        <v>462</v>
      </c>
      <c r="F207" s="188" t="s">
        <v>463</v>
      </c>
      <c r="G207" s="189" t="s">
        <v>393</v>
      </c>
      <c r="H207" s="190">
        <v>7</v>
      </c>
      <c r="I207" s="191"/>
      <c r="J207" s="192">
        <f t="shared" si="10"/>
        <v>0</v>
      </c>
      <c r="K207" s="188" t="s">
        <v>137</v>
      </c>
      <c r="L207" s="60"/>
      <c r="M207" s="193" t="s">
        <v>21</v>
      </c>
      <c r="N207" s="194" t="s">
        <v>44</v>
      </c>
      <c r="O207" s="41"/>
      <c r="P207" s="195">
        <f t="shared" si="11"/>
        <v>0</v>
      </c>
      <c r="Q207" s="195">
        <v>0</v>
      </c>
      <c r="R207" s="195">
        <f t="shared" si="12"/>
        <v>0</v>
      </c>
      <c r="S207" s="195">
        <v>1.56E-3</v>
      </c>
      <c r="T207" s="196">
        <f t="shared" si="13"/>
        <v>1.0919999999999999E-2</v>
      </c>
      <c r="AR207" s="23" t="s">
        <v>273</v>
      </c>
      <c r="AT207" s="23" t="s">
        <v>133</v>
      </c>
      <c r="AU207" s="23" t="s">
        <v>85</v>
      </c>
      <c r="AY207" s="23" t="s">
        <v>129</v>
      </c>
      <c r="BE207" s="197">
        <f t="shared" si="14"/>
        <v>0</v>
      </c>
      <c r="BF207" s="197">
        <f t="shared" si="15"/>
        <v>0</v>
      </c>
      <c r="BG207" s="197">
        <f t="shared" si="16"/>
        <v>0</v>
      </c>
      <c r="BH207" s="197">
        <f t="shared" si="17"/>
        <v>0</v>
      </c>
      <c r="BI207" s="197">
        <f t="shared" si="18"/>
        <v>0</v>
      </c>
      <c r="BJ207" s="23" t="s">
        <v>78</v>
      </c>
      <c r="BK207" s="197">
        <f t="shared" si="19"/>
        <v>0</v>
      </c>
      <c r="BL207" s="23" t="s">
        <v>273</v>
      </c>
      <c r="BM207" s="23" t="s">
        <v>464</v>
      </c>
    </row>
    <row r="208" spans="2:65" s="1" customFormat="1" ht="16.5" customHeight="1">
      <c r="B208" s="40"/>
      <c r="C208" s="186" t="s">
        <v>465</v>
      </c>
      <c r="D208" s="186" t="s">
        <v>133</v>
      </c>
      <c r="E208" s="187" t="s">
        <v>466</v>
      </c>
      <c r="F208" s="188" t="s">
        <v>467</v>
      </c>
      <c r="G208" s="189" t="s">
        <v>393</v>
      </c>
      <c r="H208" s="190">
        <v>1</v>
      </c>
      <c r="I208" s="191"/>
      <c r="J208" s="192">
        <f t="shared" si="10"/>
        <v>0</v>
      </c>
      <c r="K208" s="188" t="s">
        <v>137</v>
      </c>
      <c r="L208" s="60"/>
      <c r="M208" s="193" t="s">
        <v>21</v>
      </c>
      <c r="N208" s="194" t="s">
        <v>44</v>
      </c>
      <c r="O208" s="41"/>
      <c r="P208" s="195">
        <f t="shared" si="11"/>
        <v>0</v>
      </c>
      <c r="Q208" s="195">
        <v>2.8400000000000001E-3</v>
      </c>
      <c r="R208" s="195">
        <f t="shared" si="12"/>
        <v>2.8400000000000001E-3</v>
      </c>
      <c r="S208" s="195">
        <v>0</v>
      </c>
      <c r="T208" s="196">
        <f t="shared" si="13"/>
        <v>0</v>
      </c>
      <c r="AR208" s="23" t="s">
        <v>273</v>
      </c>
      <c r="AT208" s="23" t="s">
        <v>133</v>
      </c>
      <c r="AU208" s="23" t="s">
        <v>85</v>
      </c>
      <c r="AY208" s="23" t="s">
        <v>129</v>
      </c>
      <c r="BE208" s="197">
        <f t="shared" si="14"/>
        <v>0</v>
      </c>
      <c r="BF208" s="197">
        <f t="shared" si="15"/>
        <v>0</v>
      </c>
      <c r="BG208" s="197">
        <f t="shared" si="16"/>
        <v>0</v>
      </c>
      <c r="BH208" s="197">
        <f t="shared" si="17"/>
        <v>0</v>
      </c>
      <c r="BI208" s="197">
        <f t="shared" si="18"/>
        <v>0</v>
      </c>
      <c r="BJ208" s="23" t="s">
        <v>78</v>
      </c>
      <c r="BK208" s="197">
        <f t="shared" si="19"/>
        <v>0</v>
      </c>
      <c r="BL208" s="23" t="s">
        <v>273</v>
      </c>
      <c r="BM208" s="23" t="s">
        <v>468</v>
      </c>
    </row>
    <row r="209" spans="2:65" s="1" customFormat="1" ht="16.5" customHeight="1">
      <c r="B209" s="40"/>
      <c r="C209" s="186" t="s">
        <v>469</v>
      </c>
      <c r="D209" s="186" t="s">
        <v>133</v>
      </c>
      <c r="E209" s="187" t="s">
        <v>470</v>
      </c>
      <c r="F209" s="188" t="s">
        <v>471</v>
      </c>
      <c r="G209" s="189" t="s">
        <v>136</v>
      </c>
      <c r="H209" s="190">
        <v>5</v>
      </c>
      <c r="I209" s="191"/>
      <c r="J209" s="192">
        <f t="shared" si="10"/>
        <v>0</v>
      </c>
      <c r="K209" s="188" t="s">
        <v>137</v>
      </c>
      <c r="L209" s="60"/>
      <c r="M209" s="193" t="s">
        <v>21</v>
      </c>
      <c r="N209" s="194" t="s">
        <v>44</v>
      </c>
      <c r="O209" s="41"/>
      <c r="P209" s="195">
        <f t="shared" si="11"/>
        <v>0</v>
      </c>
      <c r="Q209" s="195">
        <v>4.0000000000000003E-5</v>
      </c>
      <c r="R209" s="195">
        <f t="shared" si="12"/>
        <v>2.0000000000000001E-4</v>
      </c>
      <c r="S209" s="195">
        <v>0</v>
      </c>
      <c r="T209" s="196">
        <f t="shared" si="13"/>
        <v>0</v>
      </c>
      <c r="AR209" s="23" t="s">
        <v>273</v>
      </c>
      <c r="AT209" s="23" t="s">
        <v>133</v>
      </c>
      <c r="AU209" s="23" t="s">
        <v>85</v>
      </c>
      <c r="AY209" s="23" t="s">
        <v>129</v>
      </c>
      <c r="BE209" s="197">
        <f t="shared" si="14"/>
        <v>0</v>
      </c>
      <c r="BF209" s="197">
        <f t="shared" si="15"/>
        <v>0</v>
      </c>
      <c r="BG209" s="197">
        <f t="shared" si="16"/>
        <v>0</v>
      </c>
      <c r="BH209" s="197">
        <f t="shared" si="17"/>
        <v>0</v>
      </c>
      <c r="BI209" s="197">
        <f t="shared" si="18"/>
        <v>0</v>
      </c>
      <c r="BJ209" s="23" t="s">
        <v>78</v>
      </c>
      <c r="BK209" s="197">
        <f t="shared" si="19"/>
        <v>0</v>
      </c>
      <c r="BL209" s="23" t="s">
        <v>273</v>
      </c>
      <c r="BM209" s="23" t="s">
        <v>472</v>
      </c>
    </row>
    <row r="210" spans="2:65" s="1" customFormat="1" ht="16.5" customHeight="1">
      <c r="B210" s="40"/>
      <c r="C210" s="198" t="s">
        <v>473</v>
      </c>
      <c r="D210" s="198" t="s">
        <v>141</v>
      </c>
      <c r="E210" s="199" t="s">
        <v>474</v>
      </c>
      <c r="F210" s="200" t="s">
        <v>475</v>
      </c>
      <c r="G210" s="201" t="s">
        <v>136</v>
      </c>
      <c r="H210" s="202">
        <v>5</v>
      </c>
      <c r="I210" s="203"/>
      <c r="J210" s="204">
        <f t="shared" si="10"/>
        <v>0</v>
      </c>
      <c r="K210" s="200" t="s">
        <v>137</v>
      </c>
      <c r="L210" s="205"/>
      <c r="M210" s="206" t="s">
        <v>21</v>
      </c>
      <c r="N210" s="207" t="s">
        <v>44</v>
      </c>
      <c r="O210" s="41"/>
      <c r="P210" s="195">
        <f t="shared" si="11"/>
        <v>0</v>
      </c>
      <c r="Q210" s="195">
        <v>1.8E-3</v>
      </c>
      <c r="R210" s="195">
        <f t="shared" si="12"/>
        <v>8.9999999999999993E-3</v>
      </c>
      <c r="S210" s="195">
        <v>0</v>
      </c>
      <c r="T210" s="196">
        <f t="shared" si="13"/>
        <v>0</v>
      </c>
      <c r="AR210" s="23" t="s">
        <v>330</v>
      </c>
      <c r="AT210" s="23" t="s">
        <v>141</v>
      </c>
      <c r="AU210" s="23" t="s">
        <v>85</v>
      </c>
      <c r="AY210" s="23" t="s">
        <v>129</v>
      </c>
      <c r="BE210" s="197">
        <f t="shared" si="14"/>
        <v>0</v>
      </c>
      <c r="BF210" s="197">
        <f t="shared" si="15"/>
        <v>0</v>
      </c>
      <c r="BG210" s="197">
        <f t="shared" si="16"/>
        <v>0</v>
      </c>
      <c r="BH210" s="197">
        <f t="shared" si="17"/>
        <v>0</v>
      </c>
      <c r="BI210" s="197">
        <f t="shared" si="18"/>
        <v>0</v>
      </c>
      <c r="BJ210" s="23" t="s">
        <v>78</v>
      </c>
      <c r="BK210" s="197">
        <f t="shared" si="19"/>
        <v>0</v>
      </c>
      <c r="BL210" s="23" t="s">
        <v>273</v>
      </c>
      <c r="BM210" s="23" t="s">
        <v>476</v>
      </c>
    </row>
    <row r="211" spans="2:65" s="1" customFormat="1" ht="16.5" customHeight="1">
      <c r="B211" s="40"/>
      <c r="C211" s="186" t="s">
        <v>477</v>
      </c>
      <c r="D211" s="186" t="s">
        <v>133</v>
      </c>
      <c r="E211" s="187" t="s">
        <v>478</v>
      </c>
      <c r="F211" s="188" t="s">
        <v>479</v>
      </c>
      <c r="G211" s="189" t="s">
        <v>393</v>
      </c>
      <c r="H211" s="190">
        <v>1</v>
      </c>
      <c r="I211" s="191"/>
      <c r="J211" s="192">
        <f t="shared" si="10"/>
        <v>0</v>
      </c>
      <c r="K211" s="188" t="s">
        <v>137</v>
      </c>
      <c r="L211" s="60"/>
      <c r="M211" s="193" t="s">
        <v>21</v>
      </c>
      <c r="N211" s="194" t="s">
        <v>44</v>
      </c>
      <c r="O211" s="41"/>
      <c r="P211" s="195">
        <f t="shared" si="11"/>
        <v>0</v>
      </c>
      <c r="Q211" s="195">
        <v>2.3019999999999999E-2</v>
      </c>
      <c r="R211" s="195">
        <f t="shared" si="12"/>
        <v>2.3019999999999999E-2</v>
      </c>
      <c r="S211" s="195">
        <v>0</v>
      </c>
      <c r="T211" s="196">
        <f t="shared" si="13"/>
        <v>0</v>
      </c>
      <c r="AR211" s="23" t="s">
        <v>273</v>
      </c>
      <c r="AT211" s="23" t="s">
        <v>133</v>
      </c>
      <c r="AU211" s="23" t="s">
        <v>85</v>
      </c>
      <c r="AY211" s="23" t="s">
        <v>129</v>
      </c>
      <c r="BE211" s="197">
        <f t="shared" si="14"/>
        <v>0</v>
      </c>
      <c r="BF211" s="197">
        <f t="shared" si="15"/>
        <v>0</v>
      </c>
      <c r="BG211" s="197">
        <f t="shared" si="16"/>
        <v>0</v>
      </c>
      <c r="BH211" s="197">
        <f t="shared" si="17"/>
        <v>0</v>
      </c>
      <c r="BI211" s="197">
        <f t="shared" si="18"/>
        <v>0</v>
      </c>
      <c r="BJ211" s="23" t="s">
        <v>78</v>
      </c>
      <c r="BK211" s="197">
        <f t="shared" si="19"/>
        <v>0</v>
      </c>
      <c r="BL211" s="23" t="s">
        <v>273</v>
      </c>
      <c r="BM211" s="23" t="s">
        <v>480</v>
      </c>
    </row>
    <row r="212" spans="2:65" s="1" customFormat="1" ht="38.25" customHeight="1">
      <c r="B212" s="40"/>
      <c r="C212" s="186" t="s">
        <v>481</v>
      </c>
      <c r="D212" s="186" t="s">
        <v>133</v>
      </c>
      <c r="E212" s="187" t="s">
        <v>482</v>
      </c>
      <c r="F212" s="188" t="s">
        <v>483</v>
      </c>
      <c r="G212" s="189" t="s">
        <v>144</v>
      </c>
      <c r="H212" s="190">
        <v>0.34300000000000003</v>
      </c>
      <c r="I212" s="191"/>
      <c r="J212" s="192">
        <f t="shared" si="10"/>
        <v>0</v>
      </c>
      <c r="K212" s="188" t="s">
        <v>137</v>
      </c>
      <c r="L212" s="60"/>
      <c r="M212" s="193" t="s">
        <v>21</v>
      </c>
      <c r="N212" s="194" t="s">
        <v>44</v>
      </c>
      <c r="O212" s="41"/>
      <c r="P212" s="195">
        <f t="shared" si="11"/>
        <v>0</v>
      </c>
      <c r="Q212" s="195">
        <v>0</v>
      </c>
      <c r="R212" s="195">
        <f t="shared" si="12"/>
        <v>0</v>
      </c>
      <c r="S212" s="195">
        <v>0</v>
      </c>
      <c r="T212" s="196">
        <f t="shared" si="13"/>
        <v>0</v>
      </c>
      <c r="AR212" s="23" t="s">
        <v>273</v>
      </c>
      <c r="AT212" s="23" t="s">
        <v>133</v>
      </c>
      <c r="AU212" s="23" t="s">
        <v>85</v>
      </c>
      <c r="AY212" s="23" t="s">
        <v>129</v>
      </c>
      <c r="BE212" s="197">
        <f t="shared" si="14"/>
        <v>0</v>
      </c>
      <c r="BF212" s="197">
        <f t="shared" si="15"/>
        <v>0</v>
      </c>
      <c r="BG212" s="197">
        <f t="shared" si="16"/>
        <v>0</v>
      </c>
      <c r="BH212" s="197">
        <f t="shared" si="17"/>
        <v>0</v>
      </c>
      <c r="BI212" s="197">
        <f t="shared" si="18"/>
        <v>0</v>
      </c>
      <c r="BJ212" s="23" t="s">
        <v>78</v>
      </c>
      <c r="BK212" s="197">
        <f t="shared" si="19"/>
        <v>0</v>
      </c>
      <c r="BL212" s="23" t="s">
        <v>273</v>
      </c>
      <c r="BM212" s="23" t="s">
        <v>484</v>
      </c>
    </row>
    <row r="213" spans="2:65" s="10" customFormat="1" ht="29.85" customHeight="1">
      <c r="B213" s="170"/>
      <c r="C213" s="171"/>
      <c r="D213" s="172" t="s">
        <v>72</v>
      </c>
      <c r="E213" s="184" t="s">
        <v>485</v>
      </c>
      <c r="F213" s="184" t="s">
        <v>486</v>
      </c>
      <c r="G213" s="171"/>
      <c r="H213" s="171"/>
      <c r="I213" s="174"/>
      <c r="J213" s="185">
        <f>BK213</f>
        <v>0</v>
      </c>
      <c r="K213" s="171"/>
      <c r="L213" s="176"/>
      <c r="M213" s="177"/>
      <c r="N213" s="178"/>
      <c r="O213" s="178"/>
      <c r="P213" s="179">
        <f>SUM(P214:P215)</f>
        <v>0</v>
      </c>
      <c r="Q213" s="178"/>
      <c r="R213" s="179">
        <f>SUM(R214:R215)</f>
        <v>5.5500000000000001E-2</v>
      </c>
      <c r="S213" s="178"/>
      <c r="T213" s="180">
        <f>SUM(T214:T215)</f>
        <v>0</v>
      </c>
      <c r="AR213" s="181" t="s">
        <v>85</v>
      </c>
      <c r="AT213" s="182" t="s">
        <v>72</v>
      </c>
      <c r="AU213" s="182" t="s">
        <v>78</v>
      </c>
      <c r="AY213" s="181" t="s">
        <v>129</v>
      </c>
      <c r="BK213" s="183">
        <f>SUM(BK214:BK215)</f>
        <v>0</v>
      </c>
    </row>
    <row r="214" spans="2:65" s="1" customFormat="1" ht="25.5" customHeight="1">
      <c r="B214" s="40"/>
      <c r="C214" s="186" t="s">
        <v>487</v>
      </c>
      <c r="D214" s="186" t="s">
        <v>133</v>
      </c>
      <c r="E214" s="187" t="s">
        <v>488</v>
      </c>
      <c r="F214" s="188" t="s">
        <v>489</v>
      </c>
      <c r="G214" s="189" t="s">
        <v>393</v>
      </c>
      <c r="H214" s="190">
        <v>5</v>
      </c>
      <c r="I214" s="191"/>
      <c r="J214" s="192">
        <f>ROUND(I214*H214,2)</f>
        <v>0</v>
      </c>
      <c r="K214" s="188" t="s">
        <v>137</v>
      </c>
      <c r="L214" s="60"/>
      <c r="M214" s="193" t="s">
        <v>21</v>
      </c>
      <c r="N214" s="194" t="s">
        <v>44</v>
      </c>
      <c r="O214" s="41"/>
      <c r="P214" s="195">
        <f>O214*H214</f>
        <v>0</v>
      </c>
      <c r="Q214" s="195">
        <v>9.1999999999999998E-3</v>
      </c>
      <c r="R214" s="195">
        <f>Q214*H214</f>
        <v>4.5999999999999999E-2</v>
      </c>
      <c r="S214" s="195">
        <v>0</v>
      </c>
      <c r="T214" s="196">
        <f>S214*H214</f>
        <v>0</v>
      </c>
      <c r="AR214" s="23" t="s">
        <v>273</v>
      </c>
      <c r="AT214" s="23" t="s">
        <v>133</v>
      </c>
      <c r="AU214" s="23" t="s">
        <v>85</v>
      </c>
      <c r="AY214" s="23" t="s">
        <v>129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23" t="s">
        <v>78</v>
      </c>
      <c r="BK214" s="197">
        <f>ROUND(I214*H214,2)</f>
        <v>0</v>
      </c>
      <c r="BL214" s="23" t="s">
        <v>273</v>
      </c>
      <c r="BM214" s="23" t="s">
        <v>490</v>
      </c>
    </row>
    <row r="215" spans="2:65" s="1" customFormat="1" ht="16.5" customHeight="1">
      <c r="B215" s="40"/>
      <c r="C215" s="186" t="s">
        <v>491</v>
      </c>
      <c r="D215" s="186" t="s">
        <v>133</v>
      </c>
      <c r="E215" s="187" t="s">
        <v>492</v>
      </c>
      <c r="F215" s="188" t="s">
        <v>493</v>
      </c>
      <c r="G215" s="189" t="s">
        <v>393</v>
      </c>
      <c r="H215" s="190">
        <v>1</v>
      </c>
      <c r="I215" s="191"/>
      <c r="J215" s="192">
        <f>ROUND(I215*H215,2)</f>
        <v>0</v>
      </c>
      <c r="K215" s="188" t="s">
        <v>137</v>
      </c>
      <c r="L215" s="60"/>
      <c r="M215" s="193" t="s">
        <v>21</v>
      </c>
      <c r="N215" s="194" t="s">
        <v>44</v>
      </c>
      <c r="O215" s="41"/>
      <c r="P215" s="195">
        <f>O215*H215</f>
        <v>0</v>
      </c>
      <c r="Q215" s="195">
        <v>9.4999999999999998E-3</v>
      </c>
      <c r="R215" s="195">
        <f>Q215*H215</f>
        <v>9.4999999999999998E-3</v>
      </c>
      <c r="S215" s="195">
        <v>0</v>
      </c>
      <c r="T215" s="196">
        <f>S215*H215</f>
        <v>0</v>
      </c>
      <c r="AR215" s="23" t="s">
        <v>273</v>
      </c>
      <c r="AT215" s="23" t="s">
        <v>133</v>
      </c>
      <c r="AU215" s="23" t="s">
        <v>85</v>
      </c>
      <c r="AY215" s="23" t="s">
        <v>129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23" t="s">
        <v>78</v>
      </c>
      <c r="BK215" s="197">
        <f>ROUND(I215*H215,2)</f>
        <v>0</v>
      </c>
      <c r="BL215" s="23" t="s">
        <v>273</v>
      </c>
      <c r="BM215" s="23" t="s">
        <v>494</v>
      </c>
    </row>
    <row r="216" spans="2:65" s="10" customFormat="1" ht="29.85" customHeight="1">
      <c r="B216" s="170"/>
      <c r="C216" s="171"/>
      <c r="D216" s="172" t="s">
        <v>72</v>
      </c>
      <c r="E216" s="184" t="s">
        <v>495</v>
      </c>
      <c r="F216" s="184" t="s">
        <v>496</v>
      </c>
      <c r="G216" s="171"/>
      <c r="H216" s="171"/>
      <c r="I216" s="174"/>
      <c r="J216" s="185">
        <f>BK216</f>
        <v>0</v>
      </c>
      <c r="K216" s="171"/>
      <c r="L216" s="176"/>
      <c r="M216" s="177"/>
      <c r="N216" s="178"/>
      <c r="O216" s="178"/>
      <c r="P216" s="179">
        <f>SUM(P217:P246)</f>
        <v>0</v>
      </c>
      <c r="Q216" s="178"/>
      <c r="R216" s="179">
        <f>SUM(R217:R246)</f>
        <v>8.6929999999999993E-2</v>
      </c>
      <c r="S216" s="178"/>
      <c r="T216" s="180">
        <f>SUM(T217:T246)</f>
        <v>6.0000000000000006E-4</v>
      </c>
      <c r="AR216" s="181" t="s">
        <v>85</v>
      </c>
      <c r="AT216" s="182" t="s">
        <v>72</v>
      </c>
      <c r="AU216" s="182" t="s">
        <v>78</v>
      </c>
      <c r="AY216" s="181" t="s">
        <v>129</v>
      </c>
      <c r="BK216" s="183">
        <f>SUM(BK217:BK246)</f>
        <v>0</v>
      </c>
    </row>
    <row r="217" spans="2:65" s="1" customFormat="1" ht="38.25" customHeight="1">
      <c r="B217" s="40"/>
      <c r="C217" s="186" t="s">
        <v>497</v>
      </c>
      <c r="D217" s="186" t="s">
        <v>133</v>
      </c>
      <c r="E217" s="187" t="s">
        <v>498</v>
      </c>
      <c r="F217" s="188" t="s">
        <v>499</v>
      </c>
      <c r="G217" s="189" t="s">
        <v>136</v>
      </c>
      <c r="H217" s="190">
        <v>10</v>
      </c>
      <c r="I217" s="191"/>
      <c r="J217" s="192">
        <f t="shared" ref="J217:J246" si="20">ROUND(I217*H217,2)</f>
        <v>0</v>
      </c>
      <c r="K217" s="188" t="s">
        <v>137</v>
      </c>
      <c r="L217" s="60"/>
      <c r="M217" s="193" t="s">
        <v>21</v>
      </c>
      <c r="N217" s="194" t="s">
        <v>44</v>
      </c>
      <c r="O217" s="41"/>
      <c r="P217" s="195">
        <f t="shared" ref="P217:P246" si="21">O217*H217</f>
        <v>0</v>
      </c>
      <c r="Q217" s="195">
        <v>0</v>
      </c>
      <c r="R217" s="195">
        <f t="shared" ref="R217:R246" si="22">Q217*H217</f>
        <v>0</v>
      </c>
      <c r="S217" s="195">
        <v>0</v>
      </c>
      <c r="T217" s="196">
        <f t="shared" ref="T217:T246" si="23">S217*H217</f>
        <v>0</v>
      </c>
      <c r="AR217" s="23" t="s">
        <v>273</v>
      </c>
      <c r="AT217" s="23" t="s">
        <v>133</v>
      </c>
      <c r="AU217" s="23" t="s">
        <v>85</v>
      </c>
      <c r="AY217" s="23" t="s">
        <v>129</v>
      </c>
      <c r="BE217" s="197">
        <f t="shared" ref="BE217:BE246" si="24">IF(N217="základní",J217,0)</f>
        <v>0</v>
      </c>
      <c r="BF217" s="197">
        <f t="shared" ref="BF217:BF246" si="25">IF(N217="snížená",J217,0)</f>
        <v>0</v>
      </c>
      <c r="BG217" s="197">
        <f t="shared" ref="BG217:BG246" si="26">IF(N217="zákl. přenesená",J217,0)</f>
        <v>0</v>
      </c>
      <c r="BH217" s="197">
        <f t="shared" ref="BH217:BH246" si="27">IF(N217="sníž. přenesená",J217,0)</f>
        <v>0</v>
      </c>
      <c r="BI217" s="197">
        <f t="shared" ref="BI217:BI246" si="28">IF(N217="nulová",J217,0)</f>
        <v>0</v>
      </c>
      <c r="BJ217" s="23" t="s">
        <v>78</v>
      </c>
      <c r="BK217" s="197">
        <f t="shared" ref="BK217:BK246" si="29">ROUND(I217*H217,2)</f>
        <v>0</v>
      </c>
      <c r="BL217" s="23" t="s">
        <v>273</v>
      </c>
      <c r="BM217" s="23" t="s">
        <v>500</v>
      </c>
    </row>
    <row r="218" spans="2:65" s="1" customFormat="1" ht="16.5" customHeight="1">
      <c r="B218" s="40"/>
      <c r="C218" s="198" t="s">
        <v>501</v>
      </c>
      <c r="D218" s="198" t="s">
        <v>141</v>
      </c>
      <c r="E218" s="199" t="s">
        <v>502</v>
      </c>
      <c r="F218" s="200" t="s">
        <v>503</v>
      </c>
      <c r="G218" s="201" t="s">
        <v>136</v>
      </c>
      <c r="H218" s="202">
        <v>10</v>
      </c>
      <c r="I218" s="203"/>
      <c r="J218" s="204">
        <f t="shared" si="20"/>
        <v>0</v>
      </c>
      <c r="K218" s="200" t="s">
        <v>137</v>
      </c>
      <c r="L218" s="205"/>
      <c r="M218" s="206" t="s">
        <v>21</v>
      </c>
      <c r="N218" s="207" t="s">
        <v>44</v>
      </c>
      <c r="O218" s="41"/>
      <c r="P218" s="195">
        <f t="shared" si="21"/>
        <v>0</v>
      </c>
      <c r="Q218" s="195">
        <v>1.0000000000000001E-5</v>
      </c>
      <c r="R218" s="195">
        <f t="shared" si="22"/>
        <v>1E-4</v>
      </c>
      <c r="S218" s="195">
        <v>0</v>
      </c>
      <c r="T218" s="196">
        <f t="shared" si="23"/>
        <v>0</v>
      </c>
      <c r="AR218" s="23" t="s">
        <v>330</v>
      </c>
      <c r="AT218" s="23" t="s">
        <v>141</v>
      </c>
      <c r="AU218" s="23" t="s">
        <v>85</v>
      </c>
      <c r="AY218" s="23" t="s">
        <v>129</v>
      </c>
      <c r="BE218" s="197">
        <f t="shared" si="24"/>
        <v>0</v>
      </c>
      <c r="BF218" s="197">
        <f t="shared" si="25"/>
        <v>0</v>
      </c>
      <c r="BG218" s="197">
        <f t="shared" si="26"/>
        <v>0</v>
      </c>
      <c r="BH218" s="197">
        <f t="shared" si="27"/>
        <v>0</v>
      </c>
      <c r="BI218" s="197">
        <f t="shared" si="28"/>
        <v>0</v>
      </c>
      <c r="BJ218" s="23" t="s">
        <v>78</v>
      </c>
      <c r="BK218" s="197">
        <f t="shared" si="29"/>
        <v>0</v>
      </c>
      <c r="BL218" s="23" t="s">
        <v>273</v>
      </c>
      <c r="BM218" s="23" t="s">
        <v>504</v>
      </c>
    </row>
    <row r="219" spans="2:65" s="1" customFormat="1" ht="25.5" customHeight="1">
      <c r="B219" s="40"/>
      <c r="C219" s="186" t="s">
        <v>505</v>
      </c>
      <c r="D219" s="186" t="s">
        <v>133</v>
      </c>
      <c r="E219" s="187" t="s">
        <v>506</v>
      </c>
      <c r="F219" s="188" t="s">
        <v>507</v>
      </c>
      <c r="G219" s="189" t="s">
        <v>136</v>
      </c>
      <c r="H219" s="190">
        <v>2</v>
      </c>
      <c r="I219" s="191"/>
      <c r="J219" s="192">
        <f t="shared" si="20"/>
        <v>0</v>
      </c>
      <c r="K219" s="188" t="s">
        <v>137</v>
      </c>
      <c r="L219" s="60"/>
      <c r="M219" s="193" t="s">
        <v>21</v>
      </c>
      <c r="N219" s="194" t="s">
        <v>44</v>
      </c>
      <c r="O219" s="41"/>
      <c r="P219" s="195">
        <f t="shared" si="21"/>
        <v>0</v>
      </c>
      <c r="Q219" s="195">
        <v>0</v>
      </c>
      <c r="R219" s="195">
        <f t="shared" si="22"/>
        <v>0</v>
      </c>
      <c r="S219" s="195">
        <v>0</v>
      </c>
      <c r="T219" s="196">
        <f t="shared" si="23"/>
        <v>0</v>
      </c>
      <c r="AR219" s="23" t="s">
        <v>273</v>
      </c>
      <c r="AT219" s="23" t="s">
        <v>133</v>
      </c>
      <c r="AU219" s="23" t="s">
        <v>85</v>
      </c>
      <c r="AY219" s="23" t="s">
        <v>129</v>
      </c>
      <c r="BE219" s="197">
        <f t="shared" si="24"/>
        <v>0</v>
      </c>
      <c r="BF219" s="197">
        <f t="shared" si="25"/>
        <v>0</v>
      </c>
      <c r="BG219" s="197">
        <f t="shared" si="26"/>
        <v>0</v>
      </c>
      <c r="BH219" s="197">
        <f t="shared" si="27"/>
        <v>0</v>
      </c>
      <c r="BI219" s="197">
        <f t="shared" si="28"/>
        <v>0</v>
      </c>
      <c r="BJ219" s="23" t="s">
        <v>78</v>
      </c>
      <c r="BK219" s="197">
        <f t="shared" si="29"/>
        <v>0</v>
      </c>
      <c r="BL219" s="23" t="s">
        <v>273</v>
      </c>
      <c r="BM219" s="23" t="s">
        <v>508</v>
      </c>
    </row>
    <row r="220" spans="2:65" s="1" customFormat="1" ht="25.5" customHeight="1">
      <c r="B220" s="40"/>
      <c r="C220" s="198" t="s">
        <v>509</v>
      </c>
      <c r="D220" s="198" t="s">
        <v>141</v>
      </c>
      <c r="E220" s="199" t="s">
        <v>510</v>
      </c>
      <c r="F220" s="200" t="s">
        <v>511</v>
      </c>
      <c r="G220" s="201" t="s">
        <v>136</v>
      </c>
      <c r="H220" s="202">
        <v>2</v>
      </c>
      <c r="I220" s="203"/>
      <c r="J220" s="204">
        <f t="shared" si="20"/>
        <v>0</v>
      </c>
      <c r="K220" s="200" t="s">
        <v>137</v>
      </c>
      <c r="L220" s="205"/>
      <c r="M220" s="206" t="s">
        <v>21</v>
      </c>
      <c r="N220" s="207" t="s">
        <v>44</v>
      </c>
      <c r="O220" s="41"/>
      <c r="P220" s="195">
        <f t="shared" si="21"/>
        <v>0</v>
      </c>
      <c r="Q220" s="195">
        <v>1.8E-3</v>
      </c>
      <c r="R220" s="195">
        <f t="shared" si="22"/>
        <v>3.5999999999999999E-3</v>
      </c>
      <c r="S220" s="195">
        <v>0</v>
      </c>
      <c r="T220" s="196">
        <f t="shared" si="23"/>
        <v>0</v>
      </c>
      <c r="AR220" s="23" t="s">
        <v>330</v>
      </c>
      <c r="AT220" s="23" t="s">
        <v>141</v>
      </c>
      <c r="AU220" s="23" t="s">
        <v>85</v>
      </c>
      <c r="AY220" s="23" t="s">
        <v>129</v>
      </c>
      <c r="BE220" s="197">
        <f t="shared" si="24"/>
        <v>0</v>
      </c>
      <c r="BF220" s="197">
        <f t="shared" si="25"/>
        <v>0</v>
      </c>
      <c r="BG220" s="197">
        <f t="shared" si="26"/>
        <v>0</v>
      </c>
      <c r="BH220" s="197">
        <f t="shared" si="27"/>
        <v>0</v>
      </c>
      <c r="BI220" s="197">
        <f t="shared" si="28"/>
        <v>0</v>
      </c>
      <c r="BJ220" s="23" t="s">
        <v>78</v>
      </c>
      <c r="BK220" s="197">
        <f t="shared" si="29"/>
        <v>0</v>
      </c>
      <c r="BL220" s="23" t="s">
        <v>273</v>
      </c>
      <c r="BM220" s="23" t="s">
        <v>512</v>
      </c>
    </row>
    <row r="221" spans="2:65" s="1" customFormat="1" ht="38.25" customHeight="1">
      <c r="B221" s="40"/>
      <c r="C221" s="186" t="s">
        <v>513</v>
      </c>
      <c r="D221" s="186" t="s">
        <v>133</v>
      </c>
      <c r="E221" s="187" t="s">
        <v>514</v>
      </c>
      <c r="F221" s="188" t="s">
        <v>515</v>
      </c>
      <c r="G221" s="189" t="s">
        <v>227</v>
      </c>
      <c r="H221" s="190">
        <v>15</v>
      </c>
      <c r="I221" s="191"/>
      <c r="J221" s="192">
        <f t="shared" si="20"/>
        <v>0</v>
      </c>
      <c r="K221" s="188" t="s">
        <v>137</v>
      </c>
      <c r="L221" s="60"/>
      <c r="M221" s="193" t="s">
        <v>21</v>
      </c>
      <c r="N221" s="194" t="s">
        <v>44</v>
      </c>
      <c r="O221" s="41"/>
      <c r="P221" s="195">
        <f t="shared" si="21"/>
        <v>0</v>
      </c>
      <c r="Q221" s="195">
        <v>0</v>
      </c>
      <c r="R221" s="195">
        <f t="shared" si="22"/>
        <v>0</v>
      </c>
      <c r="S221" s="195">
        <v>0</v>
      </c>
      <c r="T221" s="196">
        <f t="shared" si="23"/>
        <v>0</v>
      </c>
      <c r="AR221" s="23" t="s">
        <v>273</v>
      </c>
      <c r="AT221" s="23" t="s">
        <v>133</v>
      </c>
      <c r="AU221" s="23" t="s">
        <v>85</v>
      </c>
      <c r="AY221" s="23" t="s">
        <v>129</v>
      </c>
      <c r="BE221" s="197">
        <f t="shared" si="24"/>
        <v>0</v>
      </c>
      <c r="BF221" s="197">
        <f t="shared" si="25"/>
        <v>0</v>
      </c>
      <c r="BG221" s="197">
        <f t="shared" si="26"/>
        <v>0</v>
      </c>
      <c r="BH221" s="197">
        <f t="shared" si="27"/>
        <v>0</v>
      </c>
      <c r="BI221" s="197">
        <f t="shared" si="28"/>
        <v>0</v>
      </c>
      <c r="BJ221" s="23" t="s">
        <v>78</v>
      </c>
      <c r="BK221" s="197">
        <f t="shared" si="29"/>
        <v>0</v>
      </c>
      <c r="BL221" s="23" t="s">
        <v>273</v>
      </c>
      <c r="BM221" s="23" t="s">
        <v>516</v>
      </c>
    </row>
    <row r="222" spans="2:65" s="1" customFormat="1" ht="16.5" customHeight="1">
      <c r="B222" s="40"/>
      <c r="C222" s="198" t="s">
        <v>517</v>
      </c>
      <c r="D222" s="198" t="s">
        <v>141</v>
      </c>
      <c r="E222" s="199" t="s">
        <v>518</v>
      </c>
      <c r="F222" s="200" t="s">
        <v>519</v>
      </c>
      <c r="G222" s="201" t="s">
        <v>227</v>
      </c>
      <c r="H222" s="202">
        <v>15</v>
      </c>
      <c r="I222" s="203"/>
      <c r="J222" s="204">
        <f t="shared" si="20"/>
        <v>0</v>
      </c>
      <c r="K222" s="200" t="s">
        <v>137</v>
      </c>
      <c r="L222" s="205"/>
      <c r="M222" s="206" t="s">
        <v>21</v>
      </c>
      <c r="N222" s="207" t="s">
        <v>44</v>
      </c>
      <c r="O222" s="41"/>
      <c r="P222" s="195">
        <f t="shared" si="21"/>
        <v>0</v>
      </c>
      <c r="Q222" s="195">
        <v>4.0000000000000003E-5</v>
      </c>
      <c r="R222" s="195">
        <f t="shared" si="22"/>
        <v>6.0000000000000006E-4</v>
      </c>
      <c r="S222" s="195">
        <v>0</v>
      </c>
      <c r="T222" s="196">
        <f t="shared" si="23"/>
        <v>0</v>
      </c>
      <c r="AR222" s="23" t="s">
        <v>330</v>
      </c>
      <c r="AT222" s="23" t="s">
        <v>141</v>
      </c>
      <c r="AU222" s="23" t="s">
        <v>85</v>
      </c>
      <c r="AY222" s="23" t="s">
        <v>129</v>
      </c>
      <c r="BE222" s="197">
        <f t="shared" si="24"/>
        <v>0</v>
      </c>
      <c r="BF222" s="197">
        <f t="shared" si="25"/>
        <v>0</v>
      </c>
      <c r="BG222" s="197">
        <f t="shared" si="26"/>
        <v>0</v>
      </c>
      <c r="BH222" s="197">
        <f t="shared" si="27"/>
        <v>0</v>
      </c>
      <c r="BI222" s="197">
        <f t="shared" si="28"/>
        <v>0</v>
      </c>
      <c r="BJ222" s="23" t="s">
        <v>78</v>
      </c>
      <c r="BK222" s="197">
        <f t="shared" si="29"/>
        <v>0</v>
      </c>
      <c r="BL222" s="23" t="s">
        <v>273</v>
      </c>
      <c r="BM222" s="23" t="s">
        <v>520</v>
      </c>
    </row>
    <row r="223" spans="2:65" s="1" customFormat="1" ht="16.5" customHeight="1">
      <c r="B223" s="40"/>
      <c r="C223" s="198" t="s">
        <v>521</v>
      </c>
      <c r="D223" s="198" t="s">
        <v>141</v>
      </c>
      <c r="E223" s="199" t="s">
        <v>522</v>
      </c>
      <c r="F223" s="200" t="s">
        <v>523</v>
      </c>
      <c r="G223" s="201" t="s">
        <v>227</v>
      </c>
      <c r="H223" s="202">
        <v>15</v>
      </c>
      <c r="I223" s="203"/>
      <c r="J223" s="204">
        <f t="shared" si="20"/>
        <v>0</v>
      </c>
      <c r="K223" s="200" t="s">
        <v>137</v>
      </c>
      <c r="L223" s="205"/>
      <c r="M223" s="206" t="s">
        <v>21</v>
      </c>
      <c r="N223" s="207" t="s">
        <v>44</v>
      </c>
      <c r="O223" s="41"/>
      <c r="P223" s="195">
        <f t="shared" si="21"/>
        <v>0</v>
      </c>
      <c r="Q223" s="195">
        <v>6.0000000000000002E-5</v>
      </c>
      <c r="R223" s="195">
        <f t="shared" si="22"/>
        <v>8.9999999999999998E-4</v>
      </c>
      <c r="S223" s="195">
        <v>0</v>
      </c>
      <c r="T223" s="196">
        <f t="shared" si="23"/>
        <v>0</v>
      </c>
      <c r="AR223" s="23" t="s">
        <v>330</v>
      </c>
      <c r="AT223" s="23" t="s">
        <v>141</v>
      </c>
      <c r="AU223" s="23" t="s">
        <v>85</v>
      </c>
      <c r="AY223" s="23" t="s">
        <v>129</v>
      </c>
      <c r="BE223" s="197">
        <f t="shared" si="24"/>
        <v>0</v>
      </c>
      <c r="BF223" s="197">
        <f t="shared" si="25"/>
        <v>0</v>
      </c>
      <c r="BG223" s="197">
        <f t="shared" si="26"/>
        <v>0</v>
      </c>
      <c r="BH223" s="197">
        <f t="shared" si="27"/>
        <v>0</v>
      </c>
      <c r="BI223" s="197">
        <f t="shared" si="28"/>
        <v>0</v>
      </c>
      <c r="BJ223" s="23" t="s">
        <v>78</v>
      </c>
      <c r="BK223" s="197">
        <f t="shared" si="29"/>
        <v>0</v>
      </c>
      <c r="BL223" s="23" t="s">
        <v>273</v>
      </c>
      <c r="BM223" s="23" t="s">
        <v>524</v>
      </c>
    </row>
    <row r="224" spans="2:65" s="1" customFormat="1" ht="38.25" customHeight="1">
      <c r="B224" s="40"/>
      <c r="C224" s="186" t="s">
        <v>525</v>
      </c>
      <c r="D224" s="186" t="s">
        <v>133</v>
      </c>
      <c r="E224" s="187" t="s">
        <v>526</v>
      </c>
      <c r="F224" s="188" t="s">
        <v>527</v>
      </c>
      <c r="G224" s="189" t="s">
        <v>227</v>
      </c>
      <c r="H224" s="190">
        <v>200</v>
      </c>
      <c r="I224" s="191"/>
      <c r="J224" s="192">
        <f t="shared" si="20"/>
        <v>0</v>
      </c>
      <c r="K224" s="188" t="s">
        <v>137</v>
      </c>
      <c r="L224" s="60"/>
      <c r="M224" s="193" t="s">
        <v>21</v>
      </c>
      <c r="N224" s="194" t="s">
        <v>44</v>
      </c>
      <c r="O224" s="41"/>
      <c r="P224" s="195">
        <f t="shared" si="21"/>
        <v>0</v>
      </c>
      <c r="Q224" s="195">
        <v>0</v>
      </c>
      <c r="R224" s="195">
        <f t="shared" si="22"/>
        <v>0</v>
      </c>
      <c r="S224" s="195">
        <v>0</v>
      </c>
      <c r="T224" s="196">
        <f t="shared" si="23"/>
        <v>0</v>
      </c>
      <c r="AR224" s="23" t="s">
        <v>273</v>
      </c>
      <c r="AT224" s="23" t="s">
        <v>133</v>
      </c>
      <c r="AU224" s="23" t="s">
        <v>85</v>
      </c>
      <c r="AY224" s="23" t="s">
        <v>129</v>
      </c>
      <c r="BE224" s="197">
        <f t="shared" si="24"/>
        <v>0</v>
      </c>
      <c r="BF224" s="197">
        <f t="shared" si="25"/>
        <v>0</v>
      </c>
      <c r="BG224" s="197">
        <f t="shared" si="26"/>
        <v>0</v>
      </c>
      <c r="BH224" s="197">
        <f t="shared" si="27"/>
        <v>0</v>
      </c>
      <c r="BI224" s="197">
        <f t="shared" si="28"/>
        <v>0</v>
      </c>
      <c r="BJ224" s="23" t="s">
        <v>78</v>
      </c>
      <c r="BK224" s="197">
        <f t="shared" si="29"/>
        <v>0</v>
      </c>
      <c r="BL224" s="23" t="s">
        <v>273</v>
      </c>
      <c r="BM224" s="23" t="s">
        <v>528</v>
      </c>
    </row>
    <row r="225" spans="2:65" s="1" customFormat="1" ht="16.5" customHeight="1">
      <c r="B225" s="40"/>
      <c r="C225" s="198" t="s">
        <v>529</v>
      </c>
      <c r="D225" s="198" t="s">
        <v>141</v>
      </c>
      <c r="E225" s="199" t="s">
        <v>530</v>
      </c>
      <c r="F225" s="200" t="s">
        <v>531</v>
      </c>
      <c r="G225" s="201" t="s">
        <v>227</v>
      </c>
      <c r="H225" s="202">
        <v>100</v>
      </c>
      <c r="I225" s="203"/>
      <c r="J225" s="204">
        <f t="shared" si="20"/>
        <v>0</v>
      </c>
      <c r="K225" s="200" t="s">
        <v>137</v>
      </c>
      <c r="L225" s="205"/>
      <c r="M225" s="206" t="s">
        <v>21</v>
      </c>
      <c r="N225" s="207" t="s">
        <v>44</v>
      </c>
      <c r="O225" s="41"/>
      <c r="P225" s="195">
        <f t="shared" si="21"/>
        <v>0</v>
      </c>
      <c r="Q225" s="195">
        <v>1.2E-4</v>
      </c>
      <c r="R225" s="195">
        <f t="shared" si="22"/>
        <v>1.2E-2</v>
      </c>
      <c r="S225" s="195">
        <v>0</v>
      </c>
      <c r="T225" s="196">
        <f t="shared" si="23"/>
        <v>0</v>
      </c>
      <c r="AR225" s="23" t="s">
        <v>330</v>
      </c>
      <c r="AT225" s="23" t="s">
        <v>141</v>
      </c>
      <c r="AU225" s="23" t="s">
        <v>85</v>
      </c>
      <c r="AY225" s="23" t="s">
        <v>129</v>
      </c>
      <c r="BE225" s="197">
        <f t="shared" si="24"/>
        <v>0</v>
      </c>
      <c r="BF225" s="197">
        <f t="shared" si="25"/>
        <v>0</v>
      </c>
      <c r="BG225" s="197">
        <f t="shared" si="26"/>
        <v>0</v>
      </c>
      <c r="BH225" s="197">
        <f t="shared" si="27"/>
        <v>0</v>
      </c>
      <c r="BI225" s="197">
        <f t="shared" si="28"/>
        <v>0</v>
      </c>
      <c r="BJ225" s="23" t="s">
        <v>78</v>
      </c>
      <c r="BK225" s="197">
        <f t="shared" si="29"/>
        <v>0</v>
      </c>
      <c r="BL225" s="23" t="s">
        <v>273</v>
      </c>
      <c r="BM225" s="23" t="s">
        <v>532</v>
      </c>
    </row>
    <row r="226" spans="2:65" s="1" customFormat="1" ht="16.5" customHeight="1">
      <c r="B226" s="40"/>
      <c r="C226" s="198" t="s">
        <v>533</v>
      </c>
      <c r="D226" s="198" t="s">
        <v>141</v>
      </c>
      <c r="E226" s="199" t="s">
        <v>534</v>
      </c>
      <c r="F226" s="200" t="s">
        <v>535</v>
      </c>
      <c r="G226" s="201" t="s">
        <v>227</v>
      </c>
      <c r="H226" s="202">
        <v>100</v>
      </c>
      <c r="I226" s="203"/>
      <c r="J226" s="204">
        <f t="shared" si="20"/>
        <v>0</v>
      </c>
      <c r="K226" s="200" t="s">
        <v>137</v>
      </c>
      <c r="L226" s="205"/>
      <c r="M226" s="206" t="s">
        <v>21</v>
      </c>
      <c r="N226" s="207" t="s">
        <v>44</v>
      </c>
      <c r="O226" s="41"/>
      <c r="P226" s="195">
        <f t="shared" si="21"/>
        <v>0</v>
      </c>
      <c r="Q226" s="195">
        <v>1.7000000000000001E-4</v>
      </c>
      <c r="R226" s="195">
        <f t="shared" si="22"/>
        <v>1.7000000000000001E-2</v>
      </c>
      <c r="S226" s="195">
        <v>0</v>
      </c>
      <c r="T226" s="196">
        <f t="shared" si="23"/>
        <v>0</v>
      </c>
      <c r="AR226" s="23" t="s">
        <v>330</v>
      </c>
      <c r="AT226" s="23" t="s">
        <v>141</v>
      </c>
      <c r="AU226" s="23" t="s">
        <v>85</v>
      </c>
      <c r="AY226" s="23" t="s">
        <v>129</v>
      </c>
      <c r="BE226" s="197">
        <f t="shared" si="24"/>
        <v>0</v>
      </c>
      <c r="BF226" s="197">
        <f t="shared" si="25"/>
        <v>0</v>
      </c>
      <c r="BG226" s="197">
        <f t="shared" si="26"/>
        <v>0</v>
      </c>
      <c r="BH226" s="197">
        <f t="shared" si="27"/>
        <v>0</v>
      </c>
      <c r="BI226" s="197">
        <f t="shared" si="28"/>
        <v>0</v>
      </c>
      <c r="BJ226" s="23" t="s">
        <v>78</v>
      </c>
      <c r="BK226" s="197">
        <f t="shared" si="29"/>
        <v>0</v>
      </c>
      <c r="BL226" s="23" t="s">
        <v>273</v>
      </c>
      <c r="BM226" s="23" t="s">
        <v>536</v>
      </c>
    </row>
    <row r="227" spans="2:65" s="1" customFormat="1" ht="25.5" customHeight="1">
      <c r="B227" s="40"/>
      <c r="C227" s="186" t="s">
        <v>537</v>
      </c>
      <c r="D227" s="186" t="s">
        <v>133</v>
      </c>
      <c r="E227" s="187" t="s">
        <v>538</v>
      </c>
      <c r="F227" s="188" t="s">
        <v>539</v>
      </c>
      <c r="G227" s="189" t="s">
        <v>136</v>
      </c>
      <c r="H227" s="190">
        <v>5</v>
      </c>
      <c r="I227" s="191"/>
      <c r="J227" s="192">
        <f t="shared" si="20"/>
        <v>0</v>
      </c>
      <c r="K227" s="188" t="s">
        <v>137</v>
      </c>
      <c r="L227" s="60"/>
      <c r="M227" s="193" t="s">
        <v>21</v>
      </c>
      <c r="N227" s="194" t="s">
        <v>44</v>
      </c>
      <c r="O227" s="41"/>
      <c r="P227" s="195">
        <f t="shared" si="21"/>
        <v>0</v>
      </c>
      <c r="Q227" s="195">
        <v>0</v>
      </c>
      <c r="R227" s="195">
        <f t="shared" si="22"/>
        <v>0</v>
      </c>
      <c r="S227" s="195">
        <v>0</v>
      </c>
      <c r="T227" s="196">
        <f t="shared" si="23"/>
        <v>0</v>
      </c>
      <c r="AR227" s="23" t="s">
        <v>273</v>
      </c>
      <c r="AT227" s="23" t="s">
        <v>133</v>
      </c>
      <c r="AU227" s="23" t="s">
        <v>85</v>
      </c>
      <c r="AY227" s="23" t="s">
        <v>129</v>
      </c>
      <c r="BE227" s="197">
        <f t="shared" si="24"/>
        <v>0</v>
      </c>
      <c r="BF227" s="197">
        <f t="shared" si="25"/>
        <v>0</v>
      </c>
      <c r="BG227" s="197">
        <f t="shared" si="26"/>
        <v>0</v>
      </c>
      <c r="BH227" s="197">
        <f t="shared" si="27"/>
        <v>0</v>
      </c>
      <c r="BI227" s="197">
        <f t="shared" si="28"/>
        <v>0</v>
      </c>
      <c r="BJ227" s="23" t="s">
        <v>78</v>
      </c>
      <c r="BK227" s="197">
        <f t="shared" si="29"/>
        <v>0</v>
      </c>
      <c r="BL227" s="23" t="s">
        <v>273</v>
      </c>
      <c r="BM227" s="23" t="s">
        <v>540</v>
      </c>
    </row>
    <row r="228" spans="2:65" s="1" customFormat="1" ht="16.5" customHeight="1">
      <c r="B228" s="40"/>
      <c r="C228" s="198" t="s">
        <v>541</v>
      </c>
      <c r="D228" s="198" t="s">
        <v>141</v>
      </c>
      <c r="E228" s="199" t="s">
        <v>542</v>
      </c>
      <c r="F228" s="200" t="s">
        <v>543</v>
      </c>
      <c r="G228" s="201" t="s">
        <v>136</v>
      </c>
      <c r="H228" s="202">
        <v>5</v>
      </c>
      <c r="I228" s="203"/>
      <c r="J228" s="204">
        <f t="shared" si="20"/>
        <v>0</v>
      </c>
      <c r="K228" s="200" t="s">
        <v>137</v>
      </c>
      <c r="L228" s="205"/>
      <c r="M228" s="206" t="s">
        <v>21</v>
      </c>
      <c r="N228" s="207" t="s">
        <v>44</v>
      </c>
      <c r="O228" s="41"/>
      <c r="P228" s="195">
        <f t="shared" si="21"/>
        <v>0</v>
      </c>
      <c r="Q228" s="195">
        <v>1E-4</v>
      </c>
      <c r="R228" s="195">
        <f t="shared" si="22"/>
        <v>5.0000000000000001E-4</v>
      </c>
      <c r="S228" s="195">
        <v>0</v>
      </c>
      <c r="T228" s="196">
        <f t="shared" si="23"/>
        <v>0</v>
      </c>
      <c r="AR228" s="23" t="s">
        <v>330</v>
      </c>
      <c r="AT228" s="23" t="s">
        <v>141</v>
      </c>
      <c r="AU228" s="23" t="s">
        <v>85</v>
      </c>
      <c r="AY228" s="23" t="s">
        <v>129</v>
      </c>
      <c r="BE228" s="197">
        <f t="shared" si="24"/>
        <v>0</v>
      </c>
      <c r="BF228" s="197">
        <f t="shared" si="25"/>
        <v>0</v>
      </c>
      <c r="BG228" s="197">
        <f t="shared" si="26"/>
        <v>0</v>
      </c>
      <c r="BH228" s="197">
        <f t="shared" si="27"/>
        <v>0</v>
      </c>
      <c r="BI228" s="197">
        <f t="shared" si="28"/>
        <v>0</v>
      </c>
      <c r="BJ228" s="23" t="s">
        <v>78</v>
      </c>
      <c r="BK228" s="197">
        <f t="shared" si="29"/>
        <v>0</v>
      </c>
      <c r="BL228" s="23" t="s">
        <v>273</v>
      </c>
      <c r="BM228" s="23" t="s">
        <v>544</v>
      </c>
    </row>
    <row r="229" spans="2:65" s="1" customFormat="1" ht="25.5" customHeight="1">
      <c r="B229" s="40"/>
      <c r="C229" s="186" t="s">
        <v>545</v>
      </c>
      <c r="D229" s="186" t="s">
        <v>133</v>
      </c>
      <c r="E229" s="187" t="s">
        <v>546</v>
      </c>
      <c r="F229" s="188" t="s">
        <v>547</v>
      </c>
      <c r="G229" s="189" t="s">
        <v>136</v>
      </c>
      <c r="H229" s="190">
        <v>5</v>
      </c>
      <c r="I229" s="191"/>
      <c r="J229" s="192">
        <f t="shared" si="20"/>
        <v>0</v>
      </c>
      <c r="K229" s="188" t="s">
        <v>137</v>
      </c>
      <c r="L229" s="60"/>
      <c r="M229" s="193" t="s">
        <v>21</v>
      </c>
      <c r="N229" s="194" t="s">
        <v>44</v>
      </c>
      <c r="O229" s="41"/>
      <c r="P229" s="195">
        <f t="shared" si="21"/>
        <v>0</v>
      </c>
      <c r="Q229" s="195">
        <v>0</v>
      </c>
      <c r="R229" s="195">
        <f t="shared" si="22"/>
        <v>0</v>
      </c>
      <c r="S229" s="195">
        <v>0</v>
      </c>
      <c r="T229" s="196">
        <f t="shared" si="23"/>
        <v>0</v>
      </c>
      <c r="AR229" s="23" t="s">
        <v>273</v>
      </c>
      <c r="AT229" s="23" t="s">
        <v>133</v>
      </c>
      <c r="AU229" s="23" t="s">
        <v>85</v>
      </c>
      <c r="AY229" s="23" t="s">
        <v>129</v>
      </c>
      <c r="BE229" s="197">
        <f t="shared" si="24"/>
        <v>0</v>
      </c>
      <c r="BF229" s="197">
        <f t="shared" si="25"/>
        <v>0</v>
      </c>
      <c r="BG229" s="197">
        <f t="shared" si="26"/>
        <v>0</v>
      </c>
      <c r="BH229" s="197">
        <f t="shared" si="27"/>
        <v>0</v>
      </c>
      <c r="BI229" s="197">
        <f t="shared" si="28"/>
        <v>0</v>
      </c>
      <c r="BJ229" s="23" t="s">
        <v>78</v>
      </c>
      <c r="BK229" s="197">
        <f t="shared" si="29"/>
        <v>0</v>
      </c>
      <c r="BL229" s="23" t="s">
        <v>273</v>
      </c>
      <c r="BM229" s="23" t="s">
        <v>548</v>
      </c>
    </row>
    <row r="230" spans="2:65" s="1" customFormat="1" ht="16.5" customHeight="1">
      <c r="B230" s="40"/>
      <c r="C230" s="198" t="s">
        <v>549</v>
      </c>
      <c r="D230" s="198" t="s">
        <v>141</v>
      </c>
      <c r="E230" s="199" t="s">
        <v>550</v>
      </c>
      <c r="F230" s="200" t="s">
        <v>551</v>
      </c>
      <c r="G230" s="201" t="s">
        <v>136</v>
      </c>
      <c r="H230" s="202">
        <v>5</v>
      </c>
      <c r="I230" s="203"/>
      <c r="J230" s="204">
        <f t="shared" si="20"/>
        <v>0</v>
      </c>
      <c r="K230" s="200" t="s">
        <v>137</v>
      </c>
      <c r="L230" s="205"/>
      <c r="M230" s="206" t="s">
        <v>21</v>
      </c>
      <c r="N230" s="207" t="s">
        <v>44</v>
      </c>
      <c r="O230" s="41"/>
      <c r="P230" s="195">
        <f t="shared" si="21"/>
        <v>0</v>
      </c>
      <c r="Q230" s="195">
        <v>2.5000000000000001E-4</v>
      </c>
      <c r="R230" s="195">
        <f t="shared" si="22"/>
        <v>1.25E-3</v>
      </c>
      <c r="S230" s="195">
        <v>0</v>
      </c>
      <c r="T230" s="196">
        <f t="shared" si="23"/>
        <v>0</v>
      </c>
      <c r="AR230" s="23" t="s">
        <v>330</v>
      </c>
      <c r="AT230" s="23" t="s">
        <v>141</v>
      </c>
      <c r="AU230" s="23" t="s">
        <v>85</v>
      </c>
      <c r="AY230" s="23" t="s">
        <v>129</v>
      </c>
      <c r="BE230" s="197">
        <f t="shared" si="24"/>
        <v>0</v>
      </c>
      <c r="BF230" s="197">
        <f t="shared" si="25"/>
        <v>0</v>
      </c>
      <c r="BG230" s="197">
        <f t="shared" si="26"/>
        <v>0</v>
      </c>
      <c r="BH230" s="197">
        <f t="shared" si="27"/>
        <v>0</v>
      </c>
      <c r="BI230" s="197">
        <f t="shared" si="28"/>
        <v>0</v>
      </c>
      <c r="BJ230" s="23" t="s">
        <v>78</v>
      </c>
      <c r="BK230" s="197">
        <f t="shared" si="29"/>
        <v>0</v>
      </c>
      <c r="BL230" s="23" t="s">
        <v>273</v>
      </c>
      <c r="BM230" s="23" t="s">
        <v>552</v>
      </c>
    </row>
    <row r="231" spans="2:65" s="1" customFormat="1" ht="25.5" customHeight="1">
      <c r="B231" s="40"/>
      <c r="C231" s="186" t="s">
        <v>553</v>
      </c>
      <c r="D231" s="186" t="s">
        <v>133</v>
      </c>
      <c r="E231" s="187" t="s">
        <v>554</v>
      </c>
      <c r="F231" s="188" t="s">
        <v>555</v>
      </c>
      <c r="G231" s="189" t="s">
        <v>136</v>
      </c>
      <c r="H231" s="190">
        <v>4</v>
      </c>
      <c r="I231" s="191"/>
      <c r="J231" s="192">
        <f t="shared" si="20"/>
        <v>0</v>
      </c>
      <c r="K231" s="188" t="s">
        <v>137</v>
      </c>
      <c r="L231" s="60"/>
      <c r="M231" s="193" t="s">
        <v>21</v>
      </c>
      <c r="N231" s="194" t="s">
        <v>44</v>
      </c>
      <c r="O231" s="41"/>
      <c r="P231" s="195">
        <f t="shared" si="21"/>
        <v>0</v>
      </c>
      <c r="Q231" s="195">
        <v>0</v>
      </c>
      <c r="R231" s="195">
        <f t="shared" si="22"/>
        <v>0</v>
      </c>
      <c r="S231" s="195">
        <v>0</v>
      </c>
      <c r="T231" s="196">
        <f t="shared" si="23"/>
        <v>0</v>
      </c>
      <c r="AR231" s="23" t="s">
        <v>273</v>
      </c>
      <c r="AT231" s="23" t="s">
        <v>133</v>
      </c>
      <c r="AU231" s="23" t="s">
        <v>85</v>
      </c>
      <c r="AY231" s="23" t="s">
        <v>129</v>
      </c>
      <c r="BE231" s="197">
        <f t="shared" si="24"/>
        <v>0</v>
      </c>
      <c r="BF231" s="197">
        <f t="shared" si="25"/>
        <v>0</v>
      </c>
      <c r="BG231" s="197">
        <f t="shared" si="26"/>
        <v>0</v>
      </c>
      <c r="BH231" s="197">
        <f t="shared" si="27"/>
        <v>0</v>
      </c>
      <c r="BI231" s="197">
        <f t="shared" si="28"/>
        <v>0</v>
      </c>
      <c r="BJ231" s="23" t="s">
        <v>78</v>
      </c>
      <c r="BK231" s="197">
        <f t="shared" si="29"/>
        <v>0</v>
      </c>
      <c r="BL231" s="23" t="s">
        <v>273</v>
      </c>
      <c r="BM231" s="23" t="s">
        <v>556</v>
      </c>
    </row>
    <row r="232" spans="2:65" s="1" customFormat="1" ht="25.5" customHeight="1">
      <c r="B232" s="40"/>
      <c r="C232" s="186" t="s">
        <v>557</v>
      </c>
      <c r="D232" s="186" t="s">
        <v>133</v>
      </c>
      <c r="E232" s="187" t="s">
        <v>558</v>
      </c>
      <c r="F232" s="188" t="s">
        <v>559</v>
      </c>
      <c r="G232" s="189" t="s">
        <v>136</v>
      </c>
      <c r="H232" s="190">
        <v>1</v>
      </c>
      <c r="I232" s="191"/>
      <c r="J232" s="192">
        <f t="shared" si="20"/>
        <v>0</v>
      </c>
      <c r="K232" s="188" t="s">
        <v>137</v>
      </c>
      <c r="L232" s="60"/>
      <c r="M232" s="193" t="s">
        <v>21</v>
      </c>
      <c r="N232" s="194" t="s">
        <v>44</v>
      </c>
      <c r="O232" s="41"/>
      <c r="P232" s="195">
        <f t="shared" si="21"/>
        <v>0</v>
      </c>
      <c r="Q232" s="195">
        <v>0</v>
      </c>
      <c r="R232" s="195">
        <f t="shared" si="22"/>
        <v>0</v>
      </c>
      <c r="S232" s="195">
        <v>0</v>
      </c>
      <c r="T232" s="196">
        <f t="shared" si="23"/>
        <v>0</v>
      </c>
      <c r="AR232" s="23" t="s">
        <v>273</v>
      </c>
      <c r="AT232" s="23" t="s">
        <v>133</v>
      </c>
      <c r="AU232" s="23" t="s">
        <v>85</v>
      </c>
      <c r="AY232" s="23" t="s">
        <v>129</v>
      </c>
      <c r="BE232" s="197">
        <f t="shared" si="24"/>
        <v>0</v>
      </c>
      <c r="BF232" s="197">
        <f t="shared" si="25"/>
        <v>0</v>
      </c>
      <c r="BG232" s="197">
        <f t="shared" si="26"/>
        <v>0</v>
      </c>
      <c r="BH232" s="197">
        <f t="shared" si="27"/>
        <v>0</v>
      </c>
      <c r="BI232" s="197">
        <f t="shared" si="28"/>
        <v>0</v>
      </c>
      <c r="BJ232" s="23" t="s">
        <v>78</v>
      </c>
      <c r="BK232" s="197">
        <f t="shared" si="29"/>
        <v>0</v>
      </c>
      <c r="BL232" s="23" t="s">
        <v>273</v>
      </c>
      <c r="BM232" s="23" t="s">
        <v>560</v>
      </c>
    </row>
    <row r="233" spans="2:65" s="1" customFormat="1" ht="16.5" customHeight="1">
      <c r="B233" s="40"/>
      <c r="C233" s="186" t="s">
        <v>561</v>
      </c>
      <c r="D233" s="186" t="s">
        <v>133</v>
      </c>
      <c r="E233" s="187" t="s">
        <v>562</v>
      </c>
      <c r="F233" s="188" t="s">
        <v>563</v>
      </c>
      <c r="G233" s="189" t="s">
        <v>136</v>
      </c>
      <c r="H233" s="190">
        <v>4</v>
      </c>
      <c r="I233" s="191"/>
      <c r="J233" s="192">
        <f t="shared" si="20"/>
        <v>0</v>
      </c>
      <c r="K233" s="188" t="s">
        <v>137</v>
      </c>
      <c r="L233" s="60"/>
      <c r="M233" s="193" t="s">
        <v>21</v>
      </c>
      <c r="N233" s="194" t="s">
        <v>44</v>
      </c>
      <c r="O233" s="41"/>
      <c r="P233" s="195">
        <f t="shared" si="21"/>
        <v>0</v>
      </c>
      <c r="Q233" s="195">
        <v>0</v>
      </c>
      <c r="R233" s="195">
        <f t="shared" si="22"/>
        <v>0</v>
      </c>
      <c r="S233" s="195">
        <v>0</v>
      </c>
      <c r="T233" s="196">
        <f t="shared" si="23"/>
        <v>0</v>
      </c>
      <c r="AR233" s="23" t="s">
        <v>273</v>
      </c>
      <c r="AT233" s="23" t="s">
        <v>133</v>
      </c>
      <c r="AU233" s="23" t="s">
        <v>85</v>
      </c>
      <c r="AY233" s="23" t="s">
        <v>129</v>
      </c>
      <c r="BE233" s="197">
        <f t="shared" si="24"/>
        <v>0</v>
      </c>
      <c r="BF233" s="197">
        <f t="shared" si="25"/>
        <v>0</v>
      </c>
      <c r="BG233" s="197">
        <f t="shared" si="26"/>
        <v>0</v>
      </c>
      <c r="BH233" s="197">
        <f t="shared" si="27"/>
        <v>0</v>
      </c>
      <c r="BI233" s="197">
        <f t="shared" si="28"/>
        <v>0</v>
      </c>
      <c r="BJ233" s="23" t="s">
        <v>78</v>
      </c>
      <c r="BK233" s="197">
        <f t="shared" si="29"/>
        <v>0</v>
      </c>
      <c r="BL233" s="23" t="s">
        <v>273</v>
      </c>
      <c r="BM233" s="23" t="s">
        <v>564</v>
      </c>
    </row>
    <row r="234" spans="2:65" s="1" customFormat="1" ht="16.5" customHeight="1">
      <c r="B234" s="40"/>
      <c r="C234" s="198" t="s">
        <v>565</v>
      </c>
      <c r="D234" s="198" t="s">
        <v>141</v>
      </c>
      <c r="E234" s="199" t="s">
        <v>566</v>
      </c>
      <c r="F234" s="200" t="s">
        <v>567</v>
      </c>
      <c r="G234" s="201" t="s">
        <v>136</v>
      </c>
      <c r="H234" s="202">
        <v>1</v>
      </c>
      <c r="I234" s="203"/>
      <c r="J234" s="204">
        <f t="shared" si="20"/>
        <v>0</v>
      </c>
      <c r="K234" s="200" t="s">
        <v>137</v>
      </c>
      <c r="L234" s="205"/>
      <c r="M234" s="206" t="s">
        <v>21</v>
      </c>
      <c r="N234" s="207" t="s">
        <v>44</v>
      </c>
      <c r="O234" s="41"/>
      <c r="P234" s="195">
        <f t="shared" si="21"/>
        <v>0</v>
      </c>
      <c r="Q234" s="195">
        <v>4.6999999999999999E-4</v>
      </c>
      <c r="R234" s="195">
        <f t="shared" si="22"/>
        <v>4.6999999999999999E-4</v>
      </c>
      <c r="S234" s="195">
        <v>0</v>
      </c>
      <c r="T234" s="196">
        <f t="shared" si="23"/>
        <v>0</v>
      </c>
      <c r="AR234" s="23" t="s">
        <v>330</v>
      </c>
      <c r="AT234" s="23" t="s">
        <v>141</v>
      </c>
      <c r="AU234" s="23" t="s">
        <v>85</v>
      </c>
      <c r="AY234" s="23" t="s">
        <v>129</v>
      </c>
      <c r="BE234" s="197">
        <f t="shared" si="24"/>
        <v>0</v>
      </c>
      <c r="BF234" s="197">
        <f t="shared" si="25"/>
        <v>0</v>
      </c>
      <c r="BG234" s="197">
        <f t="shared" si="26"/>
        <v>0</v>
      </c>
      <c r="BH234" s="197">
        <f t="shared" si="27"/>
        <v>0</v>
      </c>
      <c r="BI234" s="197">
        <f t="shared" si="28"/>
        <v>0</v>
      </c>
      <c r="BJ234" s="23" t="s">
        <v>78</v>
      </c>
      <c r="BK234" s="197">
        <f t="shared" si="29"/>
        <v>0</v>
      </c>
      <c r="BL234" s="23" t="s">
        <v>273</v>
      </c>
      <c r="BM234" s="23" t="s">
        <v>568</v>
      </c>
    </row>
    <row r="235" spans="2:65" s="1" customFormat="1" ht="16.5" customHeight="1">
      <c r="B235" s="40"/>
      <c r="C235" s="198" t="s">
        <v>569</v>
      </c>
      <c r="D235" s="198" t="s">
        <v>141</v>
      </c>
      <c r="E235" s="199" t="s">
        <v>570</v>
      </c>
      <c r="F235" s="200" t="s">
        <v>571</v>
      </c>
      <c r="G235" s="201" t="s">
        <v>136</v>
      </c>
      <c r="H235" s="202">
        <v>3</v>
      </c>
      <c r="I235" s="203"/>
      <c r="J235" s="204">
        <f t="shared" si="20"/>
        <v>0</v>
      </c>
      <c r="K235" s="200" t="s">
        <v>21</v>
      </c>
      <c r="L235" s="205"/>
      <c r="M235" s="206" t="s">
        <v>21</v>
      </c>
      <c r="N235" s="207" t="s">
        <v>44</v>
      </c>
      <c r="O235" s="41"/>
      <c r="P235" s="195">
        <f t="shared" si="21"/>
        <v>0</v>
      </c>
      <c r="Q235" s="195">
        <v>4.6999999999999999E-4</v>
      </c>
      <c r="R235" s="195">
        <f t="shared" si="22"/>
        <v>1.41E-3</v>
      </c>
      <c r="S235" s="195">
        <v>0</v>
      </c>
      <c r="T235" s="196">
        <f t="shared" si="23"/>
        <v>0</v>
      </c>
      <c r="AR235" s="23" t="s">
        <v>330</v>
      </c>
      <c r="AT235" s="23" t="s">
        <v>141</v>
      </c>
      <c r="AU235" s="23" t="s">
        <v>85</v>
      </c>
      <c r="AY235" s="23" t="s">
        <v>129</v>
      </c>
      <c r="BE235" s="197">
        <f t="shared" si="24"/>
        <v>0</v>
      </c>
      <c r="BF235" s="197">
        <f t="shared" si="25"/>
        <v>0</v>
      </c>
      <c r="BG235" s="197">
        <f t="shared" si="26"/>
        <v>0</v>
      </c>
      <c r="BH235" s="197">
        <f t="shared" si="27"/>
        <v>0</v>
      </c>
      <c r="BI235" s="197">
        <f t="shared" si="28"/>
        <v>0</v>
      </c>
      <c r="BJ235" s="23" t="s">
        <v>78</v>
      </c>
      <c r="BK235" s="197">
        <f t="shared" si="29"/>
        <v>0</v>
      </c>
      <c r="BL235" s="23" t="s">
        <v>273</v>
      </c>
      <c r="BM235" s="23" t="s">
        <v>572</v>
      </c>
    </row>
    <row r="236" spans="2:65" s="1" customFormat="1" ht="16.5" customHeight="1">
      <c r="B236" s="40"/>
      <c r="C236" s="186" t="s">
        <v>573</v>
      </c>
      <c r="D236" s="186" t="s">
        <v>133</v>
      </c>
      <c r="E236" s="187" t="s">
        <v>574</v>
      </c>
      <c r="F236" s="188" t="s">
        <v>575</v>
      </c>
      <c r="G236" s="189" t="s">
        <v>136</v>
      </c>
      <c r="H236" s="190">
        <v>3</v>
      </c>
      <c r="I236" s="191"/>
      <c r="J236" s="192">
        <f t="shared" si="20"/>
        <v>0</v>
      </c>
      <c r="K236" s="188" t="s">
        <v>137</v>
      </c>
      <c r="L236" s="60"/>
      <c r="M236" s="193" t="s">
        <v>21</v>
      </c>
      <c r="N236" s="194" t="s">
        <v>44</v>
      </c>
      <c r="O236" s="41"/>
      <c r="P236" s="195">
        <f t="shared" si="21"/>
        <v>0</v>
      </c>
      <c r="Q236" s="195">
        <v>0</v>
      </c>
      <c r="R236" s="195">
        <f t="shared" si="22"/>
        <v>0</v>
      </c>
      <c r="S236" s="195">
        <v>0</v>
      </c>
      <c r="T236" s="196">
        <f t="shared" si="23"/>
        <v>0</v>
      </c>
      <c r="AR236" s="23" t="s">
        <v>273</v>
      </c>
      <c r="AT236" s="23" t="s">
        <v>133</v>
      </c>
      <c r="AU236" s="23" t="s">
        <v>85</v>
      </c>
      <c r="AY236" s="23" t="s">
        <v>129</v>
      </c>
      <c r="BE236" s="197">
        <f t="shared" si="24"/>
        <v>0</v>
      </c>
      <c r="BF236" s="197">
        <f t="shared" si="25"/>
        <v>0</v>
      </c>
      <c r="BG236" s="197">
        <f t="shared" si="26"/>
        <v>0</v>
      </c>
      <c r="BH236" s="197">
        <f t="shared" si="27"/>
        <v>0</v>
      </c>
      <c r="BI236" s="197">
        <f t="shared" si="28"/>
        <v>0</v>
      </c>
      <c r="BJ236" s="23" t="s">
        <v>78</v>
      </c>
      <c r="BK236" s="197">
        <f t="shared" si="29"/>
        <v>0</v>
      </c>
      <c r="BL236" s="23" t="s">
        <v>273</v>
      </c>
      <c r="BM236" s="23" t="s">
        <v>576</v>
      </c>
    </row>
    <row r="237" spans="2:65" s="1" customFormat="1" ht="16.5" customHeight="1">
      <c r="B237" s="40"/>
      <c r="C237" s="198" t="s">
        <v>577</v>
      </c>
      <c r="D237" s="198" t="s">
        <v>141</v>
      </c>
      <c r="E237" s="199" t="s">
        <v>578</v>
      </c>
      <c r="F237" s="200" t="s">
        <v>579</v>
      </c>
      <c r="G237" s="201" t="s">
        <v>136</v>
      </c>
      <c r="H237" s="202">
        <v>3</v>
      </c>
      <c r="I237" s="203"/>
      <c r="J237" s="204">
        <f t="shared" si="20"/>
        <v>0</v>
      </c>
      <c r="K237" s="200" t="s">
        <v>137</v>
      </c>
      <c r="L237" s="205"/>
      <c r="M237" s="206" t="s">
        <v>21</v>
      </c>
      <c r="N237" s="207" t="s">
        <v>44</v>
      </c>
      <c r="O237" s="41"/>
      <c r="P237" s="195">
        <f t="shared" si="21"/>
        <v>0</v>
      </c>
      <c r="Q237" s="195">
        <v>9.7000000000000003E-3</v>
      </c>
      <c r="R237" s="195">
        <f t="shared" si="22"/>
        <v>2.9100000000000001E-2</v>
      </c>
      <c r="S237" s="195">
        <v>0</v>
      </c>
      <c r="T237" s="196">
        <f t="shared" si="23"/>
        <v>0</v>
      </c>
      <c r="AR237" s="23" t="s">
        <v>330</v>
      </c>
      <c r="AT237" s="23" t="s">
        <v>141</v>
      </c>
      <c r="AU237" s="23" t="s">
        <v>85</v>
      </c>
      <c r="AY237" s="23" t="s">
        <v>129</v>
      </c>
      <c r="BE237" s="197">
        <f t="shared" si="24"/>
        <v>0</v>
      </c>
      <c r="BF237" s="197">
        <f t="shared" si="25"/>
        <v>0</v>
      </c>
      <c r="BG237" s="197">
        <f t="shared" si="26"/>
        <v>0</v>
      </c>
      <c r="BH237" s="197">
        <f t="shared" si="27"/>
        <v>0</v>
      </c>
      <c r="BI237" s="197">
        <f t="shared" si="28"/>
        <v>0</v>
      </c>
      <c r="BJ237" s="23" t="s">
        <v>78</v>
      </c>
      <c r="BK237" s="197">
        <f t="shared" si="29"/>
        <v>0</v>
      </c>
      <c r="BL237" s="23" t="s">
        <v>273</v>
      </c>
      <c r="BM237" s="23" t="s">
        <v>580</v>
      </c>
    </row>
    <row r="238" spans="2:65" s="1" customFormat="1" ht="25.5" customHeight="1">
      <c r="B238" s="40"/>
      <c r="C238" s="186" t="s">
        <v>581</v>
      </c>
      <c r="D238" s="186" t="s">
        <v>133</v>
      </c>
      <c r="E238" s="187" t="s">
        <v>582</v>
      </c>
      <c r="F238" s="188" t="s">
        <v>583</v>
      </c>
      <c r="G238" s="189" t="s">
        <v>136</v>
      </c>
      <c r="H238" s="190">
        <v>2</v>
      </c>
      <c r="I238" s="191"/>
      <c r="J238" s="192">
        <f t="shared" si="20"/>
        <v>0</v>
      </c>
      <c r="K238" s="188" t="s">
        <v>137</v>
      </c>
      <c r="L238" s="60"/>
      <c r="M238" s="193" t="s">
        <v>21</v>
      </c>
      <c r="N238" s="194" t="s">
        <v>44</v>
      </c>
      <c r="O238" s="41"/>
      <c r="P238" s="195">
        <f t="shared" si="21"/>
        <v>0</v>
      </c>
      <c r="Q238" s="195">
        <v>0</v>
      </c>
      <c r="R238" s="195">
        <f t="shared" si="22"/>
        <v>0</v>
      </c>
      <c r="S238" s="195">
        <v>0</v>
      </c>
      <c r="T238" s="196">
        <f t="shared" si="23"/>
        <v>0</v>
      </c>
      <c r="AR238" s="23" t="s">
        <v>273</v>
      </c>
      <c r="AT238" s="23" t="s">
        <v>133</v>
      </c>
      <c r="AU238" s="23" t="s">
        <v>85</v>
      </c>
      <c r="AY238" s="23" t="s">
        <v>129</v>
      </c>
      <c r="BE238" s="197">
        <f t="shared" si="24"/>
        <v>0</v>
      </c>
      <c r="BF238" s="197">
        <f t="shared" si="25"/>
        <v>0</v>
      </c>
      <c r="BG238" s="197">
        <f t="shared" si="26"/>
        <v>0</v>
      </c>
      <c r="BH238" s="197">
        <f t="shared" si="27"/>
        <v>0</v>
      </c>
      <c r="BI238" s="197">
        <f t="shared" si="28"/>
        <v>0</v>
      </c>
      <c r="BJ238" s="23" t="s">
        <v>78</v>
      </c>
      <c r="BK238" s="197">
        <f t="shared" si="29"/>
        <v>0</v>
      </c>
      <c r="BL238" s="23" t="s">
        <v>273</v>
      </c>
      <c r="BM238" s="23" t="s">
        <v>584</v>
      </c>
    </row>
    <row r="239" spans="2:65" s="1" customFormat="1" ht="25.5" customHeight="1">
      <c r="B239" s="40"/>
      <c r="C239" s="186" t="s">
        <v>585</v>
      </c>
      <c r="D239" s="186" t="s">
        <v>133</v>
      </c>
      <c r="E239" s="187" t="s">
        <v>586</v>
      </c>
      <c r="F239" s="188" t="s">
        <v>587</v>
      </c>
      <c r="G239" s="189" t="s">
        <v>136</v>
      </c>
      <c r="H239" s="190">
        <v>5</v>
      </c>
      <c r="I239" s="191"/>
      <c r="J239" s="192">
        <f t="shared" si="20"/>
        <v>0</v>
      </c>
      <c r="K239" s="188" t="s">
        <v>137</v>
      </c>
      <c r="L239" s="60"/>
      <c r="M239" s="193" t="s">
        <v>21</v>
      </c>
      <c r="N239" s="194" t="s">
        <v>44</v>
      </c>
      <c r="O239" s="41"/>
      <c r="P239" s="195">
        <f t="shared" si="21"/>
        <v>0</v>
      </c>
      <c r="Q239" s="195">
        <v>0</v>
      </c>
      <c r="R239" s="195">
        <f t="shared" si="22"/>
        <v>0</v>
      </c>
      <c r="S239" s="195">
        <v>0</v>
      </c>
      <c r="T239" s="196">
        <f t="shared" si="23"/>
        <v>0</v>
      </c>
      <c r="AR239" s="23" t="s">
        <v>273</v>
      </c>
      <c r="AT239" s="23" t="s">
        <v>133</v>
      </c>
      <c r="AU239" s="23" t="s">
        <v>85</v>
      </c>
      <c r="AY239" s="23" t="s">
        <v>129</v>
      </c>
      <c r="BE239" s="197">
        <f t="shared" si="24"/>
        <v>0</v>
      </c>
      <c r="BF239" s="197">
        <f t="shared" si="25"/>
        <v>0</v>
      </c>
      <c r="BG239" s="197">
        <f t="shared" si="26"/>
        <v>0</v>
      </c>
      <c r="BH239" s="197">
        <f t="shared" si="27"/>
        <v>0</v>
      </c>
      <c r="BI239" s="197">
        <f t="shared" si="28"/>
        <v>0</v>
      </c>
      <c r="BJ239" s="23" t="s">
        <v>78</v>
      </c>
      <c r="BK239" s="197">
        <f t="shared" si="29"/>
        <v>0</v>
      </c>
      <c r="BL239" s="23" t="s">
        <v>273</v>
      </c>
      <c r="BM239" s="23" t="s">
        <v>588</v>
      </c>
    </row>
    <row r="240" spans="2:65" s="1" customFormat="1" ht="16.5" customHeight="1">
      <c r="B240" s="40"/>
      <c r="C240" s="198" t="s">
        <v>589</v>
      </c>
      <c r="D240" s="198" t="s">
        <v>141</v>
      </c>
      <c r="E240" s="199" t="s">
        <v>590</v>
      </c>
      <c r="F240" s="200" t="s">
        <v>591</v>
      </c>
      <c r="G240" s="201" t="s">
        <v>136</v>
      </c>
      <c r="H240" s="202">
        <v>2</v>
      </c>
      <c r="I240" s="203"/>
      <c r="J240" s="204">
        <f t="shared" si="20"/>
        <v>0</v>
      </c>
      <c r="K240" s="200" t="s">
        <v>137</v>
      </c>
      <c r="L240" s="205"/>
      <c r="M240" s="206" t="s">
        <v>21</v>
      </c>
      <c r="N240" s="207" t="s">
        <v>44</v>
      </c>
      <c r="O240" s="41"/>
      <c r="P240" s="195">
        <f t="shared" si="21"/>
        <v>0</v>
      </c>
      <c r="Q240" s="195">
        <v>1.6000000000000001E-3</v>
      </c>
      <c r="R240" s="195">
        <f t="shared" si="22"/>
        <v>3.2000000000000002E-3</v>
      </c>
      <c r="S240" s="195">
        <v>0</v>
      </c>
      <c r="T240" s="196">
        <f t="shared" si="23"/>
        <v>0</v>
      </c>
      <c r="AR240" s="23" t="s">
        <v>330</v>
      </c>
      <c r="AT240" s="23" t="s">
        <v>141</v>
      </c>
      <c r="AU240" s="23" t="s">
        <v>85</v>
      </c>
      <c r="AY240" s="23" t="s">
        <v>129</v>
      </c>
      <c r="BE240" s="197">
        <f t="shared" si="24"/>
        <v>0</v>
      </c>
      <c r="BF240" s="197">
        <f t="shared" si="25"/>
        <v>0</v>
      </c>
      <c r="BG240" s="197">
        <f t="shared" si="26"/>
        <v>0</v>
      </c>
      <c r="BH240" s="197">
        <f t="shared" si="27"/>
        <v>0</v>
      </c>
      <c r="BI240" s="197">
        <f t="shared" si="28"/>
        <v>0</v>
      </c>
      <c r="BJ240" s="23" t="s">
        <v>78</v>
      </c>
      <c r="BK240" s="197">
        <f t="shared" si="29"/>
        <v>0</v>
      </c>
      <c r="BL240" s="23" t="s">
        <v>273</v>
      </c>
      <c r="BM240" s="23" t="s">
        <v>592</v>
      </c>
    </row>
    <row r="241" spans="2:65" s="1" customFormat="1" ht="16.5" customHeight="1">
      <c r="B241" s="40"/>
      <c r="C241" s="186" t="s">
        <v>593</v>
      </c>
      <c r="D241" s="186" t="s">
        <v>133</v>
      </c>
      <c r="E241" s="187" t="s">
        <v>594</v>
      </c>
      <c r="F241" s="188" t="s">
        <v>595</v>
      </c>
      <c r="G241" s="189" t="s">
        <v>227</v>
      </c>
      <c r="H241" s="190">
        <v>3</v>
      </c>
      <c r="I241" s="191"/>
      <c r="J241" s="192">
        <f t="shared" si="20"/>
        <v>0</v>
      </c>
      <c r="K241" s="188" t="s">
        <v>137</v>
      </c>
      <c r="L241" s="60"/>
      <c r="M241" s="193" t="s">
        <v>21</v>
      </c>
      <c r="N241" s="194" t="s">
        <v>44</v>
      </c>
      <c r="O241" s="41"/>
      <c r="P241" s="195">
        <f t="shared" si="21"/>
        <v>0</v>
      </c>
      <c r="Q241" s="195">
        <v>0</v>
      </c>
      <c r="R241" s="195">
        <f t="shared" si="22"/>
        <v>0</v>
      </c>
      <c r="S241" s="195">
        <v>2.0000000000000001E-4</v>
      </c>
      <c r="T241" s="196">
        <f t="shared" si="23"/>
        <v>6.0000000000000006E-4</v>
      </c>
      <c r="AR241" s="23" t="s">
        <v>273</v>
      </c>
      <c r="AT241" s="23" t="s">
        <v>133</v>
      </c>
      <c r="AU241" s="23" t="s">
        <v>85</v>
      </c>
      <c r="AY241" s="23" t="s">
        <v>129</v>
      </c>
      <c r="BE241" s="197">
        <f t="shared" si="24"/>
        <v>0</v>
      </c>
      <c r="BF241" s="197">
        <f t="shared" si="25"/>
        <v>0</v>
      </c>
      <c r="BG241" s="197">
        <f t="shared" si="26"/>
        <v>0</v>
      </c>
      <c r="BH241" s="197">
        <f t="shared" si="27"/>
        <v>0</v>
      </c>
      <c r="BI241" s="197">
        <f t="shared" si="28"/>
        <v>0</v>
      </c>
      <c r="BJ241" s="23" t="s">
        <v>78</v>
      </c>
      <c r="BK241" s="197">
        <f t="shared" si="29"/>
        <v>0</v>
      </c>
      <c r="BL241" s="23" t="s">
        <v>273</v>
      </c>
      <c r="BM241" s="23" t="s">
        <v>596</v>
      </c>
    </row>
    <row r="242" spans="2:65" s="1" customFormat="1" ht="25.5" customHeight="1">
      <c r="B242" s="40"/>
      <c r="C242" s="186" t="s">
        <v>597</v>
      </c>
      <c r="D242" s="186" t="s">
        <v>133</v>
      </c>
      <c r="E242" s="187" t="s">
        <v>598</v>
      </c>
      <c r="F242" s="188" t="s">
        <v>599</v>
      </c>
      <c r="G242" s="189" t="s">
        <v>136</v>
      </c>
      <c r="H242" s="190">
        <v>3</v>
      </c>
      <c r="I242" s="191"/>
      <c r="J242" s="192">
        <f t="shared" si="20"/>
        <v>0</v>
      </c>
      <c r="K242" s="188" t="s">
        <v>137</v>
      </c>
      <c r="L242" s="60"/>
      <c r="M242" s="193" t="s">
        <v>21</v>
      </c>
      <c r="N242" s="194" t="s">
        <v>44</v>
      </c>
      <c r="O242" s="41"/>
      <c r="P242" s="195">
        <f t="shared" si="21"/>
        <v>0</v>
      </c>
      <c r="Q242" s="195">
        <v>0</v>
      </c>
      <c r="R242" s="195">
        <f t="shared" si="22"/>
        <v>0</v>
      </c>
      <c r="S242" s="195">
        <v>0</v>
      </c>
      <c r="T242" s="196">
        <f t="shared" si="23"/>
        <v>0</v>
      </c>
      <c r="AR242" s="23" t="s">
        <v>273</v>
      </c>
      <c r="AT242" s="23" t="s">
        <v>133</v>
      </c>
      <c r="AU242" s="23" t="s">
        <v>85</v>
      </c>
      <c r="AY242" s="23" t="s">
        <v>129</v>
      </c>
      <c r="BE242" s="197">
        <f t="shared" si="24"/>
        <v>0</v>
      </c>
      <c r="BF242" s="197">
        <f t="shared" si="25"/>
        <v>0</v>
      </c>
      <c r="BG242" s="197">
        <f t="shared" si="26"/>
        <v>0</v>
      </c>
      <c r="BH242" s="197">
        <f t="shared" si="27"/>
        <v>0</v>
      </c>
      <c r="BI242" s="197">
        <f t="shared" si="28"/>
        <v>0</v>
      </c>
      <c r="BJ242" s="23" t="s">
        <v>78</v>
      </c>
      <c r="BK242" s="197">
        <f t="shared" si="29"/>
        <v>0</v>
      </c>
      <c r="BL242" s="23" t="s">
        <v>273</v>
      </c>
      <c r="BM242" s="23" t="s">
        <v>600</v>
      </c>
    </row>
    <row r="243" spans="2:65" s="1" customFormat="1" ht="25.5" customHeight="1">
      <c r="B243" s="40"/>
      <c r="C243" s="198" t="s">
        <v>601</v>
      </c>
      <c r="D243" s="198" t="s">
        <v>141</v>
      </c>
      <c r="E243" s="199" t="s">
        <v>602</v>
      </c>
      <c r="F243" s="200" t="s">
        <v>603</v>
      </c>
      <c r="G243" s="201" t="s">
        <v>136</v>
      </c>
      <c r="H243" s="202">
        <v>3</v>
      </c>
      <c r="I243" s="203"/>
      <c r="J243" s="204">
        <f t="shared" si="20"/>
        <v>0</v>
      </c>
      <c r="K243" s="200" t="s">
        <v>137</v>
      </c>
      <c r="L243" s="205"/>
      <c r="M243" s="206" t="s">
        <v>21</v>
      </c>
      <c r="N243" s="207" t="s">
        <v>44</v>
      </c>
      <c r="O243" s="41"/>
      <c r="P243" s="195">
        <f t="shared" si="21"/>
        <v>0</v>
      </c>
      <c r="Q243" s="195">
        <v>5.5999999999999999E-3</v>
      </c>
      <c r="R243" s="195">
        <f t="shared" si="22"/>
        <v>1.6799999999999999E-2</v>
      </c>
      <c r="S243" s="195">
        <v>0</v>
      </c>
      <c r="T243" s="196">
        <f t="shared" si="23"/>
        <v>0</v>
      </c>
      <c r="AR243" s="23" t="s">
        <v>330</v>
      </c>
      <c r="AT243" s="23" t="s">
        <v>141</v>
      </c>
      <c r="AU243" s="23" t="s">
        <v>85</v>
      </c>
      <c r="AY243" s="23" t="s">
        <v>129</v>
      </c>
      <c r="BE243" s="197">
        <f t="shared" si="24"/>
        <v>0</v>
      </c>
      <c r="BF243" s="197">
        <f t="shared" si="25"/>
        <v>0</v>
      </c>
      <c r="BG243" s="197">
        <f t="shared" si="26"/>
        <v>0</v>
      </c>
      <c r="BH243" s="197">
        <f t="shared" si="27"/>
        <v>0</v>
      </c>
      <c r="BI243" s="197">
        <f t="shared" si="28"/>
        <v>0</v>
      </c>
      <c r="BJ243" s="23" t="s">
        <v>78</v>
      </c>
      <c r="BK243" s="197">
        <f t="shared" si="29"/>
        <v>0</v>
      </c>
      <c r="BL243" s="23" t="s">
        <v>273</v>
      </c>
      <c r="BM243" s="23" t="s">
        <v>604</v>
      </c>
    </row>
    <row r="244" spans="2:65" s="1" customFormat="1" ht="25.5" customHeight="1">
      <c r="B244" s="40"/>
      <c r="C244" s="186" t="s">
        <v>9</v>
      </c>
      <c r="D244" s="186" t="s">
        <v>133</v>
      </c>
      <c r="E244" s="187" t="s">
        <v>605</v>
      </c>
      <c r="F244" s="188" t="s">
        <v>606</v>
      </c>
      <c r="G244" s="189" t="s">
        <v>136</v>
      </c>
      <c r="H244" s="190">
        <v>7</v>
      </c>
      <c r="I244" s="191"/>
      <c r="J244" s="192">
        <f t="shared" si="20"/>
        <v>0</v>
      </c>
      <c r="K244" s="188" t="s">
        <v>137</v>
      </c>
      <c r="L244" s="60"/>
      <c r="M244" s="193" t="s">
        <v>21</v>
      </c>
      <c r="N244" s="194" t="s">
        <v>44</v>
      </c>
      <c r="O244" s="41"/>
      <c r="P244" s="195">
        <f t="shared" si="21"/>
        <v>0</v>
      </c>
      <c r="Q244" s="195">
        <v>0</v>
      </c>
      <c r="R244" s="195">
        <f t="shared" si="22"/>
        <v>0</v>
      </c>
      <c r="S244" s="195">
        <v>0</v>
      </c>
      <c r="T244" s="196">
        <f t="shared" si="23"/>
        <v>0</v>
      </c>
      <c r="AR244" s="23" t="s">
        <v>273</v>
      </c>
      <c r="AT244" s="23" t="s">
        <v>133</v>
      </c>
      <c r="AU244" s="23" t="s">
        <v>85</v>
      </c>
      <c r="AY244" s="23" t="s">
        <v>129</v>
      </c>
      <c r="BE244" s="197">
        <f t="shared" si="24"/>
        <v>0</v>
      </c>
      <c r="BF244" s="197">
        <f t="shared" si="25"/>
        <v>0</v>
      </c>
      <c r="BG244" s="197">
        <f t="shared" si="26"/>
        <v>0</v>
      </c>
      <c r="BH244" s="197">
        <f t="shared" si="27"/>
        <v>0</v>
      </c>
      <c r="BI244" s="197">
        <f t="shared" si="28"/>
        <v>0</v>
      </c>
      <c r="BJ244" s="23" t="s">
        <v>78</v>
      </c>
      <c r="BK244" s="197">
        <f t="shared" si="29"/>
        <v>0</v>
      </c>
      <c r="BL244" s="23" t="s">
        <v>273</v>
      </c>
      <c r="BM244" s="23" t="s">
        <v>607</v>
      </c>
    </row>
    <row r="245" spans="2:65" s="1" customFormat="1" ht="16.5" customHeight="1">
      <c r="B245" s="40"/>
      <c r="C245" s="186" t="s">
        <v>608</v>
      </c>
      <c r="D245" s="186" t="s">
        <v>133</v>
      </c>
      <c r="E245" s="187" t="s">
        <v>609</v>
      </c>
      <c r="F245" s="188" t="s">
        <v>610</v>
      </c>
      <c r="G245" s="189" t="s">
        <v>259</v>
      </c>
      <c r="H245" s="190">
        <v>1</v>
      </c>
      <c r="I245" s="191"/>
      <c r="J245" s="192">
        <f t="shared" si="20"/>
        <v>0</v>
      </c>
      <c r="K245" s="188" t="s">
        <v>137</v>
      </c>
      <c r="L245" s="60"/>
      <c r="M245" s="193" t="s">
        <v>21</v>
      </c>
      <c r="N245" s="194" t="s">
        <v>44</v>
      </c>
      <c r="O245" s="41"/>
      <c r="P245" s="195">
        <f t="shared" si="21"/>
        <v>0</v>
      </c>
      <c r="Q245" s="195">
        <v>0</v>
      </c>
      <c r="R245" s="195">
        <f t="shared" si="22"/>
        <v>0</v>
      </c>
      <c r="S245" s="195">
        <v>0</v>
      </c>
      <c r="T245" s="196">
        <f t="shared" si="23"/>
        <v>0</v>
      </c>
      <c r="AR245" s="23" t="s">
        <v>273</v>
      </c>
      <c r="AT245" s="23" t="s">
        <v>133</v>
      </c>
      <c r="AU245" s="23" t="s">
        <v>85</v>
      </c>
      <c r="AY245" s="23" t="s">
        <v>129</v>
      </c>
      <c r="BE245" s="197">
        <f t="shared" si="24"/>
        <v>0</v>
      </c>
      <c r="BF245" s="197">
        <f t="shared" si="25"/>
        <v>0</v>
      </c>
      <c r="BG245" s="197">
        <f t="shared" si="26"/>
        <v>0</v>
      </c>
      <c r="BH245" s="197">
        <f t="shared" si="27"/>
        <v>0</v>
      </c>
      <c r="BI245" s="197">
        <f t="shared" si="28"/>
        <v>0</v>
      </c>
      <c r="BJ245" s="23" t="s">
        <v>78</v>
      </c>
      <c r="BK245" s="197">
        <f t="shared" si="29"/>
        <v>0</v>
      </c>
      <c r="BL245" s="23" t="s">
        <v>273</v>
      </c>
      <c r="BM245" s="23" t="s">
        <v>611</v>
      </c>
    </row>
    <row r="246" spans="2:65" s="1" customFormat="1" ht="16.5" customHeight="1">
      <c r="B246" s="40"/>
      <c r="C246" s="186" t="s">
        <v>612</v>
      </c>
      <c r="D246" s="186" t="s">
        <v>133</v>
      </c>
      <c r="E246" s="187" t="s">
        <v>613</v>
      </c>
      <c r="F246" s="188" t="s">
        <v>479</v>
      </c>
      <c r="G246" s="189" t="s">
        <v>259</v>
      </c>
      <c r="H246" s="190">
        <v>1</v>
      </c>
      <c r="I246" s="191"/>
      <c r="J246" s="192">
        <f t="shared" si="20"/>
        <v>0</v>
      </c>
      <c r="K246" s="188" t="s">
        <v>137</v>
      </c>
      <c r="L246" s="60"/>
      <c r="M246" s="193" t="s">
        <v>21</v>
      </c>
      <c r="N246" s="194" t="s">
        <v>44</v>
      </c>
      <c r="O246" s="41"/>
      <c r="P246" s="195">
        <f t="shared" si="21"/>
        <v>0</v>
      </c>
      <c r="Q246" s="195">
        <v>0</v>
      </c>
      <c r="R246" s="195">
        <f t="shared" si="22"/>
        <v>0</v>
      </c>
      <c r="S246" s="195">
        <v>0</v>
      </c>
      <c r="T246" s="196">
        <f t="shared" si="23"/>
        <v>0</v>
      </c>
      <c r="AR246" s="23" t="s">
        <v>273</v>
      </c>
      <c r="AT246" s="23" t="s">
        <v>133</v>
      </c>
      <c r="AU246" s="23" t="s">
        <v>85</v>
      </c>
      <c r="AY246" s="23" t="s">
        <v>129</v>
      </c>
      <c r="BE246" s="197">
        <f t="shared" si="24"/>
        <v>0</v>
      </c>
      <c r="BF246" s="197">
        <f t="shared" si="25"/>
        <v>0</v>
      </c>
      <c r="BG246" s="197">
        <f t="shared" si="26"/>
        <v>0</v>
      </c>
      <c r="BH246" s="197">
        <f t="shared" si="27"/>
        <v>0</v>
      </c>
      <c r="BI246" s="197">
        <f t="shared" si="28"/>
        <v>0</v>
      </c>
      <c r="BJ246" s="23" t="s">
        <v>78</v>
      </c>
      <c r="BK246" s="197">
        <f t="shared" si="29"/>
        <v>0</v>
      </c>
      <c r="BL246" s="23" t="s">
        <v>273</v>
      </c>
      <c r="BM246" s="23" t="s">
        <v>614</v>
      </c>
    </row>
    <row r="247" spans="2:65" s="10" customFormat="1" ht="29.85" customHeight="1">
      <c r="B247" s="170"/>
      <c r="C247" s="171"/>
      <c r="D247" s="172" t="s">
        <v>72</v>
      </c>
      <c r="E247" s="184" t="s">
        <v>615</v>
      </c>
      <c r="F247" s="184" t="s">
        <v>616</v>
      </c>
      <c r="G247" s="171"/>
      <c r="H247" s="171"/>
      <c r="I247" s="174"/>
      <c r="J247" s="185">
        <f>BK247</f>
        <v>0</v>
      </c>
      <c r="K247" s="171"/>
      <c r="L247" s="176"/>
      <c r="M247" s="177"/>
      <c r="N247" s="178"/>
      <c r="O247" s="178"/>
      <c r="P247" s="179">
        <f>SUM(P248:P256)</f>
        <v>0</v>
      </c>
      <c r="Q247" s="178"/>
      <c r="R247" s="179">
        <f>SUM(R248:R256)</f>
        <v>0.80685585000000004</v>
      </c>
      <c r="S247" s="178"/>
      <c r="T247" s="180">
        <f>SUM(T248:T256)</f>
        <v>0.61042549999999995</v>
      </c>
      <c r="AR247" s="181" t="s">
        <v>85</v>
      </c>
      <c r="AT247" s="182" t="s">
        <v>72</v>
      </c>
      <c r="AU247" s="182" t="s">
        <v>78</v>
      </c>
      <c r="AY247" s="181" t="s">
        <v>129</v>
      </c>
      <c r="BK247" s="183">
        <f>SUM(BK248:BK256)</f>
        <v>0</v>
      </c>
    </row>
    <row r="248" spans="2:65" s="1" customFormat="1" ht="16.5" customHeight="1">
      <c r="B248" s="40"/>
      <c r="C248" s="186" t="s">
        <v>617</v>
      </c>
      <c r="D248" s="186" t="s">
        <v>133</v>
      </c>
      <c r="E248" s="187" t="s">
        <v>618</v>
      </c>
      <c r="F248" s="188" t="s">
        <v>619</v>
      </c>
      <c r="G248" s="189" t="s">
        <v>161</v>
      </c>
      <c r="H248" s="190">
        <v>6.05</v>
      </c>
      <c r="I248" s="191"/>
      <c r="J248" s="192">
        <f>ROUND(I248*H248,2)</f>
        <v>0</v>
      </c>
      <c r="K248" s="188" t="s">
        <v>137</v>
      </c>
      <c r="L248" s="60"/>
      <c r="M248" s="193" t="s">
        <v>21</v>
      </c>
      <c r="N248" s="194" t="s">
        <v>44</v>
      </c>
      <c r="O248" s="41"/>
      <c r="P248" s="195">
        <f>O248*H248</f>
        <v>0</v>
      </c>
      <c r="Q248" s="195">
        <v>4.5359999999999998E-2</v>
      </c>
      <c r="R248" s="195">
        <f>Q248*H248</f>
        <v>0.27442799999999995</v>
      </c>
      <c r="S248" s="195">
        <v>0</v>
      </c>
      <c r="T248" s="196">
        <f>S248*H248</f>
        <v>0</v>
      </c>
      <c r="AR248" s="23" t="s">
        <v>273</v>
      </c>
      <c r="AT248" s="23" t="s">
        <v>133</v>
      </c>
      <c r="AU248" s="23" t="s">
        <v>85</v>
      </c>
      <c r="AY248" s="23" t="s">
        <v>129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23" t="s">
        <v>78</v>
      </c>
      <c r="BK248" s="197">
        <f>ROUND(I248*H248,2)</f>
        <v>0</v>
      </c>
      <c r="BL248" s="23" t="s">
        <v>273</v>
      </c>
      <c r="BM248" s="23" t="s">
        <v>620</v>
      </c>
    </row>
    <row r="249" spans="2:65" s="11" customFormat="1">
      <c r="B249" s="208"/>
      <c r="C249" s="209"/>
      <c r="D249" s="210" t="s">
        <v>147</v>
      </c>
      <c r="E249" s="211" t="s">
        <v>21</v>
      </c>
      <c r="F249" s="212" t="s">
        <v>621</v>
      </c>
      <c r="G249" s="209"/>
      <c r="H249" s="213">
        <v>6.05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147</v>
      </c>
      <c r="AU249" s="219" t="s">
        <v>85</v>
      </c>
      <c r="AV249" s="11" t="s">
        <v>85</v>
      </c>
      <c r="AW249" s="11" t="s">
        <v>37</v>
      </c>
      <c r="AX249" s="11" t="s">
        <v>78</v>
      </c>
      <c r="AY249" s="219" t="s">
        <v>129</v>
      </c>
    </row>
    <row r="250" spans="2:65" s="1" customFormat="1" ht="25.5" customHeight="1">
      <c r="B250" s="40"/>
      <c r="C250" s="186" t="s">
        <v>622</v>
      </c>
      <c r="D250" s="186" t="s">
        <v>133</v>
      </c>
      <c r="E250" s="187" t="s">
        <v>623</v>
      </c>
      <c r="F250" s="188" t="s">
        <v>624</v>
      </c>
      <c r="G250" s="189" t="s">
        <v>161</v>
      </c>
      <c r="H250" s="190">
        <v>19.225999999999999</v>
      </c>
      <c r="I250" s="191"/>
      <c r="J250" s="192">
        <f>ROUND(I250*H250,2)</f>
        <v>0</v>
      </c>
      <c r="K250" s="188" t="s">
        <v>137</v>
      </c>
      <c r="L250" s="60"/>
      <c r="M250" s="193" t="s">
        <v>21</v>
      </c>
      <c r="N250" s="194" t="s">
        <v>44</v>
      </c>
      <c r="O250" s="41"/>
      <c r="P250" s="195">
        <f>O250*H250</f>
        <v>0</v>
      </c>
      <c r="Q250" s="195">
        <v>0</v>
      </c>
      <c r="R250" s="195">
        <f>Q250*H250</f>
        <v>0</v>
      </c>
      <c r="S250" s="195">
        <v>3.175E-2</v>
      </c>
      <c r="T250" s="196">
        <f>S250*H250</f>
        <v>0.61042549999999995</v>
      </c>
      <c r="AR250" s="23" t="s">
        <v>273</v>
      </c>
      <c r="AT250" s="23" t="s">
        <v>133</v>
      </c>
      <c r="AU250" s="23" t="s">
        <v>85</v>
      </c>
      <c r="AY250" s="23" t="s">
        <v>129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23" t="s">
        <v>78</v>
      </c>
      <c r="BK250" s="197">
        <f>ROUND(I250*H250,2)</f>
        <v>0</v>
      </c>
      <c r="BL250" s="23" t="s">
        <v>273</v>
      </c>
      <c r="BM250" s="23" t="s">
        <v>625</v>
      </c>
    </row>
    <row r="251" spans="2:65" s="11" customFormat="1">
      <c r="B251" s="208"/>
      <c r="C251" s="209"/>
      <c r="D251" s="210" t="s">
        <v>147</v>
      </c>
      <c r="E251" s="211" t="s">
        <v>21</v>
      </c>
      <c r="F251" s="212" t="s">
        <v>626</v>
      </c>
      <c r="G251" s="209"/>
      <c r="H251" s="213">
        <v>26.712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147</v>
      </c>
      <c r="AU251" s="219" t="s">
        <v>85</v>
      </c>
      <c r="AV251" s="11" t="s">
        <v>85</v>
      </c>
      <c r="AW251" s="11" t="s">
        <v>37</v>
      </c>
      <c r="AX251" s="11" t="s">
        <v>73</v>
      </c>
      <c r="AY251" s="219" t="s">
        <v>129</v>
      </c>
    </row>
    <row r="252" spans="2:65" s="11" customFormat="1">
      <c r="B252" s="208"/>
      <c r="C252" s="209"/>
      <c r="D252" s="210" t="s">
        <v>147</v>
      </c>
      <c r="E252" s="211" t="s">
        <v>21</v>
      </c>
      <c r="F252" s="212" t="s">
        <v>627</v>
      </c>
      <c r="G252" s="209"/>
      <c r="H252" s="213">
        <v>-7.4859999999999998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147</v>
      </c>
      <c r="AU252" s="219" t="s">
        <v>85</v>
      </c>
      <c r="AV252" s="11" t="s">
        <v>85</v>
      </c>
      <c r="AW252" s="11" t="s">
        <v>37</v>
      </c>
      <c r="AX252" s="11" t="s">
        <v>73</v>
      </c>
      <c r="AY252" s="219" t="s">
        <v>129</v>
      </c>
    </row>
    <row r="253" spans="2:65" s="12" customFormat="1">
      <c r="B253" s="220"/>
      <c r="C253" s="221"/>
      <c r="D253" s="210" t="s">
        <v>147</v>
      </c>
      <c r="E253" s="222" t="s">
        <v>21</v>
      </c>
      <c r="F253" s="223" t="s">
        <v>165</v>
      </c>
      <c r="G253" s="221"/>
      <c r="H253" s="224">
        <v>19.225999999999999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147</v>
      </c>
      <c r="AU253" s="230" t="s">
        <v>85</v>
      </c>
      <c r="AV253" s="12" t="s">
        <v>138</v>
      </c>
      <c r="AW253" s="12" t="s">
        <v>37</v>
      </c>
      <c r="AX253" s="12" t="s">
        <v>78</v>
      </c>
      <c r="AY253" s="230" t="s">
        <v>129</v>
      </c>
    </row>
    <row r="254" spans="2:65" s="1" customFormat="1" ht="38.25" customHeight="1">
      <c r="B254" s="40"/>
      <c r="C254" s="186" t="s">
        <v>628</v>
      </c>
      <c r="D254" s="186" t="s">
        <v>133</v>
      </c>
      <c r="E254" s="187" t="s">
        <v>629</v>
      </c>
      <c r="F254" s="188" t="s">
        <v>630</v>
      </c>
      <c r="G254" s="189" t="s">
        <v>161</v>
      </c>
      <c r="H254" s="190">
        <v>3.24</v>
      </c>
      <c r="I254" s="191"/>
      <c r="J254" s="192">
        <f>ROUND(I254*H254,2)</f>
        <v>0</v>
      </c>
      <c r="K254" s="188" t="s">
        <v>137</v>
      </c>
      <c r="L254" s="60"/>
      <c r="M254" s="193" t="s">
        <v>21</v>
      </c>
      <c r="N254" s="194" t="s">
        <v>44</v>
      </c>
      <c r="O254" s="41"/>
      <c r="P254" s="195">
        <f>O254*H254</f>
        <v>0</v>
      </c>
      <c r="Q254" s="195">
        <v>1.5740000000000001E-2</v>
      </c>
      <c r="R254" s="195">
        <f>Q254*H254</f>
        <v>5.0997600000000004E-2</v>
      </c>
      <c r="S254" s="195">
        <v>0</v>
      </c>
      <c r="T254" s="196">
        <f>S254*H254</f>
        <v>0</v>
      </c>
      <c r="AR254" s="23" t="s">
        <v>273</v>
      </c>
      <c r="AT254" s="23" t="s">
        <v>133</v>
      </c>
      <c r="AU254" s="23" t="s">
        <v>85</v>
      </c>
      <c r="AY254" s="23" t="s">
        <v>129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23" t="s">
        <v>78</v>
      </c>
      <c r="BK254" s="197">
        <f>ROUND(I254*H254,2)</f>
        <v>0</v>
      </c>
      <c r="BL254" s="23" t="s">
        <v>273</v>
      </c>
      <c r="BM254" s="23" t="s">
        <v>631</v>
      </c>
    </row>
    <row r="255" spans="2:65" s="11" customFormat="1">
      <c r="B255" s="208"/>
      <c r="C255" s="209"/>
      <c r="D255" s="210" t="s">
        <v>147</v>
      </c>
      <c r="E255" s="211" t="s">
        <v>21</v>
      </c>
      <c r="F255" s="212" t="s">
        <v>632</v>
      </c>
      <c r="G255" s="209"/>
      <c r="H255" s="213">
        <v>3.24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147</v>
      </c>
      <c r="AU255" s="219" t="s">
        <v>85</v>
      </c>
      <c r="AV255" s="11" t="s">
        <v>85</v>
      </c>
      <c r="AW255" s="11" t="s">
        <v>37</v>
      </c>
      <c r="AX255" s="11" t="s">
        <v>78</v>
      </c>
      <c r="AY255" s="219" t="s">
        <v>129</v>
      </c>
    </row>
    <row r="256" spans="2:65" s="1" customFormat="1" ht="38.25" customHeight="1">
      <c r="B256" s="40"/>
      <c r="C256" s="186" t="s">
        <v>633</v>
      </c>
      <c r="D256" s="186" t="s">
        <v>133</v>
      </c>
      <c r="E256" s="187" t="s">
        <v>634</v>
      </c>
      <c r="F256" s="188" t="s">
        <v>635</v>
      </c>
      <c r="G256" s="189" t="s">
        <v>161</v>
      </c>
      <c r="H256" s="190">
        <v>30.567</v>
      </c>
      <c r="I256" s="191"/>
      <c r="J256" s="192">
        <f>ROUND(I256*H256,2)</f>
        <v>0</v>
      </c>
      <c r="K256" s="188" t="s">
        <v>137</v>
      </c>
      <c r="L256" s="60"/>
      <c r="M256" s="193" t="s">
        <v>21</v>
      </c>
      <c r="N256" s="194" t="s">
        <v>44</v>
      </c>
      <c r="O256" s="41"/>
      <c r="P256" s="195">
        <f>O256*H256</f>
        <v>0</v>
      </c>
      <c r="Q256" s="195">
        <v>1.575E-2</v>
      </c>
      <c r="R256" s="195">
        <f>Q256*H256</f>
        <v>0.48143025</v>
      </c>
      <c r="S256" s="195">
        <v>0</v>
      </c>
      <c r="T256" s="196">
        <f>S256*H256</f>
        <v>0</v>
      </c>
      <c r="AR256" s="23" t="s">
        <v>273</v>
      </c>
      <c r="AT256" s="23" t="s">
        <v>133</v>
      </c>
      <c r="AU256" s="23" t="s">
        <v>85</v>
      </c>
      <c r="AY256" s="23" t="s">
        <v>129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23" t="s">
        <v>78</v>
      </c>
      <c r="BK256" s="197">
        <f>ROUND(I256*H256,2)</f>
        <v>0</v>
      </c>
      <c r="BL256" s="23" t="s">
        <v>273</v>
      </c>
      <c r="BM256" s="23" t="s">
        <v>636</v>
      </c>
    </row>
    <row r="257" spans="2:65" s="10" customFormat="1" ht="29.85" customHeight="1">
      <c r="B257" s="170"/>
      <c r="C257" s="171"/>
      <c r="D257" s="172" t="s">
        <v>72</v>
      </c>
      <c r="E257" s="184" t="s">
        <v>637</v>
      </c>
      <c r="F257" s="184" t="s">
        <v>638</v>
      </c>
      <c r="G257" s="171"/>
      <c r="H257" s="171"/>
      <c r="I257" s="174"/>
      <c r="J257" s="185">
        <f>BK257</f>
        <v>0</v>
      </c>
      <c r="K257" s="171"/>
      <c r="L257" s="176"/>
      <c r="M257" s="177"/>
      <c r="N257" s="178"/>
      <c r="O257" s="178"/>
      <c r="P257" s="179">
        <f>SUM(P258:P265)</f>
        <v>0</v>
      </c>
      <c r="Q257" s="178"/>
      <c r="R257" s="179">
        <f>SUM(R258:R265)</f>
        <v>8.5500000000000007E-2</v>
      </c>
      <c r="S257" s="178"/>
      <c r="T257" s="180">
        <f>SUM(T258:T265)</f>
        <v>0.26280000000000003</v>
      </c>
      <c r="AR257" s="181" t="s">
        <v>85</v>
      </c>
      <c r="AT257" s="182" t="s">
        <v>72</v>
      </c>
      <c r="AU257" s="182" t="s">
        <v>78</v>
      </c>
      <c r="AY257" s="181" t="s">
        <v>129</v>
      </c>
      <c r="BK257" s="183">
        <f>SUM(BK258:BK265)</f>
        <v>0</v>
      </c>
    </row>
    <row r="258" spans="2:65" s="1" customFormat="1" ht="16.5" customHeight="1">
      <c r="B258" s="40"/>
      <c r="C258" s="186" t="s">
        <v>145</v>
      </c>
      <c r="D258" s="186" t="s">
        <v>133</v>
      </c>
      <c r="E258" s="187" t="s">
        <v>639</v>
      </c>
      <c r="F258" s="188" t="s">
        <v>640</v>
      </c>
      <c r="G258" s="189" t="s">
        <v>161</v>
      </c>
      <c r="H258" s="190">
        <v>10</v>
      </c>
      <c r="I258" s="191"/>
      <c r="J258" s="192">
        <f t="shared" ref="J258:J265" si="30">ROUND(I258*H258,2)</f>
        <v>0</v>
      </c>
      <c r="K258" s="188" t="s">
        <v>137</v>
      </c>
      <c r="L258" s="60"/>
      <c r="M258" s="193" t="s">
        <v>21</v>
      </c>
      <c r="N258" s="194" t="s">
        <v>44</v>
      </c>
      <c r="O258" s="41"/>
      <c r="P258" s="195">
        <f t="shared" ref="P258:P265" si="31">O258*H258</f>
        <v>0</v>
      </c>
      <c r="Q258" s="195">
        <v>0</v>
      </c>
      <c r="R258" s="195">
        <f t="shared" ref="R258:R265" si="32">Q258*H258</f>
        <v>0</v>
      </c>
      <c r="S258" s="195">
        <v>1.098E-2</v>
      </c>
      <c r="T258" s="196">
        <f t="shared" ref="T258:T265" si="33">S258*H258</f>
        <v>0.10980000000000001</v>
      </c>
      <c r="AR258" s="23" t="s">
        <v>273</v>
      </c>
      <c r="AT258" s="23" t="s">
        <v>133</v>
      </c>
      <c r="AU258" s="23" t="s">
        <v>85</v>
      </c>
      <c r="AY258" s="23" t="s">
        <v>129</v>
      </c>
      <c r="BE258" s="197">
        <f t="shared" ref="BE258:BE265" si="34">IF(N258="základní",J258,0)</f>
        <v>0</v>
      </c>
      <c r="BF258" s="197">
        <f t="shared" ref="BF258:BF265" si="35">IF(N258="snížená",J258,0)</f>
        <v>0</v>
      </c>
      <c r="BG258" s="197">
        <f t="shared" ref="BG258:BG265" si="36">IF(N258="zákl. přenesená",J258,0)</f>
        <v>0</v>
      </c>
      <c r="BH258" s="197">
        <f t="shared" ref="BH258:BH265" si="37">IF(N258="sníž. přenesená",J258,0)</f>
        <v>0</v>
      </c>
      <c r="BI258" s="197">
        <f t="shared" ref="BI258:BI265" si="38">IF(N258="nulová",J258,0)</f>
        <v>0</v>
      </c>
      <c r="BJ258" s="23" t="s">
        <v>78</v>
      </c>
      <c r="BK258" s="197">
        <f t="shared" ref="BK258:BK265" si="39">ROUND(I258*H258,2)</f>
        <v>0</v>
      </c>
      <c r="BL258" s="23" t="s">
        <v>273</v>
      </c>
      <c r="BM258" s="23" t="s">
        <v>641</v>
      </c>
    </row>
    <row r="259" spans="2:65" s="1" customFormat="1" ht="25.5" customHeight="1">
      <c r="B259" s="40"/>
      <c r="C259" s="186" t="s">
        <v>642</v>
      </c>
      <c r="D259" s="186" t="s">
        <v>133</v>
      </c>
      <c r="E259" s="187" t="s">
        <v>643</v>
      </c>
      <c r="F259" s="188" t="s">
        <v>644</v>
      </c>
      <c r="G259" s="189" t="s">
        <v>136</v>
      </c>
      <c r="H259" s="190">
        <v>5</v>
      </c>
      <c r="I259" s="191"/>
      <c r="J259" s="192">
        <f t="shared" si="30"/>
        <v>0</v>
      </c>
      <c r="K259" s="188" t="s">
        <v>137</v>
      </c>
      <c r="L259" s="60"/>
      <c r="M259" s="193" t="s">
        <v>21</v>
      </c>
      <c r="N259" s="194" t="s">
        <v>44</v>
      </c>
      <c r="O259" s="41"/>
      <c r="P259" s="195">
        <f t="shared" si="31"/>
        <v>0</v>
      </c>
      <c r="Q259" s="195">
        <v>0</v>
      </c>
      <c r="R259" s="195">
        <f t="shared" si="32"/>
        <v>0</v>
      </c>
      <c r="S259" s="195">
        <v>0</v>
      </c>
      <c r="T259" s="196">
        <f t="shared" si="33"/>
        <v>0</v>
      </c>
      <c r="AR259" s="23" t="s">
        <v>273</v>
      </c>
      <c r="AT259" s="23" t="s">
        <v>133</v>
      </c>
      <c r="AU259" s="23" t="s">
        <v>85</v>
      </c>
      <c r="AY259" s="23" t="s">
        <v>129</v>
      </c>
      <c r="BE259" s="197">
        <f t="shared" si="34"/>
        <v>0</v>
      </c>
      <c r="BF259" s="197">
        <f t="shared" si="35"/>
        <v>0</v>
      </c>
      <c r="BG259" s="197">
        <f t="shared" si="36"/>
        <v>0</v>
      </c>
      <c r="BH259" s="197">
        <f t="shared" si="37"/>
        <v>0</v>
      </c>
      <c r="BI259" s="197">
        <f t="shared" si="38"/>
        <v>0</v>
      </c>
      <c r="BJ259" s="23" t="s">
        <v>78</v>
      </c>
      <c r="BK259" s="197">
        <f t="shared" si="39"/>
        <v>0</v>
      </c>
      <c r="BL259" s="23" t="s">
        <v>273</v>
      </c>
      <c r="BM259" s="23" t="s">
        <v>645</v>
      </c>
    </row>
    <row r="260" spans="2:65" s="1" customFormat="1" ht="16.5" customHeight="1">
      <c r="B260" s="40"/>
      <c r="C260" s="198" t="s">
        <v>646</v>
      </c>
      <c r="D260" s="198" t="s">
        <v>141</v>
      </c>
      <c r="E260" s="199" t="s">
        <v>647</v>
      </c>
      <c r="F260" s="200" t="s">
        <v>648</v>
      </c>
      <c r="G260" s="201" t="s">
        <v>136</v>
      </c>
      <c r="H260" s="202">
        <v>1</v>
      </c>
      <c r="I260" s="203"/>
      <c r="J260" s="204">
        <f t="shared" si="30"/>
        <v>0</v>
      </c>
      <c r="K260" s="200" t="s">
        <v>137</v>
      </c>
      <c r="L260" s="205"/>
      <c r="M260" s="206" t="s">
        <v>21</v>
      </c>
      <c r="N260" s="207" t="s">
        <v>44</v>
      </c>
      <c r="O260" s="41"/>
      <c r="P260" s="195">
        <f t="shared" si="31"/>
        <v>0</v>
      </c>
      <c r="Q260" s="195">
        <v>1.55E-2</v>
      </c>
      <c r="R260" s="195">
        <f t="shared" si="32"/>
        <v>1.55E-2</v>
      </c>
      <c r="S260" s="195">
        <v>0</v>
      </c>
      <c r="T260" s="196">
        <f t="shared" si="33"/>
        <v>0</v>
      </c>
      <c r="AR260" s="23" t="s">
        <v>330</v>
      </c>
      <c r="AT260" s="23" t="s">
        <v>141</v>
      </c>
      <c r="AU260" s="23" t="s">
        <v>85</v>
      </c>
      <c r="AY260" s="23" t="s">
        <v>129</v>
      </c>
      <c r="BE260" s="197">
        <f t="shared" si="34"/>
        <v>0</v>
      </c>
      <c r="BF260" s="197">
        <f t="shared" si="35"/>
        <v>0</v>
      </c>
      <c r="BG260" s="197">
        <f t="shared" si="36"/>
        <v>0</v>
      </c>
      <c r="BH260" s="197">
        <f t="shared" si="37"/>
        <v>0</v>
      </c>
      <c r="BI260" s="197">
        <f t="shared" si="38"/>
        <v>0</v>
      </c>
      <c r="BJ260" s="23" t="s">
        <v>78</v>
      </c>
      <c r="BK260" s="197">
        <f t="shared" si="39"/>
        <v>0</v>
      </c>
      <c r="BL260" s="23" t="s">
        <v>273</v>
      </c>
      <c r="BM260" s="23" t="s">
        <v>649</v>
      </c>
    </row>
    <row r="261" spans="2:65" s="1" customFormat="1" ht="16.5" customHeight="1">
      <c r="B261" s="40"/>
      <c r="C261" s="198" t="s">
        <v>650</v>
      </c>
      <c r="D261" s="198" t="s">
        <v>141</v>
      </c>
      <c r="E261" s="199" t="s">
        <v>651</v>
      </c>
      <c r="F261" s="200" t="s">
        <v>652</v>
      </c>
      <c r="G261" s="201" t="s">
        <v>136</v>
      </c>
      <c r="H261" s="202">
        <v>4</v>
      </c>
      <c r="I261" s="203"/>
      <c r="J261" s="204">
        <f t="shared" si="30"/>
        <v>0</v>
      </c>
      <c r="K261" s="200" t="s">
        <v>137</v>
      </c>
      <c r="L261" s="205"/>
      <c r="M261" s="206" t="s">
        <v>21</v>
      </c>
      <c r="N261" s="207" t="s">
        <v>44</v>
      </c>
      <c r="O261" s="41"/>
      <c r="P261" s="195">
        <f t="shared" si="31"/>
        <v>0</v>
      </c>
      <c r="Q261" s="195">
        <v>1.6E-2</v>
      </c>
      <c r="R261" s="195">
        <f t="shared" si="32"/>
        <v>6.4000000000000001E-2</v>
      </c>
      <c r="S261" s="195">
        <v>0</v>
      </c>
      <c r="T261" s="196">
        <f t="shared" si="33"/>
        <v>0</v>
      </c>
      <c r="AR261" s="23" t="s">
        <v>330</v>
      </c>
      <c r="AT261" s="23" t="s">
        <v>141</v>
      </c>
      <c r="AU261" s="23" t="s">
        <v>85</v>
      </c>
      <c r="AY261" s="23" t="s">
        <v>129</v>
      </c>
      <c r="BE261" s="197">
        <f t="shared" si="34"/>
        <v>0</v>
      </c>
      <c r="BF261" s="197">
        <f t="shared" si="35"/>
        <v>0</v>
      </c>
      <c r="BG261" s="197">
        <f t="shared" si="36"/>
        <v>0</v>
      </c>
      <c r="BH261" s="197">
        <f t="shared" si="37"/>
        <v>0</v>
      </c>
      <c r="BI261" s="197">
        <f t="shared" si="38"/>
        <v>0</v>
      </c>
      <c r="BJ261" s="23" t="s">
        <v>78</v>
      </c>
      <c r="BK261" s="197">
        <f t="shared" si="39"/>
        <v>0</v>
      </c>
      <c r="BL261" s="23" t="s">
        <v>273</v>
      </c>
      <c r="BM261" s="23" t="s">
        <v>653</v>
      </c>
    </row>
    <row r="262" spans="2:65" s="1" customFormat="1" ht="16.5" customHeight="1">
      <c r="B262" s="40"/>
      <c r="C262" s="186" t="s">
        <v>654</v>
      </c>
      <c r="D262" s="186" t="s">
        <v>133</v>
      </c>
      <c r="E262" s="187" t="s">
        <v>655</v>
      </c>
      <c r="F262" s="188" t="s">
        <v>656</v>
      </c>
      <c r="G262" s="189" t="s">
        <v>136</v>
      </c>
      <c r="H262" s="190">
        <v>5</v>
      </c>
      <c r="I262" s="191"/>
      <c r="J262" s="192">
        <f t="shared" si="30"/>
        <v>0</v>
      </c>
      <c r="K262" s="188" t="s">
        <v>137</v>
      </c>
      <c r="L262" s="60"/>
      <c r="M262" s="193" t="s">
        <v>21</v>
      </c>
      <c r="N262" s="194" t="s">
        <v>44</v>
      </c>
      <c r="O262" s="41"/>
      <c r="P262" s="195">
        <f t="shared" si="31"/>
        <v>0</v>
      </c>
      <c r="Q262" s="195">
        <v>0</v>
      </c>
      <c r="R262" s="195">
        <f t="shared" si="32"/>
        <v>0</v>
      </c>
      <c r="S262" s="195">
        <v>0</v>
      </c>
      <c r="T262" s="196">
        <f t="shared" si="33"/>
        <v>0</v>
      </c>
      <c r="AR262" s="23" t="s">
        <v>273</v>
      </c>
      <c r="AT262" s="23" t="s">
        <v>133</v>
      </c>
      <c r="AU262" s="23" t="s">
        <v>85</v>
      </c>
      <c r="AY262" s="23" t="s">
        <v>129</v>
      </c>
      <c r="BE262" s="197">
        <f t="shared" si="34"/>
        <v>0</v>
      </c>
      <c r="BF262" s="197">
        <f t="shared" si="35"/>
        <v>0</v>
      </c>
      <c r="BG262" s="197">
        <f t="shared" si="36"/>
        <v>0</v>
      </c>
      <c r="BH262" s="197">
        <f t="shared" si="37"/>
        <v>0</v>
      </c>
      <c r="BI262" s="197">
        <f t="shared" si="38"/>
        <v>0</v>
      </c>
      <c r="BJ262" s="23" t="s">
        <v>78</v>
      </c>
      <c r="BK262" s="197">
        <f t="shared" si="39"/>
        <v>0</v>
      </c>
      <c r="BL262" s="23" t="s">
        <v>273</v>
      </c>
      <c r="BM262" s="23" t="s">
        <v>657</v>
      </c>
    </row>
    <row r="263" spans="2:65" s="1" customFormat="1" ht="25.5" customHeight="1">
      <c r="B263" s="40"/>
      <c r="C263" s="198" t="s">
        <v>658</v>
      </c>
      <c r="D263" s="198" t="s">
        <v>141</v>
      </c>
      <c r="E263" s="199" t="s">
        <v>659</v>
      </c>
      <c r="F263" s="200" t="s">
        <v>660</v>
      </c>
      <c r="G263" s="201" t="s">
        <v>136</v>
      </c>
      <c r="H263" s="202">
        <v>5</v>
      </c>
      <c r="I263" s="203"/>
      <c r="J263" s="204">
        <f t="shared" si="30"/>
        <v>0</v>
      </c>
      <c r="K263" s="200" t="s">
        <v>137</v>
      </c>
      <c r="L263" s="205"/>
      <c r="M263" s="206" t="s">
        <v>21</v>
      </c>
      <c r="N263" s="207" t="s">
        <v>44</v>
      </c>
      <c r="O263" s="41"/>
      <c r="P263" s="195">
        <f t="shared" si="31"/>
        <v>0</v>
      </c>
      <c r="Q263" s="195">
        <v>1.1999999999999999E-3</v>
      </c>
      <c r="R263" s="195">
        <f t="shared" si="32"/>
        <v>5.9999999999999993E-3</v>
      </c>
      <c r="S263" s="195">
        <v>0</v>
      </c>
      <c r="T263" s="196">
        <f t="shared" si="33"/>
        <v>0</v>
      </c>
      <c r="AR263" s="23" t="s">
        <v>330</v>
      </c>
      <c r="AT263" s="23" t="s">
        <v>141</v>
      </c>
      <c r="AU263" s="23" t="s">
        <v>85</v>
      </c>
      <c r="AY263" s="23" t="s">
        <v>129</v>
      </c>
      <c r="BE263" s="197">
        <f t="shared" si="34"/>
        <v>0</v>
      </c>
      <c r="BF263" s="197">
        <f t="shared" si="35"/>
        <v>0</v>
      </c>
      <c r="BG263" s="197">
        <f t="shared" si="36"/>
        <v>0</v>
      </c>
      <c r="BH263" s="197">
        <f t="shared" si="37"/>
        <v>0</v>
      </c>
      <c r="BI263" s="197">
        <f t="shared" si="38"/>
        <v>0</v>
      </c>
      <c r="BJ263" s="23" t="s">
        <v>78</v>
      </c>
      <c r="BK263" s="197">
        <f t="shared" si="39"/>
        <v>0</v>
      </c>
      <c r="BL263" s="23" t="s">
        <v>273</v>
      </c>
      <c r="BM263" s="23" t="s">
        <v>661</v>
      </c>
    </row>
    <row r="264" spans="2:65" s="1" customFormat="1" ht="38.25" customHeight="1">
      <c r="B264" s="40"/>
      <c r="C264" s="186" t="s">
        <v>250</v>
      </c>
      <c r="D264" s="186" t="s">
        <v>133</v>
      </c>
      <c r="E264" s="187" t="s">
        <v>662</v>
      </c>
      <c r="F264" s="188" t="s">
        <v>663</v>
      </c>
      <c r="G264" s="189" t="s">
        <v>136</v>
      </c>
      <c r="H264" s="190">
        <v>9</v>
      </c>
      <c r="I264" s="191"/>
      <c r="J264" s="192">
        <f t="shared" si="30"/>
        <v>0</v>
      </c>
      <c r="K264" s="188" t="s">
        <v>137</v>
      </c>
      <c r="L264" s="60"/>
      <c r="M264" s="193" t="s">
        <v>21</v>
      </c>
      <c r="N264" s="194" t="s">
        <v>44</v>
      </c>
      <c r="O264" s="41"/>
      <c r="P264" s="195">
        <f t="shared" si="31"/>
        <v>0</v>
      </c>
      <c r="Q264" s="195">
        <v>0</v>
      </c>
      <c r="R264" s="195">
        <f t="shared" si="32"/>
        <v>0</v>
      </c>
      <c r="S264" s="195">
        <v>1.7000000000000001E-2</v>
      </c>
      <c r="T264" s="196">
        <f t="shared" si="33"/>
        <v>0.15300000000000002</v>
      </c>
      <c r="AR264" s="23" t="s">
        <v>273</v>
      </c>
      <c r="AT264" s="23" t="s">
        <v>133</v>
      </c>
      <c r="AU264" s="23" t="s">
        <v>85</v>
      </c>
      <c r="AY264" s="23" t="s">
        <v>129</v>
      </c>
      <c r="BE264" s="197">
        <f t="shared" si="34"/>
        <v>0</v>
      </c>
      <c r="BF264" s="197">
        <f t="shared" si="35"/>
        <v>0</v>
      </c>
      <c r="BG264" s="197">
        <f t="shared" si="36"/>
        <v>0</v>
      </c>
      <c r="BH264" s="197">
        <f t="shared" si="37"/>
        <v>0</v>
      </c>
      <c r="BI264" s="197">
        <f t="shared" si="38"/>
        <v>0</v>
      </c>
      <c r="BJ264" s="23" t="s">
        <v>78</v>
      </c>
      <c r="BK264" s="197">
        <f t="shared" si="39"/>
        <v>0</v>
      </c>
      <c r="BL264" s="23" t="s">
        <v>273</v>
      </c>
      <c r="BM264" s="23" t="s">
        <v>664</v>
      </c>
    </row>
    <row r="265" spans="2:65" s="1" customFormat="1" ht="38.25" customHeight="1">
      <c r="B265" s="40"/>
      <c r="C265" s="186" t="s">
        <v>665</v>
      </c>
      <c r="D265" s="186" t="s">
        <v>133</v>
      </c>
      <c r="E265" s="187" t="s">
        <v>666</v>
      </c>
      <c r="F265" s="188" t="s">
        <v>667</v>
      </c>
      <c r="G265" s="189" t="s">
        <v>144</v>
      </c>
      <c r="H265" s="190">
        <v>8.5999999999999993E-2</v>
      </c>
      <c r="I265" s="191"/>
      <c r="J265" s="192">
        <f t="shared" si="30"/>
        <v>0</v>
      </c>
      <c r="K265" s="188" t="s">
        <v>137</v>
      </c>
      <c r="L265" s="60"/>
      <c r="M265" s="193" t="s">
        <v>21</v>
      </c>
      <c r="N265" s="194" t="s">
        <v>44</v>
      </c>
      <c r="O265" s="41"/>
      <c r="P265" s="195">
        <f t="shared" si="31"/>
        <v>0</v>
      </c>
      <c r="Q265" s="195">
        <v>0</v>
      </c>
      <c r="R265" s="195">
        <f t="shared" si="32"/>
        <v>0</v>
      </c>
      <c r="S265" s="195">
        <v>0</v>
      </c>
      <c r="T265" s="196">
        <f t="shared" si="33"/>
        <v>0</v>
      </c>
      <c r="AR265" s="23" t="s">
        <v>273</v>
      </c>
      <c r="AT265" s="23" t="s">
        <v>133</v>
      </c>
      <c r="AU265" s="23" t="s">
        <v>85</v>
      </c>
      <c r="AY265" s="23" t="s">
        <v>129</v>
      </c>
      <c r="BE265" s="197">
        <f t="shared" si="34"/>
        <v>0</v>
      </c>
      <c r="BF265" s="197">
        <f t="shared" si="35"/>
        <v>0</v>
      </c>
      <c r="BG265" s="197">
        <f t="shared" si="36"/>
        <v>0</v>
      </c>
      <c r="BH265" s="197">
        <f t="shared" si="37"/>
        <v>0</v>
      </c>
      <c r="BI265" s="197">
        <f t="shared" si="38"/>
        <v>0</v>
      </c>
      <c r="BJ265" s="23" t="s">
        <v>78</v>
      </c>
      <c r="BK265" s="197">
        <f t="shared" si="39"/>
        <v>0</v>
      </c>
      <c r="BL265" s="23" t="s">
        <v>273</v>
      </c>
      <c r="BM265" s="23" t="s">
        <v>668</v>
      </c>
    </row>
    <row r="266" spans="2:65" s="10" customFormat="1" ht="29.85" customHeight="1">
      <c r="B266" s="170"/>
      <c r="C266" s="171"/>
      <c r="D266" s="172" t="s">
        <v>72</v>
      </c>
      <c r="E266" s="184" t="s">
        <v>669</v>
      </c>
      <c r="F266" s="184" t="s">
        <v>670</v>
      </c>
      <c r="G266" s="171"/>
      <c r="H266" s="171"/>
      <c r="I266" s="174"/>
      <c r="J266" s="185">
        <f>BK266</f>
        <v>0</v>
      </c>
      <c r="K266" s="171"/>
      <c r="L266" s="176"/>
      <c r="M266" s="177"/>
      <c r="N266" s="178"/>
      <c r="O266" s="178"/>
      <c r="P266" s="179">
        <f>SUM(P267:P274)</f>
        <v>0</v>
      </c>
      <c r="Q266" s="178"/>
      <c r="R266" s="179">
        <f>SUM(R267:R274)</f>
        <v>0.680504</v>
      </c>
      <c r="S266" s="178"/>
      <c r="T266" s="180">
        <f>SUM(T267:T274)</f>
        <v>2.3304233999999999</v>
      </c>
      <c r="AR266" s="181" t="s">
        <v>85</v>
      </c>
      <c r="AT266" s="182" t="s">
        <v>72</v>
      </c>
      <c r="AU266" s="182" t="s">
        <v>78</v>
      </c>
      <c r="AY266" s="181" t="s">
        <v>129</v>
      </c>
      <c r="BK266" s="183">
        <f>SUM(BK267:BK274)</f>
        <v>0</v>
      </c>
    </row>
    <row r="267" spans="2:65" s="1" customFormat="1" ht="16.5" customHeight="1">
      <c r="B267" s="40"/>
      <c r="C267" s="186" t="s">
        <v>671</v>
      </c>
      <c r="D267" s="186" t="s">
        <v>133</v>
      </c>
      <c r="E267" s="187" t="s">
        <v>672</v>
      </c>
      <c r="F267" s="188" t="s">
        <v>673</v>
      </c>
      <c r="G267" s="189" t="s">
        <v>161</v>
      </c>
      <c r="H267" s="190">
        <v>28.02</v>
      </c>
      <c r="I267" s="191"/>
      <c r="J267" s="192">
        <f>ROUND(I267*H267,2)</f>
        <v>0</v>
      </c>
      <c r="K267" s="188" t="s">
        <v>137</v>
      </c>
      <c r="L267" s="60"/>
      <c r="M267" s="193" t="s">
        <v>21</v>
      </c>
      <c r="N267" s="194" t="s">
        <v>44</v>
      </c>
      <c r="O267" s="41"/>
      <c r="P267" s="195">
        <f>O267*H267</f>
        <v>0</v>
      </c>
      <c r="Q267" s="195">
        <v>0</v>
      </c>
      <c r="R267" s="195">
        <f>Q267*H267</f>
        <v>0</v>
      </c>
      <c r="S267" s="195">
        <v>8.3169999999999994E-2</v>
      </c>
      <c r="T267" s="196">
        <f>S267*H267</f>
        <v>2.3304233999999999</v>
      </c>
      <c r="AR267" s="23" t="s">
        <v>273</v>
      </c>
      <c r="AT267" s="23" t="s">
        <v>133</v>
      </c>
      <c r="AU267" s="23" t="s">
        <v>85</v>
      </c>
      <c r="AY267" s="23" t="s">
        <v>129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23" t="s">
        <v>78</v>
      </c>
      <c r="BK267" s="197">
        <f>ROUND(I267*H267,2)</f>
        <v>0</v>
      </c>
      <c r="BL267" s="23" t="s">
        <v>273</v>
      </c>
      <c r="BM267" s="23" t="s">
        <v>674</v>
      </c>
    </row>
    <row r="268" spans="2:65" s="11" customFormat="1">
      <c r="B268" s="208"/>
      <c r="C268" s="209"/>
      <c r="D268" s="210" t="s">
        <v>147</v>
      </c>
      <c r="E268" s="211" t="s">
        <v>21</v>
      </c>
      <c r="F268" s="212" t="s">
        <v>675</v>
      </c>
      <c r="G268" s="209"/>
      <c r="H268" s="213">
        <v>28.02</v>
      </c>
      <c r="I268" s="214"/>
      <c r="J268" s="209"/>
      <c r="K268" s="209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147</v>
      </c>
      <c r="AU268" s="219" t="s">
        <v>85</v>
      </c>
      <c r="AV268" s="11" t="s">
        <v>85</v>
      </c>
      <c r="AW268" s="11" t="s">
        <v>37</v>
      </c>
      <c r="AX268" s="11" t="s">
        <v>78</v>
      </c>
      <c r="AY268" s="219" t="s">
        <v>129</v>
      </c>
    </row>
    <row r="269" spans="2:65" s="1" customFormat="1" ht="25.5" customHeight="1">
      <c r="B269" s="40"/>
      <c r="C269" s="186" t="s">
        <v>676</v>
      </c>
      <c r="D269" s="186" t="s">
        <v>133</v>
      </c>
      <c r="E269" s="187" t="s">
        <v>677</v>
      </c>
      <c r="F269" s="188" t="s">
        <v>678</v>
      </c>
      <c r="G269" s="189" t="s">
        <v>161</v>
      </c>
      <c r="H269" s="190">
        <v>35.15</v>
      </c>
      <c r="I269" s="191"/>
      <c r="J269" s="192">
        <f>ROUND(I269*H269,2)</f>
        <v>0</v>
      </c>
      <c r="K269" s="188" t="s">
        <v>137</v>
      </c>
      <c r="L269" s="60"/>
      <c r="M269" s="193" t="s">
        <v>21</v>
      </c>
      <c r="N269" s="194" t="s">
        <v>44</v>
      </c>
      <c r="O269" s="41"/>
      <c r="P269" s="195">
        <f>O269*H269</f>
        <v>0</v>
      </c>
      <c r="Q269" s="195">
        <v>3.6600000000000001E-3</v>
      </c>
      <c r="R269" s="195">
        <f>Q269*H269</f>
        <v>0.12864899999999999</v>
      </c>
      <c r="S269" s="195">
        <v>0</v>
      </c>
      <c r="T269" s="196">
        <f>S269*H269</f>
        <v>0</v>
      </c>
      <c r="AR269" s="23" t="s">
        <v>273</v>
      </c>
      <c r="AT269" s="23" t="s">
        <v>133</v>
      </c>
      <c r="AU269" s="23" t="s">
        <v>85</v>
      </c>
      <c r="AY269" s="23" t="s">
        <v>129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23" t="s">
        <v>78</v>
      </c>
      <c r="BK269" s="197">
        <f>ROUND(I269*H269,2)</f>
        <v>0</v>
      </c>
      <c r="BL269" s="23" t="s">
        <v>273</v>
      </c>
      <c r="BM269" s="23" t="s">
        <v>679</v>
      </c>
    </row>
    <row r="270" spans="2:65" s="1" customFormat="1" ht="25.5" customHeight="1">
      <c r="B270" s="40"/>
      <c r="C270" s="198" t="s">
        <v>680</v>
      </c>
      <c r="D270" s="198" t="s">
        <v>141</v>
      </c>
      <c r="E270" s="199" t="s">
        <v>681</v>
      </c>
      <c r="F270" s="200" t="s">
        <v>682</v>
      </c>
      <c r="G270" s="201" t="s">
        <v>161</v>
      </c>
      <c r="H270" s="202">
        <v>38.664999999999999</v>
      </c>
      <c r="I270" s="203"/>
      <c r="J270" s="204">
        <f>ROUND(I270*H270,2)</f>
        <v>0</v>
      </c>
      <c r="K270" s="200" t="s">
        <v>137</v>
      </c>
      <c r="L270" s="205"/>
      <c r="M270" s="206" t="s">
        <v>21</v>
      </c>
      <c r="N270" s="207" t="s">
        <v>44</v>
      </c>
      <c r="O270" s="41"/>
      <c r="P270" s="195">
        <f>O270*H270</f>
        <v>0</v>
      </c>
      <c r="Q270" s="195">
        <v>7.0000000000000001E-3</v>
      </c>
      <c r="R270" s="195">
        <f>Q270*H270</f>
        <v>0.27065499999999998</v>
      </c>
      <c r="S270" s="195">
        <v>0</v>
      </c>
      <c r="T270" s="196">
        <f>S270*H270</f>
        <v>0</v>
      </c>
      <c r="AR270" s="23" t="s">
        <v>330</v>
      </c>
      <c r="AT270" s="23" t="s">
        <v>141</v>
      </c>
      <c r="AU270" s="23" t="s">
        <v>85</v>
      </c>
      <c r="AY270" s="23" t="s">
        <v>129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23" t="s">
        <v>78</v>
      </c>
      <c r="BK270" s="197">
        <f>ROUND(I270*H270,2)</f>
        <v>0</v>
      </c>
      <c r="BL270" s="23" t="s">
        <v>273</v>
      </c>
      <c r="BM270" s="23" t="s">
        <v>683</v>
      </c>
    </row>
    <row r="271" spans="2:65" s="11" customFormat="1">
      <c r="B271" s="208"/>
      <c r="C271" s="209"/>
      <c r="D271" s="210" t="s">
        <v>147</v>
      </c>
      <c r="E271" s="209"/>
      <c r="F271" s="212" t="s">
        <v>684</v>
      </c>
      <c r="G271" s="209"/>
      <c r="H271" s="213">
        <v>38.664999999999999</v>
      </c>
      <c r="I271" s="214"/>
      <c r="J271" s="209"/>
      <c r="K271" s="209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147</v>
      </c>
      <c r="AU271" s="219" t="s">
        <v>85</v>
      </c>
      <c r="AV271" s="11" t="s">
        <v>85</v>
      </c>
      <c r="AW271" s="11" t="s">
        <v>6</v>
      </c>
      <c r="AX271" s="11" t="s">
        <v>78</v>
      </c>
      <c r="AY271" s="219" t="s">
        <v>129</v>
      </c>
    </row>
    <row r="272" spans="2:65" s="1" customFormat="1" ht="16.5" customHeight="1">
      <c r="B272" s="40"/>
      <c r="C272" s="186" t="s">
        <v>685</v>
      </c>
      <c r="D272" s="186" t="s">
        <v>133</v>
      </c>
      <c r="E272" s="187" t="s">
        <v>686</v>
      </c>
      <c r="F272" s="188" t="s">
        <v>687</v>
      </c>
      <c r="G272" s="189" t="s">
        <v>161</v>
      </c>
      <c r="H272" s="190">
        <v>35.15</v>
      </c>
      <c r="I272" s="191"/>
      <c r="J272" s="192">
        <f>ROUND(I272*H272,2)</f>
        <v>0</v>
      </c>
      <c r="K272" s="188" t="s">
        <v>137</v>
      </c>
      <c r="L272" s="60"/>
      <c r="M272" s="193" t="s">
        <v>21</v>
      </c>
      <c r="N272" s="194" t="s">
        <v>44</v>
      </c>
      <c r="O272" s="41"/>
      <c r="P272" s="195">
        <f>O272*H272</f>
        <v>0</v>
      </c>
      <c r="Q272" s="195">
        <v>2.9999999999999997E-4</v>
      </c>
      <c r="R272" s="195">
        <f>Q272*H272</f>
        <v>1.0544999999999999E-2</v>
      </c>
      <c r="S272" s="195">
        <v>0</v>
      </c>
      <c r="T272" s="196">
        <f>S272*H272</f>
        <v>0</v>
      </c>
      <c r="AR272" s="23" t="s">
        <v>273</v>
      </c>
      <c r="AT272" s="23" t="s">
        <v>133</v>
      </c>
      <c r="AU272" s="23" t="s">
        <v>85</v>
      </c>
      <c r="AY272" s="23" t="s">
        <v>129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23" t="s">
        <v>78</v>
      </c>
      <c r="BK272" s="197">
        <f>ROUND(I272*H272,2)</f>
        <v>0</v>
      </c>
      <c r="BL272" s="23" t="s">
        <v>273</v>
      </c>
      <c r="BM272" s="23" t="s">
        <v>688</v>
      </c>
    </row>
    <row r="273" spans="2:65" s="1" customFormat="1" ht="25.5" customHeight="1">
      <c r="B273" s="40"/>
      <c r="C273" s="186" t="s">
        <v>689</v>
      </c>
      <c r="D273" s="186" t="s">
        <v>133</v>
      </c>
      <c r="E273" s="187" t="s">
        <v>690</v>
      </c>
      <c r="F273" s="188" t="s">
        <v>691</v>
      </c>
      <c r="G273" s="189" t="s">
        <v>161</v>
      </c>
      <c r="H273" s="190">
        <v>35.15</v>
      </c>
      <c r="I273" s="191"/>
      <c r="J273" s="192">
        <f>ROUND(I273*H273,2)</f>
        <v>0</v>
      </c>
      <c r="K273" s="188" t="s">
        <v>137</v>
      </c>
      <c r="L273" s="60"/>
      <c r="M273" s="193" t="s">
        <v>21</v>
      </c>
      <c r="N273" s="194" t="s">
        <v>44</v>
      </c>
      <c r="O273" s="41"/>
      <c r="P273" s="195">
        <f>O273*H273</f>
        <v>0</v>
      </c>
      <c r="Q273" s="195">
        <v>7.7000000000000002E-3</v>
      </c>
      <c r="R273" s="195">
        <f>Q273*H273</f>
        <v>0.27065499999999998</v>
      </c>
      <c r="S273" s="195">
        <v>0</v>
      </c>
      <c r="T273" s="196">
        <f>S273*H273</f>
        <v>0</v>
      </c>
      <c r="AR273" s="23" t="s">
        <v>273</v>
      </c>
      <c r="AT273" s="23" t="s">
        <v>133</v>
      </c>
      <c r="AU273" s="23" t="s">
        <v>85</v>
      </c>
      <c r="AY273" s="23" t="s">
        <v>129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23" t="s">
        <v>78</v>
      </c>
      <c r="BK273" s="197">
        <f>ROUND(I273*H273,2)</f>
        <v>0</v>
      </c>
      <c r="BL273" s="23" t="s">
        <v>273</v>
      </c>
      <c r="BM273" s="23" t="s">
        <v>692</v>
      </c>
    </row>
    <row r="274" spans="2:65" s="1" customFormat="1" ht="16.5" customHeight="1">
      <c r="B274" s="40"/>
      <c r="C274" s="186" t="s">
        <v>693</v>
      </c>
      <c r="D274" s="186" t="s">
        <v>133</v>
      </c>
      <c r="E274" s="187" t="s">
        <v>694</v>
      </c>
      <c r="F274" s="188" t="s">
        <v>695</v>
      </c>
      <c r="G274" s="189" t="s">
        <v>144</v>
      </c>
      <c r="H274" s="190">
        <v>0.68100000000000005</v>
      </c>
      <c r="I274" s="191"/>
      <c r="J274" s="192">
        <f>ROUND(I274*H274,2)</f>
        <v>0</v>
      </c>
      <c r="K274" s="188" t="s">
        <v>137</v>
      </c>
      <c r="L274" s="60"/>
      <c r="M274" s="193" t="s">
        <v>21</v>
      </c>
      <c r="N274" s="194" t="s">
        <v>44</v>
      </c>
      <c r="O274" s="4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AR274" s="23" t="s">
        <v>273</v>
      </c>
      <c r="AT274" s="23" t="s">
        <v>133</v>
      </c>
      <c r="AU274" s="23" t="s">
        <v>85</v>
      </c>
      <c r="AY274" s="23" t="s">
        <v>129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23" t="s">
        <v>78</v>
      </c>
      <c r="BK274" s="197">
        <f>ROUND(I274*H274,2)</f>
        <v>0</v>
      </c>
      <c r="BL274" s="23" t="s">
        <v>273</v>
      </c>
      <c r="BM274" s="23" t="s">
        <v>696</v>
      </c>
    </row>
    <row r="275" spans="2:65" s="10" customFormat="1" ht="29.85" customHeight="1">
      <c r="B275" s="170"/>
      <c r="C275" s="171"/>
      <c r="D275" s="172" t="s">
        <v>72</v>
      </c>
      <c r="E275" s="184" t="s">
        <v>697</v>
      </c>
      <c r="F275" s="184" t="s">
        <v>698</v>
      </c>
      <c r="G275" s="171"/>
      <c r="H275" s="171"/>
      <c r="I275" s="174"/>
      <c r="J275" s="185">
        <f>BK275</f>
        <v>0</v>
      </c>
      <c r="K275" s="171"/>
      <c r="L275" s="176"/>
      <c r="M275" s="177"/>
      <c r="N275" s="178"/>
      <c r="O275" s="178"/>
      <c r="P275" s="179">
        <f>SUM(P276:P284)</f>
        <v>0</v>
      </c>
      <c r="Q275" s="178"/>
      <c r="R275" s="179">
        <f>SUM(R276:R284)</f>
        <v>5.0660709999999998E-2</v>
      </c>
      <c r="S275" s="178"/>
      <c r="T275" s="180">
        <f>SUM(T276:T284)</f>
        <v>1.8779999999999998E-2</v>
      </c>
      <c r="AR275" s="181" t="s">
        <v>85</v>
      </c>
      <c r="AT275" s="182" t="s">
        <v>72</v>
      </c>
      <c r="AU275" s="182" t="s">
        <v>78</v>
      </c>
      <c r="AY275" s="181" t="s">
        <v>129</v>
      </c>
      <c r="BK275" s="183">
        <f>SUM(BK276:BK284)</f>
        <v>0</v>
      </c>
    </row>
    <row r="276" spans="2:65" s="1" customFormat="1" ht="16.5" customHeight="1">
      <c r="B276" s="40"/>
      <c r="C276" s="186" t="s">
        <v>699</v>
      </c>
      <c r="D276" s="186" t="s">
        <v>133</v>
      </c>
      <c r="E276" s="187" t="s">
        <v>700</v>
      </c>
      <c r="F276" s="188" t="s">
        <v>701</v>
      </c>
      <c r="G276" s="189" t="s">
        <v>161</v>
      </c>
      <c r="H276" s="190">
        <v>14.01</v>
      </c>
      <c r="I276" s="191"/>
      <c r="J276" s="192">
        <f>ROUND(I276*H276,2)</f>
        <v>0</v>
      </c>
      <c r="K276" s="188" t="s">
        <v>137</v>
      </c>
      <c r="L276" s="60"/>
      <c r="M276" s="193" t="s">
        <v>21</v>
      </c>
      <c r="N276" s="194" t="s">
        <v>44</v>
      </c>
      <c r="O276" s="4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AR276" s="23" t="s">
        <v>273</v>
      </c>
      <c r="AT276" s="23" t="s">
        <v>133</v>
      </c>
      <c r="AU276" s="23" t="s">
        <v>85</v>
      </c>
      <c r="AY276" s="23" t="s">
        <v>129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23" t="s">
        <v>78</v>
      </c>
      <c r="BK276" s="197">
        <f>ROUND(I276*H276,2)</f>
        <v>0</v>
      </c>
      <c r="BL276" s="23" t="s">
        <v>273</v>
      </c>
      <c r="BM276" s="23" t="s">
        <v>702</v>
      </c>
    </row>
    <row r="277" spans="2:65" s="1" customFormat="1" ht="16.5" customHeight="1">
      <c r="B277" s="40"/>
      <c r="C277" s="186" t="s">
        <v>703</v>
      </c>
      <c r="D277" s="186" t="s">
        <v>133</v>
      </c>
      <c r="E277" s="187" t="s">
        <v>704</v>
      </c>
      <c r="F277" s="188" t="s">
        <v>705</v>
      </c>
      <c r="G277" s="189" t="s">
        <v>161</v>
      </c>
      <c r="H277" s="190">
        <v>14.01</v>
      </c>
      <c r="I277" s="191"/>
      <c r="J277" s="192">
        <f>ROUND(I277*H277,2)</f>
        <v>0</v>
      </c>
      <c r="K277" s="188" t="s">
        <v>137</v>
      </c>
      <c r="L277" s="60"/>
      <c r="M277" s="193" t="s">
        <v>21</v>
      </c>
      <c r="N277" s="194" t="s">
        <v>44</v>
      </c>
      <c r="O277" s="4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AR277" s="23" t="s">
        <v>273</v>
      </c>
      <c r="AT277" s="23" t="s">
        <v>133</v>
      </c>
      <c r="AU277" s="23" t="s">
        <v>85</v>
      </c>
      <c r="AY277" s="23" t="s">
        <v>129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23" t="s">
        <v>78</v>
      </c>
      <c r="BK277" s="197">
        <f>ROUND(I277*H277,2)</f>
        <v>0</v>
      </c>
      <c r="BL277" s="23" t="s">
        <v>273</v>
      </c>
      <c r="BM277" s="23" t="s">
        <v>706</v>
      </c>
    </row>
    <row r="278" spans="2:65" s="1" customFormat="1" ht="16.5" customHeight="1">
      <c r="B278" s="40"/>
      <c r="C278" s="186" t="s">
        <v>707</v>
      </c>
      <c r="D278" s="186" t="s">
        <v>133</v>
      </c>
      <c r="E278" s="187" t="s">
        <v>708</v>
      </c>
      <c r="F278" s="188" t="s">
        <v>709</v>
      </c>
      <c r="G278" s="189" t="s">
        <v>161</v>
      </c>
      <c r="H278" s="190">
        <v>6.26</v>
      </c>
      <c r="I278" s="191"/>
      <c r="J278" s="192">
        <f>ROUND(I278*H278,2)</f>
        <v>0</v>
      </c>
      <c r="K278" s="188" t="s">
        <v>137</v>
      </c>
      <c r="L278" s="60"/>
      <c r="M278" s="193" t="s">
        <v>21</v>
      </c>
      <c r="N278" s="194" t="s">
        <v>44</v>
      </c>
      <c r="O278" s="41"/>
      <c r="P278" s="195">
        <f>O278*H278</f>
        <v>0</v>
      </c>
      <c r="Q278" s="195">
        <v>0</v>
      </c>
      <c r="R278" s="195">
        <f>Q278*H278</f>
        <v>0</v>
      </c>
      <c r="S278" s="195">
        <v>3.0000000000000001E-3</v>
      </c>
      <c r="T278" s="196">
        <f>S278*H278</f>
        <v>1.8779999999999998E-2</v>
      </c>
      <c r="AR278" s="23" t="s">
        <v>273</v>
      </c>
      <c r="AT278" s="23" t="s">
        <v>133</v>
      </c>
      <c r="AU278" s="23" t="s">
        <v>85</v>
      </c>
      <c r="AY278" s="23" t="s">
        <v>129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23" t="s">
        <v>78</v>
      </c>
      <c r="BK278" s="197">
        <f>ROUND(I278*H278,2)</f>
        <v>0</v>
      </c>
      <c r="BL278" s="23" t="s">
        <v>273</v>
      </c>
      <c r="BM278" s="23" t="s">
        <v>710</v>
      </c>
    </row>
    <row r="279" spans="2:65" s="1" customFormat="1" ht="16.5" customHeight="1">
      <c r="B279" s="40"/>
      <c r="C279" s="186" t="s">
        <v>711</v>
      </c>
      <c r="D279" s="186" t="s">
        <v>133</v>
      </c>
      <c r="E279" s="187" t="s">
        <v>712</v>
      </c>
      <c r="F279" s="188" t="s">
        <v>713</v>
      </c>
      <c r="G279" s="189" t="s">
        <v>161</v>
      </c>
      <c r="H279" s="190">
        <v>14.01</v>
      </c>
      <c r="I279" s="191"/>
      <c r="J279" s="192">
        <f>ROUND(I279*H279,2)</f>
        <v>0</v>
      </c>
      <c r="K279" s="188" t="s">
        <v>137</v>
      </c>
      <c r="L279" s="60"/>
      <c r="M279" s="193" t="s">
        <v>21</v>
      </c>
      <c r="N279" s="194" t="s">
        <v>44</v>
      </c>
      <c r="O279" s="41"/>
      <c r="P279" s="195">
        <f>O279*H279</f>
        <v>0</v>
      </c>
      <c r="Q279" s="195">
        <v>2.9999999999999997E-4</v>
      </c>
      <c r="R279" s="195">
        <f>Q279*H279</f>
        <v>4.2029999999999993E-3</v>
      </c>
      <c r="S279" s="195">
        <v>0</v>
      </c>
      <c r="T279" s="196">
        <f>S279*H279</f>
        <v>0</v>
      </c>
      <c r="AR279" s="23" t="s">
        <v>273</v>
      </c>
      <c r="AT279" s="23" t="s">
        <v>133</v>
      </c>
      <c r="AU279" s="23" t="s">
        <v>85</v>
      </c>
      <c r="AY279" s="23" t="s">
        <v>129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23" t="s">
        <v>78</v>
      </c>
      <c r="BK279" s="197">
        <f>ROUND(I279*H279,2)</f>
        <v>0</v>
      </c>
      <c r="BL279" s="23" t="s">
        <v>273</v>
      </c>
      <c r="BM279" s="23" t="s">
        <v>714</v>
      </c>
    </row>
    <row r="280" spans="2:65" s="1" customFormat="1" ht="25.5" customHeight="1">
      <c r="B280" s="40"/>
      <c r="C280" s="198" t="s">
        <v>715</v>
      </c>
      <c r="D280" s="198" t="s">
        <v>141</v>
      </c>
      <c r="E280" s="199" t="s">
        <v>716</v>
      </c>
      <c r="F280" s="200" t="s">
        <v>717</v>
      </c>
      <c r="G280" s="201" t="s">
        <v>161</v>
      </c>
      <c r="H280" s="202">
        <v>15.411</v>
      </c>
      <c r="I280" s="203"/>
      <c r="J280" s="204">
        <f>ROUND(I280*H280,2)</f>
        <v>0</v>
      </c>
      <c r="K280" s="200" t="s">
        <v>137</v>
      </c>
      <c r="L280" s="205"/>
      <c r="M280" s="206" t="s">
        <v>21</v>
      </c>
      <c r="N280" s="207" t="s">
        <v>44</v>
      </c>
      <c r="O280" s="41"/>
      <c r="P280" s="195">
        <f>O280*H280</f>
        <v>0</v>
      </c>
      <c r="Q280" s="195">
        <v>2.7699999999999999E-3</v>
      </c>
      <c r="R280" s="195">
        <f>Q280*H280</f>
        <v>4.2688469999999999E-2</v>
      </c>
      <c r="S280" s="195">
        <v>0</v>
      </c>
      <c r="T280" s="196">
        <f>S280*H280</f>
        <v>0</v>
      </c>
      <c r="AR280" s="23" t="s">
        <v>330</v>
      </c>
      <c r="AT280" s="23" t="s">
        <v>141</v>
      </c>
      <c r="AU280" s="23" t="s">
        <v>85</v>
      </c>
      <c r="AY280" s="23" t="s">
        <v>129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23" t="s">
        <v>78</v>
      </c>
      <c r="BK280" s="197">
        <f>ROUND(I280*H280,2)</f>
        <v>0</v>
      </c>
      <c r="BL280" s="23" t="s">
        <v>273</v>
      </c>
      <c r="BM280" s="23" t="s">
        <v>718</v>
      </c>
    </row>
    <row r="281" spans="2:65" s="11" customFormat="1">
      <c r="B281" s="208"/>
      <c r="C281" s="209"/>
      <c r="D281" s="210" t="s">
        <v>147</v>
      </c>
      <c r="E281" s="209"/>
      <c r="F281" s="212" t="s">
        <v>719</v>
      </c>
      <c r="G281" s="209"/>
      <c r="H281" s="213">
        <v>15.411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147</v>
      </c>
      <c r="AU281" s="219" t="s">
        <v>85</v>
      </c>
      <c r="AV281" s="11" t="s">
        <v>85</v>
      </c>
      <c r="AW281" s="11" t="s">
        <v>6</v>
      </c>
      <c r="AX281" s="11" t="s">
        <v>78</v>
      </c>
      <c r="AY281" s="219" t="s">
        <v>129</v>
      </c>
    </row>
    <row r="282" spans="2:65" s="1" customFormat="1" ht="16.5" customHeight="1">
      <c r="B282" s="40"/>
      <c r="C282" s="186" t="s">
        <v>720</v>
      </c>
      <c r="D282" s="186" t="s">
        <v>133</v>
      </c>
      <c r="E282" s="187" t="s">
        <v>721</v>
      </c>
      <c r="F282" s="188" t="s">
        <v>722</v>
      </c>
      <c r="G282" s="189" t="s">
        <v>227</v>
      </c>
      <c r="H282" s="190">
        <v>16.079999999999998</v>
      </c>
      <c r="I282" s="191"/>
      <c r="J282" s="192">
        <f>ROUND(I282*H282,2)</f>
        <v>0</v>
      </c>
      <c r="K282" s="188" t="s">
        <v>137</v>
      </c>
      <c r="L282" s="60"/>
      <c r="M282" s="193" t="s">
        <v>21</v>
      </c>
      <c r="N282" s="194" t="s">
        <v>44</v>
      </c>
      <c r="O282" s="41"/>
      <c r="P282" s="195">
        <f>O282*H282</f>
        <v>0</v>
      </c>
      <c r="Q282" s="195">
        <v>1.0000000000000001E-5</v>
      </c>
      <c r="R282" s="195">
        <f>Q282*H282</f>
        <v>1.6080000000000001E-4</v>
      </c>
      <c r="S282" s="195">
        <v>0</v>
      </c>
      <c r="T282" s="196">
        <f>S282*H282</f>
        <v>0</v>
      </c>
      <c r="AR282" s="23" t="s">
        <v>273</v>
      </c>
      <c r="AT282" s="23" t="s">
        <v>133</v>
      </c>
      <c r="AU282" s="23" t="s">
        <v>85</v>
      </c>
      <c r="AY282" s="23" t="s">
        <v>129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23" t="s">
        <v>78</v>
      </c>
      <c r="BK282" s="197">
        <f>ROUND(I282*H282,2)</f>
        <v>0</v>
      </c>
      <c r="BL282" s="23" t="s">
        <v>273</v>
      </c>
      <c r="BM282" s="23" t="s">
        <v>723</v>
      </c>
    </row>
    <row r="283" spans="2:65" s="1" customFormat="1" ht="16.5" customHeight="1">
      <c r="B283" s="40"/>
      <c r="C283" s="198" t="s">
        <v>724</v>
      </c>
      <c r="D283" s="198" t="s">
        <v>141</v>
      </c>
      <c r="E283" s="199" t="s">
        <v>725</v>
      </c>
      <c r="F283" s="200" t="s">
        <v>726</v>
      </c>
      <c r="G283" s="201" t="s">
        <v>227</v>
      </c>
      <c r="H283" s="202">
        <v>16.402000000000001</v>
      </c>
      <c r="I283" s="203"/>
      <c r="J283" s="204">
        <f>ROUND(I283*H283,2)</f>
        <v>0</v>
      </c>
      <c r="K283" s="200" t="s">
        <v>137</v>
      </c>
      <c r="L283" s="205"/>
      <c r="M283" s="206" t="s">
        <v>21</v>
      </c>
      <c r="N283" s="207" t="s">
        <v>44</v>
      </c>
      <c r="O283" s="41"/>
      <c r="P283" s="195">
        <f>O283*H283</f>
        <v>0</v>
      </c>
      <c r="Q283" s="195">
        <v>2.2000000000000001E-4</v>
      </c>
      <c r="R283" s="195">
        <f>Q283*H283</f>
        <v>3.6084400000000005E-3</v>
      </c>
      <c r="S283" s="195">
        <v>0</v>
      </c>
      <c r="T283" s="196">
        <f>S283*H283</f>
        <v>0</v>
      </c>
      <c r="AR283" s="23" t="s">
        <v>330</v>
      </c>
      <c r="AT283" s="23" t="s">
        <v>141</v>
      </c>
      <c r="AU283" s="23" t="s">
        <v>85</v>
      </c>
      <c r="AY283" s="23" t="s">
        <v>129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23" t="s">
        <v>78</v>
      </c>
      <c r="BK283" s="197">
        <f>ROUND(I283*H283,2)</f>
        <v>0</v>
      </c>
      <c r="BL283" s="23" t="s">
        <v>273</v>
      </c>
      <c r="BM283" s="23" t="s">
        <v>727</v>
      </c>
    </row>
    <row r="284" spans="2:65" s="11" customFormat="1">
      <c r="B284" s="208"/>
      <c r="C284" s="209"/>
      <c r="D284" s="210" t="s">
        <v>147</v>
      </c>
      <c r="E284" s="209"/>
      <c r="F284" s="212" t="s">
        <v>728</v>
      </c>
      <c r="G284" s="209"/>
      <c r="H284" s="213">
        <v>16.402000000000001</v>
      </c>
      <c r="I284" s="214"/>
      <c r="J284" s="209"/>
      <c r="K284" s="209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147</v>
      </c>
      <c r="AU284" s="219" t="s">
        <v>85</v>
      </c>
      <c r="AV284" s="11" t="s">
        <v>85</v>
      </c>
      <c r="AW284" s="11" t="s">
        <v>6</v>
      </c>
      <c r="AX284" s="11" t="s">
        <v>78</v>
      </c>
      <c r="AY284" s="219" t="s">
        <v>129</v>
      </c>
    </row>
    <row r="285" spans="2:65" s="10" customFormat="1" ht="29.85" customHeight="1">
      <c r="B285" s="170"/>
      <c r="C285" s="171"/>
      <c r="D285" s="172" t="s">
        <v>72</v>
      </c>
      <c r="E285" s="184" t="s">
        <v>729</v>
      </c>
      <c r="F285" s="184" t="s">
        <v>730</v>
      </c>
      <c r="G285" s="171"/>
      <c r="H285" s="171"/>
      <c r="I285" s="174"/>
      <c r="J285" s="185">
        <f>BK285</f>
        <v>0</v>
      </c>
      <c r="K285" s="171"/>
      <c r="L285" s="176"/>
      <c r="M285" s="177"/>
      <c r="N285" s="178"/>
      <c r="O285" s="178"/>
      <c r="P285" s="179">
        <f>SUM(P286:P308)</f>
        <v>0</v>
      </c>
      <c r="Q285" s="178"/>
      <c r="R285" s="179">
        <f>SUM(R286:R308)</f>
        <v>1.9180650000000001</v>
      </c>
      <c r="S285" s="178"/>
      <c r="T285" s="180">
        <f>SUM(T286:T308)</f>
        <v>3.8671384</v>
      </c>
      <c r="AR285" s="181" t="s">
        <v>85</v>
      </c>
      <c r="AT285" s="182" t="s">
        <v>72</v>
      </c>
      <c r="AU285" s="182" t="s">
        <v>78</v>
      </c>
      <c r="AY285" s="181" t="s">
        <v>129</v>
      </c>
      <c r="BK285" s="183">
        <f>SUM(BK286:BK308)</f>
        <v>0</v>
      </c>
    </row>
    <row r="286" spans="2:65" s="1" customFormat="1" ht="16.5" customHeight="1">
      <c r="B286" s="40"/>
      <c r="C286" s="186" t="s">
        <v>731</v>
      </c>
      <c r="D286" s="186" t="s">
        <v>133</v>
      </c>
      <c r="E286" s="187" t="s">
        <v>732</v>
      </c>
      <c r="F286" s="188" t="s">
        <v>733</v>
      </c>
      <c r="G286" s="189" t="s">
        <v>161</v>
      </c>
      <c r="H286" s="190">
        <v>70.183999999999997</v>
      </c>
      <c r="I286" s="191"/>
      <c r="J286" s="192">
        <f>ROUND(I286*H286,2)</f>
        <v>0</v>
      </c>
      <c r="K286" s="188" t="s">
        <v>137</v>
      </c>
      <c r="L286" s="60"/>
      <c r="M286" s="193" t="s">
        <v>21</v>
      </c>
      <c r="N286" s="194" t="s">
        <v>44</v>
      </c>
      <c r="O286" s="41"/>
      <c r="P286" s="195">
        <f>O286*H286</f>
        <v>0</v>
      </c>
      <c r="Q286" s="195">
        <v>0</v>
      </c>
      <c r="R286" s="195">
        <f>Q286*H286</f>
        <v>0</v>
      </c>
      <c r="S286" s="195">
        <v>5.5100000000000003E-2</v>
      </c>
      <c r="T286" s="196">
        <f>S286*H286</f>
        <v>3.8671384</v>
      </c>
      <c r="AR286" s="23" t="s">
        <v>273</v>
      </c>
      <c r="AT286" s="23" t="s">
        <v>133</v>
      </c>
      <c r="AU286" s="23" t="s">
        <v>85</v>
      </c>
      <c r="AY286" s="23" t="s">
        <v>129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23" t="s">
        <v>78</v>
      </c>
      <c r="BK286" s="197">
        <f>ROUND(I286*H286,2)</f>
        <v>0</v>
      </c>
      <c r="BL286" s="23" t="s">
        <v>273</v>
      </c>
      <c r="BM286" s="23" t="s">
        <v>734</v>
      </c>
    </row>
    <row r="287" spans="2:65" s="11" customFormat="1">
      <c r="B287" s="208"/>
      <c r="C287" s="209"/>
      <c r="D287" s="210" t="s">
        <v>147</v>
      </c>
      <c r="E287" s="211" t="s">
        <v>21</v>
      </c>
      <c r="F287" s="212" t="s">
        <v>735</v>
      </c>
      <c r="G287" s="209"/>
      <c r="H287" s="213">
        <v>9.0719999999999992</v>
      </c>
      <c r="I287" s="214"/>
      <c r="J287" s="209"/>
      <c r="K287" s="209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147</v>
      </c>
      <c r="AU287" s="219" t="s">
        <v>85</v>
      </c>
      <c r="AV287" s="11" t="s">
        <v>85</v>
      </c>
      <c r="AW287" s="11" t="s">
        <v>37</v>
      </c>
      <c r="AX287" s="11" t="s">
        <v>73</v>
      </c>
      <c r="AY287" s="219" t="s">
        <v>129</v>
      </c>
    </row>
    <row r="288" spans="2:65" s="11" customFormat="1">
      <c r="B288" s="208"/>
      <c r="C288" s="209"/>
      <c r="D288" s="210" t="s">
        <v>147</v>
      </c>
      <c r="E288" s="211" t="s">
        <v>21</v>
      </c>
      <c r="F288" s="212" t="s">
        <v>736</v>
      </c>
      <c r="G288" s="209"/>
      <c r="H288" s="213">
        <v>17.507000000000001</v>
      </c>
      <c r="I288" s="214"/>
      <c r="J288" s="209"/>
      <c r="K288" s="209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147</v>
      </c>
      <c r="AU288" s="219" t="s">
        <v>85</v>
      </c>
      <c r="AV288" s="11" t="s">
        <v>85</v>
      </c>
      <c r="AW288" s="11" t="s">
        <v>37</v>
      </c>
      <c r="AX288" s="11" t="s">
        <v>73</v>
      </c>
      <c r="AY288" s="219" t="s">
        <v>129</v>
      </c>
    </row>
    <row r="289" spans="2:65" s="11" customFormat="1">
      <c r="B289" s="208"/>
      <c r="C289" s="209"/>
      <c r="D289" s="210" t="s">
        <v>147</v>
      </c>
      <c r="E289" s="211" t="s">
        <v>21</v>
      </c>
      <c r="F289" s="212" t="s">
        <v>737</v>
      </c>
      <c r="G289" s="209"/>
      <c r="H289" s="213">
        <v>5.6520000000000001</v>
      </c>
      <c r="I289" s="214"/>
      <c r="J289" s="209"/>
      <c r="K289" s="209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147</v>
      </c>
      <c r="AU289" s="219" t="s">
        <v>85</v>
      </c>
      <c r="AV289" s="11" t="s">
        <v>85</v>
      </c>
      <c r="AW289" s="11" t="s">
        <v>37</v>
      </c>
      <c r="AX289" s="11" t="s">
        <v>73</v>
      </c>
      <c r="AY289" s="219" t="s">
        <v>129</v>
      </c>
    </row>
    <row r="290" spans="2:65" s="11" customFormat="1">
      <c r="B290" s="208"/>
      <c r="C290" s="209"/>
      <c r="D290" s="210" t="s">
        <v>147</v>
      </c>
      <c r="E290" s="211" t="s">
        <v>21</v>
      </c>
      <c r="F290" s="212" t="s">
        <v>738</v>
      </c>
      <c r="G290" s="209"/>
      <c r="H290" s="213">
        <v>6.3719999999999999</v>
      </c>
      <c r="I290" s="214"/>
      <c r="J290" s="209"/>
      <c r="K290" s="209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147</v>
      </c>
      <c r="AU290" s="219" t="s">
        <v>85</v>
      </c>
      <c r="AV290" s="11" t="s">
        <v>85</v>
      </c>
      <c r="AW290" s="11" t="s">
        <v>37</v>
      </c>
      <c r="AX290" s="11" t="s">
        <v>73</v>
      </c>
      <c r="AY290" s="219" t="s">
        <v>129</v>
      </c>
    </row>
    <row r="291" spans="2:65" s="11" customFormat="1" ht="27">
      <c r="B291" s="208"/>
      <c r="C291" s="209"/>
      <c r="D291" s="210" t="s">
        <v>147</v>
      </c>
      <c r="E291" s="211" t="s">
        <v>21</v>
      </c>
      <c r="F291" s="212" t="s">
        <v>739</v>
      </c>
      <c r="G291" s="209"/>
      <c r="H291" s="213">
        <v>31.581</v>
      </c>
      <c r="I291" s="214"/>
      <c r="J291" s="209"/>
      <c r="K291" s="209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147</v>
      </c>
      <c r="AU291" s="219" t="s">
        <v>85</v>
      </c>
      <c r="AV291" s="11" t="s">
        <v>85</v>
      </c>
      <c r="AW291" s="11" t="s">
        <v>37</v>
      </c>
      <c r="AX291" s="11" t="s">
        <v>73</v>
      </c>
      <c r="AY291" s="219" t="s">
        <v>129</v>
      </c>
    </row>
    <row r="292" spans="2:65" s="12" customFormat="1">
      <c r="B292" s="220"/>
      <c r="C292" s="221"/>
      <c r="D292" s="210" t="s">
        <v>147</v>
      </c>
      <c r="E292" s="222" t="s">
        <v>21</v>
      </c>
      <c r="F292" s="223" t="s">
        <v>165</v>
      </c>
      <c r="G292" s="221"/>
      <c r="H292" s="224">
        <v>70.183999999999997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147</v>
      </c>
      <c r="AU292" s="230" t="s">
        <v>85</v>
      </c>
      <c r="AV292" s="12" t="s">
        <v>138</v>
      </c>
      <c r="AW292" s="12" t="s">
        <v>37</v>
      </c>
      <c r="AX292" s="12" t="s">
        <v>78</v>
      </c>
      <c r="AY292" s="230" t="s">
        <v>129</v>
      </c>
    </row>
    <row r="293" spans="2:65" s="1" customFormat="1" ht="25.5" customHeight="1">
      <c r="B293" s="40"/>
      <c r="C293" s="186" t="s">
        <v>740</v>
      </c>
      <c r="D293" s="186" t="s">
        <v>133</v>
      </c>
      <c r="E293" s="187" t="s">
        <v>741</v>
      </c>
      <c r="F293" s="188" t="s">
        <v>742</v>
      </c>
      <c r="G293" s="189" t="s">
        <v>161</v>
      </c>
      <c r="H293" s="190">
        <v>76.05</v>
      </c>
      <c r="I293" s="191"/>
      <c r="J293" s="192">
        <f>ROUND(I293*H293,2)</f>
        <v>0</v>
      </c>
      <c r="K293" s="188" t="s">
        <v>137</v>
      </c>
      <c r="L293" s="60"/>
      <c r="M293" s="193" t="s">
        <v>21</v>
      </c>
      <c r="N293" s="194" t="s">
        <v>44</v>
      </c>
      <c r="O293" s="41"/>
      <c r="P293" s="195">
        <f>O293*H293</f>
        <v>0</v>
      </c>
      <c r="Q293" s="195">
        <v>3.0000000000000001E-3</v>
      </c>
      <c r="R293" s="195">
        <f>Q293*H293</f>
        <v>0.22814999999999999</v>
      </c>
      <c r="S293" s="195">
        <v>0</v>
      </c>
      <c r="T293" s="196">
        <f>S293*H293</f>
        <v>0</v>
      </c>
      <c r="AR293" s="23" t="s">
        <v>273</v>
      </c>
      <c r="AT293" s="23" t="s">
        <v>133</v>
      </c>
      <c r="AU293" s="23" t="s">
        <v>85</v>
      </c>
      <c r="AY293" s="23" t="s">
        <v>129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23" t="s">
        <v>78</v>
      </c>
      <c r="BK293" s="197">
        <f>ROUND(I293*H293,2)</f>
        <v>0</v>
      </c>
      <c r="BL293" s="23" t="s">
        <v>273</v>
      </c>
      <c r="BM293" s="23" t="s">
        <v>743</v>
      </c>
    </row>
    <row r="294" spans="2:65" s="11" customFormat="1">
      <c r="B294" s="208"/>
      <c r="C294" s="209"/>
      <c r="D294" s="210" t="s">
        <v>147</v>
      </c>
      <c r="E294" s="211" t="s">
        <v>21</v>
      </c>
      <c r="F294" s="212" t="s">
        <v>744</v>
      </c>
      <c r="G294" s="209"/>
      <c r="H294" s="213">
        <v>21.2</v>
      </c>
      <c r="I294" s="214"/>
      <c r="J294" s="209"/>
      <c r="K294" s="209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147</v>
      </c>
      <c r="AU294" s="219" t="s">
        <v>85</v>
      </c>
      <c r="AV294" s="11" t="s">
        <v>85</v>
      </c>
      <c r="AW294" s="11" t="s">
        <v>37</v>
      </c>
      <c r="AX294" s="11" t="s">
        <v>73</v>
      </c>
      <c r="AY294" s="219" t="s">
        <v>129</v>
      </c>
    </row>
    <row r="295" spans="2:65" s="11" customFormat="1">
      <c r="B295" s="208"/>
      <c r="C295" s="209"/>
      <c r="D295" s="210" t="s">
        <v>147</v>
      </c>
      <c r="E295" s="211" t="s">
        <v>21</v>
      </c>
      <c r="F295" s="212" t="s">
        <v>745</v>
      </c>
      <c r="G295" s="209"/>
      <c r="H295" s="213">
        <v>23.8</v>
      </c>
      <c r="I295" s="214"/>
      <c r="J295" s="209"/>
      <c r="K295" s="209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147</v>
      </c>
      <c r="AU295" s="219" t="s">
        <v>85</v>
      </c>
      <c r="AV295" s="11" t="s">
        <v>85</v>
      </c>
      <c r="AW295" s="11" t="s">
        <v>37</v>
      </c>
      <c r="AX295" s="11" t="s">
        <v>73</v>
      </c>
      <c r="AY295" s="219" t="s">
        <v>129</v>
      </c>
    </row>
    <row r="296" spans="2:65" s="11" customFormat="1">
      <c r="B296" s="208"/>
      <c r="C296" s="209"/>
      <c r="D296" s="210" t="s">
        <v>147</v>
      </c>
      <c r="E296" s="211" t="s">
        <v>21</v>
      </c>
      <c r="F296" s="212" t="s">
        <v>746</v>
      </c>
      <c r="G296" s="209"/>
      <c r="H296" s="213">
        <v>9</v>
      </c>
      <c r="I296" s="214"/>
      <c r="J296" s="209"/>
      <c r="K296" s="209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147</v>
      </c>
      <c r="AU296" s="219" t="s">
        <v>85</v>
      </c>
      <c r="AV296" s="11" t="s">
        <v>85</v>
      </c>
      <c r="AW296" s="11" t="s">
        <v>37</v>
      </c>
      <c r="AX296" s="11" t="s">
        <v>73</v>
      </c>
      <c r="AY296" s="219" t="s">
        <v>129</v>
      </c>
    </row>
    <row r="297" spans="2:65" s="11" customFormat="1">
      <c r="B297" s="208"/>
      <c r="C297" s="209"/>
      <c r="D297" s="210" t="s">
        <v>147</v>
      </c>
      <c r="E297" s="211" t="s">
        <v>21</v>
      </c>
      <c r="F297" s="212" t="s">
        <v>747</v>
      </c>
      <c r="G297" s="209"/>
      <c r="H297" s="213">
        <v>19.8</v>
      </c>
      <c r="I297" s="214"/>
      <c r="J297" s="209"/>
      <c r="K297" s="209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147</v>
      </c>
      <c r="AU297" s="219" t="s">
        <v>85</v>
      </c>
      <c r="AV297" s="11" t="s">
        <v>85</v>
      </c>
      <c r="AW297" s="11" t="s">
        <v>37</v>
      </c>
      <c r="AX297" s="11" t="s">
        <v>73</v>
      </c>
      <c r="AY297" s="219" t="s">
        <v>129</v>
      </c>
    </row>
    <row r="298" spans="2:65" s="11" customFormat="1">
      <c r="B298" s="208"/>
      <c r="C298" s="209"/>
      <c r="D298" s="210" t="s">
        <v>147</v>
      </c>
      <c r="E298" s="211" t="s">
        <v>21</v>
      </c>
      <c r="F298" s="212" t="s">
        <v>748</v>
      </c>
      <c r="G298" s="209"/>
      <c r="H298" s="213">
        <v>2.25</v>
      </c>
      <c r="I298" s="214"/>
      <c r="J298" s="209"/>
      <c r="K298" s="209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147</v>
      </c>
      <c r="AU298" s="219" t="s">
        <v>85</v>
      </c>
      <c r="AV298" s="11" t="s">
        <v>85</v>
      </c>
      <c r="AW298" s="11" t="s">
        <v>37</v>
      </c>
      <c r="AX298" s="11" t="s">
        <v>73</v>
      </c>
      <c r="AY298" s="219" t="s">
        <v>129</v>
      </c>
    </row>
    <row r="299" spans="2:65" s="12" customFormat="1">
      <c r="B299" s="220"/>
      <c r="C299" s="221"/>
      <c r="D299" s="210" t="s">
        <v>147</v>
      </c>
      <c r="E299" s="222" t="s">
        <v>21</v>
      </c>
      <c r="F299" s="223" t="s">
        <v>165</v>
      </c>
      <c r="G299" s="221"/>
      <c r="H299" s="224">
        <v>76.05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147</v>
      </c>
      <c r="AU299" s="230" t="s">
        <v>85</v>
      </c>
      <c r="AV299" s="12" t="s">
        <v>138</v>
      </c>
      <c r="AW299" s="12" t="s">
        <v>37</v>
      </c>
      <c r="AX299" s="12" t="s">
        <v>78</v>
      </c>
      <c r="AY299" s="230" t="s">
        <v>129</v>
      </c>
    </row>
    <row r="300" spans="2:65" s="1" customFormat="1" ht="25.5" customHeight="1">
      <c r="B300" s="40"/>
      <c r="C300" s="198" t="s">
        <v>749</v>
      </c>
      <c r="D300" s="198" t="s">
        <v>141</v>
      </c>
      <c r="E300" s="199" t="s">
        <v>750</v>
      </c>
      <c r="F300" s="200" t="s">
        <v>751</v>
      </c>
      <c r="G300" s="201" t="s">
        <v>161</v>
      </c>
      <c r="H300" s="202">
        <v>83.655000000000001</v>
      </c>
      <c r="I300" s="203"/>
      <c r="J300" s="204">
        <f>ROUND(I300*H300,2)</f>
        <v>0</v>
      </c>
      <c r="K300" s="200" t="s">
        <v>137</v>
      </c>
      <c r="L300" s="205"/>
      <c r="M300" s="206" t="s">
        <v>21</v>
      </c>
      <c r="N300" s="207" t="s">
        <v>44</v>
      </c>
      <c r="O300" s="41"/>
      <c r="P300" s="195">
        <f>O300*H300</f>
        <v>0</v>
      </c>
      <c r="Q300" s="195">
        <v>1.26E-2</v>
      </c>
      <c r="R300" s="195">
        <f>Q300*H300</f>
        <v>1.0540530000000001</v>
      </c>
      <c r="S300" s="195">
        <v>0</v>
      </c>
      <c r="T300" s="196">
        <f>S300*H300</f>
        <v>0</v>
      </c>
      <c r="AR300" s="23" t="s">
        <v>330</v>
      </c>
      <c r="AT300" s="23" t="s">
        <v>141</v>
      </c>
      <c r="AU300" s="23" t="s">
        <v>85</v>
      </c>
      <c r="AY300" s="23" t="s">
        <v>129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23" t="s">
        <v>78</v>
      </c>
      <c r="BK300" s="197">
        <f>ROUND(I300*H300,2)</f>
        <v>0</v>
      </c>
      <c r="BL300" s="23" t="s">
        <v>273</v>
      </c>
      <c r="BM300" s="23" t="s">
        <v>752</v>
      </c>
    </row>
    <row r="301" spans="2:65" s="11" customFormat="1">
      <c r="B301" s="208"/>
      <c r="C301" s="209"/>
      <c r="D301" s="210" t="s">
        <v>147</v>
      </c>
      <c r="E301" s="209"/>
      <c r="F301" s="212" t="s">
        <v>753</v>
      </c>
      <c r="G301" s="209"/>
      <c r="H301" s="213">
        <v>83.655000000000001</v>
      </c>
      <c r="I301" s="214"/>
      <c r="J301" s="209"/>
      <c r="K301" s="209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147</v>
      </c>
      <c r="AU301" s="219" t="s">
        <v>85</v>
      </c>
      <c r="AV301" s="11" t="s">
        <v>85</v>
      </c>
      <c r="AW301" s="11" t="s">
        <v>6</v>
      </c>
      <c r="AX301" s="11" t="s">
        <v>78</v>
      </c>
      <c r="AY301" s="219" t="s">
        <v>129</v>
      </c>
    </row>
    <row r="302" spans="2:65" s="1" customFormat="1" ht="25.5" customHeight="1">
      <c r="B302" s="40"/>
      <c r="C302" s="186" t="s">
        <v>754</v>
      </c>
      <c r="D302" s="186" t="s">
        <v>133</v>
      </c>
      <c r="E302" s="187" t="s">
        <v>755</v>
      </c>
      <c r="F302" s="188" t="s">
        <v>756</v>
      </c>
      <c r="G302" s="189" t="s">
        <v>161</v>
      </c>
      <c r="H302" s="190">
        <v>73.8</v>
      </c>
      <c r="I302" s="191"/>
      <c r="J302" s="192">
        <f>ROUND(I302*H302,2)</f>
        <v>0</v>
      </c>
      <c r="K302" s="188" t="s">
        <v>137</v>
      </c>
      <c r="L302" s="60"/>
      <c r="M302" s="193" t="s">
        <v>21</v>
      </c>
      <c r="N302" s="194" t="s">
        <v>44</v>
      </c>
      <c r="O302" s="41"/>
      <c r="P302" s="195">
        <f>O302*H302</f>
        <v>0</v>
      </c>
      <c r="Q302" s="195">
        <v>8.0000000000000002E-3</v>
      </c>
      <c r="R302" s="195">
        <f>Q302*H302</f>
        <v>0.59040000000000004</v>
      </c>
      <c r="S302" s="195">
        <v>0</v>
      </c>
      <c r="T302" s="196">
        <f>S302*H302</f>
        <v>0</v>
      </c>
      <c r="AR302" s="23" t="s">
        <v>273</v>
      </c>
      <c r="AT302" s="23" t="s">
        <v>133</v>
      </c>
      <c r="AU302" s="23" t="s">
        <v>85</v>
      </c>
      <c r="AY302" s="23" t="s">
        <v>129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23" t="s">
        <v>78</v>
      </c>
      <c r="BK302" s="197">
        <f>ROUND(I302*H302,2)</f>
        <v>0</v>
      </c>
      <c r="BL302" s="23" t="s">
        <v>273</v>
      </c>
      <c r="BM302" s="23" t="s">
        <v>757</v>
      </c>
    </row>
    <row r="303" spans="2:65" s="1" customFormat="1" ht="25.5" customHeight="1">
      <c r="B303" s="40"/>
      <c r="C303" s="186" t="s">
        <v>758</v>
      </c>
      <c r="D303" s="186" t="s">
        <v>133</v>
      </c>
      <c r="E303" s="187" t="s">
        <v>759</v>
      </c>
      <c r="F303" s="188" t="s">
        <v>760</v>
      </c>
      <c r="G303" s="189" t="s">
        <v>227</v>
      </c>
      <c r="H303" s="190">
        <v>36</v>
      </c>
      <c r="I303" s="191"/>
      <c r="J303" s="192">
        <f>ROUND(I303*H303,2)</f>
        <v>0</v>
      </c>
      <c r="K303" s="188" t="s">
        <v>137</v>
      </c>
      <c r="L303" s="60"/>
      <c r="M303" s="193" t="s">
        <v>21</v>
      </c>
      <c r="N303" s="194" t="s">
        <v>44</v>
      </c>
      <c r="O303" s="41"/>
      <c r="P303" s="195">
        <f>O303*H303</f>
        <v>0</v>
      </c>
      <c r="Q303" s="195">
        <v>9.0000000000000006E-5</v>
      </c>
      <c r="R303" s="195">
        <f>Q303*H303</f>
        <v>3.2400000000000003E-3</v>
      </c>
      <c r="S303" s="195">
        <v>0</v>
      </c>
      <c r="T303" s="196">
        <f>S303*H303</f>
        <v>0</v>
      </c>
      <c r="AR303" s="23" t="s">
        <v>273</v>
      </c>
      <c r="AT303" s="23" t="s">
        <v>133</v>
      </c>
      <c r="AU303" s="23" t="s">
        <v>85</v>
      </c>
      <c r="AY303" s="23" t="s">
        <v>129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23" t="s">
        <v>78</v>
      </c>
      <c r="BK303" s="197">
        <f>ROUND(I303*H303,2)</f>
        <v>0</v>
      </c>
      <c r="BL303" s="23" t="s">
        <v>273</v>
      </c>
      <c r="BM303" s="23" t="s">
        <v>761</v>
      </c>
    </row>
    <row r="304" spans="2:65" s="1" customFormat="1" ht="25.5" customHeight="1">
      <c r="B304" s="40"/>
      <c r="C304" s="186" t="s">
        <v>762</v>
      </c>
      <c r="D304" s="186" t="s">
        <v>133</v>
      </c>
      <c r="E304" s="187" t="s">
        <v>763</v>
      </c>
      <c r="F304" s="188" t="s">
        <v>764</v>
      </c>
      <c r="G304" s="189" t="s">
        <v>161</v>
      </c>
      <c r="H304" s="190">
        <v>3.1</v>
      </c>
      <c r="I304" s="191"/>
      <c r="J304" s="192">
        <f>ROUND(I304*H304,2)</f>
        <v>0</v>
      </c>
      <c r="K304" s="188" t="s">
        <v>137</v>
      </c>
      <c r="L304" s="60"/>
      <c r="M304" s="193" t="s">
        <v>21</v>
      </c>
      <c r="N304" s="194" t="s">
        <v>44</v>
      </c>
      <c r="O304" s="41"/>
      <c r="P304" s="195">
        <f>O304*H304</f>
        <v>0</v>
      </c>
      <c r="Q304" s="195">
        <v>5.1999999999999995E-4</v>
      </c>
      <c r="R304" s="195">
        <f>Q304*H304</f>
        <v>1.6119999999999999E-3</v>
      </c>
      <c r="S304" s="195">
        <v>0</v>
      </c>
      <c r="T304" s="196">
        <f>S304*H304</f>
        <v>0</v>
      </c>
      <c r="AR304" s="23" t="s">
        <v>273</v>
      </c>
      <c r="AT304" s="23" t="s">
        <v>133</v>
      </c>
      <c r="AU304" s="23" t="s">
        <v>85</v>
      </c>
      <c r="AY304" s="23" t="s">
        <v>129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23" t="s">
        <v>78</v>
      </c>
      <c r="BK304" s="197">
        <f>ROUND(I304*H304,2)</f>
        <v>0</v>
      </c>
      <c r="BL304" s="23" t="s">
        <v>273</v>
      </c>
      <c r="BM304" s="23" t="s">
        <v>765</v>
      </c>
    </row>
    <row r="305" spans="2:65" s="1" customFormat="1" ht="16.5" customHeight="1">
      <c r="B305" s="40"/>
      <c r="C305" s="198" t="s">
        <v>766</v>
      </c>
      <c r="D305" s="198" t="s">
        <v>141</v>
      </c>
      <c r="E305" s="199" t="s">
        <v>767</v>
      </c>
      <c r="F305" s="200" t="s">
        <v>768</v>
      </c>
      <c r="G305" s="201" t="s">
        <v>161</v>
      </c>
      <c r="H305" s="202">
        <v>3.41</v>
      </c>
      <c r="I305" s="203"/>
      <c r="J305" s="204">
        <f>ROUND(I305*H305,2)</f>
        <v>0</v>
      </c>
      <c r="K305" s="200" t="s">
        <v>137</v>
      </c>
      <c r="L305" s="205"/>
      <c r="M305" s="206" t="s">
        <v>21</v>
      </c>
      <c r="N305" s="207" t="s">
        <v>44</v>
      </c>
      <c r="O305" s="41"/>
      <c r="P305" s="195">
        <f>O305*H305</f>
        <v>0</v>
      </c>
      <c r="Q305" s="195">
        <v>0.01</v>
      </c>
      <c r="R305" s="195">
        <f>Q305*H305</f>
        <v>3.4100000000000005E-2</v>
      </c>
      <c r="S305" s="195">
        <v>0</v>
      </c>
      <c r="T305" s="196">
        <f>S305*H305</f>
        <v>0</v>
      </c>
      <c r="AR305" s="23" t="s">
        <v>330</v>
      </c>
      <c r="AT305" s="23" t="s">
        <v>141</v>
      </c>
      <c r="AU305" s="23" t="s">
        <v>85</v>
      </c>
      <c r="AY305" s="23" t="s">
        <v>129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23" t="s">
        <v>78</v>
      </c>
      <c r="BK305" s="197">
        <f>ROUND(I305*H305,2)</f>
        <v>0</v>
      </c>
      <c r="BL305" s="23" t="s">
        <v>273</v>
      </c>
      <c r="BM305" s="23" t="s">
        <v>769</v>
      </c>
    </row>
    <row r="306" spans="2:65" s="11" customFormat="1">
      <c r="B306" s="208"/>
      <c r="C306" s="209"/>
      <c r="D306" s="210" t="s">
        <v>147</v>
      </c>
      <c r="E306" s="209"/>
      <c r="F306" s="212" t="s">
        <v>770</v>
      </c>
      <c r="G306" s="209"/>
      <c r="H306" s="213">
        <v>3.41</v>
      </c>
      <c r="I306" s="214"/>
      <c r="J306" s="209"/>
      <c r="K306" s="209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147</v>
      </c>
      <c r="AU306" s="219" t="s">
        <v>85</v>
      </c>
      <c r="AV306" s="11" t="s">
        <v>85</v>
      </c>
      <c r="AW306" s="11" t="s">
        <v>6</v>
      </c>
      <c r="AX306" s="11" t="s">
        <v>78</v>
      </c>
      <c r="AY306" s="219" t="s">
        <v>129</v>
      </c>
    </row>
    <row r="307" spans="2:65" s="1" customFormat="1" ht="16.5" customHeight="1">
      <c r="B307" s="40"/>
      <c r="C307" s="186" t="s">
        <v>771</v>
      </c>
      <c r="D307" s="186" t="s">
        <v>133</v>
      </c>
      <c r="E307" s="187" t="s">
        <v>772</v>
      </c>
      <c r="F307" s="188" t="s">
        <v>773</v>
      </c>
      <c r="G307" s="189" t="s">
        <v>227</v>
      </c>
      <c r="H307" s="190">
        <v>21</v>
      </c>
      <c r="I307" s="191"/>
      <c r="J307" s="192">
        <f>ROUND(I307*H307,2)</f>
        <v>0</v>
      </c>
      <c r="K307" s="188" t="s">
        <v>137</v>
      </c>
      <c r="L307" s="60"/>
      <c r="M307" s="193" t="s">
        <v>21</v>
      </c>
      <c r="N307" s="194" t="s">
        <v>44</v>
      </c>
      <c r="O307" s="41"/>
      <c r="P307" s="195">
        <f>O307*H307</f>
        <v>0</v>
      </c>
      <c r="Q307" s="195">
        <v>3.1E-4</v>
      </c>
      <c r="R307" s="195">
        <f>Q307*H307</f>
        <v>6.5100000000000002E-3</v>
      </c>
      <c r="S307" s="195">
        <v>0</v>
      </c>
      <c r="T307" s="196">
        <f>S307*H307</f>
        <v>0</v>
      </c>
      <c r="AR307" s="23" t="s">
        <v>273</v>
      </c>
      <c r="AT307" s="23" t="s">
        <v>133</v>
      </c>
      <c r="AU307" s="23" t="s">
        <v>85</v>
      </c>
      <c r="AY307" s="23" t="s">
        <v>129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23" t="s">
        <v>78</v>
      </c>
      <c r="BK307" s="197">
        <f>ROUND(I307*H307,2)</f>
        <v>0</v>
      </c>
      <c r="BL307" s="23" t="s">
        <v>273</v>
      </c>
      <c r="BM307" s="23" t="s">
        <v>774</v>
      </c>
    </row>
    <row r="308" spans="2:65" s="1" customFormat="1" ht="38.25" customHeight="1">
      <c r="B308" s="40"/>
      <c r="C308" s="186" t="s">
        <v>775</v>
      </c>
      <c r="D308" s="186" t="s">
        <v>133</v>
      </c>
      <c r="E308" s="187" t="s">
        <v>776</v>
      </c>
      <c r="F308" s="188" t="s">
        <v>777</v>
      </c>
      <c r="G308" s="189" t="s">
        <v>144</v>
      </c>
      <c r="H308" s="190">
        <v>1.9179999999999999</v>
      </c>
      <c r="I308" s="191"/>
      <c r="J308" s="192">
        <f>ROUND(I308*H308,2)</f>
        <v>0</v>
      </c>
      <c r="K308" s="188" t="s">
        <v>137</v>
      </c>
      <c r="L308" s="60"/>
      <c r="M308" s="193" t="s">
        <v>21</v>
      </c>
      <c r="N308" s="194" t="s">
        <v>44</v>
      </c>
      <c r="O308" s="41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AR308" s="23" t="s">
        <v>273</v>
      </c>
      <c r="AT308" s="23" t="s">
        <v>133</v>
      </c>
      <c r="AU308" s="23" t="s">
        <v>85</v>
      </c>
      <c r="AY308" s="23" t="s">
        <v>129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23" t="s">
        <v>78</v>
      </c>
      <c r="BK308" s="197">
        <f>ROUND(I308*H308,2)</f>
        <v>0</v>
      </c>
      <c r="BL308" s="23" t="s">
        <v>273</v>
      </c>
      <c r="BM308" s="23" t="s">
        <v>778</v>
      </c>
    </row>
    <row r="309" spans="2:65" s="10" customFormat="1" ht="29.85" customHeight="1">
      <c r="B309" s="170"/>
      <c r="C309" s="171"/>
      <c r="D309" s="172" t="s">
        <v>72</v>
      </c>
      <c r="E309" s="184" t="s">
        <v>779</v>
      </c>
      <c r="F309" s="184" t="s">
        <v>780</v>
      </c>
      <c r="G309" s="171"/>
      <c r="H309" s="171"/>
      <c r="I309" s="174"/>
      <c r="J309" s="185">
        <f>BK309</f>
        <v>0</v>
      </c>
      <c r="K309" s="171"/>
      <c r="L309" s="176"/>
      <c r="M309" s="177"/>
      <c r="N309" s="178"/>
      <c r="O309" s="178"/>
      <c r="P309" s="179">
        <f>SUM(P310:P312)</f>
        <v>0</v>
      </c>
      <c r="Q309" s="178"/>
      <c r="R309" s="179">
        <f>SUM(R310:R312)</f>
        <v>8.4999999999999995E-4</v>
      </c>
      <c r="S309" s="178"/>
      <c r="T309" s="180">
        <f>SUM(T310:T312)</f>
        <v>0</v>
      </c>
      <c r="AR309" s="181" t="s">
        <v>85</v>
      </c>
      <c r="AT309" s="182" t="s">
        <v>72</v>
      </c>
      <c r="AU309" s="182" t="s">
        <v>78</v>
      </c>
      <c r="AY309" s="181" t="s">
        <v>129</v>
      </c>
      <c r="BK309" s="183">
        <f>SUM(BK310:BK312)</f>
        <v>0</v>
      </c>
    </row>
    <row r="310" spans="2:65" s="1" customFormat="1" ht="25.5" customHeight="1">
      <c r="B310" s="40"/>
      <c r="C310" s="186" t="s">
        <v>781</v>
      </c>
      <c r="D310" s="186" t="s">
        <v>133</v>
      </c>
      <c r="E310" s="187" t="s">
        <v>782</v>
      </c>
      <c r="F310" s="188" t="s">
        <v>783</v>
      </c>
      <c r="G310" s="189" t="s">
        <v>161</v>
      </c>
      <c r="H310" s="190">
        <v>2.5</v>
      </c>
      <c r="I310" s="191"/>
      <c r="J310" s="192">
        <f>ROUND(I310*H310,2)</f>
        <v>0</v>
      </c>
      <c r="K310" s="188" t="s">
        <v>137</v>
      </c>
      <c r="L310" s="60"/>
      <c r="M310" s="193" t="s">
        <v>21</v>
      </c>
      <c r="N310" s="194" t="s">
        <v>44</v>
      </c>
      <c r="O310" s="41"/>
      <c r="P310" s="195">
        <f>O310*H310</f>
        <v>0</v>
      </c>
      <c r="Q310" s="195">
        <v>8.0000000000000007E-5</v>
      </c>
      <c r="R310" s="195">
        <f>Q310*H310</f>
        <v>2.0000000000000001E-4</v>
      </c>
      <c r="S310" s="195">
        <v>0</v>
      </c>
      <c r="T310" s="196">
        <f>S310*H310</f>
        <v>0</v>
      </c>
      <c r="AR310" s="23" t="s">
        <v>273</v>
      </c>
      <c r="AT310" s="23" t="s">
        <v>133</v>
      </c>
      <c r="AU310" s="23" t="s">
        <v>85</v>
      </c>
      <c r="AY310" s="23" t="s">
        <v>129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23" t="s">
        <v>78</v>
      </c>
      <c r="BK310" s="197">
        <f>ROUND(I310*H310,2)</f>
        <v>0</v>
      </c>
      <c r="BL310" s="23" t="s">
        <v>273</v>
      </c>
      <c r="BM310" s="23" t="s">
        <v>784</v>
      </c>
    </row>
    <row r="311" spans="2:65" s="1" customFormat="1" ht="16.5" customHeight="1">
      <c r="B311" s="40"/>
      <c r="C311" s="186" t="s">
        <v>785</v>
      </c>
      <c r="D311" s="186" t="s">
        <v>133</v>
      </c>
      <c r="E311" s="187" t="s">
        <v>786</v>
      </c>
      <c r="F311" s="188" t="s">
        <v>787</v>
      </c>
      <c r="G311" s="189" t="s">
        <v>161</v>
      </c>
      <c r="H311" s="190">
        <v>2.5</v>
      </c>
      <c r="I311" s="191"/>
      <c r="J311" s="192">
        <f>ROUND(I311*H311,2)</f>
        <v>0</v>
      </c>
      <c r="K311" s="188" t="s">
        <v>137</v>
      </c>
      <c r="L311" s="60"/>
      <c r="M311" s="193" t="s">
        <v>21</v>
      </c>
      <c r="N311" s="194" t="s">
        <v>44</v>
      </c>
      <c r="O311" s="41"/>
      <c r="P311" s="195">
        <f>O311*H311</f>
        <v>0</v>
      </c>
      <c r="Q311" s="195">
        <v>1.3999999999999999E-4</v>
      </c>
      <c r="R311" s="195">
        <f>Q311*H311</f>
        <v>3.4999999999999994E-4</v>
      </c>
      <c r="S311" s="195">
        <v>0</v>
      </c>
      <c r="T311" s="196">
        <f>S311*H311</f>
        <v>0</v>
      </c>
      <c r="AR311" s="23" t="s">
        <v>273</v>
      </c>
      <c r="AT311" s="23" t="s">
        <v>133</v>
      </c>
      <c r="AU311" s="23" t="s">
        <v>85</v>
      </c>
      <c r="AY311" s="23" t="s">
        <v>129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23" t="s">
        <v>78</v>
      </c>
      <c r="BK311" s="197">
        <f>ROUND(I311*H311,2)</f>
        <v>0</v>
      </c>
      <c r="BL311" s="23" t="s">
        <v>273</v>
      </c>
      <c r="BM311" s="23" t="s">
        <v>788</v>
      </c>
    </row>
    <row r="312" spans="2:65" s="1" customFormat="1" ht="25.5" customHeight="1">
      <c r="B312" s="40"/>
      <c r="C312" s="186" t="s">
        <v>789</v>
      </c>
      <c r="D312" s="186" t="s">
        <v>133</v>
      </c>
      <c r="E312" s="187" t="s">
        <v>790</v>
      </c>
      <c r="F312" s="188" t="s">
        <v>791</v>
      </c>
      <c r="G312" s="189" t="s">
        <v>161</v>
      </c>
      <c r="H312" s="190">
        <v>2.5</v>
      </c>
      <c r="I312" s="191"/>
      <c r="J312" s="192">
        <f>ROUND(I312*H312,2)</f>
        <v>0</v>
      </c>
      <c r="K312" s="188" t="s">
        <v>137</v>
      </c>
      <c r="L312" s="60"/>
      <c r="M312" s="193" t="s">
        <v>21</v>
      </c>
      <c r="N312" s="194" t="s">
        <v>44</v>
      </c>
      <c r="O312" s="41"/>
      <c r="P312" s="195">
        <f>O312*H312</f>
        <v>0</v>
      </c>
      <c r="Q312" s="195">
        <v>1.2E-4</v>
      </c>
      <c r="R312" s="195">
        <f>Q312*H312</f>
        <v>3.0000000000000003E-4</v>
      </c>
      <c r="S312" s="195">
        <v>0</v>
      </c>
      <c r="T312" s="196">
        <f>S312*H312</f>
        <v>0</v>
      </c>
      <c r="AR312" s="23" t="s">
        <v>273</v>
      </c>
      <c r="AT312" s="23" t="s">
        <v>133</v>
      </c>
      <c r="AU312" s="23" t="s">
        <v>85</v>
      </c>
      <c r="AY312" s="23" t="s">
        <v>129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23" t="s">
        <v>78</v>
      </c>
      <c r="BK312" s="197">
        <f>ROUND(I312*H312,2)</f>
        <v>0</v>
      </c>
      <c r="BL312" s="23" t="s">
        <v>273</v>
      </c>
      <c r="BM312" s="23" t="s">
        <v>792</v>
      </c>
    </row>
    <row r="313" spans="2:65" s="10" customFormat="1" ht="29.85" customHeight="1">
      <c r="B313" s="170"/>
      <c r="C313" s="171"/>
      <c r="D313" s="172" t="s">
        <v>72</v>
      </c>
      <c r="E313" s="184" t="s">
        <v>793</v>
      </c>
      <c r="F313" s="184" t="s">
        <v>794</v>
      </c>
      <c r="G313" s="171"/>
      <c r="H313" s="171"/>
      <c r="I313" s="174"/>
      <c r="J313" s="185">
        <f>BK313</f>
        <v>0</v>
      </c>
      <c r="K313" s="171"/>
      <c r="L313" s="176"/>
      <c r="M313" s="177"/>
      <c r="N313" s="178"/>
      <c r="O313" s="178"/>
      <c r="P313" s="179">
        <f>SUM(P314:P321)</f>
        <v>0</v>
      </c>
      <c r="Q313" s="178"/>
      <c r="R313" s="179">
        <f>SUM(R314:R321)</f>
        <v>0.19310411999999999</v>
      </c>
      <c r="S313" s="178"/>
      <c r="T313" s="180">
        <f>SUM(T314:T321)</f>
        <v>3.9075499999999999E-2</v>
      </c>
      <c r="AR313" s="181" t="s">
        <v>85</v>
      </c>
      <c r="AT313" s="182" t="s">
        <v>72</v>
      </c>
      <c r="AU313" s="182" t="s">
        <v>78</v>
      </c>
      <c r="AY313" s="181" t="s">
        <v>129</v>
      </c>
      <c r="BK313" s="183">
        <f>SUM(BK314:BK321)</f>
        <v>0</v>
      </c>
    </row>
    <row r="314" spans="2:65" s="1" customFormat="1" ht="16.5" customHeight="1">
      <c r="B314" s="40"/>
      <c r="C314" s="186" t="s">
        <v>795</v>
      </c>
      <c r="D314" s="186" t="s">
        <v>133</v>
      </c>
      <c r="E314" s="187" t="s">
        <v>796</v>
      </c>
      <c r="F314" s="188" t="s">
        <v>797</v>
      </c>
      <c r="G314" s="189" t="s">
        <v>161</v>
      </c>
      <c r="H314" s="190">
        <v>126.05</v>
      </c>
      <c r="I314" s="191"/>
      <c r="J314" s="192">
        <f>ROUND(I314*H314,2)</f>
        <v>0</v>
      </c>
      <c r="K314" s="188" t="s">
        <v>137</v>
      </c>
      <c r="L314" s="60"/>
      <c r="M314" s="193" t="s">
        <v>21</v>
      </c>
      <c r="N314" s="194" t="s">
        <v>44</v>
      </c>
      <c r="O314" s="41"/>
      <c r="P314" s="195">
        <f>O314*H314</f>
        <v>0</v>
      </c>
      <c r="Q314" s="195">
        <v>1E-3</v>
      </c>
      <c r="R314" s="195">
        <f>Q314*H314</f>
        <v>0.12605</v>
      </c>
      <c r="S314" s="195">
        <v>3.1E-4</v>
      </c>
      <c r="T314" s="196">
        <f>S314*H314</f>
        <v>3.9075499999999999E-2</v>
      </c>
      <c r="AR314" s="23" t="s">
        <v>273</v>
      </c>
      <c r="AT314" s="23" t="s">
        <v>133</v>
      </c>
      <c r="AU314" s="23" t="s">
        <v>85</v>
      </c>
      <c r="AY314" s="23" t="s">
        <v>129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23" t="s">
        <v>78</v>
      </c>
      <c r="BK314" s="197">
        <f>ROUND(I314*H314,2)</f>
        <v>0</v>
      </c>
      <c r="BL314" s="23" t="s">
        <v>273</v>
      </c>
      <c r="BM314" s="23" t="s">
        <v>798</v>
      </c>
    </row>
    <row r="315" spans="2:65" s="13" customFormat="1">
      <c r="B315" s="231"/>
      <c r="C315" s="232"/>
      <c r="D315" s="210" t="s">
        <v>147</v>
      </c>
      <c r="E315" s="233" t="s">
        <v>21</v>
      </c>
      <c r="F315" s="234" t="s">
        <v>799</v>
      </c>
      <c r="G315" s="232"/>
      <c r="H315" s="233" t="s">
        <v>21</v>
      </c>
      <c r="I315" s="235"/>
      <c r="J315" s="232"/>
      <c r="K315" s="232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147</v>
      </c>
      <c r="AU315" s="240" t="s">
        <v>85</v>
      </c>
      <c r="AV315" s="13" t="s">
        <v>78</v>
      </c>
      <c r="AW315" s="13" t="s">
        <v>37</v>
      </c>
      <c r="AX315" s="13" t="s">
        <v>73</v>
      </c>
      <c r="AY315" s="240" t="s">
        <v>129</v>
      </c>
    </row>
    <row r="316" spans="2:65" s="11" customFormat="1">
      <c r="B316" s="208"/>
      <c r="C316" s="209"/>
      <c r="D316" s="210" t="s">
        <v>147</v>
      </c>
      <c r="E316" s="211" t="s">
        <v>21</v>
      </c>
      <c r="F316" s="212" t="s">
        <v>800</v>
      </c>
      <c r="G316" s="209"/>
      <c r="H316" s="213">
        <v>90.45</v>
      </c>
      <c r="I316" s="214"/>
      <c r="J316" s="209"/>
      <c r="K316" s="209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147</v>
      </c>
      <c r="AU316" s="219" t="s">
        <v>85</v>
      </c>
      <c r="AV316" s="11" t="s">
        <v>85</v>
      </c>
      <c r="AW316" s="11" t="s">
        <v>37</v>
      </c>
      <c r="AX316" s="11" t="s">
        <v>73</v>
      </c>
      <c r="AY316" s="219" t="s">
        <v>129</v>
      </c>
    </row>
    <row r="317" spans="2:65" s="13" customFormat="1">
      <c r="B317" s="231"/>
      <c r="C317" s="232"/>
      <c r="D317" s="210" t="s">
        <v>147</v>
      </c>
      <c r="E317" s="233" t="s">
        <v>21</v>
      </c>
      <c r="F317" s="234" t="s">
        <v>801</v>
      </c>
      <c r="G317" s="232"/>
      <c r="H317" s="233" t="s">
        <v>21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147</v>
      </c>
      <c r="AU317" s="240" t="s">
        <v>85</v>
      </c>
      <c r="AV317" s="13" t="s">
        <v>78</v>
      </c>
      <c r="AW317" s="13" t="s">
        <v>37</v>
      </c>
      <c r="AX317" s="13" t="s">
        <v>73</v>
      </c>
      <c r="AY317" s="240" t="s">
        <v>129</v>
      </c>
    </row>
    <row r="318" spans="2:65" s="11" customFormat="1">
      <c r="B318" s="208"/>
      <c r="C318" s="209"/>
      <c r="D318" s="210" t="s">
        <v>147</v>
      </c>
      <c r="E318" s="211" t="s">
        <v>21</v>
      </c>
      <c r="F318" s="212" t="s">
        <v>802</v>
      </c>
      <c r="G318" s="209"/>
      <c r="H318" s="213">
        <v>35.6</v>
      </c>
      <c r="I318" s="214"/>
      <c r="J318" s="209"/>
      <c r="K318" s="209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147</v>
      </c>
      <c r="AU318" s="219" t="s">
        <v>85</v>
      </c>
      <c r="AV318" s="11" t="s">
        <v>85</v>
      </c>
      <c r="AW318" s="11" t="s">
        <v>37</v>
      </c>
      <c r="AX318" s="11" t="s">
        <v>73</v>
      </c>
      <c r="AY318" s="219" t="s">
        <v>129</v>
      </c>
    </row>
    <row r="319" spans="2:65" s="12" customFormat="1">
      <c r="B319" s="220"/>
      <c r="C319" s="221"/>
      <c r="D319" s="210" t="s">
        <v>147</v>
      </c>
      <c r="E319" s="222" t="s">
        <v>21</v>
      </c>
      <c r="F319" s="223" t="s">
        <v>165</v>
      </c>
      <c r="G319" s="221"/>
      <c r="H319" s="224">
        <v>126.05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147</v>
      </c>
      <c r="AU319" s="230" t="s">
        <v>85</v>
      </c>
      <c r="AV319" s="12" t="s">
        <v>138</v>
      </c>
      <c r="AW319" s="12" t="s">
        <v>37</v>
      </c>
      <c r="AX319" s="12" t="s">
        <v>78</v>
      </c>
      <c r="AY319" s="230" t="s">
        <v>129</v>
      </c>
    </row>
    <row r="320" spans="2:65" s="1" customFormat="1" ht="25.5" customHeight="1">
      <c r="B320" s="40"/>
      <c r="C320" s="186" t="s">
        <v>803</v>
      </c>
      <c r="D320" s="186" t="s">
        <v>133</v>
      </c>
      <c r="E320" s="187" t="s">
        <v>804</v>
      </c>
      <c r="F320" s="188" t="s">
        <v>805</v>
      </c>
      <c r="G320" s="189" t="s">
        <v>161</v>
      </c>
      <c r="H320" s="190">
        <v>244.47900000000001</v>
      </c>
      <c r="I320" s="191"/>
      <c r="J320" s="192">
        <f>ROUND(I320*H320,2)</f>
        <v>0</v>
      </c>
      <c r="K320" s="188" t="s">
        <v>137</v>
      </c>
      <c r="L320" s="60"/>
      <c r="M320" s="193" t="s">
        <v>21</v>
      </c>
      <c r="N320" s="194" t="s">
        <v>44</v>
      </c>
      <c r="O320" s="41"/>
      <c r="P320" s="195">
        <f>O320*H320</f>
        <v>0</v>
      </c>
      <c r="Q320" s="195">
        <v>2.5999999999999998E-4</v>
      </c>
      <c r="R320" s="195">
        <f>Q320*H320</f>
        <v>6.3564540000000003E-2</v>
      </c>
      <c r="S320" s="195">
        <v>0</v>
      </c>
      <c r="T320" s="196">
        <f>S320*H320</f>
        <v>0</v>
      </c>
      <c r="AR320" s="23" t="s">
        <v>273</v>
      </c>
      <c r="AT320" s="23" t="s">
        <v>133</v>
      </c>
      <c r="AU320" s="23" t="s">
        <v>85</v>
      </c>
      <c r="AY320" s="23" t="s">
        <v>129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23" t="s">
        <v>78</v>
      </c>
      <c r="BK320" s="197">
        <f>ROUND(I320*H320,2)</f>
        <v>0</v>
      </c>
      <c r="BL320" s="23" t="s">
        <v>273</v>
      </c>
      <c r="BM320" s="23" t="s">
        <v>806</v>
      </c>
    </row>
    <row r="321" spans="2:65" s="1" customFormat="1" ht="38.25" customHeight="1">
      <c r="B321" s="40"/>
      <c r="C321" s="186" t="s">
        <v>807</v>
      </c>
      <c r="D321" s="186" t="s">
        <v>133</v>
      </c>
      <c r="E321" s="187" t="s">
        <v>808</v>
      </c>
      <c r="F321" s="188" t="s">
        <v>809</v>
      </c>
      <c r="G321" s="189" t="s">
        <v>161</v>
      </c>
      <c r="H321" s="190">
        <v>174.47900000000001</v>
      </c>
      <c r="I321" s="191"/>
      <c r="J321" s="192">
        <f>ROUND(I321*H321,2)</f>
        <v>0</v>
      </c>
      <c r="K321" s="188" t="s">
        <v>137</v>
      </c>
      <c r="L321" s="60"/>
      <c r="M321" s="193" t="s">
        <v>21</v>
      </c>
      <c r="N321" s="194" t="s">
        <v>44</v>
      </c>
      <c r="O321" s="41"/>
      <c r="P321" s="195">
        <f>O321*H321</f>
        <v>0</v>
      </c>
      <c r="Q321" s="195">
        <v>2.0000000000000002E-5</v>
      </c>
      <c r="R321" s="195">
        <f>Q321*H321</f>
        <v>3.4895800000000004E-3</v>
      </c>
      <c r="S321" s="195">
        <v>0</v>
      </c>
      <c r="T321" s="196">
        <f>S321*H321</f>
        <v>0</v>
      </c>
      <c r="AR321" s="23" t="s">
        <v>273</v>
      </c>
      <c r="AT321" s="23" t="s">
        <v>133</v>
      </c>
      <c r="AU321" s="23" t="s">
        <v>85</v>
      </c>
      <c r="AY321" s="23" t="s">
        <v>129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23" t="s">
        <v>78</v>
      </c>
      <c r="BK321" s="197">
        <f>ROUND(I321*H321,2)</f>
        <v>0</v>
      </c>
      <c r="BL321" s="23" t="s">
        <v>273</v>
      </c>
      <c r="BM321" s="23" t="s">
        <v>810</v>
      </c>
    </row>
    <row r="322" spans="2:65" s="10" customFormat="1" ht="37.35" customHeight="1">
      <c r="B322" s="170"/>
      <c r="C322" s="171"/>
      <c r="D322" s="172" t="s">
        <v>72</v>
      </c>
      <c r="E322" s="173" t="s">
        <v>811</v>
      </c>
      <c r="F322" s="173" t="s">
        <v>812</v>
      </c>
      <c r="G322" s="171"/>
      <c r="H322" s="171"/>
      <c r="I322" s="174"/>
      <c r="J322" s="175">
        <f>BK322</f>
        <v>0</v>
      </c>
      <c r="K322" s="171"/>
      <c r="L322" s="176"/>
      <c r="M322" s="177"/>
      <c r="N322" s="178"/>
      <c r="O322" s="178"/>
      <c r="P322" s="179">
        <f>P323</f>
        <v>0</v>
      </c>
      <c r="Q322" s="178"/>
      <c r="R322" s="179">
        <f>R323</f>
        <v>0</v>
      </c>
      <c r="S322" s="178"/>
      <c r="T322" s="180">
        <f>T323</f>
        <v>0</v>
      </c>
      <c r="AR322" s="181" t="s">
        <v>323</v>
      </c>
      <c r="AT322" s="182" t="s">
        <v>72</v>
      </c>
      <c r="AU322" s="182" t="s">
        <v>73</v>
      </c>
      <c r="AY322" s="181" t="s">
        <v>129</v>
      </c>
      <c r="BK322" s="183">
        <f>BK323</f>
        <v>0</v>
      </c>
    </row>
    <row r="323" spans="2:65" s="10" customFormat="1" ht="19.899999999999999" customHeight="1">
      <c r="B323" s="170"/>
      <c r="C323" s="171"/>
      <c r="D323" s="172" t="s">
        <v>72</v>
      </c>
      <c r="E323" s="184" t="s">
        <v>813</v>
      </c>
      <c r="F323" s="184" t="s">
        <v>814</v>
      </c>
      <c r="G323" s="171"/>
      <c r="H323" s="171"/>
      <c r="I323" s="174"/>
      <c r="J323" s="185">
        <f>BK323</f>
        <v>0</v>
      </c>
      <c r="K323" s="171"/>
      <c r="L323" s="176"/>
      <c r="M323" s="177"/>
      <c r="N323" s="178"/>
      <c r="O323" s="178"/>
      <c r="P323" s="179">
        <f>P324</f>
        <v>0</v>
      </c>
      <c r="Q323" s="178"/>
      <c r="R323" s="179">
        <f>R324</f>
        <v>0</v>
      </c>
      <c r="S323" s="178"/>
      <c r="T323" s="180">
        <f>T324</f>
        <v>0</v>
      </c>
      <c r="AR323" s="181" t="s">
        <v>323</v>
      </c>
      <c r="AT323" s="182" t="s">
        <v>72</v>
      </c>
      <c r="AU323" s="182" t="s">
        <v>78</v>
      </c>
      <c r="AY323" s="181" t="s">
        <v>129</v>
      </c>
      <c r="BK323" s="183">
        <f>BK324</f>
        <v>0</v>
      </c>
    </row>
    <row r="324" spans="2:65" s="1" customFormat="1" ht="16.5" customHeight="1">
      <c r="B324" s="40"/>
      <c r="C324" s="186" t="s">
        <v>815</v>
      </c>
      <c r="D324" s="186" t="s">
        <v>133</v>
      </c>
      <c r="E324" s="187" t="s">
        <v>816</v>
      </c>
      <c r="F324" s="188" t="s">
        <v>814</v>
      </c>
      <c r="G324" s="189" t="s">
        <v>817</v>
      </c>
      <c r="H324" s="190">
        <v>1</v>
      </c>
      <c r="I324" s="191"/>
      <c r="J324" s="192">
        <f>ROUND(I324*H324,2)</f>
        <v>0</v>
      </c>
      <c r="K324" s="188" t="s">
        <v>137</v>
      </c>
      <c r="L324" s="60"/>
      <c r="M324" s="193" t="s">
        <v>21</v>
      </c>
      <c r="N324" s="241" t="s">
        <v>44</v>
      </c>
      <c r="O324" s="242"/>
      <c r="P324" s="243">
        <f>O324*H324</f>
        <v>0</v>
      </c>
      <c r="Q324" s="243">
        <v>0</v>
      </c>
      <c r="R324" s="243">
        <f>Q324*H324</f>
        <v>0</v>
      </c>
      <c r="S324" s="243">
        <v>0</v>
      </c>
      <c r="T324" s="244">
        <f>S324*H324</f>
        <v>0</v>
      </c>
      <c r="AR324" s="23" t="s">
        <v>818</v>
      </c>
      <c r="AT324" s="23" t="s">
        <v>133</v>
      </c>
      <c r="AU324" s="23" t="s">
        <v>85</v>
      </c>
      <c r="AY324" s="23" t="s">
        <v>129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23" t="s">
        <v>78</v>
      </c>
      <c r="BK324" s="197">
        <f>ROUND(I324*H324,2)</f>
        <v>0</v>
      </c>
      <c r="BL324" s="23" t="s">
        <v>818</v>
      </c>
      <c r="BM324" s="23" t="s">
        <v>819</v>
      </c>
    </row>
    <row r="325" spans="2:65" s="1" customFormat="1" ht="6.95" customHeight="1">
      <c r="B325" s="55"/>
      <c r="C325" s="56"/>
      <c r="D325" s="56"/>
      <c r="E325" s="56"/>
      <c r="F325" s="56"/>
      <c r="G325" s="56"/>
      <c r="H325" s="56"/>
      <c r="I325" s="133"/>
      <c r="J325" s="56"/>
      <c r="K325" s="56"/>
      <c r="L325" s="60"/>
    </row>
  </sheetData>
  <sheetProtection algorithmName="SHA-512" hashValue="q8q/BPGoFmmHTXKCrZMvk24F4juBY8/LqBiy1Ja1vgk3xTMEJlNaYkhSRTBEXxZUKA2LNLpMJc4iTkSF1XECyQ==" saltValue="KzDd5RZuOVS8wBV0UkQ9rMboOZjqJzgzOl0jA9TcqAgbOXPSrRuYGOzEhCvanSPaGEMGsY01EUI77vd6HzCt1A==" spinCount="100000" sheet="1" objects="1" scenarios="1" formatColumns="0" formatRows="0" autoFilter="0"/>
  <autoFilter ref="C90:K324"/>
  <mergeCells count="7">
    <mergeCell ref="J47:J48"/>
    <mergeCell ref="E83:H83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ht="37.5" customHeight="1"/>
    <row r="2" spans="2:1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4" customFormat="1" ht="45" customHeight="1">
      <c r="B3" s="249"/>
      <c r="C3" s="367" t="s">
        <v>820</v>
      </c>
      <c r="D3" s="367"/>
      <c r="E3" s="367"/>
      <c r="F3" s="367"/>
      <c r="G3" s="367"/>
      <c r="H3" s="367"/>
      <c r="I3" s="367"/>
      <c r="J3" s="367"/>
      <c r="K3" s="250"/>
    </row>
    <row r="4" spans="2:11" ht="25.5" customHeight="1">
      <c r="B4" s="251"/>
      <c r="C4" s="368" t="s">
        <v>821</v>
      </c>
      <c r="D4" s="368"/>
      <c r="E4" s="368"/>
      <c r="F4" s="368"/>
      <c r="G4" s="368"/>
      <c r="H4" s="368"/>
      <c r="I4" s="368"/>
      <c r="J4" s="368"/>
      <c r="K4" s="252"/>
    </row>
    <row r="5" spans="2:1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ht="15" customHeight="1">
      <c r="B6" s="251"/>
      <c r="C6" s="366" t="s">
        <v>822</v>
      </c>
      <c r="D6" s="366"/>
      <c r="E6" s="366"/>
      <c r="F6" s="366"/>
      <c r="G6" s="366"/>
      <c r="H6" s="366"/>
      <c r="I6" s="366"/>
      <c r="J6" s="366"/>
      <c r="K6" s="252"/>
    </row>
    <row r="7" spans="2:11" ht="15" customHeight="1">
      <c r="B7" s="255"/>
      <c r="C7" s="366" t="s">
        <v>823</v>
      </c>
      <c r="D7" s="366"/>
      <c r="E7" s="366"/>
      <c r="F7" s="366"/>
      <c r="G7" s="366"/>
      <c r="H7" s="366"/>
      <c r="I7" s="366"/>
      <c r="J7" s="366"/>
      <c r="K7" s="252"/>
    </row>
    <row r="8" spans="2:1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ht="15" customHeight="1">
      <c r="B9" s="255"/>
      <c r="C9" s="366" t="s">
        <v>824</v>
      </c>
      <c r="D9" s="366"/>
      <c r="E9" s="366"/>
      <c r="F9" s="366"/>
      <c r="G9" s="366"/>
      <c r="H9" s="366"/>
      <c r="I9" s="366"/>
      <c r="J9" s="366"/>
      <c r="K9" s="252"/>
    </row>
    <row r="10" spans="2:11" ht="15" customHeight="1">
      <c r="B10" s="255"/>
      <c r="C10" s="254"/>
      <c r="D10" s="366" t="s">
        <v>825</v>
      </c>
      <c r="E10" s="366"/>
      <c r="F10" s="366"/>
      <c r="G10" s="366"/>
      <c r="H10" s="366"/>
      <c r="I10" s="366"/>
      <c r="J10" s="366"/>
      <c r="K10" s="252"/>
    </row>
    <row r="11" spans="2:11" ht="15" customHeight="1">
      <c r="B11" s="255"/>
      <c r="C11" s="256"/>
      <c r="D11" s="366" t="s">
        <v>826</v>
      </c>
      <c r="E11" s="366"/>
      <c r="F11" s="366"/>
      <c r="G11" s="366"/>
      <c r="H11" s="366"/>
      <c r="I11" s="366"/>
      <c r="J11" s="366"/>
      <c r="K11" s="252"/>
    </row>
    <row r="12" spans="2:11" ht="12.75" customHeight="1">
      <c r="B12" s="255"/>
      <c r="C12" s="256"/>
      <c r="D12" s="256"/>
      <c r="E12" s="256"/>
      <c r="F12" s="256"/>
      <c r="G12" s="256"/>
      <c r="H12" s="256"/>
      <c r="I12" s="256"/>
      <c r="J12" s="256"/>
      <c r="K12" s="252"/>
    </row>
    <row r="13" spans="2:11" ht="15" customHeight="1">
      <c r="B13" s="255"/>
      <c r="C13" s="256"/>
      <c r="D13" s="366" t="s">
        <v>827</v>
      </c>
      <c r="E13" s="366"/>
      <c r="F13" s="366"/>
      <c r="G13" s="366"/>
      <c r="H13" s="366"/>
      <c r="I13" s="366"/>
      <c r="J13" s="366"/>
      <c r="K13" s="252"/>
    </row>
    <row r="14" spans="2:11" ht="15" customHeight="1">
      <c r="B14" s="255"/>
      <c r="C14" s="256"/>
      <c r="D14" s="366" t="s">
        <v>828</v>
      </c>
      <c r="E14" s="366"/>
      <c r="F14" s="366"/>
      <c r="G14" s="366"/>
      <c r="H14" s="366"/>
      <c r="I14" s="366"/>
      <c r="J14" s="366"/>
      <c r="K14" s="252"/>
    </row>
    <row r="15" spans="2:11" ht="15" customHeight="1">
      <c r="B15" s="255"/>
      <c r="C15" s="256"/>
      <c r="D15" s="366" t="s">
        <v>829</v>
      </c>
      <c r="E15" s="366"/>
      <c r="F15" s="366"/>
      <c r="G15" s="366"/>
      <c r="H15" s="366"/>
      <c r="I15" s="366"/>
      <c r="J15" s="366"/>
      <c r="K15" s="252"/>
    </row>
    <row r="16" spans="2:11" ht="15" customHeight="1">
      <c r="B16" s="255"/>
      <c r="C16" s="256"/>
      <c r="D16" s="256"/>
      <c r="E16" s="257" t="s">
        <v>77</v>
      </c>
      <c r="F16" s="366" t="s">
        <v>830</v>
      </c>
      <c r="G16" s="366"/>
      <c r="H16" s="366"/>
      <c r="I16" s="366"/>
      <c r="J16" s="366"/>
      <c r="K16" s="252"/>
    </row>
    <row r="17" spans="2:11" ht="15" customHeight="1">
      <c r="B17" s="255"/>
      <c r="C17" s="256"/>
      <c r="D17" s="256"/>
      <c r="E17" s="257" t="s">
        <v>831</v>
      </c>
      <c r="F17" s="366" t="s">
        <v>832</v>
      </c>
      <c r="G17" s="366"/>
      <c r="H17" s="366"/>
      <c r="I17" s="366"/>
      <c r="J17" s="366"/>
      <c r="K17" s="252"/>
    </row>
    <row r="18" spans="2:11" ht="15" customHeight="1">
      <c r="B18" s="255"/>
      <c r="C18" s="256"/>
      <c r="D18" s="256"/>
      <c r="E18" s="257" t="s">
        <v>833</v>
      </c>
      <c r="F18" s="366" t="s">
        <v>834</v>
      </c>
      <c r="G18" s="366"/>
      <c r="H18" s="366"/>
      <c r="I18" s="366"/>
      <c r="J18" s="366"/>
      <c r="K18" s="252"/>
    </row>
    <row r="19" spans="2:11" ht="15" customHeight="1">
      <c r="B19" s="255"/>
      <c r="C19" s="256"/>
      <c r="D19" s="256"/>
      <c r="E19" s="257" t="s">
        <v>835</v>
      </c>
      <c r="F19" s="366" t="s">
        <v>836</v>
      </c>
      <c r="G19" s="366"/>
      <c r="H19" s="366"/>
      <c r="I19" s="366"/>
      <c r="J19" s="366"/>
      <c r="K19" s="252"/>
    </row>
    <row r="20" spans="2:11" ht="15" customHeight="1">
      <c r="B20" s="255"/>
      <c r="C20" s="256"/>
      <c r="D20" s="256"/>
      <c r="E20" s="257" t="s">
        <v>837</v>
      </c>
      <c r="F20" s="366" t="s">
        <v>838</v>
      </c>
      <c r="G20" s="366"/>
      <c r="H20" s="366"/>
      <c r="I20" s="366"/>
      <c r="J20" s="366"/>
      <c r="K20" s="252"/>
    </row>
    <row r="21" spans="2:11" ht="15" customHeight="1">
      <c r="B21" s="255"/>
      <c r="C21" s="256"/>
      <c r="D21" s="256"/>
      <c r="E21" s="257" t="s">
        <v>839</v>
      </c>
      <c r="F21" s="366" t="s">
        <v>840</v>
      </c>
      <c r="G21" s="366"/>
      <c r="H21" s="366"/>
      <c r="I21" s="366"/>
      <c r="J21" s="366"/>
      <c r="K21" s="252"/>
    </row>
    <row r="22" spans="2:11" ht="12.75" customHeight="1">
      <c r="B22" s="255"/>
      <c r="C22" s="256"/>
      <c r="D22" s="256"/>
      <c r="E22" s="256"/>
      <c r="F22" s="256"/>
      <c r="G22" s="256"/>
      <c r="H22" s="256"/>
      <c r="I22" s="256"/>
      <c r="J22" s="256"/>
      <c r="K22" s="252"/>
    </row>
    <row r="23" spans="2:11" ht="15" customHeight="1">
      <c r="B23" s="255"/>
      <c r="C23" s="366" t="s">
        <v>841</v>
      </c>
      <c r="D23" s="366"/>
      <c r="E23" s="366"/>
      <c r="F23" s="366"/>
      <c r="G23" s="366"/>
      <c r="H23" s="366"/>
      <c r="I23" s="366"/>
      <c r="J23" s="366"/>
      <c r="K23" s="252"/>
    </row>
    <row r="24" spans="2:11" ht="15" customHeight="1">
      <c r="B24" s="255"/>
      <c r="C24" s="366" t="s">
        <v>842</v>
      </c>
      <c r="D24" s="366"/>
      <c r="E24" s="366"/>
      <c r="F24" s="366"/>
      <c r="G24" s="366"/>
      <c r="H24" s="366"/>
      <c r="I24" s="366"/>
      <c r="J24" s="366"/>
      <c r="K24" s="252"/>
    </row>
    <row r="25" spans="2:11" ht="15" customHeight="1">
      <c r="B25" s="255"/>
      <c r="C25" s="254"/>
      <c r="D25" s="366" t="s">
        <v>843</v>
      </c>
      <c r="E25" s="366"/>
      <c r="F25" s="366"/>
      <c r="G25" s="366"/>
      <c r="H25" s="366"/>
      <c r="I25" s="366"/>
      <c r="J25" s="366"/>
      <c r="K25" s="252"/>
    </row>
    <row r="26" spans="2:11" ht="15" customHeight="1">
      <c r="B26" s="255"/>
      <c r="C26" s="256"/>
      <c r="D26" s="366" t="s">
        <v>844</v>
      </c>
      <c r="E26" s="366"/>
      <c r="F26" s="366"/>
      <c r="G26" s="366"/>
      <c r="H26" s="366"/>
      <c r="I26" s="366"/>
      <c r="J26" s="366"/>
      <c r="K26" s="252"/>
    </row>
    <row r="27" spans="2:11" ht="12.75" customHeight="1">
      <c r="B27" s="255"/>
      <c r="C27" s="256"/>
      <c r="D27" s="256"/>
      <c r="E27" s="256"/>
      <c r="F27" s="256"/>
      <c r="G27" s="256"/>
      <c r="H27" s="256"/>
      <c r="I27" s="256"/>
      <c r="J27" s="256"/>
      <c r="K27" s="252"/>
    </row>
    <row r="28" spans="2:11" ht="15" customHeight="1">
      <c r="B28" s="255"/>
      <c r="C28" s="256"/>
      <c r="D28" s="366" t="s">
        <v>845</v>
      </c>
      <c r="E28" s="366"/>
      <c r="F28" s="366"/>
      <c r="G28" s="366"/>
      <c r="H28" s="366"/>
      <c r="I28" s="366"/>
      <c r="J28" s="366"/>
      <c r="K28" s="252"/>
    </row>
    <row r="29" spans="2:11" ht="15" customHeight="1">
      <c r="B29" s="255"/>
      <c r="C29" s="256"/>
      <c r="D29" s="366" t="s">
        <v>846</v>
      </c>
      <c r="E29" s="366"/>
      <c r="F29" s="366"/>
      <c r="G29" s="366"/>
      <c r="H29" s="366"/>
      <c r="I29" s="366"/>
      <c r="J29" s="366"/>
      <c r="K29" s="252"/>
    </row>
    <row r="30" spans="2:11" ht="12.75" customHeight="1">
      <c r="B30" s="255"/>
      <c r="C30" s="256"/>
      <c r="D30" s="256"/>
      <c r="E30" s="256"/>
      <c r="F30" s="256"/>
      <c r="G30" s="256"/>
      <c r="H30" s="256"/>
      <c r="I30" s="256"/>
      <c r="J30" s="256"/>
      <c r="K30" s="252"/>
    </row>
    <row r="31" spans="2:11" ht="15" customHeight="1">
      <c r="B31" s="255"/>
      <c r="C31" s="256"/>
      <c r="D31" s="366" t="s">
        <v>847</v>
      </c>
      <c r="E31" s="366"/>
      <c r="F31" s="366"/>
      <c r="G31" s="366"/>
      <c r="H31" s="366"/>
      <c r="I31" s="366"/>
      <c r="J31" s="366"/>
      <c r="K31" s="252"/>
    </row>
    <row r="32" spans="2:11" ht="15" customHeight="1">
      <c r="B32" s="255"/>
      <c r="C32" s="256"/>
      <c r="D32" s="366" t="s">
        <v>848</v>
      </c>
      <c r="E32" s="366"/>
      <c r="F32" s="366"/>
      <c r="G32" s="366"/>
      <c r="H32" s="366"/>
      <c r="I32" s="366"/>
      <c r="J32" s="366"/>
      <c r="K32" s="252"/>
    </row>
    <row r="33" spans="2:11" ht="15" customHeight="1">
      <c r="B33" s="255"/>
      <c r="C33" s="256"/>
      <c r="D33" s="366" t="s">
        <v>849</v>
      </c>
      <c r="E33" s="366"/>
      <c r="F33" s="366"/>
      <c r="G33" s="366"/>
      <c r="H33" s="366"/>
      <c r="I33" s="366"/>
      <c r="J33" s="366"/>
      <c r="K33" s="252"/>
    </row>
    <row r="34" spans="2:11" ht="15" customHeight="1">
      <c r="B34" s="255"/>
      <c r="C34" s="256"/>
      <c r="D34" s="254"/>
      <c r="E34" s="258" t="s">
        <v>114</v>
      </c>
      <c r="F34" s="254"/>
      <c r="G34" s="366" t="s">
        <v>850</v>
      </c>
      <c r="H34" s="366"/>
      <c r="I34" s="366"/>
      <c r="J34" s="366"/>
      <c r="K34" s="252"/>
    </row>
    <row r="35" spans="2:11" ht="30.75" customHeight="1">
      <c r="B35" s="255"/>
      <c r="C35" s="256"/>
      <c r="D35" s="254"/>
      <c r="E35" s="258" t="s">
        <v>851</v>
      </c>
      <c r="F35" s="254"/>
      <c r="G35" s="366" t="s">
        <v>852</v>
      </c>
      <c r="H35" s="366"/>
      <c r="I35" s="366"/>
      <c r="J35" s="366"/>
      <c r="K35" s="252"/>
    </row>
    <row r="36" spans="2:11" ht="15" customHeight="1">
      <c r="B36" s="255"/>
      <c r="C36" s="256"/>
      <c r="D36" s="254"/>
      <c r="E36" s="258" t="s">
        <v>54</v>
      </c>
      <c r="F36" s="254"/>
      <c r="G36" s="366" t="s">
        <v>853</v>
      </c>
      <c r="H36" s="366"/>
      <c r="I36" s="366"/>
      <c r="J36" s="366"/>
      <c r="K36" s="252"/>
    </row>
    <row r="37" spans="2:11" ht="15" customHeight="1">
      <c r="B37" s="255"/>
      <c r="C37" s="256"/>
      <c r="D37" s="254"/>
      <c r="E37" s="258" t="s">
        <v>115</v>
      </c>
      <c r="F37" s="254"/>
      <c r="G37" s="366" t="s">
        <v>854</v>
      </c>
      <c r="H37" s="366"/>
      <c r="I37" s="366"/>
      <c r="J37" s="366"/>
      <c r="K37" s="252"/>
    </row>
    <row r="38" spans="2:11" ht="15" customHeight="1">
      <c r="B38" s="255"/>
      <c r="C38" s="256"/>
      <c r="D38" s="254"/>
      <c r="E38" s="258" t="s">
        <v>116</v>
      </c>
      <c r="F38" s="254"/>
      <c r="G38" s="366" t="s">
        <v>855</v>
      </c>
      <c r="H38" s="366"/>
      <c r="I38" s="366"/>
      <c r="J38" s="366"/>
      <c r="K38" s="252"/>
    </row>
    <row r="39" spans="2:11" ht="15" customHeight="1">
      <c r="B39" s="255"/>
      <c r="C39" s="256"/>
      <c r="D39" s="254"/>
      <c r="E39" s="258" t="s">
        <v>117</v>
      </c>
      <c r="F39" s="254"/>
      <c r="G39" s="366" t="s">
        <v>856</v>
      </c>
      <c r="H39" s="366"/>
      <c r="I39" s="366"/>
      <c r="J39" s="366"/>
      <c r="K39" s="252"/>
    </row>
    <row r="40" spans="2:11" ht="15" customHeight="1">
      <c r="B40" s="255"/>
      <c r="C40" s="256"/>
      <c r="D40" s="254"/>
      <c r="E40" s="258" t="s">
        <v>857</v>
      </c>
      <c r="F40" s="254"/>
      <c r="G40" s="366" t="s">
        <v>858</v>
      </c>
      <c r="H40" s="366"/>
      <c r="I40" s="366"/>
      <c r="J40" s="366"/>
      <c r="K40" s="252"/>
    </row>
    <row r="41" spans="2:11" ht="15" customHeight="1">
      <c r="B41" s="255"/>
      <c r="C41" s="256"/>
      <c r="D41" s="254"/>
      <c r="E41" s="258"/>
      <c r="F41" s="254"/>
      <c r="G41" s="366" t="s">
        <v>859</v>
      </c>
      <c r="H41" s="366"/>
      <c r="I41" s="366"/>
      <c r="J41" s="366"/>
      <c r="K41" s="252"/>
    </row>
    <row r="42" spans="2:11" ht="15" customHeight="1">
      <c r="B42" s="255"/>
      <c r="C42" s="256"/>
      <c r="D42" s="254"/>
      <c r="E42" s="258" t="s">
        <v>860</v>
      </c>
      <c r="F42" s="254"/>
      <c r="G42" s="366" t="s">
        <v>861</v>
      </c>
      <c r="H42" s="366"/>
      <c r="I42" s="366"/>
      <c r="J42" s="366"/>
      <c r="K42" s="252"/>
    </row>
    <row r="43" spans="2:11" ht="15" customHeight="1">
      <c r="B43" s="255"/>
      <c r="C43" s="256"/>
      <c r="D43" s="254"/>
      <c r="E43" s="258" t="s">
        <v>119</v>
      </c>
      <c r="F43" s="254"/>
      <c r="G43" s="366" t="s">
        <v>862</v>
      </c>
      <c r="H43" s="366"/>
      <c r="I43" s="366"/>
      <c r="J43" s="366"/>
      <c r="K43" s="252"/>
    </row>
    <row r="44" spans="2:11" ht="12.75" customHeight="1">
      <c r="B44" s="255"/>
      <c r="C44" s="256"/>
      <c r="D44" s="254"/>
      <c r="E44" s="254"/>
      <c r="F44" s="254"/>
      <c r="G44" s="254"/>
      <c r="H44" s="254"/>
      <c r="I44" s="254"/>
      <c r="J44" s="254"/>
      <c r="K44" s="252"/>
    </row>
    <row r="45" spans="2:11" ht="15" customHeight="1">
      <c r="B45" s="255"/>
      <c r="C45" s="256"/>
      <c r="D45" s="366" t="s">
        <v>863</v>
      </c>
      <c r="E45" s="366"/>
      <c r="F45" s="366"/>
      <c r="G45" s="366"/>
      <c r="H45" s="366"/>
      <c r="I45" s="366"/>
      <c r="J45" s="366"/>
      <c r="K45" s="252"/>
    </row>
    <row r="46" spans="2:11" ht="15" customHeight="1">
      <c r="B46" s="255"/>
      <c r="C46" s="256"/>
      <c r="D46" s="256"/>
      <c r="E46" s="366" t="s">
        <v>864</v>
      </c>
      <c r="F46" s="366"/>
      <c r="G46" s="366"/>
      <c r="H46" s="366"/>
      <c r="I46" s="366"/>
      <c r="J46" s="366"/>
      <c r="K46" s="252"/>
    </row>
    <row r="47" spans="2:11" ht="15" customHeight="1">
      <c r="B47" s="255"/>
      <c r="C47" s="256"/>
      <c r="D47" s="256"/>
      <c r="E47" s="366" t="s">
        <v>865</v>
      </c>
      <c r="F47" s="366"/>
      <c r="G47" s="366"/>
      <c r="H47" s="366"/>
      <c r="I47" s="366"/>
      <c r="J47" s="366"/>
      <c r="K47" s="252"/>
    </row>
    <row r="48" spans="2:11" ht="15" customHeight="1">
      <c r="B48" s="255"/>
      <c r="C48" s="256"/>
      <c r="D48" s="256"/>
      <c r="E48" s="366" t="s">
        <v>866</v>
      </c>
      <c r="F48" s="366"/>
      <c r="G48" s="366"/>
      <c r="H48" s="366"/>
      <c r="I48" s="366"/>
      <c r="J48" s="366"/>
      <c r="K48" s="252"/>
    </row>
    <row r="49" spans="2:11" ht="15" customHeight="1">
      <c r="B49" s="255"/>
      <c r="C49" s="256"/>
      <c r="D49" s="366" t="s">
        <v>867</v>
      </c>
      <c r="E49" s="366"/>
      <c r="F49" s="366"/>
      <c r="G49" s="366"/>
      <c r="H49" s="366"/>
      <c r="I49" s="366"/>
      <c r="J49" s="366"/>
      <c r="K49" s="252"/>
    </row>
    <row r="50" spans="2:11" ht="25.5" customHeight="1">
      <c r="B50" s="251"/>
      <c r="C50" s="368" t="s">
        <v>868</v>
      </c>
      <c r="D50" s="368"/>
      <c r="E50" s="368"/>
      <c r="F50" s="368"/>
      <c r="G50" s="368"/>
      <c r="H50" s="368"/>
      <c r="I50" s="368"/>
      <c r="J50" s="368"/>
      <c r="K50" s="252"/>
    </row>
    <row r="51" spans="2:11" ht="5.25" customHeight="1">
      <c r="B51" s="251"/>
      <c r="C51" s="253"/>
      <c r="D51" s="253"/>
      <c r="E51" s="253"/>
      <c r="F51" s="253"/>
      <c r="G51" s="253"/>
      <c r="H51" s="253"/>
      <c r="I51" s="253"/>
      <c r="J51" s="253"/>
      <c r="K51" s="252"/>
    </row>
    <row r="52" spans="2:11" ht="15" customHeight="1">
      <c r="B52" s="251"/>
      <c r="C52" s="366" t="s">
        <v>869</v>
      </c>
      <c r="D52" s="366"/>
      <c r="E52" s="366"/>
      <c r="F52" s="366"/>
      <c r="G52" s="366"/>
      <c r="H52" s="366"/>
      <c r="I52" s="366"/>
      <c r="J52" s="366"/>
      <c r="K52" s="252"/>
    </row>
    <row r="53" spans="2:11" ht="15" customHeight="1">
      <c r="B53" s="251"/>
      <c r="C53" s="366" t="s">
        <v>870</v>
      </c>
      <c r="D53" s="366"/>
      <c r="E53" s="366"/>
      <c r="F53" s="366"/>
      <c r="G53" s="366"/>
      <c r="H53" s="366"/>
      <c r="I53" s="366"/>
      <c r="J53" s="366"/>
      <c r="K53" s="252"/>
    </row>
    <row r="54" spans="2:11" ht="12.75" customHeight="1">
      <c r="B54" s="251"/>
      <c r="C54" s="254"/>
      <c r="D54" s="254"/>
      <c r="E54" s="254"/>
      <c r="F54" s="254"/>
      <c r="G54" s="254"/>
      <c r="H54" s="254"/>
      <c r="I54" s="254"/>
      <c r="J54" s="254"/>
      <c r="K54" s="252"/>
    </row>
    <row r="55" spans="2:11" ht="15" customHeight="1">
      <c r="B55" s="251"/>
      <c r="C55" s="366" t="s">
        <v>871</v>
      </c>
      <c r="D55" s="366"/>
      <c r="E55" s="366"/>
      <c r="F55" s="366"/>
      <c r="G55" s="366"/>
      <c r="H55" s="366"/>
      <c r="I55" s="366"/>
      <c r="J55" s="366"/>
      <c r="K55" s="252"/>
    </row>
    <row r="56" spans="2:11" ht="15" customHeight="1">
      <c r="B56" s="251"/>
      <c r="C56" s="256"/>
      <c r="D56" s="366" t="s">
        <v>872</v>
      </c>
      <c r="E56" s="366"/>
      <c r="F56" s="366"/>
      <c r="G56" s="366"/>
      <c r="H56" s="366"/>
      <c r="I56" s="366"/>
      <c r="J56" s="366"/>
      <c r="K56" s="252"/>
    </row>
    <row r="57" spans="2:11" ht="15" customHeight="1">
      <c r="B57" s="251"/>
      <c r="C57" s="256"/>
      <c r="D57" s="366" t="s">
        <v>873</v>
      </c>
      <c r="E57" s="366"/>
      <c r="F57" s="366"/>
      <c r="G57" s="366"/>
      <c r="H57" s="366"/>
      <c r="I57" s="366"/>
      <c r="J57" s="366"/>
      <c r="K57" s="252"/>
    </row>
    <row r="58" spans="2:11" ht="15" customHeight="1">
      <c r="B58" s="251"/>
      <c r="C58" s="256"/>
      <c r="D58" s="366" t="s">
        <v>874</v>
      </c>
      <c r="E58" s="366"/>
      <c r="F58" s="366"/>
      <c r="G58" s="366"/>
      <c r="H58" s="366"/>
      <c r="I58" s="366"/>
      <c r="J58" s="366"/>
      <c r="K58" s="252"/>
    </row>
    <row r="59" spans="2:11" ht="15" customHeight="1">
      <c r="B59" s="251"/>
      <c r="C59" s="256"/>
      <c r="D59" s="366" t="s">
        <v>875</v>
      </c>
      <c r="E59" s="366"/>
      <c r="F59" s="366"/>
      <c r="G59" s="366"/>
      <c r="H59" s="366"/>
      <c r="I59" s="366"/>
      <c r="J59" s="366"/>
      <c r="K59" s="252"/>
    </row>
    <row r="60" spans="2:11" ht="15" customHeight="1">
      <c r="B60" s="251"/>
      <c r="C60" s="256"/>
      <c r="D60" s="370" t="s">
        <v>876</v>
      </c>
      <c r="E60" s="370"/>
      <c r="F60" s="370"/>
      <c r="G60" s="370"/>
      <c r="H60" s="370"/>
      <c r="I60" s="370"/>
      <c r="J60" s="370"/>
      <c r="K60" s="252"/>
    </row>
    <row r="61" spans="2:11" ht="15" customHeight="1">
      <c r="B61" s="251"/>
      <c r="C61" s="256"/>
      <c r="D61" s="366" t="s">
        <v>877</v>
      </c>
      <c r="E61" s="366"/>
      <c r="F61" s="366"/>
      <c r="G61" s="366"/>
      <c r="H61" s="366"/>
      <c r="I61" s="366"/>
      <c r="J61" s="366"/>
      <c r="K61" s="252"/>
    </row>
    <row r="62" spans="2:11" ht="12.75" customHeight="1">
      <c r="B62" s="251"/>
      <c r="C62" s="256"/>
      <c r="D62" s="256"/>
      <c r="E62" s="259"/>
      <c r="F62" s="256"/>
      <c r="G62" s="256"/>
      <c r="H62" s="256"/>
      <c r="I62" s="256"/>
      <c r="J62" s="256"/>
      <c r="K62" s="252"/>
    </row>
    <row r="63" spans="2:11" ht="15" customHeight="1">
      <c r="B63" s="251"/>
      <c r="C63" s="256"/>
      <c r="D63" s="366" t="s">
        <v>878</v>
      </c>
      <c r="E63" s="366"/>
      <c r="F63" s="366"/>
      <c r="G63" s="366"/>
      <c r="H63" s="366"/>
      <c r="I63" s="366"/>
      <c r="J63" s="366"/>
      <c r="K63" s="252"/>
    </row>
    <row r="64" spans="2:11" ht="15" customHeight="1">
      <c r="B64" s="251"/>
      <c r="C64" s="256"/>
      <c r="D64" s="370" t="s">
        <v>879</v>
      </c>
      <c r="E64" s="370"/>
      <c r="F64" s="370"/>
      <c r="G64" s="370"/>
      <c r="H64" s="370"/>
      <c r="I64" s="370"/>
      <c r="J64" s="370"/>
      <c r="K64" s="252"/>
    </row>
    <row r="65" spans="2:11" ht="15" customHeight="1">
      <c r="B65" s="251"/>
      <c r="C65" s="256"/>
      <c r="D65" s="366" t="s">
        <v>880</v>
      </c>
      <c r="E65" s="366"/>
      <c r="F65" s="366"/>
      <c r="G65" s="366"/>
      <c r="H65" s="366"/>
      <c r="I65" s="366"/>
      <c r="J65" s="366"/>
      <c r="K65" s="252"/>
    </row>
    <row r="66" spans="2:11" ht="15" customHeight="1">
      <c r="B66" s="251"/>
      <c r="C66" s="256"/>
      <c r="D66" s="366" t="s">
        <v>881</v>
      </c>
      <c r="E66" s="366"/>
      <c r="F66" s="366"/>
      <c r="G66" s="366"/>
      <c r="H66" s="366"/>
      <c r="I66" s="366"/>
      <c r="J66" s="366"/>
      <c r="K66" s="252"/>
    </row>
    <row r="67" spans="2:11" ht="15" customHeight="1">
      <c r="B67" s="251"/>
      <c r="C67" s="256"/>
      <c r="D67" s="366" t="s">
        <v>882</v>
      </c>
      <c r="E67" s="366"/>
      <c r="F67" s="366"/>
      <c r="G67" s="366"/>
      <c r="H67" s="366"/>
      <c r="I67" s="366"/>
      <c r="J67" s="366"/>
      <c r="K67" s="252"/>
    </row>
    <row r="68" spans="2:11" ht="15" customHeight="1">
      <c r="B68" s="251"/>
      <c r="C68" s="256"/>
      <c r="D68" s="366" t="s">
        <v>883</v>
      </c>
      <c r="E68" s="366"/>
      <c r="F68" s="366"/>
      <c r="G68" s="366"/>
      <c r="H68" s="366"/>
      <c r="I68" s="366"/>
      <c r="J68" s="366"/>
      <c r="K68" s="252"/>
    </row>
    <row r="69" spans="2:11" ht="12.75" customHeight="1">
      <c r="B69" s="260"/>
      <c r="C69" s="261"/>
      <c r="D69" s="261"/>
      <c r="E69" s="261"/>
      <c r="F69" s="261"/>
      <c r="G69" s="261"/>
      <c r="H69" s="261"/>
      <c r="I69" s="261"/>
      <c r="J69" s="261"/>
      <c r="K69" s="262"/>
    </row>
    <row r="70" spans="2:11" ht="18.75" customHeight="1">
      <c r="B70" s="263"/>
      <c r="C70" s="263"/>
      <c r="D70" s="263"/>
      <c r="E70" s="263"/>
      <c r="F70" s="263"/>
      <c r="G70" s="263"/>
      <c r="H70" s="263"/>
      <c r="I70" s="263"/>
      <c r="J70" s="263"/>
      <c r="K70" s="264"/>
    </row>
    <row r="71" spans="2:11" ht="18.75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</row>
    <row r="72" spans="2:11" ht="7.5" customHeight="1">
      <c r="B72" s="265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ht="45" customHeight="1">
      <c r="B73" s="268"/>
      <c r="C73" s="371" t="s">
        <v>84</v>
      </c>
      <c r="D73" s="371"/>
      <c r="E73" s="371"/>
      <c r="F73" s="371"/>
      <c r="G73" s="371"/>
      <c r="H73" s="371"/>
      <c r="I73" s="371"/>
      <c r="J73" s="371"/>
      <c r="K73" s="269"/>
    </row>
    <row r="74" spans="2:11" ht="17.25" customHeight="1">
      <c r="B74" s="268"/>
      <c r="C74" s="270" t="s">
        <v>884</v>
      </c>
      <c r="D74" s="270"/>
      <c r="E74" s="270"/>
      <c r="F74" s="270" t="s">
        <v>885</v>
      </c>
      <c r="G74" s="271"/>
      <c r="H74" s="270" t="s">
        <v>115</v>
      </c>
      <c r="I74" s="270" t="s">
        <v>58</v>
      </c>
      <c r="J74" s="270" t="s">
        <v>886</v>
      </c>
      <c r="K74" s="269"/>
    </row>
    <row r="75" spans="2:11" ht="17.25" customHeight="1">
      <c r="B75" s="268"/>
      <c r="C75" s="272" t="s">
        <v>887</v>
      </c>
      <c r="D75" s="272"/>
      <c r="E75" s="272"/>
      <c r="F75" s="273" t="s">
        <v>888</v>
      </c>
      <c r="G75" s="274"/>
      <c r="H75" s="272"/>
      <c r="I75" s="272"/>
      <c r="J75" s="272" t="s">
        <v>889</v>
      </c>
      <c r="K75" s="269"/>
    </row>
    <row r="76" spans="2:11" ht="5.25" customHeight="1">
      <c r="B76" s="268"/>
      <c r="C76" s="275"/>
      <c r="D76" s="275"/>
      <c r="E76" s="275"/>
      <c r="F76" s="275"/>
      <c r="G76" s="276"/>
      <c r="H76" s="275"/>
      <c r="I76" s="275"/>
      <c r="J76" s="275"/>
      <c r="K76" s="269"/>
    </row>
    <row r="77" spans="2:11" ht="15" customHeight="1">
      <c r="B77" s="268"/>
      <c r="C77" s="258" t="s">
        <v>54</v>
      </c>
      <c r="D77" s="275"/>
      <c r="E77" s="275"/>
      <c r="F77" s="277" t="s">
        <v>890</v>
      </c>
      <c r="G77" s="276"/>
      <c r="H77" s="258" t="s">
        <v>891</v>
      </c>
      <c r="I77" s="258" t="s">
        <v>892</v>
      </c>
      <c r="J77" s="258">
        <v>20</v>
      </c>
      <c r="K77" s="269"/>
    </row>
    <row r="78" spans="2:11" ht="15" customHeight="1">
      <c r="B78" s="268"/>
      <c r="C78" s="258" t="s">
        <v>893</v>
      </c>
      <c r="D78" s="258"/>
      <c r="E78" s="258"/>
      <c r="F78" s="277" t="s">
        <v>890</v>
      </c>
      <c r="G78" s="276"/>
      <c r="H78" s="258" t="s">
        <v>894</v>
      </c>
      <c r="I78" s="258" t="s">
        <v>892</v>
      </c>
      <c r="J78" s="258">
        <v>120</v>
      </c>
      <c r="K78" s="269"/>
    </row>
    <row r="79" spans="2:11" ht="15" customHeight="1">
      <c r="B79" s="278"/>
      <c r="C79" s="258" t="s">
        <v>895</v>
      </c>
      <c r="D79" s="258"/>
      <c r="E79" s="258"/>
      <c r="F79" s="277" t="s">
        <v>896</v>
      </c>
      <c r="G79" s="276"/>
      <c r="H79" s="258" t="s">
        <v>897</v>
      </c>
      <c r="I79" s="258" t="s">
        <v>892</v>
      </c>
      <c r="J79" s="258">
        <v>50</v>
      </c>
      <c r="K79" s="269"/>
    </row>
    <row r="80" spans="2:11" ht="15" customHeight="1">
      <c r="B80" s="278"/>
      <c r="C80" s="258" t="s">
        <v>898</v>
      </c>
      <c r="D80" s="258"/>
      <c r="E80" s="258"/>
      <c r="F80" s="277" t="s">
        <v>890</v>
      </c>
      <c r="G80" s="276"/>
      <c r="H80" s="258" t="s">
        <v>899</v>
      </c>
      <c r="I80" s="258" t="s">
        <v>900</v>
      </c>
      <c r="J80" s="258"/>
      <c r="K80" s="269"/>
    </row>
    <row r="81" spans="2:11" ht="15" customHeight="1">
      <c r="B81" s="278"/>
      <c r="C81" s="279" t="s">
        <v>901</v>
      </c>
      <c r="D81" s="279"/>
      <c r="E81" s="279"/>
      <c r="F81" s="280" t="s">
        <v>896</v>
      </c>
      <c r="G81" s="279"/>
      <c r="H81" s="279" t="s">
        <v>902</v>
      </c>
      <c r="I81" s="279" t="s">
        <v>892</v>
      </c>
      <c r="J81" s="279">
        <v>15</v>
      </c>
      <c r="K81" s="269"/>
    </row>
    <row r="82" spans="2:11" ht="15" customHeight="1">
      <c r="B82" s="278"/>
      <c r="C82" s="279" t="s">
        <v>903</v>
      </c>
      <c r="D82" s="279"/>
      <c r="E82" s="279"/>
      <c r="F82" s="280" t="s">
        <v>896</v>
      </c>
      <c r="G82" s="279"/>
      <c r="H82" s="279" t="s">
        <v>904</v>
      </c>
      <c r="I82" s="279" t="s">
        <v>892</v>
      </c>
      <c r="J82" s="279">
        <v>15</v>
      </c>
      <c r="K82" s="269"/>
    </row>
    <row r="83" spans="2:11" ht="15" customHeight="1">
      <c r="B83" s="278"/>
      <c r="C83" s="279" t="s">
        <v>905</v>
      </c>
      <c r="D83" s="279"/>
      <c r="E83" s="279"/>
      <c r="F83" s="280" t="s">
        <v>896</v>
      </c>
      <c r="G83" s="279"/>
      <c r="H83" s="279" t="s">
        <v>906</v>
      </c>
      <c r="I83" s="279" t="s">
        <v>892</v>
      </c>
      <c r="J83" s="279">
        <v>20</v>
      </c>
      <c r="K83" s="269"/>
    </row>
    <row r="84" spans="2:11" ht="15" customHeight="1">
      <c r="B84" s="278"/>
      <c r="C84" s="279" t="s">
        <v>907</v>
      </c>
      <c r="D84" s="279"/>
      <c r="E84" s="279"/>
      <c r="F84" s="280" t="s">
        <v>896</v>
      </c>
      <c r="G84" s="279"/>
      <c r="H84" s="279" t="s">
        <v>908</v>
      </c>
      <c r="I84" s="279" t="s">
        <v>892</v>
      </c>
      <c r="J84" s="279">
        <v>20</v>
      </c>
      <c r="K84" s="269"/>
    </row>
    <row r="85" spans="2:11" ht="15" customHeight="1">
      <c r="B85" s="278"/>
      <c r="C85" s="258" t="s">
        <v>909</v>
      </c>
      <c r="D85" s="258"/>
      <c r="E85" s="258"/>
      <c r="F85" s="277" t="s">
        <v>896</v>
      </c>
      <c r="G85" s="276"/>
      <c r="H85" s="258" t="s">
        <v>910</v>
      </c>
      <c r="I85" s="258" t="s">
        <v>892</v>
      </c>
      <c r="J85" s="258">
        <v>50</v>
      </c>
      <c r="K85" s="269"/>
    </row>
    <row r="86" spans="2:11" ht="15" customHeight="1">
      <c r="B86" s="278"/>
      <c r="C86" s="258" t="s">
        <v>911</v>
      </c>
      <c r="D86" s="258"/>
      <c r="E86" s="258"/>
      <c r="F86" s="277" t="s">
        <v>896</v>
      </c>
      <c r="G86" s="276"/>
      <c r="H86" s="258" t="s">
        <v>912</v>
      </c>
      <c r="I86" s="258" t="s">
        <v>892</v>
      </c>
      <c r="J86" s="258">
        <v>20</v>
      </c>
      <c r="K86" s="269"/>
    </row>
    <row r="87" spans="2:11" ht="15" customHeight="1">
      <c r="B87" s="278"/>
      <c r="C87" s="258" t="s">
        <v>913</v>
      </c>
      <c r="D87" s="258"/>
      <c r="E87" s="258"/>
      <c r="F87" s="277" t="s">
        <v>896</v>
      </c>
      <c r="G87" s="276"/>
      <c r="H87" s="258" t="s">
        <v>914</v>
      </c>
      <c r="I87" s="258" t="s">
        <v>892</v>
      </c>
      <c r="J87" s="258">
        <v>20</v>
      </c>
      <c r="K87" s="269"/>
    </row>
    <row r="88" spans="2:11" ht="15" customHeight="1">
      <c r="B88" s="278"/>
      <c r="C88" s="258" t="s">
        <v>915</v>
      </c>
      <c r="D88" s="258"/>
      <c r="E88" s="258"/>
      <c r="F88" s="277" t="s">
        <v>896</v>
      </c>
      <c r="G88" s="276"/>
      <c r="H88" s="258" t="s">
        <v>916</v>
      </c>
      <c r="I88" s="258" t="s">
        <v>892</v>
      </c>
      <c r="J88" s="258">
        <v>50</v>
      </c>
      <c r="K88" s="269"/>
    </row>
    <row r="89" spans="2:11" ht="15" customHeight="1">
      <c r="B89" s="278"/>
      <c r="C89" s="258" t="s">
        <v>917</v>
      </c>
      <c r="D89" s="258"/>
      <c r="E89" s="258"/>
      <c r="F89" s="277" t="s">
        <v>896</v>
      </c>
      <c r="G89" s="276"/>
      <c r="H89" s="258" t="s">
        <v>917</v>
      </c>
      <c r="I89" s="258" t="s">
        <v>892</v>
      </c>
      <c r="J89" s="258">
        <v>50</v>
      </c>
      <c r="K89" s="269"/>
    </row>
    <row r="90" spans="2:11" ht="15" customHeight="1">
      <c r="B90" s="278"/>
      <c r="C90" s="258" t="s">
        <v>120</v>
      </c>
      <c r="D90" s="258"/>
      <c r="E90" s="258"/>
      <c r="F90" s="277" t="s">
        <v>896</v>
      </c>
      <c r="G90" s="276"/>
      <c r="H90" s="258" t="s">
        <v>918</v>
      </c>
      <c r="I90" s="258" t="s">
        <v>892</v>
      </c>
      <c r="J90" s="258">
        <v>255</v>
      </c>
      <c r="K90" s="269"/>
    </row>
    <row r="91" spans="2:11" ht="15" customHeight="1">
      <c r="B91" s="278"/>
      <c r="C91" s="258" t="s">
        <v>919</v>
      </c>
      <c r="D91" s="258"/>
      <c r="E91" s="258"/>
      <c r="F91" s="277" t="s">
        <v>890</v>
      </c>
      <c r="G91" s="276"/>
      <c r="H91" s="258" t="s">
        <v>920</v>
      </c>
      <c r="I91" s="258" t="s">
        <v>921</v>
      </c>
      <c r="J91" s="258"/>
      <c r="K91" s="269"/>
    </row>
    <row r="92" spans="2:11" ht="15" customHeight="1">
      <c r="B92" s="278"/>
      <c r="C92" s="258" t="s">
        <v>922</v>
      </c>
      <c r="D92" s="258"/>
      <c r="E92" s="258"/>
      <c r="F92" s="277" t="s">
        <v>890</v>
      </c>
      <c r="G92" s="276"/>
      <c r="H92" s="258" t="s">
        <v>923</v>
      </c>
      <c r="I92" s="258" t="s">
        <v>924</v>
      </c>
      <c r="J92" s="258"/>
      <c r="K92" s="269"/>
    </row>
    <row r="93" spans="2:11" ht="15" customHeight="1">
      <c r="B93" s="278"/>
      <c r="C93" s="258" t="s">
        <v>925</v>
      </c>
      <c r="D93" s="258"/>
      <c r="E93" s="258"/>
      <c r="F93" s="277" t="s">
        <v>890</v>
      </c>
      <c r="G93" s="276"/>
      <c r="H93" s="258" t="s">
        <v>925</v>
      </c>
      <c r="I93" s="258" t="s">
        <v>924</v>
      </c>
      <c r="J93" s="258"/>
      <c r="K93" s="269"/>
    </row>
    <row r="94" spans="2:11" ht="15" customHeight="1">
      <c r="B94" s="278"/>
      <c r="C94" s="258" t="s">
        <v>39</v>
      </c>
      <c r="D94" s="258"/>
      <c r="E94" s="258"/>
      <c r="F94" s="277" t="s">
        <v>890</v>
      </c>
      <c r="G94" s="276"/>
      <c r="H94" s="258" t="s">
        <v>926</v>
      </c>
      <c r="I94" s="258" t="s">
        <v>924</v>
      </c>
      <c r="J94" s="258"/>
      <c r="K94" s="269"/>
    </row>
    <row r="95" spans="2:11" ht="15" customHeight="1">
      <c r="B95" s="278"/>
      <c r="C95" s="258" t="s">
        <v>49</v>
      </c>
      <c r="D95" s="258"/>
      <c r="E95" s="258"/>
      <c r="F95" s="277" t="s">
        <v>890</v>
      </c>
      <c r="G95" s="276"/>
      <c r="H95" s="258" t="s">
        <v>927</v>
      </c>
      <c r="I95" s="258" t="s">
        <v>924</v>
      </c>
      <c r="J95" s="258"/>
      <c r="K95" s="269"/>
    </row>
    <row r="96" spans="2:11" ht="15" customHeight="1">
      <c r="B96" s="281"/>
      <c r="C96" s="282"/>
      <c r="D96" s="282"/>
      <c r="E96" s="282"/>
      <c r="F96" s="282"/>
      <c r="G96" s="282"/>
      <c r="H96" s="282"/>
      <c r="I96" s="282"/>
      <c r="J96" s="282"/>
      <c r="K96" s="283"/>
    </row>
    <row r="97" spans="2:11" ht="18.75" customHeight="1">
      <c r="B97" s="284"/>
      <c r="C97" s="285"/>
      <c r="D97" s="285"/>
      <c r="E97" s="285"/>
      <c r="F97" s="285"/>
      <c r="G97" s="285"/>
      <c r="H97" s="285"/>
      <c r="I97" s="285"/>
      <c r="J97" s="285"/>
      <c r="K97" s="284"/>
    </row>
    <row r="98" spans="2:11" ht="18.75" customHeight="1">
      <c r="B98" s="264"/>
      <c r="C98" s="264"/>
      <c r="D98" s="264"/>
      <c r="E98" s="264"/>
      <c r="F98" s="264"/>
      <c r="G98" s="264"/>
      <c r="H98" s="264"/>
      <c r="I98" s="264"/>
      <c r="J98" s="264"/>
      <c r="K98" s="264"/>
    </row>
    <row r="99" spans="2:11" ht="7.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7"/>
    </row>
    <row r="100" spans="2:11" ht="45" customHeight="1">
      <c r="B100" s="268"/>
      <c r="C100" s="371" t="s">
        <v>928</v>
      </c>
      <c r="D100" s="371"/>
      <c r="E100" s="371"/>
      <c r="F100" s="371"/>
      <c r="G100" s="371"/>
      <c r="H100" s="371"/>
      <c r="I100" s="371"/>
      <c r="J100" s="371"/>
      <c r="K100" s="269"/>
    </row>
    <row r="101" spans="2:11" ht="17.25" customHeight="1">
      <c r="B101" s="268"/>
      <c r="C101" s="270" t="s">
        <v>884</v>
      </c>
      <c r="D101" s="270"/>
      <c r="E101" s="270"/>
      <c r="F101" s="270" t="s">
        <v>885</v>
      </c>
      <c r="G101" s="271"/>
      <c r="H101" s="270" t="s">
        <v>115</v>
      </c>
      <c r="I101" s="270" t="s">
        <v>58</v>
      </c>
      <c r="J101" s="270" t="s">
        <v>886</v>
      </c>
      <c r="K101" s="269"/>
    </row>
    <row r="102" spans="2:11" ht="17.25" customHeight="1">
      <c r="B102" s="268"/>
      <c r="C102" s="272" t="s">
        <v>887</v>
      </c>
      <c r="D102" s="272"/>
      <c r="E102" s="272"/>
      <c r="F102" s="273" t="s">
        <v>888</v>
      </c>
      <c r="G102" s="274"/>
      <c r="H102" s="272"/>
      <c r="I102" s="272"/>
      <c r="J102" s="272" t="s">
        <v>889</v>
      </c>
      <c r="K102" s="269"/>
    </row>
    <row r="103" spans="2:11" ht="5.25" customHeight="1">
      <c r="B103" s="268"/>
      <c r="C103" s="270"/>
      <c r="D103" s="270"/>
      <c r="E103" s="270"/>
      <c r="F103" s="270"/>
      <c r="G103" s="286"/>
      <c r="H103" s="270"/>
      <c r="I103" s="270"/>
      <c r="J103" s="270"/>
      <c r="K103" s="269"/>
    </row>
    <row r="104" spans="2:11" ht="15" customHeight="1">
      <c r="B104" s="268"/>
      <c r="C104" s="258" t="s">
        <v>54</v>
      </c>
      <c r="D104" s="275"/>
      <c r="E104" s="275"/>
      <c r="F104" s="277" t="s">
        <v>890</v>
      </c>
      <c r="G104" s="286"/>
      <c r="H104" s="258" t="s">
        <v>929</v>
      </c>
      <c r="I104" s="258" t="s">
        <v>892</v>
      </c>
      <c r="J104" s="258">
        <v>20</v>
      </c>
      <c r="K104" s="269"/>
    </row>
    <row r="105" spans="2:11" ht="15" customHeight="1">
      <c r="B105" s="268"/>
      <c r="C105" s="258" t="s">
        <v>893</v>
      </c>
      <c r="D105" s="258"/>
      <c r="E105" s="258"/>
      <c r="F105" s="277" t="s">
        <v>890</v>
      </c>
      <c r="G105" s="258"/>
      <c r="H105" s="258" t="s">
        <v>929</v>
      </c>
      <c r="I105" s="258" t="s">
        <v>892</v>
      </c>
      <c r="J105" s="258">
        <v>120</v>
      </c>
      <c r="K105" s="269"/>
    </row>
    <row r="106" spans="2:11" ht="15" customHeight="1">
      <c r="B106" s="278"/>
      <c r="C106" s="258" t="s">
        <v>895</v>
      </c>
      <c r="D106" s="258"/>
      <c r="E106" s="258"/>
      <c r="F106" s="277" t="s">
        <v>896</v>
      </c>
      <c r="G106" s="258"/>
      <c r="H106" s="258" t="s">
        <v>929</v>
      </c>
      <c r="I106" s="258" t="s">
        <v>892</v>
      </c>
      <c r="J106" s="258">
        <v>50</v>
      </c>
      <c r="K106" s="269"/>
    </row>
    <row r="107" spans="2:11" ht="15" customHeight="1">
      <c r="B107" s="278"/>
      <c r="C107" s="258" t="s">
        <v>898</v>
      </c>
      <c r="D107" s="258"/>
      <c r="E107" s="258"/>
      <c r="F107" s="277" t="s">
        <v>890</v>
      </c>
      <c r="G107" s="258"/>
      <c r="H107" s="258" t="s">
        <v>929</v>
      </c>
      <c r="I107" s="258" t="s">
        <v>900</v>
      </c>
      <c r="J107" s="258"/>
      <c r="K107" s="269"/>
    </row>
    <row r="108" spans="2:11" ht="15" customHeight="1">
      <c r="B108" s="278"/>
      <c r="C108" s="258" t="s">
        <v>909</v>
      </c>
      <c r="D108" s="258"/>
      <c r="E108" s="258"/>
      <c r="F108" s="277" t="s">
        <v>896</v>
      </c>
      <c r="G108" s="258"/>
      <c r="H108" s="258" t="s">
        <v>929</v>
      </c>
      <c r="I108" s="258" t="s">
        <v>892</v>
      </c>
      <c r="J108" s="258">
        <v>50</v>
      </c>
      <c r="K108" s="269"/>
    </row>
    <row r="109" spans="2:11" ht="15" customHeight="1">
      <c r="B109" s="278"/>
      <c r="C109" s="258" t="s">
        <v>917</v>
      </c>
      <c r="D109" s="258"/>
      <c r="E109" s="258"/>
      <c r="F109" s="277" t="s">
        <v>896</v>
      </c>
      <c r="G109" s="258"/>
      <c r="H109" s="258" t="s">
        <v>929</v>
      </c>
      <c r="I109" s="258" t="s">
        <v>892</v>
      </c>
      <c r="J109" s="258">
        <v>50</v>
      </c>
      <c r="K109" s="269"/>
    </row>
    <row r="110" spans="2:11" ht="15" customHeight="1">
      <c r="B110" s="278"/>
      <c r="C110" s="258" t="s">
        <v>915</v>
      </c>
      <c r="D110" s="258"/>
      <c r="E110" s="258"/>
      <c r="F110" s="277" t="s">
        <v>896</v>
      </c>
      <c r="G110" s="258"/>
      <c r="H110" s="258" t="s">
        <v>929</v>
      </c>
      <c r="I110" s="258" t="s">
        <v>892</v>
      </c>
      <c r="J110" s="258">
        <v>50</v>
      </c>
      <c r="K110" s="269"/>
    </row>
    <row r="111" spans="2:11" ht="15" customHeight="1">
      <c r="B111" s="278"/>
      <c r="C111" s="258" t="s">
        <v>54</v>
      </c>
      <c r="D111" s="258"/>
      <c r="E111" s="258"/>
      <c r="F111" s="277" t="s">
        <v>890</v>
      </c>
      <c r="G111" s="258"/>
      <c r="H111" s="258" t="s">
        <v>930</v>
      </c>
      <c r="I111" s="258" t="s">
        <v>892</v>
      </c>
      <c r="J111" s="258">
        <v>20</v>
      </c>
      <c r="K111" s="269"/>
    </row>
    <row r="112" spans="2:11" ht="15" customHeight="1">
      <c r="B112" s="278"/>
      <c r="C112" s="258" t="s">
        <v>931</v>
      </c>
      <c r="D112" s="258"/>
      <c r="E112" s="258"/>
      <c r="F112" s="277" t="s">
        <v>890</v>
      </c>
      <c r="G112" s="258"/>
      <c r="H112" s="258" t="s">
        <v>932</v>
      </c>
      <c r="I112" s="258" t="s">
        <v>892</v>
      </c>
      <c r="J112" s="258">
        <v>120</v>
      </c>
      <c r="K112" s="269"/>
    </row>
    <row r="113" spans="2:11" ht="15" customHeight="1">
      <c r="B113" s="278"/>
      <c r="C113" s="258" t="s">
        <v>39</v>
      </c>
      <c r="D113" s="258"/>
      <c r="E113" s="258"/>
      <c r="F113" s="277" t="s">
        <v>890</v>
      </c>
      <c r="G113" s="258"/>
      <c r="H113" s="258" t="s">
        <v>933</v>
      </c>
      <c r="I113" s="258" t="s">
        <v>924</v>
      </c>
      <c r="J113" s="258"/>
      <c r="K113" s="269"/>
    </row>
    <row r="114" spans="2:11" ht="15" customHeight="1">
      <c r="B114" s="278"/>
      <c r="C114" s="258" t="s">
        <v>49</v>
      </c>
      <c r="D114" s="258"/>
      <c r="E114" s="258"/>
      <c r="F114" s="277" t="s">
        <v>890</v>
      </c>
      <c r="G114" s="258"/>
      <c r="H114" s="258" t="s">
        <v>934</v>
      </c>
      <c r="I114" s="258" t="s">
        <v>924</v>
      </c>
      <c r="J114" s="258"/>
      <c r="K114" s="269"/>
    </row>
    <row r="115" spans="2:11" ht="15" customHeight="1">
      <c r="B115" s="278"/>
      <c r="C115" s="258" t="s">
        <v>58</v>
      </c>
      <c r="D115" s="258"/>
      <c r="E115" s="258"/>
      <c r="F115" s="277" t="s">
        <v>890</v>
      </c>
      <c r="G115" s="258"/>
      <c r="H115" s="258" t="s">
        <v>935</v>
      </c>
      <c r="I115" s="258" t="s">
        <v>936</v>
      </c>
      <c r="J115" s="258"/>
      <c r="K115" s="269"/>
    </row>
    <row r="116" spans="2:11" ht="15" customHeight="1">
      <c r="B116" s="281"/>
      <c r="C116" s="287"/>
      <c r="D116" s="287"/>
      <c r="E116" s="287"/>
      <c r="F116" s="287"/>
      <c r="G116" s="287"/>
      <c r="H116" s="287"/>
      <c r="I116" s="287"/>
      <c r="J116" s="287"/>
      <c r="K116" s="283"/>
    </row>
    <row r="117" spans="2:11" ht="18.75" customHeight="1">
      <c r="B117" s="288"/>
      <c r="C117" s="254"/>
      <c r="D117" s="254"/>
      <c r="E117" s="254"/>
      <c r="F117" s="289"/>
      <c r="G117" s="254"/>
      <c r="H117" s="254"/>
      <c r="I117" s="254"/>
      <c r="J117" s="254"/>
      <c r="K117" s="288"/>
    </row>
    <row r="118" spans="2:11" ht="18.75" customHeight="1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</row>
    <row r="119" spans="2:11" ht="7.5" customHeight="1">
      <c r="B119" s="290"/>
      <c r="C119" s="291"/>
      <c r="D119" s="291"/>
      <c r="E119" s="291"/>
      <c r="F119" s="291"/>
      <c r="G119" s="291"/>
      <c r="H119" s="291"/>
      <c r="I119" s="291"/>
      <c r="J119" s="291"/>
      <c r="K119" s="292"/>
    </row>
    <row r="120" spans="2:11" ht="45" customHeight="1">
      <c r="B120" s="293"/>
      <c r="C120" s="367" t="s">
        <v>937</v>
      </c>
      <c r="D120" s="367"/>
      <c r="E120" s="367"/>
      <c r="F120" s="367"/>
      <c r="G120" s="367"/>
      <c r="H120" s="367"/>
      <c r="I120" s="367"/>
      <c r="J120" s="367"/>
      <c r="K120" s="294"/>
    </row>
    <row r="121" spans="2:11" ht="17.25" customHeight="1">
      <c r="B121" s="295"/>
      <c r="C121" s="270" t="s">
        <v>884</v>
      </c>
      <c r="D121" s="270"/>
      <c r="E121" s="270"/>
      <c r="F121" s="270" t="s">
        <v>885</v>
      </c>
      <c r="G121" s="271"/>
      <c r="H121" s="270" t="s">
        <v>115</v>
      </c>
      <c r="I121" s="270" t="s">
        <v>58</v>
      </c>
      <c r="J121" s="270" t="s">
        <v>886</v>
      </c>
      <c r="K121" s="296"/>
    </row>
    <row r="122" spans="2:11" ht="17.25" customHeight="1">
      <c r="B122" s="295"/>
      <c r="C122" s="272" t="s">
        <v>887</v>
      </c>
      <c r="D122" s="272"/>
      <c r="E122" s="272"/>
      <c r="F122" s="273" t="s">
        <v>888</v>
      </c>
      <c r="G122" s="274"/>
      <c r="H122" s="272"/>
      <c r="I122" s="272"/>
      <c r="J122" s="272" t="s">
        <v>889</v>
      </c>
      <c r="K122" s="296"/>
    </row>
    <row r="123" spans="2:11" ht="5.25" customHeight="1">
      <c r="B123" s="297"/>
      <c r="C123" s="275"/>
      <c r="D123" s="275"/>
      <c r="E123" s="275"/>
      <c r="F123" s="275"/>
      <c r="G123" s="258"/>
      <c r="H123" s="275"/>
      <c r="I123" s="275"/>
      <c r="J123" s="275"/>
      <c r="K123" s="298"/>
    </row>
    <row r="124" spans="2:11" ht="15" customHeight="1">
      <c r="B124" s="297"/>
      <c r="C124" s="258" t="s">
        <v>893</v>
      </c>
      <c r="D124" s="275"/>
      <c r="E124" s="275"/>
      <c r="F124" s="277" t="s">
        <v>890</v>
      </c>
      <c r="G124" s="258"/>
      <c r="H124" s="258" t="s">
        <v>929</v>
      </c>
      <c r="I124" s="258" t="s">
        <v>892</v>
      </c>
      <c r="J124" s="258">
        <v>120</v>
      </c>
      <c r="K124" s="299"/>
    </row>
    <row r="125" spans="2:11" ht="15" customHeight="1">
      <c r="B125" s="297"/>
      <c r="C125" s="258" t="s">
        <v>938</v>
      </c>
      <c r="D125" s="258"/>
      <c r="E125" s="258"/>
      <c r="F125" s="277" t="s">
        <v>890</v>
      </c>
      <c r="G125" s="258"/>
      <c r="H125" s="258" t="s">
        <v>939</v>
      </c>
      <c r="I125" s="258" t="s">
        <v>892</v>
      </c>
      <c r="J125" s="258" t="s">
        <v>940</v>
      </c>
      <c r="K125" s="299"/>
    </row>
    <row r="126" spans="2:11" ht="15" customHeight="1">
      <c r="B126" s="297"/>
      <c r="C126" s="258" t="s">
        <v>839</v>
      </c>
      <c r="D126" s="258"/>
      <c r="E126" s="258"/>
      <c r="F126" s="277" t="s">
        <v>890</v>
      </c>
      <c r="G126" s="258"/>
      <c r="H126" s="258" t="s">
        <v>941</v>
      </c>
      <c r="I126" s="258" t="s">
        <v>892</v>
      </c>
      <c r="J126" s="258" t="s">
        <v>940</v>
      </c>
      <c r="K126" s="299"/>
    </row>
    <row r="127" spans="2:11" ht="15" customHeight="1">
      <c r="B127" s="297"/>
      <c r="C127" s="258" t="s">
        <v>901</v>
      </c>
      <c r="D127" s="258"/>
      <c r="E127" s="258"/>
      <c r="F127" s="277" t="s">
        <v>896</v>
      </c>
      <c r="G127" s="258"/>
      <c r="H127" s="258" t="s">
        <v>902</v>
      </c>
      <c r="I127" s="258" t="s">
        <v>892</v>
      </c>
      <c r="J127" s="258">
        <v>15</v>
      </c>
      <c r="K127" s="299"/>
    </row>
    <row r="128" spans="2:11" ht="15" customHeight="1">
      <c r="B128" s="297"/>
      <c r="C128" s="279" t="s">
        <v>903</v>
      </c>
      <c r="D128" s="279"/>
      <c r="E128" s="279"/>
      <c r="F128" s="280" t="s">
        <v>896</v>
      </c>
      <c r="G128" s="279"/>
      <c r="H128" s="279" t="s">
        <v>904</v>
      </c>
      <c r="I128" s="279" t="s">
        <v>892</v>
      </c>
      <c r="J128" s="279">
        <v>15</v>
      </c>
      <c r="K128" s="299"/>
    </row>
    <row r="129" spans="2:11" ht="15" customHeight="1">
      <c r="B129" s="297"/>
      <c r="C129" s="279" t="s">
        <v>905</v>
      </c>
      <c r="D129" s="279"/>
      <c r="E129" s="279"/>
      <c r="F129" s="280" t="s">
        <v>896</v>
      </c>
      <c r="G129" s="279"/>
      <c r="H129" s="279" t="s">
        <v>906</v>
      </c>
      <c r="I129" s="279" t="s">
        <v>892</v>
      </c>
      <c r="J129" s="279">
        <v>20</v>
      </c>
      <c r="K129" s="299"/>
    </row>
    <row r="130" spans="2:11" ht="15" customHeight="1">
      <c r="B130" s="297"/>
      <c r="C130" s="279" t="s">
        <v>907</v>
      </c>
      <c r="D130" s="279"/>
      <c r="E130" s="279"/>
      <c r="F130" s="280" t="s">
        <v>896</v>
      </c>
      <c r="G130" s="279"/>
      <c r="H130" s="279" t="s">
        <v>908</v>
      </c>
      <c r="I130" s="279" t="s">
        <v>892</v>
      </c>
      <c r="J130" s="279">
        <v>20</v>
      </c>
      <c r="K130" s="299"/>
    </row>
    <row r="131" spans="2:11" ht="15" customHeight="1">
      <c r="B131" s="297"/>
      <c r="C131" s="258" t="s">
        <v>895</v>
      </c>
      <c r="D131" s="258"/>
      <c r="E131" s="258"/>
      <c r="F131" s="277" t="s">
        <v>896</v>
      </c>
      <c r="G131" s="258"/>
      <c r="H131" s="258" t="s">
        <v>929</v>
      </c>
      <c r="I131" s="258" t="s">
        <v>892</v>
      </c>
      <c r="J131" s="258">
        <v>50</v>
      </c>
      <c r="K131" s="299"/>
    </row>
    <row r="132" spans="2:11" ht="15" customHeight="1">
      <c r="B132" s="297"/>
      <c r="C132" s="258" t="s">
        <v>909</v>
      </c>
      <c r="D132" s="258"/>
      <c r="E132" s="258"/>
      <c r="F132" s="277" t="s">
        <v>896</v>
      </c>
      <c r="G132" s="258"/>
      <c r="H132" s="258" t="s">
        <v>929</v>
      </c>
      <c r="I132" s="258" t="s">
        <v>892</v>
      </c>
      <c r="J132" s="258">
        <v>50</v>
      </c>
      <c r="K132" s="299"/>
    </row>
    <row r="133" spans="2:11" ht="15" customHeight="1">
      <c r="B133" s="297"/>
      <c r="C133" s="258" t="s">
        <v>915</v>
      </c>
      <c r="D133" s="258"/>
      <c r="E133" s="258"/>
      <c r="F133" s="277" t="s">
        <v>896</v>
      </c>
      <c r="G133" s="258"/>
      <c r="H133" s="258" t="s">
        <v>929</v>
      </c>
      <c r="I133" s="258" t="s">
        <v>892</v>
      </c>
      <c r="J133" s="258">
        <v>50</v>
      </c>
      <c r="K133" s="299"/>
    </row>
    <row r="134" spans="2:11" ht="15" customHeight="1">
      <c r="B134" s="297"/>
      <c r="C134" s="258" t="s">
        <v>917</v>
      </c>
      <c r="D134" s="258"/>
      <c r="E134" s="258"/>
      <c r="F134" s="277" t="s">
        <v>896</v>
      </c>
      <c r="G134" s="258"/>
      <c r="H134" s="258" t="s">
        <v>929</v>
      </c>
      <c r="I134" s="258" t="s">
        <v>892</v>
      </c>
      <c r="J134" s="258">
        <v>50</v>
      </c>
      <c r="K134" s="299"/>
    </row>
    <row r="135" spans="2:11" ht="15" customHeight="1">
      <c r="B135" s="297"/>
      <c r="C135" s="258" t="s">
        <v>120</v>
      </c>
      <c r="D135" s="258"/>
      <c r="E135" s="258"/>
      <c r="F135" s="277" t="s">
        <v>896</v>
      </c>
      <c r="G135" s="258"/>
      <c r="H135" s="258" t="s">
        <v>942</v>
      </c>
      <c r="I135" s="258" t="s">
        <v>892</v>
      </c>
      <c r="J135" s="258">
        <v>255</v>
      </c>
      <c r="K135" s="299"/>
    </row>
    <row r="136" spans="2:11" ht="15" customHeight="1">
      <c r="B136" s="297"/>
      <c r="C136" s="258" t="s">
        <v>919</v>
      </c>
      <c r="D136" s="258"/>
      <c r="E136" s="258"/>
      <c r="F136" s="277" t="s">
        <v>890</v>
      </c>
      <c r="G136" s="258"/>
      <c r="H136" s="258" t="s">
        <v>943</v>
      </c>
      <c r="I136" s="258" t="s">
        <v>921</v>
      </c>
      <c r="J136" s="258"/>
      <c r="K136" s="299"/>
    </row>
    <row r="137" spans="2:11" ht="15" customHeight="1">
      <c r="B137" s="297"/>
      <c r="C137" s="258" t="s">
        <v>922</v>
      </c>
      <c r="D137" s="258"/>
      <c r="E137" s="258"/>
      <c r="F137" s="277" t="s">
        <v>890</v>
      </c>
      <c r="G137" s="258"/>
      <c r="H137" s="258" t="s">
        <v>944</v>
      </c>
      <c r="I137" s="258" t="s">
        <v>924</v>
      </c>
      <c r="J137" s="258"/>
      <c r="K137" s="299"/>
    </row>
    <row r="138" spans="2:11" ht="15" customHeight="1">
      <c r="B138" s="297"/>
      <c r="C138" s="258" t="s">
        <v>925</v>
      </c>
      <c r="D138" s="258"/>
      <c r="E138" s="258"/>
      <c r="F138" s="277" t="s">
        <v>890</v>
      </c>
      <c r="G138" s="258"/>
      <c r="H138" s="258" t="s">
        <v>925</v>
      </c>
      <c r="I138" s="258" t="s">
        <v>924</v>
      </c>
      <c r="J138" s="258"/>
      <c r="K138" s="299"/>
    </row>
    <row r="139" spans="2:11" ht="15" customHeight="1">
      <c r="B139" s="297"/>
      <c r="C139" s="258" t="s">
        <v>39</v>
      </c>
      <c r="D139" s="258"/>
      <c r="E139" s="258"/>
      <c r="F139" s="277" t="s">
        <v>890</v>
      </c>
      <c r="G139" s="258"/>
      <c r="H139" s="258" t="s">
        <v>945</v>
      </c>
      <c r="I139" s="258" t="s">
        <v>924</v>
      </c>
      <c r="J139" s="258"/>
      <c r="K139" s="299"/>
    </row>
    <row r="140" spans="2:11" ht="15" customHeight="1">
      <c r="B140" s="297"/>
      <c r="C140" s="258" t="s">
        <v>946</v>
      </c>
      <c r="D140" s="258"/>
      <c r="E140" s="258"/>
      <c r="F140" s="277" t="s">
        <v>890</v>
      </c>
      <c r="G140" s="258"/>
      <c r="H140" s="258" t="s">
        <v>947</v>
      </c>
      <c r="I140" s="258" t="s">
        <v>924</v>
      </c>
      <c r="J140" s="258"/>
      <c r="K140" s="299"/>
    </row>
    <row r="141" spans="2:11" ht="15" customHeight="1">
      <c r="B141" s="300"/>
      <c r="C141" s="301"/>
      <c r="D141" s="301"/>
      <c r="E141" s="301"/>
      <c r="F141" s="301"/>
      <c r="G141" s="301"/>
      <c r="H141" s="301"/>
      <c r="I141" s="301"/>
      <c r="J141" s="301"/>
      <c r="K141" s="302"/>
    </row>
    <row r="142" spans="2:11" ht="18.75" customHeight="1">
      <c r="B142" s="254"/>
      <c r="C142" s="254"/>
      <c r="D142" s="254"/>
      <c r="E142" s="254"/>
      <c r="F142" s="289"/>
      <c r="G142" s="254"/>
      <c r="H142" s="254"/>
      <c r="I142" s="254"/>
      <c r="J142" s="254"/>
      <c r="K142" s="254"/>
    </row>
    <row r="143" spans="2:11" ht="18.75" customHeight="1"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</row>
    <row r="144" spans="2:11" ht="7.5" customHeight="1">
      <c r="B144" s="265"/>
      <c r="C144" s="266"/>
      <c r="D144" s="266"/>
      <c r="E144" s="266"/>
      <c r="F144" s="266"/>
      <c r="G144" s="266"/>
      <c r="H144" s="266"/>
      <c r="I144" s="266"/>
      <c r="J144" s="266"/>
      <c r="K144" s="267"/>
    </row>
    <row r="145" spans="2:11" ht="45" customHeight="1">
      <c r="B145" s="268"/>
      <c r="C145" s="371" t="s">
        <v>948</v>
      </c>
      <c r="D145" s="371"/>
      <c r="E145" s="371"/>
      <c r="F145" s="371"/>
      <c r="G145" s="371"/>
      <c r="H145" s="371"/>
      <c r="I145" s="371"/>
      <c r="J145" s="371"/>
      <c r="K145" s="269"/>
    </row>
    <row r="146" spans="2:11" ht="17.25" customHeight="1">
      <c r="B146" s="268"/>
      <c r="C146" s="270" t="s">
        <v>884</v>
      </c>
      <c r="D146" s="270"/>
      <c r="E146" s="270"/>
      <c r="F146" s="270" t="s">
        <v>885</v>
      </c>
      <c r="G146" s="271"/>
      <c r="H146" s="270" t="s">
        <v>115</v>
      </c>
      <c r="I146" s="270" t="s">
        <v>58</v>
      </c>
      <c r="J146" s="270" t="s">
        <v>886</v>
      </c>
      <c r="K146" s="269"/>
    </row>
    <row r="147" spans="2:11" ht="17.25" customHeight="1">
      <c r="B147" s="268"/>
      <c r="C147" s="272" t="s">
        <v>887</v>
      </c>
      <c r="D147" s="272"/>
      <c r="E147" s="272"/>
      <c r="F147" s="273" t="s">
        <v>888</v>
      </c>
      <c r="G147" s="274"/>
      <c r="H147" s="272"/>
      <c r="I147" s="272"/>
      <c r="J147" s="272" t="s">
        <v>889</v>
      </c>
      <c r="K147" s="269"/>
    </row>
    <row r="148" spans="2:11" ht="5.25" customHeight="1">
      <c r="B148" s="278"/>
      <c r="C148" s="275"/>
      <c r="D148" s="275"/>
      <c r="E148" s="275"/>
      <c r="F148" s="275"/>
      <c r="G148" s="276"/>
      <c r="H148" s="275"/>
      <c r="I148" s="275"/>
      <c r="J148" s="275"/>
      <c r="K148" s="299"/>
    </row>
    <row r="149" spans="2:11" ht="15" customHeight="1">
      <c r="B149" s="278"/>
      <c r="C149" s="303" t="s">
        <v>893</v>
      </c>
      <c r="D149" s="258"/>
      <c r="E149" s="258"/>
      <c r="F149" s="304" t="s">
        <v>890</v>
      </c>
      <c r="G149" s="258"/>
      <c r="H149" s="303" t="s">
        <v>929</v>
      </c>
      <c r="I149" s="303" t="s">
        <v>892</v>
      </c>
      <c r="J149" s="303">
        <v>120</v>
      </c>
      <c r="K149" s="299"/>
    </row>
    <row r="150" spans="2:11" ht="15" customHeight="1">
      <c r="B150" s="278"/>
      <c r="C150" s="303" t="s">
        <v>938</v>
      </c>
      <c r="D150" s="258"/>
      <c r="E150" s="258"/>
      <c r="F150" s="304" t="s">
        <v>890</v>
      </c>
      <c r="G150" s="258"/>
      <c r="H150" s="303" t="s">
        <v>949</v>
      </c>
      <c r="I150" s="303" t="s">
        <v>892</v>
      </c>
      <c r="J150" s="303" t="s">
        <v>940</v>
      </c>
      <c r="K150" s="299"/>
    </row>
    <row r="151" spans="2:11" ht="15" customHeight="1">
      <c r="B151" s="278"/>
      <c r="C151" s="303" t="s">
        <v>839</v>
      </c>
      <c r="D151" s="258"/>
      <c r="E151" s="258"/>
      <c r="F151" s="304" t="s">
        <v>890</v>
      </c>
      <c r="G151" s="258"/>
      <c r="H151" s="303" t="s">
        <v>950</v>
      </c>
      <c r="I151" s="303" t="s">
        <v>892</v>
      </c>
      <c r="J151" s="303" t="s">
        <v>940</v>
      </c>
      <c r="K151" s="299"/>
    </row>
    <row r="152" spans="2:11" ht="15" customHeight="1">
      <c r="B152" s="278"/>
      <c r="C152" s="303" t="s">
        <v>895</v>
      </c>
      <c r="D152" s="258"/>
      <c r="E152" s="258"/>
      <c r="F152" s="304" t="s">
        <v>896</v>
      </c>
      <c r="G152" s="258"/>
      <c r="H152" s="303" t="s">
        <v>929</v>
      </c>
      <c r="I152" s="303" t="s">
        <v>892</v>
      </c>
      <c r="J152" s="303">
        <v>50</v>
      </c>
      <c r="K152" s="299"/>
    </row>
    <row r="153" spans="2:11" ht="15" customHeight="1">
      <c r="B153" s="278"/>
      <c r="C153" s="303" t="s">
        <v>898</v>
      </c>
      <c r="D153" s="258"/>
      <c r="E153" s="258"/>
      <c r="F153" s="304" t="s">
        <v>890</v>
      </c>
      <c r="G153" s="258"/>
      <c r="H153" s="303" t="s">
        <v>929</v>
      </c>
      <c r="I153" s="303" t="s">
        <v>900</v>
      </c>
      <c r="J153" s="303"/>
      <c r="K153" s="299"/>
    </row>
    <row r="154" spans="2:11" ht="15" customHeight="1">
      <c r="B154" s="278"/>
      <c r="C154" s="303" t="s">
        <v>909</v>
      </c>
      <c r="D154" s="258"/>
      <c r="E154" s="258"/>
      <c r="F154" s="304" t="s">
        <v>896</v>
      </c>
      <c r="G154" s="258"/>
      <c r="H154" s="303" t="s">
        <v>929</v>
      </c>
      <c r="I154" s="303" t="s">
        <v>892</v>
      </c>
      <c r="J154" s="303">
        <v>50</v>
      </c>
      <c r="K154" s="299"/>
    </row>
    <row r="155" spans="2:11" ht="15" customHeight="1">
      <c r="B155" s="278"/>
      <c r="C155" s="303" t="s">
        <v>917</v>
      </c>
      <c r="D155" s="258"/>
      <c r="E155" s="258"/>
      <c r="F155" s="304" t="s">
        <v>896</v>
      </c>
      <c r="G155" s="258"/>
      <c r="H155" s="303" t="s">
        <v>929</v>
      </c>
      <c r="I155" s="303" t="s">
        <v>892</v>
      </c>
      <c r="J155" s="303">
        <v>50</v>
      </c>
      <c r="K155" s="299"/>
    </row>
    <row r="156" spans="2:11" ht="15" customHeight="1">
      <c r="B156" s="278"/>
      <c r="C156" s="303" t="s">
        <v>915</v>
      </c>
      <c r="D156" s="258"/>
      <c r="E156" s="258"/>
      <c r="F156" s="304" t="s">
        <v>896</v>
      </c>
      <c r="G156" s="258"/>
      <c r="H156" s="303" t="s">
        <v>929</v>
      </c>
      <c r="I156" s="303" t="s">
        <v>892</v>
      </c>
      <c r="J156" s="303">
        <v>50</v>
      </c>
      <c r="K156" s="299"/>
    </row>
    <row r="157" spans="2:11" ht="15" customHeight="1">
      <c r="B157" s="278"/>
      <c r="C157" s="303" t="s">
        <v>88</v>
      </c>
      <c r="D157" s="258"/>
      <c r="E157" s="258"/>
      <c r="F157" s="304" t="s">
        <v>890</v>
      </c>
      <c r="G157" s="258"/>
      <c r="H157" s="303" t="s">
        <v>951</v>
      </c>
      <c r="I157" s="303" t="s">
        <v>892</v>
      </c>
      <c r="J157" s="303" t="s">
        <v>952</v>
      </c>
      <c r="K157" s="299"/>
    </row>
    <row r="158" spans="2:11" ht="15" customHeight="1">
      <c r="B158" s="278"/>
      <c r="C158" s="303" t="s">
        <v>953</v>
      </c>
      <c r="D158" s="258"/>
      <c r="E158" s="258"/>
      <c r="F158" s="304" t="s">
        <v>890</v>
      </c>
      <c r="G158" s="258"/>
      <c r="H158" s="303" t="s">
        <v>954</v>
      </c>
      <c r="I158" s="303" t="s">
        <v>924</v>
      </c>
      <c r="J158" s="303"/>
      <c r="K158" s="299"/>
    </row>
    <row r="159" spans="2:11" ht="15" customHeight="1">
      <c r="B159" s="305"/>
      <c r="C159" s="287"/>
      <c r="D159" s="287"/>
      <c r="E159" s="287"/>
      <c r="F159" s="287"/>
      <c r="G159" s="287"/>
      <c r="H159" s="287"/>
      <c r="I159" s="287"/>
      <c r="J159" s="287"/>
      <c r="K159" s="306"/>
    </row>
    <row r="160" spans="2:11" ht="18.75" customHeight="1">
      <c r="B160" s="254"/>
      <c r="C160" s="258"/>
      <c r="D160" s="258"/>
      <c r="E160" s="258"/>
      <c r="F160" s="277"/>
      <c r="G160" s="258"/>
      <c r="H160" s="258"/>
      <c r="I160" s="258"/>
      <c r="J160" s="258"/>
      <c r="K160" s="254"/>
    </row>
    <row r="161" spans="2:11" ht="18.75" customHeight="1"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</row>
    <row r="162" spans="2:11" ht="7.5" customHeight="1">
      <c r="B162" s="246"/>
      <c r="C162" s="247"/>
      <c r="D162" s="247"/>
      <c r="E162" s="247"/>
      <c r="F162" s="247"/>
      <c r="G162" s="247"/>
      <c r="H162" s="247"/>
      <c r="I162" s="247"/>
      <c r="J162" s="247"/>
      <c r="K162" s="248"/>
    </row>
    <row r="163" spans="2:11" ht="45" customHeight="1">
      <c r="B163" s="249"/>
      <c r="C163" s="367" t="s">
        <v>955</v>
      </c>
      <c r="D163" s="367"/>
      <c r="E163" s="367"/>
      <c r="F163" s="367"/>
      <c r="G163" s="367"/>
      <c r="H163" s="367"/>
      <c r="I163" s="367"/>
      <c r="J163" s="367"/>
      <c r="K163" s="250"/>
    </row>
    <row r="164" spans="2:11" ht="17.25" customHeight="1">
      <c r="B164" s="249"/>
      <c r="C164" s="270" t="s">
        <v>884</v>
      </c>
      <c r="D164" s="270"/>
      <c r="E164" s="270"/>
      <c r="F164" s="270" t="s">
        <v>885</v>
      </c>
      <c r="G164" s="307"/>
      <c r="H164" s="308" t="s">
        <v>115</v>
      </c>
      <c r="I164" s="308" t="s">
        <v>58</v>
      </c>
      <c r="J164" s="270" t="s">
        <v>886</v>
      </c>
      <c r="K164" s="250"/>
    </row>
    <row r="165" spans="2:11" ht="17.25" customHeight="1">
      <c r="B165" s="251"/>
      <c r="C165" s="272" t="s">
        <v>887</v>
      </c>
      <c r="D165" s="272"/>
      <c r="E165" s="272"/>
      <c r="F165" s="273" t="s">
        <v>888</v>
      </c>
      <c r="G165" s="309"/>
      <c r="H165" s="310"/>
      <c r="I165" s="310"/>
      <c r="J165" s="272" t="s">
        <v>889</v>
      </c>
      <c r="K165" s="252"/>
    </row>
    <row r="166" spans="2:11" ht="5.25" customHeight="1">
      <c r="B166" s="278"/>
      <c r="C166" s="275"/>
      <c r="D166" s="275"/>
      <c r="E166" s="275"/>
      <c r="F166" s="275"/>
      <c r="G166" s="276"/>
      <c r="H166" s="275"/>
      <c r="I166" s="275"/>
      <c r="J166" s="275"/>
      <c r="K166" s="299"/>
    </row>
    <row r="167" spans="2:11" ht="15" customHeight="1">
      <c r="B167" s="278"/>
      <c r="C167" s="258" t="s">
        <v>893</v>
      </c>
      <c r="D167" s="258"/>
      <c r="E167" s="258"/>
      <c r="F167" s="277" t="s">
        <v>890</v>
      </c>
      <c r="G167" s="258"/>
      <c r="H167" s="258" t="s">
        <v>929</v>
      </c>
      <c r="I167" s="258" t="s">
        <v>892</v>
      </c>
      <c r="J167" s="258">
        <v>120</v>
      </c>
      <c r="K167" s="299"/>
    </row>
    <row r="168" spans="2:11" ht="15" customHeight="1">
      <c r="B168" s="278"/>
      <c r="C168" s="258" t="s">
        <v>938</v>
      </c>
      <c r="D168" s="258"/>
      <c r="E168" s="258"/>
      <c r="F168" s="277" t="s">
        <v>890</v>
      </c>
      <c r="G168" s="258"/>
      <c r="H168" s="258" t="s">
        <v>939</v>
      </c>
      <c r="I168" s="258" t="s">
        <v>892</v>
      </c>
      <c r="J168" s="258" t="s">
        <v>940</v>
      </c>
      <c r="K168" s="299"/>
    </row>
    <row r="169" spans="2:11" ht="15" customHeight="1">
      <c r="B169" s="278"/>
      <c r="C169" s="258" t="s">
        <v>839</v>
      </c>
      <c r="D169" s="258"/>
      <c r="E169" s="258"/>
      <c r="F169" s="277" t="s">
        <v>890</v>
      </c>
      <c r="G169" s="258"/>
      <c r="H169" s="258" t="s">
        <v>956</v>
      </c>
      <c r="I169" s="258" t="s">
        <v>892</v>
      </c>
      <c r="J169" s="258" t="s">
        <v>940</v>
      </c>
      <c r="K169" s="299"/>
    </row>
    <row r="170" spans="2:11" ht="15" customHeight="1">
      <c r="B170" s="278"/>
      <c r="C170" s="258" t="s">
        <v>895</v>
      </c>
      <c r="D170" s="258"/>
      <c r="E170" s="258"/>
      <c r="F170" s="277" t="s">
        <v>896</v>
      </c>
      <c r="G170" s="258"/>
      <c r="H170" s="258" t="s">
        <v>956</v>
      </c>
      <c r="I170" s="258" t="s">
        <v>892</v>
      </c>
      <c r="J170" s="258">
        <v>50</v>
      </c>
      <c r="K170" s="299"/>
    </row>
    <row r="171" spans="2:11" ht="15" customHeight="1">
      <c r="B171" s="278"/>
      <c r="C171" s="258" t="s">
        <v>898</v>
      </c>
      <c r="D171" s="258"/>
      <c r="E171" s="258"/>
      <c r="F171" s="277" t="s">
        <v>890</v>
      </c>
      <c r="G171" s="258"/>
      <c r="H171" s="258" t="s">
        <v>956</v>
      </c>
      <c r="I171" s="258" t="s">
        <v>900</v>
      </c>
      <c r="J171" s="258"/>
      <c r="K171" s="299"/>
    </row>
    <row r="172" spans="2:11" ht="15" customHeight="1">
      <c r="B172" s="278"/>
      <c r="C172" s="258" t="s">
        <v>909</v>
      </c>
      <c r="D172" s="258"/>
      <c r="E172" s="258"/>
      <c r="F172" s="277" t="s">
        <v>896</v>
      </c>
      <c r="G172" s="258"/>
      <c r="H172" s="258" t="s">
        <v>956</v>
      </c>
      <c r="I172" s="258" t="s">
        <v>892</v>
      </c>
      <c r="J172" s="258">
        <v>50</v>
      </c>
      <c r="K172" s="299"/>
    </row>
    <row r="173" spans="2:11" ht="15" customHeight="1">
      <c r="B173" s="278"/>
      <c r="C173" s="258" t="s">
        <v>917</v>
      </c>
      <c r="D173" s="258"/>
      <c r="E173" s="258"/>
      <c r="F173" s="277" t="s">
        <v>896</v>
      </c>
      <c r="G173" s="258"/>
      <c r="H173" s="258" t="s">
        <v>956</v>
      </c>
      <c r="I173" s="258" t="s">
        <v>892</v>
      </c>
      <c r="J173" s="258">
        <v>50</v>
      </c>
      <c r="K173" s="299"/>
    </row>
    <row r="174" spans="2:11" ht="15" customHeight="1">
      <c r="B174" s="278"/>
      <c r="C174" s="258" t="s">
        <v>915</v>
      </c>
      <c r="D174" s="258"/>
      <c r="E174" s="258"/>
      <c r="F174" s="277" t="s">
        <v>896</v>
      </c>
      <c r="G174" s="258"/>
      <c r="H174" s="258" t="s">
        <v>956</v>
      </c>
      <c r="I174" s="258" t="s">
        <v>892</v>
      </c>
      <c r="J174" s="258">
        <v>50</v>
      </c>
      <c r="K174" s="299"/>
    </row>
    <row r="175" spans="2:11" ht="15" customHeight="1">
      <c r="B175" s="278"/>
      <c r="C175" s="258" t="s">
        <v>114</v>
      </c>
      <c r="D175" s="258"/>
      <c r="E175" s="258"/>
      <c r="F175" s="277" t="s">
        <v>890</v>
      </c>
      <c r="G175" s="258"/>
      <c r="H175" s="258" t="s">
        <v>957</v>
      </c>
      <c r="I175" s="258" t="s">
        <v>958</v>
      </c>
      <c r="J175" s="258"/>
      <c r="K175" s="299"/>
    </row>
    <row r="176" spans="2:11" ht="15" customHeight="1">
      <c r="B176" s="278"/>
      <c r="C176" s="258" t="s">
        <v>58</v>
      </c>
      <c r="D176" s="258"/>
      <c r="E176" s="258"/>
      <c r="F176" s="277" t="s">
        <v>890</v>
      </c>
      <c r="G176" s="258"/>
      <c r="H176" s="258" t="s">
        <v>959</v>
      </c>
      <c r="I176" s="258" t="s">
        <v>960</v>
      </c>
      <c r="J176" s="258">
        <v>1</v>
      </c>
      <c r="K176" s="299"/>
    </row>
    <row r="177" spans="2:11" ht="15" customHeight="1">
      <c r="B177" s="278"/>
      <c r="C177" s="258" t="s">
        <v>54</v>
      </c>
      <c r="D177" s="258"/>
      <c r="E177" s="258"/>
      <c r="F177" s="277" t="s">
        <v>890</v>
      </c>
      <c r="G177" s="258"/>
      <c r="H177" s="258" t="s">
        <v>961</v>
      </c>
      <c r="I177" s="258" t="s">
        <v>892</v>
      </c>
      <c r="J177" s="258">
        <v>20</v>
      </c>
      <c r="K177" s="299"/>
    </row>
    <row r="178" spans="2:11" ht="15" customHeight="1">
      <c r="B178" s="278"/>
      <c r="C178" s="258" t="s">
        <v>115</v>
      </c>
      <c r="D178" s="258"/>
      <c r="E178" s="258"/>
      <c r="F178" s="277" t="s">
        <v>890</v>
      </c>
      <c r="G178" s="258"/>
      <c r="H178" s="258" t="s">
        <v>962</v>
      </c>
      <c r="I178" s="258" t="s">
        <v>892</v>
      </c>
      <c r="J178" s="258">
        <v>255</v>
      </c>
      <c r="K178" s="299"/>
    </row>
    <row r="179" spans="2:11" ht="15" customHeight="1">
      <c r="B179" s="278"/>
      <c r="C179" s="258" t="s">
        <v>116</v>
      </c>
      <c r="D179" s="258"/>
      <c r="E179" s="258"/>
      <c r="F179" s="277" t="s">
        <v>890</v>
      </c>
      <c r="G179" s="258"/>
      <c r="H179" s="258" t="s">
        <v>855</v>
      </c>
      <c r="I179" s="258" t="s">
        <v>892</v>
      </c>
      <c r="J179" s="258">
        <v>10</v>
      </c>
      <c r="K179" s="299"/>
    </row>
    <row r="180" spans="2:11" ht="15" customHeight="1">
      <c r="B180" s="278"/>
      <c r="C180" s="258" t="s">
        <v>117</v>
      </c>
      <c r="D180" s="258"/>
      <c r="E180" s="258"/>
      <c r="F180" s="277" t="s">
        <v>890</v>
      </c>
      <c r="G180" s="258"/>
      <c r="H180" s="258" t="s">
        <v>963</v>
      </c>
      <c r="I180" s="258" t="s">
        <v>924</v>
      </c>
      <c r="J180" s="258"/>
      <c r="K180" s="299"/>
    </row>
    <row r="181" spans="2:11" ht="15" customHeight="1">
      <c r="B181" s="278"/>
      <c r="C181" s="258" t="s">
        <v>964</v>
      </c>
      <c r="D181" s="258"/>
      <c r="E181" s="258"/>
      <c r="F181" s="277" t="s">
        <v>890</v>
      </c>
      <c r="G181" s="258"/>
      <c r="H181" s="258" t="s">
        <v>965</v>
      </c>
      <c r="I181" s="258" t="s">
        <v>924</v>
      </c>
      <c r="J181" s="258"/>
      <c r="K181" s="299"/>
    </row>
    <row r="182" spans="2:11" ht="15" customHeight="1">
      <c r="B182" s="278"/>
      <c r="C182" s="258" t="s">
        <v>953</v>
      </c>
      <c r="D182" s="258"/>
      <c r="E182" s="258"/>
      <c r="F182" s="277" t="s">
        <v>890</v>
      </c>
      <c r="G182" s="258"/>
      <c r="H182" s="258" t="s">
        <v>966</v>
      </c>
      <c r="I182" s="258" t="s">
        <v>924</v>
      </c>
      <c r="J182" s="258"/>
      <c r="K182" s="299"/>
    </row>
    <row r="183" spans="2:11" ht="15" customHeight="1">
      <c r="B183" s="278"/>
      <c r="C183" s="258" t="s">
        <v>119</v>
      </c>
      <c r="D183" s="258"/>
      <c r="E183" s="258"/>
      <c r="F183" s="277" t="s">
        <v>896</v>
      </c>
      <c r="G183" s="258"/>
      <c r="H183" s="258" t="s">
        <v>967</v>
      </c>
      <c r="I183" s="258" t="s">
        <v>892</v>
      </c>
      <c r="J183" s="258">
        <v>50</v>
      </c>
      <c r="K183" s="299"/>
    </row>
    <row r="184" spans="2:11" ht="15" customHeight="1">
      <c r="B184" s="278"/>
      <c r="C184" s="258" t="s">
        <v>968</v>
      </c>
      <c r="D184" s="258"/>
      <c r="E184" s="258"/>
      <c r="F184" s="277" t="s">
        <v>896</v>
      </c>
      <c r="G184" s="258"/>
      <c r="H184" s="258" t="s">
        <v>969</v>
      </c>
      <c r="I184" s="258" t="s">
        <v>970</v>
      </c>
      <c r="J184" s="258"/>
      <c r="K184" s="299"/>
    </row>
    <row r="185" spans="2:11" ht="15" customHeight="1">
      <c r="B185" s="278"/>
      <c r="C185" s="258" t="s">
        <v>971</v>
      </c>
      <c r="D185" s="258"/>
      <c r="E185" s="258"/>
      <c r="F185" s="277" t="s">
        <v>896</v>
      </c>
      <c r="G185" s="258"/>
      <c r="H185" s="258" t="s">
        <v>972</v>
      </c>
      <c r="I185" s="258" t="s">
        <v>970</v>
      </c>
      <c r="J185" s="258"/>
      <c r="K185" s="299"/>
    </row>
    <row r="186" spans="2:11" ht="15" customHeight="1">
      <c r="B186" s="278"/>
      <c r="C186" s="258" t="s">
        <v>973</v>
      </c>
      <c r="D186" s="258"/>
      <c r="E186" s="258"/>
      <c r="F186" s="277" t="s">
        <v>896</v>
      </c>
      <c r="G186" s="258"/>
      <c r="H186" s="258" t="s">
        <v>974</v>
      </c>
      <c r="I186" s="258" t="s">
        <v>970</v>
      </c>
      <c r="J186" s="258"/>
      <c r="K186" s="299"/>
    </row>
    <row r="187" spans="2:11" ht="15" customHeight="1">
      <c r="B187" s="278"/>
      <c r="C187" s="311" t="s">
        <v>975</v>
      </c>
      <c r="D187" s="258"/>
      <c r="E187" s="258"/>
      <c r="F187" s="277" t="s">
        <v>896</v>
      </c>
      <c r="G187" s="258"/>
      <c r="H187" s="258" t="s">
        <v>976</v>
      </c>
      <c r="I187" s="258" t="s">
        <v>977</v>
      </c>
      <c r="J187" s="312" t="s">
        <v>978</v>
      </c>
      <c r="K187" s="299"/>
    </row>
    <row r="188" spans="2:11" ht="15" customHeight="1">
      <c r="B188" s="278"/>
      <c r="C188" s="263" t="s">
        <v>43</v>
      </c>
      <c r="D188" s="258"/>
      <c r="E188" s="258"/>
      <c r="F188" s="277" t="s">
        <v>890</v>
      </c>
      <c r="G188" s="258"/>
      <c r="H188" s="254" t="s">
        <v>979</v>
      </c>
      <c r="I188" s="258" t="s">
        <v>980</v>
      </c>
      <c r="J188" s="258"/>
      <c r="K188" s="299"/>
    </row>
    <row r="189" spans="2:11" ht="15" customHeight="1">
      <c r="B189" s="278"/>
      <c r="C189" s="263" t="s">
        <v>981</v>
      </c>
      <c r="D189" s="258"/>
      <c r="E189" s="258"/>
      <c r="F189" s="277" t="s">
        <v>890</v>
      </c>
      <c r="G189" s="258"/>
      <c r="H189" s="258" t="s">
        <v>982</v>
      </c>
      <c r="I189" s="258" t="s">
        <v>924</v>
      </c>
      <c r="J189" s="258"/>
      <c r="K189" s="299"/>
    </row>
    <row r="190" spans="2:11" ht="15" customHeight="1">
      <c r="B190" s="278"/>
      <c r="C190" s="263" t="s">
        <v>983</v>
      </c>
      <c r="D190" s="258"/>
      <c r="E190" s="258"/>
      <c r="F190" s="277" t="s">
        <v>890</v>
      </c>
      <c r="G190" s="258"/>
      <c r="H190" s="258" t="s">
        <v>984</v>
      </c>
      <c r="I190" s="258" t="s">
        <v>924</v>
      </c>
      <c r="J190" s="258"/>
      <c r="K190" s="299"/>
    </row>
    <row r="191" spans="2:11" ht="15" customHeight="1">
      <c r="B191" s="278"/>
      <c r="C191" s="263" t="s">
        <v>985</v>
      </c>
      <c r="D191" s="258"/>
      <c r="E191" s="258"/>
      <c r="F191" s="277" t="s">
        <v>896</v>
      </c>
      <c r="G191" s="258"/>
      <c r="H191" s="258" t="s">
        <v>986</v>
      </c>
      <c r="I191" s="258" t="s">
        <v>924</v>
      </c>
      <c r="J191" s="258"/>
      <c r="K191" s="299"/>
    </row>
    <row r="192" spans="2:11" ht="15" customHeight="1">
      <c r="B192" s="305"/>
      <c r="C192" s="313"/>
      <c r="D192" s="287"/>
      <c r="E192" s="287"/>
      <c r="F192" s="287"/>
      <c r="G192" s="287"/>
      <c r="H192" s="287"/>
      <c r="I192" s="287"/>
      <c r="J192" s="287"/>
      <c r="K192" s="306"/>
    </row>
    <row r="193" spans="2:11" ht="18.75" customHeight="1">
      <c r="B193" s="254"/>
      <c r="C193" s="258"/>
      <c r="D193" s="258"/>
      <c r="E193" s="258"/>
      <c r="F193" s="277"/>
      <c r="G193" s="258"/>
      <c r="H193" s="258"/>
      <c r="I193" s="258"/>
      <c r="J193" s="258"/>
      <c r="K193" s="254"/>
    </row>
    <row r="194" spans="2:11" ht="18.75" customHeight="1">
      <c r="B194" s="254"/>
      <c r="C194" s="258"/>
      <c r="D194" s="258"/>
      <c r="E194" s="258"/>
      <c r="F194" s="277"/>
      <c r="G194" s="258"/>
      <c r="H194" s="258"/>
      <c r="I194" s="258"/>
      <c r="J194" s="258"/>
      <c r="K194" s="254"/>
    </row>
    <row r="195" spans="2:11" ht="18.75" customHeight="1"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</row>
    <row r="196" spans="2:11">
      <c r="B196" s="246"/>
      <c r="C196" s="247"/>
      <c r="D196" s="247"/>
      <c r="E196" s="247"/>
      <c r="F196" s="247"/>
      <c r="G196" s="247"/>
      <c r="H196" s="247"/>
      <c r="I196" s="247"/>
      <c r="J196" s="247"/>
      <c r="K196" s="248"/>
    </row>
    <row r="197" spans="2:11" ht="21">
      <c r="B197" s="249"/>
      <c r="C197" s="367" t="s">
        <v>987</v>
      </c>
      <c r="D197" s="367"/>
      <c r="E197" s="367"/>
      <c r="F197" s="367"/>
      <c r="G197" s="367"/>
      <c r="H197" s="367"/>
      <c r="I197" s="367"/>
      <c r="J197" s="367"/>
      <c r="K197" s="250"/>
    </row>
    <row r="198" spans="2:11" ht="25.5" customHeight="1">
      <c r="B198" s="249"/>
      <c r="C198" s="314" t="s">
        <v>988</v>
      </c>
      <c r="D198" s="314"/>
      <c r="E198" s="314"/>
      <c r="F198" s="314" t="s">
        <v>989</v>
      </c>
      <c r="G198" s="315"/>
      <c r="H198" s="372" t="s">
        <v>990</v>
      </c>
      <c r="I198" s="372"/>
      <c r="J198" s="372"/>
      <c r="K198" s="250"/>
    </row>
    <row r="199" spans="2:11" ht="5.25" customHeight="1">
      <c r="B199" s="278"/>
      <c r="C199" s="275"/>
      <c r="D199" s="275"/>
      <c r="E199" s="275"/>
      <c r="F199" s="275"/>
      <c r="G199" s="258"/>
      <c r="H199" s="275"/>
      <c r="I199" s="275"/>
      <c r="J199" s="275"/>
      <c r="K199" s="299"/>
    </row>
    <row r="200" spans="2:11" ht="15" customHeight="1">
      <c r="B200" s="278"/>
      <c r="C200" s="258" t="s">
        <v>980</v>
      </c>
      <c r="D200" s="258"/>
      <c r="E200" s="258"/>
      <c r="F200" s="277" t="s">
        <v>44</v>
      </c>
      <c r="G200" s="258"/>
      <c r="H200" s="369" t="s">
        <v>991</v>
      </c>
      <c r="I200" s="369"/>
      <c r="J200" s="369"/>
      <c r="K200" s="299"/>
    </row>
    <row r="201" spans="2:11" ht="15" customHeight="1">
      <c r="B201" s="278"/>
      <c r="C201" s="284"/>
      <c r="D201" s="258"/>
      <c r="E201" s="258"/>
      <c r="F201" s="277" t="s">
        <v>45</v>
      </c>
      <c r="G201" s="258"/>
      <c r="H201" s="369" t="s">
        <v>992</v>
      </c>
      <c r="I201" s="369"/>
      <c r="J201" s="369"/>
      <c r="K201" s="299"/>
    </row>
    <row r="202" spans="2:11" ht="15" customHeight="1">
      <c r="B202" s="278"/>
      <c r="C202" s="284"/>
      <c r="D202" s="258"/>
      <c r="E202" s="258"/>
      <c r="F202" s="277" t="s">
        <v>48</v>
      </c>
      <c r="G202" s="258"/>
      <c r="H202" s="369" t="s">
        <v>993</v>
      </c>
      <c r="I202" s="369"/>
      <c r="J202" s="369"/>
      <c r="K202" s="299"/>
    </row>
    <row r="203" spans="2:11" ht="15" customHeight="1">
      <c r="B203" s="278"/>
      <c r="C203" s="258"/>
      <c r="D203" s="258"/>
      <c r="E203" s="258"/>
      <c r="F203" s="277" t="s">
        <v>46</v>
      </c>
      <c r="G203" s="258"/>
      <c r="H203" s="369" t="s">
        <v>994</v>
      </c>
      <c r="I203" s="369"/>
      <c r="J203" s="369"/>
      <c r="K203" s="299"/>
    </row>
    <row r="204" spans="2:11" ht="15" customHeight="1">
      <c r="B204" s="278"/>
      <c r="C204" s="258"/>
      <c r="D204" s="258"/>
      <c r="E204" s="258"/>
      <c r="F204" s="277" t="s">
        <v>47</v>
      </c>
      <c r="G204" s="258"/>
      <c r="H204" s="369" t="s">
        <v>995</v>
      </c>
      <c r="I204" s="369"/>
      <c r="J204" s="369"/>
      <c r="K204" s="299"/>
    </row>
    <row r="205" spans="2:11" ht="15" customHeight="1">
      <c r="B205" s="278"/>
      <c r="C205" s="258"/>
      <c r="D205" s="258"/>
      <c r="E205" s="258"/>
      <c r="F205" s="277"/>
      <c r="G205" s="258"/>
      <c r="H205" s="258"/>
      <c r="I205" s="258"/>
      <c r="J205" s="258"/>
      <c r="K205" s="299"/>
    </row>
    <row r="206" spans="2:11" ht="15" customHeight="1">
      <c r="B206" s="278"/>
      <c r="C206" s="258" t="s">
        <v>936</v>
      </c>
      <c r="D206" s="258"/>
      <c r="E206" s="258"/>
      <c r="F206" s="277" t="s">
        <v>77</v>
      </c>
      <c r="G206" s="258"/>
      <c r="H206" s="369" t="s">
        <v>996</v>
      </c>
      <c r="I206" s="369"/>
      <c r="J206" s="369"/>
      <c r="K206" s="299"/>
    </row>
    <row r="207" spans="2:11" ht="15" customHeight="1">
      <c r="B207" s="278"/>
      <c r="C207" s="284"/>
      <c r="D207" s="258"/>
      <c r="E207" s="258"/>
      <c r="F207" s="277" t="s">
        <v>833</v>
      </c>
      <c r="G207" s="258"/>
      <c r="H207" s="369" t="s">
        <v>834</v>
      </c>
      <c r="I207" s="369"/>
      <c r="J207" s="369"/>
      <c r="K207" s="299"/>
    </row>
    <row r="208" spans="2:11" ht="15" customHeight="1">
      <c r="B208" s="278"/>
      <c r="C208" s="258"/>
      <c r="D208" s="258"/>
      <c r="E208" s="258"/>
      <c r="F208" s="277" t="s">
        <v>831</v>
      </c>
      <c r="G208" s="258"/>
      <c r="H208" s="369" t="s">
        <v>997</v>
      </c>
      <c r="I208" s="369"/>
      <c r="J208" s="369"/>
      <c r="K208" s="299"/>
    </row>
    <row r="209" spans="2:11" ht="15" customHeight="1">
      <c r="B209" s="316"/>
      <c r="C209" s="284"/>
      <c r="D209" s="284"/>
      <c r="E209" s="284"/>
      <c r="F209" s="277" t="s">
        <v>835</v>
      </c>
      <c r="G209" s="263"/>
      <c r="H209" s="373" t="s">
        <v>836</v>
      </c>
      <c r="I209" s="373"/>
      <c r="J209" s="373"/>
      <c r="K209" s="317"/>
    </row>
    <row r="210" spans="2:11" ht="15" customHeight="1">
      <c r="B210" s="316"/>
      <c r="C210" s="284"/>
      <c r="D210" s="284"/>
      <c r="E210" s="284"/>
      <c r="F210" s="277" t="s">
        <v>837</v>
      </c>
      <c r="G210" s="263"/>
      <c r="H210" s="373" t="s">
        <v>998</v>
      </c>
      <c r="I210" s="373"/>
      <c r="J210" s="373"/>
      <c r="K210" s="317"/>
    </row>
    <row r="211" spans="2:11" ht="15" customHeight="1">
      <c r="B211" s="316"/>
      <c r="C211" s="284"/>
      <c r="D211" s="284"/>
      <c r="E211" s="284"/>
      <c r="F211" s="318"/>
      <c r="G211" s="263"/>
      <c r="H211" s="319"/>
      <c r="I211" s="319"/>
      <c r="J211" s="319"/>
      <c r="K211" s="317"/>
    </row>
    <row r="212" spans="2:11" ht="15" customHeight="1">
      <c r="B212" s="316"/>
      <c r="C212" s="258" t="s">
        <v>960</v>
      </c>
      <c r="D212" s="284"/>
      <c r="E212" s="284"/>
      <c r="F212" s="277">
        <v>1</v>
      </c>
      <c r="G212" s="263"/>
      <c r="H212" s="373" t="s">
        <v>999</v>
      </c>
      <c r="I212" s="373"/>
      <c r="J212" s="373"/>
      <c r="K212" s="317"/>
    </row>
    <row r="213" spans="2:11" ht="15" customHeight="1">
      <c r="B213" s="316"/>
      <c r="C213" s="284"/>
      <c r="D213" s="284"/>
      <c r="E213" s="284"/>
      <c r="F213" s="277">
        <v>2</v>
      </c>
      <c r="G213" s="263"/>
      <c r="H213" s="373" t="s">
        <v>1000</v>
      </c>
      <c r="I213" s="373"/>
      <c r="J213" s="373"/>
      <c r="K213" s="317"/>
    </row>
    <row r="214" spans="2:11" ht="15" customHeight="1">
      <c r="B214" s="316"/>
      <c r="C214" s="284"/>
      <c r="D214" s="284"/>
      <c r="E214" s="284"/>
      <c r="F214" s="277">
        <v>3</v>
      </c>
      <c r="G214" s="263"/>
      <c r="H214" s="373" t="s">
        <v>1001</v>
      </c>
      <c r="I214" s="373"/>
      <c r="J214" s="373"/>
      <c r="K214" s="317"/>
    </row>
    <row r="215" spans="2:11" ht="15" customHeight="1">
      <c r="B215" s="316"/>
      <c r="C215" s="284"/>
      <c r="D215" s="284"/>
      <c r="E215" s="284"/>
      <c r="F215" s="277">
        <v>4</v>
      </c>
      <c r="G215" s="263"/>
      <c r="H215" s="373" t="s">
        <v>1002</v>
      </c>
      <c r="I215" s="373"/>
      <c r="J215" s="373"/>
      <c r="K215" s="317"/>
    </row>
    <row r="216" spans="2:11" ht="12.75" customHeight="1">
      <c r="B216" s="320"/>
      <c r="C216" s="321"/>
      <c r="D216" s="321"/>
      <c r="E216" s="321"/>
      <c r="F216" s="321"/>
      <c r="G216" s="321"/>
      <c r="H216" s="321"/>
      <c r="I216" s="321"/>
      <c r="J216" s="321"/>
      <c r="K216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2021005 - Stavební úpravy...</vt:lpstr>
      <vt:lpstr>Pokyny pro vyplnění</vt:lpstr>
      <vt:lpstr>'2021005 - Stavební úpravy...'!Názvy_tisku</vt:lpstr>
      <vt:lpstr>'Rekapitulace stavby'!Názvy_tisku</vt:lpstr>
      <vt:lpstr>'2021005 - Stavební úpravy...'!Oblast_tisku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DESKTOP-UMP7VQP\Michal Pokorný</dc:creator>
  <cp:lastModifiedBy>Marcela Podesvova</cp:lastModifiedBy>
  <dcterms:created xsi:type="dcterms:W3CDTF">2021-05-20T07:15:58Z</dcterms:created>
  <dcterms:modified xsi:type="dcterms:W3CDTF">2021-05-28T06:10:24Z</dcterms:modified>
</cp:coreProperties>
</file>